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32C32938-7A62-481F-9520-C52228CCE41E}"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3" i="9" l="1"/>
  <c r="T214" i="9"/>
  <c r="T215" i="9"/>
  <c r="I213" i="9"/>
  <c r="J213" i="9"/>
  <c r="I214" i="9"/>
  <c r="J214" i="9"/>
  <c r="I215" i="9"/>
  <c r="J215" i="9"/>
  <c r="E213" i="9"/>
  <c r="E214" i="9"/>
  <c r="E215" i="9"/>
  <c r="E357" i="8"/>
  <c r="I357" i="8"/>
  <c r="J357" i="8"/>
  <c r="T357" i="8"/>
  <c r="E358" i="8"/>
  <c r="I358" i="8"/>
  <c r="J358" i="8"/>
  <c r="T358" i="8"/>
  <c r="E359" i="8"/>
  <c r="I359" i="8"/>
  <c r="J359" i="8"/>
  <c r="T359" i="8"/>
  <c r="W214" i="9" l="1"/>
  <c r="W358" i="8"/>
  <c r="W357" i="8"/>
  <c r="W356" i="8"/>
  <c r="A125" i="18" l="1"/>
  <c r="Y125" i="18"/>
  <c r="A77" i="13"/>
  <c r="Y77" i="13"/>
  <c r="A215" i="9"/>
  <c r="Y215" i="9" a="1"/>
  <c r="Y215" i="9" s="1"/>
  <c r="X215" i="9" s="1"/>
  <c r="A359" i="8"/>
  <c r="Y359" i="8" a="1"/>
  <c r="Y359" i="8" s="1"/>
  <c r="X359" i="8" s="1"/>
  <c r="W213" i="9"/>
  <c r="W212" i="9"/>
  <c r="A214" i="9" l="1"/>
  <c r="Y214" i="9" a="1"/>
  <c r="Y214" i="9" s="1"/>
  <c r="X214" i="9" s="1"/>
  <c r="A358" i="8"/>
  <c r="A357" i="8"/>
  <c r="Y358" i="8" l="1" a="1"/>
  <c r="Y358" i="8" s="1"/>
  <c r="X358" i="8" s="1"/>
  <c r="I189" i="9"/>
  <c r="J189" i="9"/>
  <c r="I190" i="9"/>
  <c r="J190" i="9"/>
  <c r="I191" i="9"/>
  <c r="J191" i="9"/>
  <c r="I192" i="9"/>
  <c r="J192" i="9"/>
  <c r="I193" i="9"/>
  <c r="J193" i="9"/>
  <c r="I194" i="9"/>
  <c r="J194" i="9"/>
  <c r="I195" i="9"/>
  <c r="J195" i="9"/>
  <c r="I196" i="9"/>
  <c r="J196" i="9"/>
  <c r="I197" i="9"/>
  <c r="J197" i="9"/>
  <c r="I198" i="9"/>
  <c r="J198" i="9"/>
  <c r="I199" i="9"/>
  <c r="J199" i="9"/>
  <c r="I200" i="9"/>
  <c r="J200" i="9"/>
  <c r="I201" i="9"/>
  <c r="J201" i="9"/>
  <c r="I202" i="9"/>
  <c r="J202" i="9"/>
  <c r="I203" i="9"/>
  <c r="J203" i="9"/>
  <c r="I204" i="9"/>
  <c r="J204" i="9"/>
  <c r="I205" i="9"/>
  <c r="J205" i="9"/>
  <c r="I206" i="9"/>
  <c r="J206" i="9"/>
  <c r="I207" i="9"/>
  <c r="J207" i="9"/>
  <c r="I208" i="9"/>
  <c r="J208" i="9"/>
  <c r="I209" i="9"/>
  <c r="J209" i="9"/>
  <c r="I210" i="9"/>
  <c r="J210" i="9"/>
  <c r="I211" i="9"/>
  <c r="J211" i="9"/>
  <c r="I212" i="9"/>
  <c r="J212" i="9"/>
  <c r="E189" i="9"/>
  <c r="E190" i="9"/>
  <c r="E191" i="9"/>
  <c r="E192" i="9"/>
  <c r="E193" i="9"/>
  <c r="E194" i="9"/>
  <c r="E195" i="9"/>
  <c r="E196" i="9"/>
  <c r="E197" i="9"/>
  <c r="E198" i="9"/>
  <c r="E199" i="9"/>
  <c r="E200" i="9"/>
  <c r="E201" i="9"/>
  <c r="E202" i="9"/>
  <c r="E203" i="9"/>
  <c r="E204" i="9"/>
  <c r="E205" i="9"/>
  <c r="E206" i="9"/>
  <c r="E207" i="9"/>
  <c r="E208" i="9"/>
  <c r="E209" i="9"/>
  <c r="E210" i="9"/>
  <c r="E211" i="9"/>
  <c r="E212" i="9"/>
  <c r="I356" i="8" l="1"/>
  <c r="J356" i="8"/>
  <c r="E356" i="8"/>
  <c r="J333" i="8" l="1"/>
  <c r="J334" i="8"/>
  <c r="J335" i="8"/>
  <c r="J336" i="8"/>
  <c r="J337" i="8"/>
  <c r="J338" i="8"/>
  <c r="J339" i="8"/>
  <c r="J340" i="8"/>
  <c r="J341" i="8"/>
  <c r="J342" i="8"/>
  <c r="J343" i="8"/>
  <c r="J344" i="8"/>
  <c r="J345" i="8"/>
  <c r="J346" i="8"/>
  <c r="J347" i="8"/>
  <c r="J348" i="8"/>
  <c r="J349" i="8"/>
  <c r="J350" i="8"/>
  <c r="J351" i="8"/>
  <c r="J352" i="8"/>
  <c r="J353" i="8"/>
  <c r="J354" i="8"/>
  <c r="J355" i="8"/>
  <c r="I333" i="8"/>
  <c r="I334" i="8"/>
  <c r="I335" i="8"/>
  <c r="I336" i="8"/>
  <c r="I337" i="8"/>
  <c r="I338" i="8"/>
  <c r="I339" i="8"/>
  <c r="I340" i="8"/>
  <c r="I341" i="8"/>
  <c r="I342" i="8"/>
  <c r="I343" i="8"/>
  <c r="I344" i="8"/>
  <c r="I345" i="8"/>
  <c r="I346" i="8"/>
  <c r="I347" i="8"/>
  <c r="I348" i="8"/>
  <c r="I349" i="8"/>
  <c r="I350" i="8"/>
  <c r="I351" i="8"/>
  <c r="I352" i="8"/>
  <c r="I353" i="8"/>
  <c r="I354" i="8"/>
  <c r="I355" i="8"/>
  <c r="E333" i="8"/>
  <c r="E334" i="8"/>
  <c r="E335" i="8"/>
  <c r="E336" i="8"/>
  <c r="E337" i="8"/>
  <c r="E338" i="8"/>
  <c r="E339" i="8"/>
  <c r="E340" i="8"/>
  <c r="E341" i="8"/>
  <c r="E342" i="8"/>
  <c r="E343" i="8"/>
  <c r="E344" i="8"/>
  <c r="E345" i="8"/>
  <c r="E346" i="8"/>
  <c r="E347" i="8"/>
  <c r="E348" i="8"/>
  <c r="E349" i="8"/>
  <c r="E350" i="8"/>
  <c r="E351" i="8"/>
  <c r="E352" i="8"/>
  <c r="E353" i="8"/>
  <c r="E354" i="8"/>
  <c r="E355" i="8"/>
  <c r="J213" i="17" l="1"/>
  <c r="J214" i="17" s="1"/>
  <c r="J215" i="17" s="1"/>
  <c r="J357" i="11"/>
  <c r="J358" i="11" s="1"/>
  <c r="J359" i="11" s="1"/>
  <c r="J360" i="11" s="1"/>
  <c r="J361" i="11" s="1"/>
  <c r="J362" i="11" s="1"/>
  <c r="J363" i="11" s="1"/>
  <c r="J364" i="11" s="1"/>
  <c r="J365" i="11" s="1"/>
  <c r="J366" i="11" s="1"/>
  <c r="J367" i="11" s="1"/>
  <c r="J368" i="11" s="1"/>
  <c r="I357" i="11"/>
  <c r="I358" i="11" s="1"/>
  <c r="I359" i="11" s="1"/>
  <c r="I360" i="11" s="1"/>
  <c r="I361" i="11" s="1"/>
  <c r="I362" i="11" s="1"/>
  <c r="I363" i="11" s="1"/>
  <c r="I364" i="11" s="1"/>
  <c r="I365" i="11" s="1"/>
  <c r="I366" i="11" s="1"/>
  <c r="I367" i="11" s="1"/>
  <c r="I368" i="11" s="1"/>
  <c r="S213" i="17"/>
  <c r="S214" i="17" s="1"/>
  <c r="S215" i="17" s="1"/>
  <c r="R213" i="17"/>
  <c r="R214" i="17" s="1"/>
  <c r="R215" i="17" s="1"/>
  <c r="Q213" i="17"/>
  <c r="Q214" i="17" s="1"/>
  <c r="Q215" i="17" s="1"/>
  <c r="P213" i="17"/>
  <c r="P214" i="17" s="1"/>
  <c r="P215" i="17" s="1"/>
  <c r="O213" i="17"/>
  <c r="O214" i="17" s="1"/>
  <c r="O215" i="17" s="1"/>
  <c r="N213" i="17"/>
  <c r="N214" i="17" s="1"/>
  <c r="N215" i="17" s="1"/>
  <c r="M213" i="17"/>
  <c r="M214" i="17" s="1"/>
  <c r="M215" i="17" s="1"/>
  <c r="L213" i="17"/>
  <c r="L214" i="17" s="1"/>
  <c r="L215" i="17" s="1"/>
  <c r="K213" i="17"/>
  <c r="K214" i="17" s="1"/>
  <c r="K215" i="17" s="1"/>
  <c r="I213" i="17"/>
  <c r="I214" i="17" s="1"/>
  <c r="I215" i="17" s="1"/>
  <c r="H213" i="17"/>
  <c r="H214" i="17" s="1"/>
  <c r="H215" i="17" s="1"/>
  <c r="G213" i="17"/>
  <c r="G214" i="17" s="1"/>
  <c r="G215" i="17" s="1"/>
  <c r="F213" i="17"/>
  <c r="F214" i="17" s="1"/>
  <c r="F215" i="17" s="1"/>
  <c r="E213" i="17"/>
  <c r="E214" i="17" s="1"/>
  <c r="E215" i="17" s="1"/>
  <c r="D213" i="17"/>
  <c r="D214" i="17" s="1"/>
  <c r="D215" i="17" s="1"/>
  <c r="C213" i="17"/>
  <c r="C214" i="17" s="1"/>
  <c r="C215" i="17" s="1"/>
  <c r="B213" i="17"/>
  <c r="B214" i="17" s="1"/>
  <c r="B215" i="17" s="1"/>
  <c r="S357" i="11"/>
  <c r="S358" i="11" s="1"/>
  <c r="S359" i="11" s="1"/>
  <c r="S360" i="11" s="1"/>
  <c r="S361" i="11" s="1"/>
  <c r="S362" i="11" s="1"/>
  <c r="S363" i="11" s="1"/>
  <c r="S364" i="11" s="1"/>
  <c r="S365" i="11" s="1"/>
  <c r="S366" i="11" s="1"/>
  <c r="S367" i="11" s="1"/>
  <c r="S368" i="11" s="1"/>
  <c r="R357" i="11"/>
  <c r="R358" i="11" s="1"/>
  <c r="R359" i="11" s="1"/>
  <c r="R360" i="11" s="1"/>
  <c r="R361" i="11" s="1"/>
  <c r="R362" i="11" s="1"/>
  <c r="R363" i="11" s="1"/>
  <c r="R364" i="11" s="1"/>
  <c r="R365" i="11" s="1"/>
  <c r="R366" i="11" s="1"/>
  <c r="R367" i="11" s="1"/>
  <c r="R368" i="11" s="1"/>
  <c r="Q357" i="11"/>
  <c r="Q358" i="11" s="1"/>
  <c r="Q359" i="11" s="1"/>
  <c r="Q360" i="11" s="1"/>
  <c r="Q361" i="11" s="1"/>
  <c r="Q362" i="11" s="1"/>
  <c r="Q363" i="11" s="1"/>
  <c r="Q364" i="11" s="1"/>
  <c r="Q365" i="11" s="1"/>
  <c r="Q366" i="11" s="1"/>
  <c r="Q367" i="11" s="1"/>
  <c r="Q368" i="11" s="1"/>
  <c r="P357" i="11"/>
  <c r="P358" i="11" s="1"/>
  <c r="P359" i="11" s="1"/>
  <c r="P360" i="11" s="1"/>
  <c r="P361" i="11" s="1"/>
  <c r="P362" i="11" s="1"/>
  <c r="P363" i="11" s="1"/>
  <c r="P364" i="11" s="1"/>
  <c r="P365" i="11" s="1"/>
  <c r="P366" i="11" s="1"/>
  <c r="P367" i="11" s="1"/>
  <c r="P368" i="11" s="1"/>
  <c r="O357" i="11"/>
  <c r="O358" i="11" s="1"/>
  <c r="O359" i="11" s="1"/>
  <c r="O360" i="11" s="1"/>
  <c r="O361" i="11" s="1"/>
  <c r="O362" i="11" s="1"/>
  <c r="O363" i="11" s="1"/>
  <c r="O364" i="11" s="1"/>
  <c r="O365" i="11" s="1"/>
  <c r="O366" i="11" s="1"/>
  <c r="O367" i="11" s="1"/>
  <c r="O368" i="11" s="1"/>
  <c r="N357" i="11"/>
  <c r="N358" i="11" s="1"/>
  <c r="N359" i="11" s="1"/>
  <c r="N360" i="11" s="1"/>
  <c r="N361" i="11" s="1"/>
  <c r="N362" i="11" s="1"/>
  <c r="N363" i="11" s="1"/>
  <c r="N364" i="11" s="1"/>
  <c r="N365" i="11" s="1"/>
  <c r="N366" i="11" s="1"/>
  <c r="N367" i="11" s="1"/>
  <c r="N368" i="11" s="1"/>
  <c r="M357" i="11"/>
  <c r="M358" i="11" s="1"/>
  <c r="M359" i="11" s="1"/>
  <c r="M360" i="11" s="1"/>
  <c r="M361" i="11" s="1"/>
  <c r="M362" i="11" s="1"/>
  <c r="M363" i="11" s="1"/>
  <c r="M364" i="11" s="1"/>
  <c r="M365" i="11" s="1"/>
  <c r="M366" i="11" s="1"/>
  <c r="M367" i="11" s="1"/>
  <c r="M368" i="11" s="1"/>
  <c r="L357" i="11"/>
  <c r="L358" i="11" s="1"/>
  <c r="L359" i="11" s="1"/>
  <c r="L360" i="11" s="1"/>
  <c r="L361" i="11" s="1"/>
  <c r="L362" i="11" s="1"/>
  <c r="L363" i="11" s="1"/>
  <c r="L364" i="11" s="1"/>
  <c r="L365" i="11" s="1"/>
  <c r="L366" i="11" s="1"/>
  <c r="L367" i="11" s="1"/>
  <c r="L368" i="11" s="1"/>
  <c r="K357" i="11"/>
  <c r="K358" i="11" s="1"/>
  <c r="K359" i="11" s="1"/>
  <c r="K360" i="11" s="1"/>
  <c r="K361" i="11" s="1"/>
  <c r="K362" i="11" s="1"/>
  <c r="K363" i="11" s="1"/>
  <c r="K364" i="11" s="1"/>
  <c r="K365" i="11" s="1"/>
  <c r="K366" i="11" s="1"/>
  <c r="K367" i="11" s="1"/>
  <c r="K368" i="11" s="1"/>
  <c r="H357" i="11"/>
  <c r="H358" i="11" s="1"/>
  <c r="H359" i="11" s="1"/>
  <c r="H360" i="11" s="1"/>
  <c r="H361" i="11" s="1"/>
  <c r="H362" i="11" s="1"/>
  <c r="H363" i="11" s="1"/>
  <c r="H364" i="11" s="1"/>
  <c r="H365" i="11" s="1"/>
  <c r="H366" i="11" s="1"/>
  <c r="H367" i="11" s="1"/>
  <c r="H368" i="11" s="1"/>
  <c r="G357" i="11"/>
  <c r="G358" i="11" s="1"/>
  <c r="G359" i="11" s="1"/>
  <c r="G360" i="11" s="1"/>
  <c r="G361" i="11" s="1"/>
  <c r="G362" i="11" s="1"/>
  <c r="G363" i="11" s="1"/>
  <c r="G364" i="11" s="1"/>
  <c r="G365" i="11" s="1"/>
  <c r="G366" i="11" s="1"/>
  <c r="G367" i="11" s="1"/>
  <c r="G368" i="11" s="1"/>
  <c r="F357" i="11"/>
  <c r="F358" i="11" s="1"/>
  <c r="F359" i="11" s="1"/>
  <c r="F360" i="11" s="1"/>
  <c r="F361" i="11" s="1"/>
  <c r="F362" i="11" s="1"/>
  <c r="F363" i="11" s="1"/>
  <c r="F364" i="11" s="1"/>
  <c r="F365" i="11" s="1"/>
  <c r="F366" i="11" s="1"/>
  <c r="F367" i="11" s="1"/>
  <c r="F368" i="11" s="1"/>
  <c r="E357" i="11"/>
  <c r="E358" i="11" s="1"/>
  <c r="E359" i="11" s="1"/>
  <c r="E360" i="11" s="1"/>
  <c r="E361" i="11" s="1"/>
  <c r="E362" i="11" s="1"/>
  <c r="E363" i="11" s="1"/>
  <c r="E364" i="11" s="1"/>
  <c r="E365" i="11" s="1"/>
  <c r="E366" i="11" s="1"/>
  <c r="E367" i="11" s="1"/>
  <c r="E368" i="11" s="1"/>
  <c r="D357" i="11"/>
  <c r="D358" i="11" s="1"/>
  <c r="D359" i="11" s="1"/>
  <c r="D360" i="11" s="1"/>
  <c r="D361" i="11" s="1"/>
  <c r="D362" i="11" s="1"/>
  <c r="D363" i="11" s="1"/>
  <c r="D364" i="11" s="1"/>
  <c r="D365" i="11" s="1"/>
  <c r="D366" i="11" s="1"/>
  <c r="D367" i="11" s="1"/>
  <c r="D368" i="11" s="1"/>
  <c r="C357" i="11"/>
  <c r="C358" i="11" s="1"/>
  <c r="C359" i="11" s="1"/>
  <c r="C360" i="11" s="1"/>
  <c r="C361" i="11" s="1"/>
  <c r="C362" i="11" s="1"/>
  <c r="C363" i="11" s="1"/>
  <c r="C364" i="11" s="1"/>
  <c r="C365" i="11" s="1"/>
  <c r="C366" i="11" s="1"/>
  <c r="C367" i="11" s="1"/>
  <c r="C368" i="11" s="1"/>
  <c r="B357" i="11"/>
  <c r="B358" i="11" s="1"/>
  <c r="B359" i="11" s="1"/>
  <c r="B360" i="11" s="1"/>
  <c r="B361" i="11" s="1"/>
  <c r="B362" i="11" s="1"/>
  <c r="B363" i="11" s="1"/>
  <c r="B364" i="11" s="1"/>
  <c r="B365" i="11" s="1"/>
  <c r="B366" i="11" s="1"/>
  <c r="B367" i="11" s="1"/>
  <c r="B368" i="11" s="1"/>
  <c r="T213" i="17"/>
  <c r="T214" i="17" s="1"/>
  <c r="T215" i="17" s="1"/>
  <c r="T333" i="8"/>
  <c r="T334" i="8"/>
  <c r="T335" i="8"/>
  <c r="T336" i="8"/>
  <c r="T337" i="8"/>
  <c r="T338" i="8"/>
  <c r="T339" i="8"/>
  <c r="T340" i="8"/>
  <c r="T341" i="8"/>
  <c r="T342" i="8"/>
  <c r="T343" i="8"/>
  <c r="T344" i="8"/>
  <c r="T345" i="8"/>
  <c r="T346" i="8"/>
  <c r="T347" i="8"/>
  <c r="T348" i="8"/>
  <c r="T349" i="8"/>
  <c r="T350" i="8"/>
  <c r="T351" i="8"/>
  <c r="T352" i="8"/>
  <c r="T353" i="8"/>
  <c r="T354" i="8"/>
  <c r="T355" i="8"/>
  <c r="T356" i="8"/>
  <c r="T357" i="11"/>
  <c r="T358" i="11" s="1"/>
  <c r="T359" i="11" s="1"/>
  <c r="T360" i="11" s="1"/>
  <c r="T361" i="11" s="1"/>
  <c r="T362" i="11" s="1"/>
  <c r="T363" i="11" s="1"/>
  <c r="T364" i="11" s="1"/>
  <c r="T365" i="11" s="1"/>
  <c r="T366" i="11" s="1"/>
  <c r="T367" i="11" s="1"/>
  <c r="T368" i="11" s="1"/>
  <c r="T190" i="9"/>
  <c r="T191" i="9"/>
  <c r="T192" i="9"/>
  <c r="T193" i="9"/>
  <c r="T194" i="9"/>
  <c r="T195" i="9"/>
  <c r="T196" i="9"/>
  <c r="T197" i="9"/>
  <c r="T198" i="9"/>
  <c r="T199" i="9"/>
  <c r="T200" i="9"/>
  <c r="T201" i="9"/>
  <c r="T202" i="9"/>
  <c r="T203" i="9"/>
  <c r="T204" i="9"/>
  <c r="T205" i="9"/>
  <c r="T206" i="9"/>
  <c r="T207" i="9"/>
  <c r="T208" i="9"/>
  <c r="T209" i="9"/>
  <c r="T210" i="9"/>
  <c r="T211" i="9"/>
  <c r="T212" i="9"/>
  <c r="T189" i="9"/>
  <c r="E188" i="9"/>
  <c r="J188" i="9"/>
  <c r="W333" i="8"/>
  <c r="Y333" i="8" s="1" a="1"/>
  <c r="Y333" i="8" s="1"/>
  <c r="X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W344" i="8"/>
  <c r="Y344" i="8" s="1" a="1"/>
  <c r="Y344" i="8" s="1"/>
  <c r="X344" i="8" s="1"/>
  <c r="W345" i="8"/>
  <c r="Y345" i="8" s="1" a="1"/>
  <c r="Y345" i="8" s="1"/>
  <c r="X345" i="8" s="1"/>
  <c r="W346" i="8"/>
  <c r="Y346" i="8" s="1" a="1"/>
  <c r="Y346" i="8" s="1"/>
  <c r="X346" i="8" s="1"/>
  <c r="W347" i="8"/>
  <c r="Y347" i="8" s="1" a="1"/>
  <c r="Y347" i="8" s="1"/>
  <c r="X347" i="8" s="1"/>
  <c r="W348" i="8"/>
  <c r="Y348" i="8" s="1" a="1"/>
  <c r="Y348" i="8" s="1"/>
  <c r="X348" i="8" s="1"/>
  <c r="W349" i="8"/>
  <c r="Y349" i="8" s="1" a="1"/>
  <c r="Y349" i="8" s="1"/>
  <c r="X349" i="8" s="1"/>
  <c r="W350" i="8"/>
  <c r="Y350" i="8" s="1" a="1"/>
  <c r="Y350" i="8" s="1"/>
  <c r="X350" i="8" s="1"/>
  <c r="W351" i="8"/>
  <c r="Y351" i="8" s="1" a="1"/>
  <c r="Y351" i="8" s="1"/>
  <c r="X351" i="8" s="1"/>
  <c r="A213" i="9"/>
  <c r="Y213" i="9" a="1"/>
  <c r="Y213" i="9" s="1"/>
  <c r="Y357" i="8" a="1"/>
  <c r="Y357" i="8" s="1"/>
  <c r="X213" i="9" l="1"/>
  <c r="M77" i="13"/>
  <c r="T77" i="13"/>
  <c r="H77" i="13"/>
  <c r="B77" i="13"/>
  <c r="I77" i="13"/>
  <c r="P77" i="13"/>
  <c r="O77" i="13"/>
  <c r="K77" i="13"/>
  <c r="S77" i="13"/>
  <c r="G77" i="13"/>
  <c r="C77" i="13"/>
  <c r="F77" i="13"/>
  <c r="L77" i="13"/>
  <c r="R77" i="13"/>
  <c r="N77" i="13"/>
  <c r="Q77" i="13"/>
  <c r="J77" i="13"/>
  <c r="E77" i="13"/>
  <c r="D77" i="13"/>
  <c r="X357" i="8"/>
  <c r="I125" i="18"/>
  <c r="R125" i="18"/>
  <c r="K125" i="18"/>
  <c r="L125" i="18"/>
  <c r="M125" i="18"/>
  <c r="F125" i="18"/>
  <c r="G125" i="18"/>
  <c r="B125" i="18"/>
  <c r="T125" i="18"/>
  <c r="P125" i="18"/>
  <c r="H125" i="18"/>
  <c r="D125" i="18"/>
  <c r="Q125" i="18"/>
  <c r="J125" i="18"/>
  <c r="E125" i="18"/>
  <c r="S125" i="18"/>
  <c r="C125" i="18"/>
  <c r="O125" i="18"/>
  <c r="N125" i="18"/>
  <c r="A76" i="13"/>
  <c r="Y76" i="13"/>
  <c r="A124" i="18" l="1"/>
  <c r="Y124" i="18"/>
  <c r="W211" i="9"/>
  <c r="W355" i="8"/>
  <c r="A212" i="9" l="1"/>
  <c r="Y212" i="9" a="1"/>
  <c r="Y212" i="9" s="1"/>
  <c r="X212" i="9" s="1"/>
  <c r="A356" i="8"/>
  <c r="Y356" i="8" a="1"/>
  <c r="Y356" i="8" s="1"/>
  <c r="X356" i="8" s="1"/>
  <c r="W210" i="9" l="1"/>
  <c r="A211" i="9"/>
  <c r="Y211" i="9" a="1"/>
  <c r="Y211" i="9" s="1"/>
  <c r="X211" i="9" s="1"/>
  <c r="W354" i="8"/>
  <c r="Y355" i="8" a="1"/>
  <c r="Y355" i="8" s="1"/>
  <c r="X355" i="8" s="1"/>
  <c r="A355" i="8"/>
  <c r="W206" i="9" l="1"/>
  <c r="Y206" i="9" s="1" a="1"/>
  <c r="Y206" i="9" s="1"/>
  <c r="X206" i="9" s="1"/>
  <c r="Y210" i="9" a="1"/>
  <c r="Y210" i="9" s="1"/>
  <c r="X210" i="9" s="1"/>
  <c r="W209" i="9"/>
  <c r="Y209" i="9" s="1" a="1"/>
  <c r="Y209" i="9" s="1"/>
  <c r="X209" i="9" s="1"/>
  <c r="W208" i="9"/>
  <c r="Y208" i="9" s="1" a="1"/>
  <c r="Y208" i="9" s="1"/>
  <c r="X208" i="9" s="1"/>
  <c r="W207" i="9"/>
  <c r="Y207" i="9" s="1" a="1"/>
  <c r="Y207" i="9" s="1"/>
  <c r="X207" i="9" s="1"/>
  <c r="W205" i="9"/>
  <c r="A209" i="9"/>
  <c r="C345" i="11"/>
  <c r="C346" i="11" s="1"/>
  <c r="C347" i="11" s="1"/>
  <c r="C348" i="11" s="1"/>
  <c r="C349" i="11" s="1"/>
  <c r="C350" i="11" s="1"/>
  <c r="C351" i="11" s="1"/>
  <c r="C352" i="11" s="1"/>
  <c r="C353" i="11" s="1"/>
  <c r="C354" i="11" s="1"/>
  <c r="C355" i="11" s="1"/>
  <c r="C356" i="11" s="1"/>
  <c r="D345" i="11"/>
  <c r="D346" i="11" s="1"/>
  <c r="D347" i="11" s="1"/>
  <c r="D348" i="11" s="1"/>
  <c r="D349" i="11" s="1"/>
  <c r="D350" i="11" s="1"/>
  <c r="D351" i="11" s="1"/>
  <c r="D352" i="11" s="1"/>
  <c r="D353" i="11" s="1"/>
  <c r="D354" i="11" s="1"/>
  <c r="D355" i="11" s="1"/>
  <c r="D356" i="11" s="1"/>
  <c r="E345" i="11"/>
  <c r="E346" i="11" s="1"/>
  <c r="E347" i="11" s="1"/>
  <c r="E348" i="11" s="1"/>
  <c r="E349" i="11" s="1"/>
  <c r="E350" i="11" s="1"/>
  <c r="E351" i="11" s="1"/>
  <c r="E352" i="11" s="1"/>
  <c r="E353" i="11" s="1"/>
  <c r="E354" i="11" s="1"/>
  <c r="E355" i="11" s="1"/>
  <c r="E356" i="11" s="1"/>
  <c r="F345" i="11"/>
  <c r="F346" i="11" s="1"/>
  <c r="F347" i="11" s="1"/>
  <c r="F348" i="11" s="1"/>
  <c r="F349" i="11" s="1"/>
  <c r="F350" i="11" s="1"/>
  <c r="F351" i="11" s="1"/>
  <c r="F352" i="11" s="1"/>
  <c r="F353" i="11" s="1"/>
  <c r="F354" i="11" s="1"/>
  <c r="F355" i="11" s="1"/>
  <c r="F356" i="11" s="1"/>
  <c r="G345" i="11"/>
  <c r="G346" i="11" s="1"/>
  <c r="G347" i="11" s="1"/>
  <c r="G348" i="11" s="1"/>
  <c r="G349" i="11" s="1"/>
  <c r="G350" i="11" s="1"/>
  <c r="G351" i="11" s="1"/>
  <c r="G352" i="11" s="1"/>
  <c r="G353" i="11" s="1"/>
  <c r="G354" i="11" s="1"/>
  <c r="G355" i="11" s="1"/>
  <c r="G356" i="11" s="1"/>
  <c r="H345" i="11"/>
  <c r="H346" i="11" s="1"/>
  <c r="H347" i="11" s="1"/>
  <c r="H348" i="11" s="1"/>
  <c r="H349" i="11" s="1"/>
  <c r="H350" i="11" s="1"/>
  <c r="H351" i="11" s="1"/>
  <c r="H352" i="11" s="1"/>
  <c r="H353" i="11" s="1"/>
  <c r="H354" i="11" s="1"/>
  <c r="H355" i="11" s="1"/>
  <c r="H356" i="11" s="1"/>
  <c r="I345" i="11"/>
  <c r="I346" i="11" s="1"/>
  <c r="I347" i="11" s="1"/>
  <c r="I348" i="11" s="1"/>
  <c r="I349" i="11" s="1"/>
  <c r="I350" i="11" s="1"/>
  <c r="I351" i="11" s="1"/>
  <c r="I352" i="11" s="1"/>
  <c r="I353" i="11" s="1"/>
  <c r="I354" i="11" s="1"/>
  <c r="I355" i="11" s="1"/>
  <c r="I356" i="11" s="1"/>
  <c r="J345" i="11"/>
  <c r="J346" i="11" s="1"/>
  <c r="J347" i="11" s="1"/>
  <c r="J348" i="11" s="1"/>
  <c r="J349" i="11" s="1"/>
  <c r="J350" i="11" s="1"/>
  <c r="J351" i="11" s="1"/>
  <c r="J352" i="11" s="1"/>
  <c r="J353" i="11" s="1"/>
  <c r="J354" i="11" s="1"/>
  <c r="J355" i="11" s="1"/>
  <c r="J356" i="11" s="1"/>
  <c r="K345" i="11"/>
  <c r="K346" i="11" s="1"/>
  <c r="K347" i="11" s="1"/>
  <c r="K348" i="11" s="1"/>
  <c r="K349" i="11" s="1"/>
  <c r="K350" i="11" s="1"/>
  <c r="K351" i="11" s="1"/>
  <c r="K352" i="11" s="1"/>
  <c r="K353" i="11" s="1"/>
  <c r="K354" i="11" s="1"/>
  <c r="K355" i="11" s="1"/>
  <c r="K356" i="11" s="1"/>
  <c r="L345" i="11"/>
  <c r="L346" i="11" s="1"/>
  <c r="L347" i="11" s="1"/>
  <c r="L348" i="11" s="1"/>
  <c r="L349" i="11" s="1"/>
  <c r="L350" i="11" s="1"/>
  <c r="L351" i="11" s="1"/>
  <c r="L352" i="11" s="1"/>
  <c r="L353" i="11" s="1"/>
  <c r="L354" i="11" s="1"/>
  <c r="L355" i="11" s="1"/>
  <c r="L356" i="11" s="1"/>
  <c r="M345" i="11"/>
  <c r="M346" i="11" s="1"/>
  <c r="M347" i="11" s="1"/>
  <c r="M348" i="11" s="1"/>
  <c r="M349" i="11" s="1"/>
  <c r="M350" i="11" s="1"/>
  <c r="M351" i="11" s="1"/>
  <c r="M352" i="11" s="1"/>
  <c r="M353" i="11" s="1"/>
  <c r="M354" i="11" s="1"/>
  <c r="M355" i="11" s="1"/>
  <c r="M356" i="11" s="1"/>
  <c r="N345" i="11"/>
  <c r="N346" i="11" s="1"/>
  <c r="N347" i="11" s="1"/>
  <c r="N348" i="11" s="1"/>
  <c r="N349" i="11" s="1"/>
  <c r="N350" i="11" s="1"/>
  <c r="N351" i="11" s="1"/>
  <c r="N352" i="11" s="1"/>
  <c r="N353" i="11" s="1"/>
  <c r="N354" i="11" s="1"/>
  <c r="N355" i="11" s="1"/>
  <c r="N356" i="11" s="1"/>
  <c r="O345" i="11"/>
  <c r="O346" i="11" s="1"/>
  <c r="O347" i="11" s="1"/>
  <c r="O348" i="11" s="1"/>
  <c r="O349" i="11" s="1"/>
  <c r="O350" i="11" s="1"/>
  <c r="O351" i="11" s="1"/>
  <c r="O352" i="11" s="1"/>
  <c r="O353" i="11" s="1"/>
  <c r="O354" i="11" s="1"/>
  <c r="O355" i="11" s="1"/>
  <c r="O356" i="11" s="1"/>
  <c r="P345" i="11"/>
  <c r="P346" i="11" s="1"/>
  <c r="P347" i="11" s="1"/>
  <c r="P348" i="11" s="1"/>
  <c r="P349" i="11" s="1"/>
  <c r="P350" i="11" s="1"/>
  <c r="P351" i="11" s="1"/>
  <c r="P352" i="11" s="1"/>
  <c r="P353" i="11" s="1"/>
  <c r="P354" i="11" s="1"/>
  <c r="P355" i="11" s="1"/>
  <c r="P356" i="11" s="1"/>
  <c r="Q345" i="11"/>
  <c r="Q346" i="11" s="1"/>
  <c r="Q347" i="11" s="1"/>
  <c r="Q348" i="11" s="1"/>
  <c r="Q349" i="11" s="1"/>
  <c r="Q350" i="11" s="1"/>
  <c r="Q351" i="11" s="1"/>
  <c r="Q352" i="11" s="1"/>
  <c r="Q353" i="11" s="1"/>
  <c r="Q354" i="11" s="1"/>
  <c r="Q355" i="11" s="1"/>
  <c r="Q356" i="11" s="1"/>
  <c r="R345" i="11"/>
  <c r="R346" i="11" s="1"/>
  <c r="R347" i="11" s="1"/>
  <c r="R348" i="11" s="1"/>
  <c r="R349" i="11" s="1"/>
  <c r="R350" i="11" s="1"/>
  <c r="R351" i="11" s="1"/>
  <c r="R352" i="11" s="1"/>
  <c r="R353" i="11" s="1"/>
  <c r="R354" i="11" s="1"/>
  <c r="R355" i="11" s="1"/>
  <c r="R356" i="11" s="1"/>
  <c r="S345" i="11"/>
  <c r="S346" i="11" s="1"/>
  <c r="S347" i="11" s="1"/>
  <c r="S348" i="11" s="1"/>
  <c r="S349" i="11" s="1"/>
  <c r="S350" i="11" s="1"/>
  <c r="S351" i="11" s="1"/>
  <c r="S352" i="11" s="1"/>
  <c r="S353" i="11" s="1"/>
  <c r="S354" i="11" s="1"/>
  <c r="S355" i="11" s="1"/>
  <c r="S356" i="11" s="1"/>
  <c r="W353" i="8"/>
  <c r="Y353" i="8" s="1" a="1"/>
  <c r="Y353" i="8" s="1"/>
  <c r="X353" i="8" s="1"/>
  <c r="A353" i="8"/>
  <c r="W352" i="8" l="1"/>
  <c r="A75" i="13" l="1"/>
  <c r="Y75" i="13"/>
  <c r="A123" i="18"/>
  <c r="Y123" i="18"/>
  <c r="A210" i="9"/>
  <c r="A354" i="8"/>
  <c r="Y354" i="8" a="1"/>
  <c r="Y354" i="8" s="1"/>
  <c r="X354" i="8" s="1"/>
  <c r="V19" i="11" l="1"/>
  <c r="V18" i="11" s="1"/>
  <c r="A208" i="9"/>
  <c r="A352" i="8" l="1"/>
  <c r="Y352" i="8" a="1"/>
  <c r="Y352" i="8" s="1"/>
  <c r="X352" i="8" l="1"/>
  <c r="T124" i="18"/>
  <c r="A207" i="9"/>
  <c r="A351" i="8"/>
  <c r="A73" i="13" l="1"/>
  <c r="A205" i="9"/>
  <c r="Y74" i="13"/>
  <c r="Y73" i="13"/>
  <c r="Y205" i="9" a="1"/>
  <c r="Y205" i="9" s="1"/>
  <c r="X205" i="9" s="1"/>
  <c r="Y122" i="18" l="1"/>
  <c r="A121" i="18"/>
  <c r="A122" i="18"/>
  <c r="Y121" i="18"/>
  <c r="A349" i="8"/>
  <c r="W204" i="9" l="1"/>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A350" i="8"/>
  <c r="A204" i="9" l="1"/>
  <c r="W203" i="9"/>
  <c r="Y204" i="9" a="1"/>
  <c r="Y204" i="9" s="1"/>
  <c r="X204" i="9" s="1"/>
  <c r="A348" i="8" l="1"/>
  <c r="J201" i="17" l="1"/>
  <c r="J202" i="17" s="1"/>
  <c r="J203" i="17" s="1"/>
  <c r="J204" i="17" s="1"/>
  <c r="J205" i="17" s="1"/>
  <c r="J206" i="17" s="1"/>
  <c r="J207" i="17" s="1"/>
  <c r="J208" i="17" s="1"/>
  <c r="J209" i="17" s="1"/>
  <c r="J210" i="17" s="1"/>
  <c r="J211" i="17" s="1"/>
  <c r="J212" i="17" s="1"/>
  <c r="I201" i="17"/>
  <c r="I202" i="17" s="1"/>
  <c r="I203" i="17" s="1"/>
  <c r="I204" i="17" s="1"/>
  <c r="I205" i="17" s="1"/>
  <c r="I206" i="17" s="1"/>
  <c r="I207" i="17" s="1"/>
  <c r="I208" i="17" s="1"/>
  <c r="I209" i="17" s="1"/>
  <c r="I210" i="17" s="1"/>
  <c r="I211" i="17" s="1"/>
  <c r="I212" i="17" s="1"/>
  <c r="E201" i="17"/>
  <c r="E202" i="17" s="1"/>
  <c r="E203" i="17" s="1"/>
  <c r="E204" i="17" s="1"/>
  <c r="E205" i="17" s="1"/>
  <c r="E206" i="17" s="1"/>
  <c r="E207" i="17" s="1"/>
  <c r="E208" i="17" s="1"/>
  <c r="E209" i="17" s="1"/>
  <c r="E210" i="17" s="1"/>
  <c r="E211" i="17" s="1"/>
  <c r="E212" i="17" s="1"/>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Y72" i="13"/>
  <c r="A72" i="13"/>
  <c r="A202" i="9"/>
  <c r="A346" i="8"/>
  <c r="W201" i="9"/>
  <c r="Y203" i="9" l="1" a="1"/>
  <c r="Y203" i="9" s="1"/>
  <c r="X203" i="9" s="1"/>
  <c r="A203" i="9"/>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T76" i="13"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B76" i="13" l="1"/>
  <c r="C76" i="13"/>
  <c r="N76" i="13"/>
  <c r="L76" i="13"/>
  <c r="H76" i="13"/>
  <c r="M76" i="13"/>
  <c r="S76" i="13"/>
  <c r="G76" i="13"/>
  <c r="K76" i="13"/>
  <c r="J76" i="13"/>
  <c r="R76" i="13"/>
  <c r="F76" i="13"/>
  <c r="I76" i="13"/>
  <c r="Q76" i="13"/>
  <c r="E76" i="13"/>
  <c r="O76" i="13"/>
  <c r="P76" i="13"/>
  <c r="D76" i="13"/>
  <c r="Q75" i="13"/>
  <c r="I75" i="13"/>
  <c r="D75" i="13"/>
  <c r="J75" i="13"/>
  <c r="B75" i="13"/>
  <c r="O75" i="13"/>
  <c r="M75" i="13"/>
  <c r="F75" i="13"/>
  <c r="G75" i="13"/>
  <c r="E75" i="13"/>
  <c r="S75" i="13"/>
  <c r="L75" i="13"/>
  <c r="K75" i="13"/>
  <c r="P75" i="13"/>
  <c r="C75" i="13"/>
  <c r="R75" i="13"/>
  <c r="H75" i="13"/>
  <c r="N75" i="13"/>
  <c r="X201" i="9"/>
  <c r="E73" i="13"/>
  <c r="M73" i="13"/>
  <c r="L73" i="13"/>
  <c r="Q73" i="13"/>
  <c r="S73" i="13"/>
  <c r="D73" i="13"/>
  <c r="I73" i="13"/>
  <c r="P73" i="13"/>
  <c r="G73" i="13"/>
  <c r="R73" i="13"/>
  <c r="H73" i="13"/>
  <c r="B73" i="13"/>
  <c r="O73" i="13"/>
  <c r="F73" i="13"/>
  <c r="C73" i="13"/>
  <c r="N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N25" i="16" l="1"/>
  <c r="Q25" i="16"/>
  <c r="C25" i="16"/>
  <c r="L25" i="16"/>
  <c r="F25" i="16"/>
  <c r="M25" i="16"/>
  <c r="O25" i="16"/>
  <c r="B25" i="16"/>
  <c r="H25" i="16"/>
  <c r="R25" i="16"/>
  <c r="G25" i="16"/>
  <c r="P25" i="16"/>
  <c r="K25" i="16"/>
  <c r="D25" i="16"/>
  <c r="S25" i="16"/>
  <c r="B18" i="16"/>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A345" i="8" l="1"/>
  <c r="K124" i="18" l="1"/>
  <c r="I124" i="18"/>
  <c r="M124" i="18"/>
  <c r="Q124" i="18"/>
  <c r="E124" i="18"/>
  <c r="F124" i="18"/>
  <c r="G124" i="18"/>
  <c r="N124" i="18"/>
  <c r="C124" i="18"/>
  <c r="B124" i="18"/>
  <c r="L124" i="18"/>
  <c r="P124" i="18"/>
  <c r="O124" i="18"/>
  <c r="J124" i="18"/>
  <c r="S124" i="18"/>
  <c r="D124" i="18"/>
  <c r="H124" i="18"/>
  <c r="R124" i="18"/>
  <c r="D123" i="18"/>
  <c r="L123" i="18"/>
  <c r="E123" i="18"/>
  <c r="J123" i="18"/>
  <c r="P123" i="18"/>
  <c r="B123" i="18"/>
  <c r="H123" i="18"/>
  <c r="N123" i="18"/>
  <c r="S123" i="18"/>
  <c r="F123" i="18"/>
  <c r="K123" i="18"/>
  <c r="C123" i="18"/>
  <c r="Q123" i="18"/>
  <c r="O123" i="18"/>
  <c r="I123" i="18"/>
  <c r="G123" i="18"/>
  <c r="M123" i="18"/>
  <c r="R123" i="18"/>
  <c r="S121" i="18"/>
  <c r="L121" i="18"/>
  <c r="H121" i="18"/>
  <c r="M121" i="18"/>
  <c r="I121" i="18"/>
  <c r="C121" i="18"/>
  <c r="P121" i="18"/>
  <c r="J121" i="18"/>
  <c r="F121" i="18"/>
  <c r="R121" i="18"/>
  <c r="Q121" i="18"/>
  <c r="K121" i="18"/>
  <c r="B121" i="18"/>
  <c r="G121" i="18"/>
  <c r="O121" i="18"/>
  <c r="N121" i="18"/>
  <c r="D121" i="18"/>
  <c r="E121" i="1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9" i="8"/>
  <c r="Y9" i="8" s="1" a="1"/>
  <c r="Y9" i="8" s="1"/>
  <c r="F37" i="14" l="1"/>
  <c r="B37" i="14"/>
  <c r="Q37" i="14"/>
  <c r="J37" i="14"/>
  <c r="P37" i="14"/>
  <c r="E37" i="14"/>
  <c r="C37" i="14"/>
  <c r="D37" i="14"/>
  <c r="I37" i="14"/>
  <c r="N37" i="14"/>
  <c r="O37" i="14"/>
  <c r="M37" i="14"/>
  <c r="G37" i="14"/>
  <c r="H37" i="14"/>
  <c r="L37" i="14"/>
  <c r="K37" i="14"/>
  <c r="S37" i="14"/>
  <c r="R37" i="14"/>
  <c r="X285" i="8"/>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E25" i="16" s="1"/>
  <c r="I70" i="13" l="1"/>
  <c r="I69" i="13"/>
  <c r="J69" i="13"/>
  <c r="I68" i="13"/>
  <c r="I74" i="13"/>
  <c r="I25" i="16" s="1"/>
  <c r="J74" i="13"/>
  <c r="J25" i="16" s="1"/>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P16" i="15"/>
  <c r="E24"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K16" i="15"/>
  <c r="H24" i="15"/>
  <c r="B16" i="15"/>
  <c r="A16" i="15"/>
  <c r="M9" i="15"/>
  <c r="F24" i="15"/>
  <c r="O9" i="15"/>
  <c r="I24" i="15"/>
  <c r="Q9" i="15"/>
  <c r="K9" i="15"/>
  <c r="M16" i="15"/>
  <c r="S24" i="15"/>
  <c r="G9" i="15"/>
  <c r="S16" i="15"/>
  <c r="H9" i="15"/>
  <c r="T9" i="15"/>
  <c r="G16" i="15"/>
  <c r="C16" i="15"/>
  <c r="B24" i="15"/>
  <c r="M24" i="15"/>
  <c r="A10" i="15"/>
  <c r="A9" i="15"/>
  <c r="H16" i="15"/>
  <c r="L9" i="15"/>
  <c r="D16" i="15"/>
  <c r="J24" i="15"/>
  <c r="L16" i="15"/>
  <c r="E16" i="15"/>
  <c r="F16" i="15"/>
  <c r="S9" i="15"/>
  <c r="O24" i="15"/>
  <c r="P24" i="15"/>
  <c r="O16" i="15"/>
  <c r="N24" i="15"/>
  <c r="A24" i="15"/>
  <c r="Q16" i="15"/>
  <c r="C9" i="15"/>
  <c r="P9" i="15"/>
  <c r="L24" i="15"/>
  <c r="Q24" i="15"/>
  <c r="B9" i="15"/>
  <c r="D9" i="15"/>
  <c r="R9" i="15"/>
  <c r="N16" i="15"/>
  <c r="C24" i="15"/>
  <c r="J16" i="15"/>
  <c r="K24" i="15"/>
  <c r="R24" i="15"/>
  <c r="R16" i="15"/>
  <c r="N9" i="15"/>
  <c r="G24" i="15"/>
  <c r="D24" i="15"/>
  <c r="F9" i="15"/>
  <c r="I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P23" i="15"/>
  <c r="C15" i="15"/>
  <c r="F20" i="15"/>
  <c r="N15" i="15"/>
  <c r="N10" i="15"/>
  <c r="L20" i="15"/>
  <c r="B15" i="15"/>
  <c r="Q20" i="15"/>
  <c r="Q10" i="15"/>
  <c r="P10" i="15"/>
  <c r="O10" i="15"/>
  <c r="G20" i="15"/>
  <c r="P15" i="15"/>
  <c r="C10" i="15"/>
  <c r="B20" i="15"/>
  <c r="R23" i="15"/>
  <c r="I20" i="15"/>
  <c r="F23" i="15"/>
  <c r="M20" i="15"/>
  <c r="L10" i="15"/>
  <c r="Q15" i="15"/>
  <c r="B10" i="15"/>
  <c r="I23" i="15"/>
  <c r="A11" i="15"/>
  <c r="H23" i="15"/>
  <c r="E23" i="15"/>
  <c r="K10" i="15"/>
  <c r="O23" i="15"/>
  <c r="G10" i="15"/>
  <c r="J20" i="15"/>
  <c r="S20" i="15"/>
  <c r="A15" i="15"/>
  <c r="N23" i="15"/>
  <c r="R20" i="15"/>
  <c r="A20" i="15"/>
  <c r="H20" i="15"/>
  <c r="S23" i="15"/>
  <c r="M15" i="15"/>
  <c r="F15" i="15"/>
  <c r="C20" i="15"/>
  <c r="O15" i="15"/>
  <c r="L23" i="15"/>
  <c r="D15" i="15"/>
  <c r="K23" i="15"/>
  <c r="H10" i="15"/>
  <c r="R10" i="15"/>
  <c r="A23" i="15"/>
  <c r="D23" i="15"/>
  <c r="T10" i="15"/>
  <c r="L15" i="15"/>
  <c r="C23" i="15"/>
  <c r="G15" i="15"/>
  <c r="M10" i="15"/>
  <c r="S10" i="15"/>
  <c r="K20" i="15"/>
  <c r="M23" i="15"/>
  <c r="B23" i="15"/>
  <c r="O20" i="15"/>
  <c r="J23" i="15"/>
  <c r="N20" i="15"/>
  <c r="D20" i="15"/>
  <c r="H15" i="15"/>
  <c r="D10" i="15"/>
  <c r="F10" i="15"/>
  <c r="G23" i="15"/>
  <c r="Q23" i="15"/>
  <c r="K15" i="15"/>
  <c r="P20" i="15"/>
  <c r="S15" i="15"/>
  <c r="R15"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M11" i="15"/>
  <c r="O19" i="15"/>
  <c r="D11" i="15"/>
  <c r="H22" i="15"/>
  <c r="D22" i="15"/>
  <c r="H11" i="15"/>
  <c r="L11" i="15"/>
  <c r="B19" i="15"/>
  <c r="P19" i="15"/>
  <c r="R22" i="15"/>
  <c r="K22" i="15"/>
  <c r="D19" i="15"/>
  <c r="J19" i="15"/>
  <c r="E22" i="15"/>
  <c r="L19" i="15"/>
  <c r="O22" i="15"/>
  <c r="F22" i="15"/>
  <c r="G19" i="15"/>
  <c r="R11" i="15"/>
  <c r="A22" i="15"/>
  <c r="P11" i="15"/>
  <c r="S22" i="15"/>
  <c r="A12" i="15"/>
  <c r="K11" i="15"/>
  <c r="C22" i="15"/>
  <c r="P22" i="15"/>
  <c r="J22" i="15"/>
  <c r="G22" i="15"/>
  <c r="Q11" i="15"/>
  <c r="M19" i="15"/>
  <c r="S19" i="15"/>
  <c r="C11" i="15"/>
  <c r="F11" i="15"/>
  <c r="H19" i="15"/>
  <c r="K19" i="15"/>
  <c r="B11" i="15"/>
  <c r="I19" i="15"/>
  <c r="O11" i="15"/>
  <c r="N22" i="15"/>
  <c r="Q22" i="15"/>
  <c r="T11" i="15"/>
  <c r="A19" i="15"/>
  <c r="N19" i="15"/>
  <c r="M22" i="15"/>
  <c r="N11" i="15"/>
  <c r="I22" i="15"/>
  <c r="S11" i="15"/>
  <c r="C19" i="15"/>
  <c r="B22" i="15"/>
  <c r="R19" i="15"/>
  <c r="G11" i="15"/>
  <c r="F19" i="15"/>
  <c r="L22" i="15"/>
  <c r="Q19"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N18" i="15"/>
  <c r="D18" i="15"/>
  <c r="B18" i="15"/>
  <c r="B12" i="15"/>
  <c r="G18" i="15"/>
  <c r="A13" i="15"/>
  <c r="M18" i="15"/>
  <c r="K12" i="15"/>
  <c r="L18" i="15"/>
  <c r="L12" i="15"/>
  <c r="F12" i="15"/>
  <c r="P12" i="15"/>
  <c r="I18" i="15"/>
  <c r="R18" i="15"/>
  <c r="S12" i="15"/>
  <c r="G12" i="15"/>
  <c r="C18" i="15"/>
  <c r="H12" i="15"/>
  <c r="F18" i="15"/>
  <c r="Q18" i="15"/>
  <c r="N12" i="15"/>
  <c r="D12" i="15"/>
  <c r="Q12" i="15"/>
  <c r="H18" i="15"/>
  <c r="R12" i="15"/>
  <c r="C12" i="15"/>
  <c r="O12" i="15"/>
  <c r="J18" i="15"/>
  <c r="A18" i="15"/>
  <c r="M12" i="15"/>
  <c r="P18" i="15"/>
  <c r="O18" i="15"/>
  <c r="K18" i="15"/>
  <c r="S18"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H13" i="15"/>
  <c r="D13" i="15"/>
  <c r="J13" i="15"/>
  <c r="C13" i="15"/>
  <c r="O13" i="15"/>
  <c r="M13" i="15"/>
  <c r="R13" i="15"/>
  <c r="Q13" i="15"/>
  <c r="S13" i="15"/>
  <c r="N13" i="15"/>
  <c r="K13" i="15"/>
  <c r="G13" i="15"/>
  <c r="F13" i="15"/>
  <c r="L13" i="15"/>
  <c r="B13" i="15"/>
  <c r="P13" i="15"/>
  <c r="I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18" i="15"/>
  <c r="E24" i="12"/>
  <c r="E20" i="15"/>
  <c r="E19"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AE12" i="11"/>
  <c r="V23" i="11"/>
  <c r="AL12" i="11"/>
  <c r="AD12" i="11"/>
  <c r="AK12" i="11"/>
  <c r="AC12" i="11"/>
  <c r="AJ12" i="11"/>
  <c r="AB12" i="11"/>
  <c r="AM12" i="11"/>
  <c r="AQ12" i="11"/>
  <c r="AI12" i="11"/>
  <c r="AP12" i="11"/>
  <c r="AH12" i="11"/>
  <c r="Z12" i="11"/>
  <c r="AO12" i="11"/>
  <c r="AG12" i="11"/>
  <c r="S24" i="12"/>
  <c r="N24" i="12"/>
  <c r="H24" i="12"/>
  <c r="P24" i="12"/>
  <c r="F24" i="12"/>
  <c r="E16" i="12"/>
  <c r="B24" i="12"/>
  <c r="A9" i="12"/>
  <c r="Q16" i="12"/>
  <c r="C16" i="12"/>
  <c r="M24" i="12"/>
  <c r="P16" i="12"/>
  <c r="O24" i="12"/>
  <c r="A16" i="12"/>
  <c r="L9" i="12"/>
  <c r="J12" i="15"/>
  <c r="N16" i="12"/>
  <c r="J24" i="12"/>
  <c r="H16" i="12"/>
  <c r="C24" i="12"/>
  <c r="L16" i="12"/>
  <c r="D24" i="12"/>
  <c r="I24" i="12"/>
  <c r="D16" i="12"/>
  <c r="L24" i="12"/>
  <c r="J16" i="12"/>
  <c r="M16" i="12"/>
  <c r="R24" i="12"/>
  <c r="O16" i="12"/>
  <c r="R16" i="12"/>
  <c r="Q24" i="12"/>
  <c r="K24" i="12"/>
  <c r="B16" i="12"/>
  <c r="S16" i="12"/>
  <c r="I16" i="12"/>
  <c r="K9" i="12"/>
  <c r="A24" i="12"/>
  <c r="K16" i="12"/>
  <c r="F16" i="12"/>
  <c r="G24" i="12"/>
  <c r="AK26" i="11" l="1"/>
  <c r="V25" i="11"/>
  <c r="AC25" i="11" s="1"/>
  <c r="I23" i="16"/>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D9" i="12"/>
  <c r="J9" i="15"/>
  <c r="J10" i="15"/>
  <c r="E9" i="12"/>
  <c r="H9" i="12"/>
  <c r="F9" i="12"/>
  <c r="J23" i="12"/>
  <c r="C9" i="12"/>
  <c r="L10" i="12"/>
  <c r="I9" i="12"/>
  <c r="A10" i="12"/>
  <c r="B20" i="12"/>
  <c r="J9" i="12"/>
  <c r="M15" i="12"/>
  <c r="N10" i="12"/>
  <c r="N20" i="12"/>
  <c r="P15" i="12"/>
  <c r="M20" i="12"/>
  <c r="Q20" i="12"/>
  <c r="L23" i="12"/>
  <c r="B15" i="12"/>
  <c r="R10" i="12"/>
  <c r="G23" i="12"/>
  <c r="I9" i="15"/>
  <c r="R9" i="12"/>
  <c r="E13" i="15"/>
  <c r="C15" i="12"/>
  <c r="I23" i="12"/>
  <c r="B10" i="12"/>
  <c r="O15" i="12"/>
  <c r="M10" i="12"/>
  <c r="M9" i="12"/>
  <c r="A23" i="12"/>
  <c r="D20" i="12"/>
  <c r="S23" i="12"/>
  <c r="P9" i="12"/>
  <c r="R23" i="12"/>
  <c r="C23" i="12"/>
  <c r="N9" i="12"/>
  <c r="I12" i="15"/>
  <c r="O9" i="12"/>
  <c r="J20" i="12"/>
  <c r="G22" i="12"/>
  <c r="Q23" i="12"/>
  <c r="H10" i="12"/>
  <c r="I15" i="12"/>
  <c r="E20" i="12"/>
  <c r="O20" i="12"/>
  <c r="R15" i="12"/>
  <c r="E10" i="12"/>
  <c r="M23" i="12"/>
  <c r="L20" i="12"/>
  <c r="E9" i="15"/>
  <c r="Q15" i="12"/>
  <c r="B23" i="12"/>
  <c r="G20" i="12"/>
  <c r="S15" i="12"/>
  <c r="C10" i="12"/>
  <c r="C20" i="12"/>
  <c r="G10" i="12"/>
  <c r="K20" i="12"/>
  <c r="N23" i="12"/>
  <c r="I11" i="15"/>
  <c r="P23" i="12"/>
  <c r="E11" i="15"/>
  <c r="F15" i="12"/>
  <c r="P20" i="12"/>
  <c r="E12" i="15"/>
  <c r="J11" i="15"/>
  <c r="D15" i="12"/>
  <c r="N15" i="12"/>
  <c r="R20" i="12"/>
  <c r="G9" i="12"/>
  <c r="I10" i="12"/>
  <c r="B9" i="12"/>
  <c r="I10" i="15"/>
  <c r="G15" i="12"/>
  <c r="P10" i="12"/>
  <c r="A15" i="12"/>
  <c r="E10" i="15"/>
  <c r="A20" i="12"/>
  <c r="O23" i="12"/>
  <c r="S20" i="12"/>
  <c r="H20" i="12"/>
  <c r="K10" i="12"/>
  <c r="L15" i="12"/>
  <c r="D10" i="12"/>
  <c r="F23" i="12"/>
  <c r="I20" i="12"/>
  <c r="A11" i="12"/>
  <c r="D23" i="12"/>
  <c r="F20" i="12"/>
  <c r="H15" i="12"/>
  <c r="J15" i="12"/>
  <c r="K23" i="12"/>
  <c r="C19" i="12"/>
  <c r="J10" i="12"/>
  <c r="K15" i="12"/>
  <c r="H23" i="12"/>
  <c r="E15" i="12"/>
  <c r="E23" i="12"/>
  <c r="F10" i="12"/>
  <c r="O10"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H19" i="12"/>
  <c r="Q9" i="12"/>
  <c r="M19" i="12"/>
  <c r="A22" i="12"/>
  <c r="A19" i="12"/>
  <c r="P19" i="12"/>
  <c r="C22" i="12"/>
  <c r="J19" i="12"/>
  <c r="K11" i="12"/>
  <c r="G19" i="12"/>
  <c r="D19" i="12"/>
  <c r="E19" i="12"/>
  <c r="J11" i="12"/>
  <c r="O19" i="12"/>
  <c r="K19" i="12"/>
  <c r="Q22" i="12"/>
  <c r="Q10" i="12"/>
  <c r="R22" i="12"/>
  <c r="O22" i="12"/>
  <c r="Q11" i="12"/>
  <c r="F19" i="12"/>
  <c r="P11" i="12"/>
  <c r="K22" i="12"/>
  <c r="L22" i="12"/>
  <c r="P22" i="12"/>
  <c r="Q19" i="12"/>
  <c r="D22" i="12"/>
  <c r="R19" i="12"/>
  <c r="I22" i="12"/>
  <c r="S19" i="12"/>
  <c r="I19" i="12"/>
  <c r="M11" i="12"/>
  <c r="H18" i="12"/>
  <c r="R11" i="12"/>
  <c r="N22" i="12"/>
  <c r="E22" i="12"/>
  <c r="L11" i="12"/>
  <c r="J22" i="12"/>
  <c r="M22" i="12"/>
  <c r="H22" i="12"/>
  <c r="F22" i="12"/>
  <c r="N11" i="12"/>
  <c r="B19" i="12"/>
  <c r="H11" i="12"/>
  <c r="S22" i="12"/>
  <c r="L19" i="12"/>
  <c r="N19" i="12"/>
  <c r="C11" i="12"/>
  <c r="B22" i="12"/>
  <c r="A12" i="12"/>
  <c r="D11" i="12"/>
  <c r="O11" i="12"/>
  <c r="G11" i="12"/>
  <c r="B11" i="12"/>
  <c r="I11" i="12"/>
  <c r="F11" i="12"/>
  <c r="E11"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G12" i="12"/>
  <c r="A13" i="12"/>
  <c r="S12" i="12"/>
  <c r="P18" i="12"/>
  <c r="S18" i="12"/>
  <c r="E18" i="12"/>
  <c r="E12" i="12"/>
  <c r="G18" i="12"/>
  <c r="O18" i="12"/>
  <c r="A18" i="12"/>
  <c r="F18" i="12"/>
  <c r="C12" i="12"/>
  <c r="C18" i="12"/>
  <c r="H12" i="12"/>
  <c r="D18" i="12"/>
  <c r="N12" i="12"/>
  <c r="N18" i="12"/>
  <c r="Q12" i="12"/>
  <c r="R18" i="12"/>
  <c r="M18" i="12"/>
  <c r="I18" i="12"/>
  <c r="J18" i="12"/>
  <c r="K18" i="12"/>
  <c r="B12" i="12"/>
  <c r="M12" i="12"/>
  <c r="D12" i="12"/>
  <c r="O12" i="12"/>
  <c r="F12" i="12"/>
  <c r="L12" i="12"/>
  <c r="B18" i="12"/>
  <c r="P12" i="12"/>
  <c r="L18" i="12"/>
  <c r="J12" i="12"/>
  <c r="I12" i="12"/>
  <c r="Q18" i="12"/>
  <c r="R12" i="12"/>
  <c r="K12" i="12"/>
  <c r="E193" i="17" l="1"/>
  <c r="I193" i="17"/>
  <c r="J193" i="17"/>
  <c r="S21" i="12"/>
  <c r="S26" i="12" s="1"/>
  <c r="N21" i="12"/>
  <c r="N26" i="12" s="1"/>
  <c r="M21" i="12"/>
  <c r="L21" i="12"/>
  <c r="L26" i="12" s="1"/>
  <c r="K21" i="12"/>
  <c r="K26" i="12" s="1"/>
  <c r="G21" i="12"/>
  <c r="G26" i="12" s="1"/>
  <c r="Q21" i="12"/>
  <c r="Q26" i="12" s="1"/>
  <c r="P21" i="12"/>
  <c r="P26" i="12" s="1"/>
  <c r="R21" i="12"/>
  <c r="O21" i="12"/>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J13" i="12"/>
  <c r="I13" i="12"/>
  <c r="B13" i="12"/>
  <c r="L13" i="12"/>
  <c r="F13" i="12"/>
  <c r="E13" i="12"/>
  <c r="K13" i="12"/>
  <c r="P13" i="12"/>
  <c r="C13" i="12"/>
  <c r="D13" i="12"/>
  <c r="S13" i="12"/>
  <c r="O13" i="12"/>
  <c r="H13" i="12"/>
  <c r="Q13" i="12"/>
  <c r="M13" i="12"/>
  <c r="N13" i="12"/>
  <c r="G13" i="12"/>
  <c r="R13" i="12"/>
  <c r="M26" i="12" l="1"/>
  <c r="O26" i="12"/>
  <c r="E194" i="17"/>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E196" i="17" l="1"/>
  <c r="J196" i="17"/>
  <c r="I196" i="17"/>
  <c r="E197" i="17" l="1"/>
  <c r="J197" i="17"/>
  <c r="I197" i="17"/>
  <c r="I198" i="17" l="1"/>
  <c r="J198" i="17"/>
  <c r="E198" i="17"/>
  <c r="J199" i="17" l="1"/>
  <c r="E199" i="17"/>
  <c r="I199" i="17"/>
  <c r="I200" i="17" l="1"/>
  <c r="E200" i="17"/>
  <c r="J200" i="17"/>
  <c r="I15" i="15"/>
  <c r="E15" i="15"/>
  <c r="J15" i="15"/>
  <c r="J17" i="15" l="1"/>
  <c r="I17" i="15"/>
  <c r="E17" i="15"/>
  <c r="S105" i="18" l="1"/>
  <c r="S33" i="14" s="1"/>
  <c r="T33" i="14"/>
  <c r="T9" i="12"/>
  <c r="S9" i="12"/>
  <c r="T11" i="12"/>
  <c r="S11" i="12"/>
  <c r="T10" i="12"/>
  <c r="S10" i="12"/>
  <c r="T189" i="17" l="1"/>
  <c r="T73" i="13"/>
  <c r="T201" i="17"/>
  <c r="T18" i="15"/>
  <c r="T24" i="15"/>
  <c r="T72" i="13" l="1"/>
  <c r="T75" i="13"/>
  <c r="T202" i="17"/>
  <c r="T203" i="17" s="1"/>
  <c r="T70" i="13"/>
  <c r="T22" i="15"/>
  <c r="T190" i="17" l="1"/>
  <c r="T191" i="17" s="1"/>
  <c r="T192" i="17" s="1"/>
  <c r="T193" i="17" s="1"/>
  <c r="T194" i="17" s="1"/>
  <c r="T69" i="13"/>
  <c r="T71" i="13" l="1"/>
  <c r="T24" i="16" s="1"/>
  <c r="T195" i="17"/>
  <c r="T204" i="17"/>
  <c r="T205" i="17" s="1"/>
  <c r="T206" i="17" s="1"/>
  <c r="T207" i="17" s="1"/>
  <c r="T208" i="17" s="1"/>
  <c r="T209" i="17" s="1"/>
  <c r="T210" i="17" s="1"/>
  <c r="T74" i="13"/>
  <c r="T25" i="16" s="1"/>
  <c r="T19" i="15"/>
  <c r="T12" i="15"/>
  <c r="T13" i="15"/>
  <c r="T14" i="15" l="1"/>
  <c r="T196" i="17"/>
  <c r="T197" i="17" s="1"/>
  <c r="T198" i="17" s="1"/>
  <c r="T199" i="17" s="1"/>
  <c r="T20" i="15"/>
  <c r="T21" i="15" l="1"/>
  <c r="T200" i="17"/>
  <c r="T15" i="15"/>
  <c r="T23" i="15"/>
  <c r="T25" i="15" l="1"/>
  <c r="T26" i="15" s="1"/>
  <c r="T211" i="17"/>
  <c r="T212" i="17" s="1"/>
  <c r="T16" i="15"/>
  <c r="T17" i="15" l="1"/>
  <c r="T333" i="11"/>
  <c r="T123" i="18"/>
  <c r="T18" i="12"/>
  <c r="T119" i="18" l="1"/>
  <c r="T120" i="18"/>
  <c r="T19" i="12"/>
  <c r="T122" i="18" l="1"/>
  <c r="T117" i="18"/>
  <c r="T23" i="12"/>
  <c r="T22" i="12"/>
  <c r="T334" i="11" l="1"/>
  <c r="T335" i="11" s="1"/>
  <c r="T336" i="11" s="1"/>
  <c r="T337" i="11" s="1"/>
  <c r="T338" i="11" s="1"/>
  <c r="T339" i="11" s="1"/>
  <c r="T340" i="11" s="1"/>
  <c r="T341" i="11" s="1"/>
  <c r="T342" i="11" s="1"/>
  <c r="T343" i="11" s="1"/>
  <c r="T118" i="18"/>
  <c r="T36" i="14" s="1"/>
  <c r="T12" i="12"/>
  <c r="T344" i="11" l="1"/>
  <c r="T20" i="12"/>
  <c r="T21" i="12" l="1"/>
  <c r="T345" i="11"/>
  <c r="T121" i="18"/>
  <c r="T37" i="14" s="1"/>
  <c r="T24" i="12"/>
  <c r="T13" i="12"/>
  <c r="T346" i="11" l="1"/>
  <c r="T25" i="12"/>
  <c r="T26" i="12" s="1"/>
  <c r="T14" i="12"/>
  <c r="T16" i="12"/>
  <c r="T347" i="11" l="1"/>
  <c r="T15" i="12"/>
  <c r="T17" i="12" l="1"/>
  <c r="T348" i="11"/>
  <c r="T349" i="11" s="1"/>
  <c r="T350" i="11" s="1"/>
  <c r="T351" i="11" s="1"/>
  <c r="T352" i="11" s="1"/>
  <c r="T353" i="11" s="1"/>
  <c r="T354" i="11" s="1"/>
  <c r="T355" i="11" s="1"/>
  <c r="T356"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<sst xmlns="http://schemas.openxmlformats.org/spreadsheetml/2006/main" count="5485" uniqueCount="442">
  <si>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</si>
  <si>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</si>
  <si>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</si>
  <si>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</si>
  <si>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</si>
  <si>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</si>
  <si>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</si>
  <si>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</si>
  <si>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</si>
  <si>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</si>
  <si>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</si>
  <si>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</si>
  <si>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</si>
  <si>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</si>
  <si>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</si>
  <si>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</si>
  <si>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</si>
  <si>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</si>
  <si>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</si>
  <si>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</si>
  <si>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</si>
  <si>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</si>
  <si>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</si>
  <si>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</si>
  <si>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</si>
  <si>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</si>
  <si>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</si>
  <si>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</si>
  <si>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</si>
  <si>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</si>
  <si>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</si>
  <si>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</si>
  <si>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</si>
  <si>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</si>
  <si>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</si>
  <si>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</si>
  <si>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</si>
  <si>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</si>
  <si>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</si>
  <si>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</si>
  <si>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</si>
  <si>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</si>
  <si>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</si>
  <si>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</si>
  <si>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</si>
  <si>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</si>
  <si>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</si>
  <si>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</si>
  <si>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</si>
  <si>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</si>
  <si>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</si>
  <si>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</si>
  <si>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</si>
  <si>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</si>
  <si>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</si>
  <si>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</si>
  <si>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</si>
  <si>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</si>
  <si>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</si>
  <si>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</si>
  <si>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</si>
  <si>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</si>
  <si>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</si>
  <si>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</si>
  <si>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</si>
  <si>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</si>
  <si>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</si>
  <si>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</si>
  <si>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</si>
  <si>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</si>
  <si>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</si>
  <si>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</si>
  <si>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</si>
  <si>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</si>
  <si>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</si>
  <si>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</si>
  <si>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</si>
  <si>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</si>
  <si>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</si>
  <si>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</si>
  <si>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</si>
  <si>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</si>
  <si>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</si>
  <si>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</si>
  <si>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</si>
  <si>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</si>
  <si>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</si>
  <si>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</si>
  <si>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</si>
  <si>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</si>
  <si>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</si>
  <si>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</si>
  <si>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</si>
  <si>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</si>
  <si>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</si>
  <si>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</si>
  <si>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</si>
  <si>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</si>
  <si>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</si>
  <si>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</si>
  <si>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</si>
  <si>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</si>
  <si>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</si>
  <si>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</si>
  <si>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</si>
  <si>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</si>
  <si>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</si>
  <si>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</si>
  <si>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</si>
  <si>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</si>
  <si>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</si>
  <si>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</si>
  <si>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</si>
  <si>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</si>
  <si>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</si>
  <si>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</si>
  <si>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</si>
  <si>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</si>
  <si>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</si>
  <si>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</si>
  <si>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</si>
  <si>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</si>
  <si>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</si>
  <si>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</si>
  <si>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</si>
  <si>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</si>
  <si>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</si>
  <si>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</si>
  <si>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</si>
  <si>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</si>
  <si>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</si>
  <si>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</si>
  <si>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</si>
  <si>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</si>
  <si>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</si>
  <si>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</si>
  <si>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</si>
  <si>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</si>
  <si>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</si>
  <si>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</si>
  <si>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</si>
  <si>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</si>
  <si>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</si>
  <si>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</si>
  <si>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</si>
  <si>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</si>
  <si>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</si>
  <si>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</si>
  <si>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</si>
  <si>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</si>
  <si>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</si>
  <si>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</si>
  <si>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</si>
  <si>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</si>
  <si>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</si>
  <si>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</si>
  <si>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</si>
  <si>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</si>
  <si>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</si>
  <si>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</si>
  <si>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</si>
  <si>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</si>
  <si>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</si>
  <si>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</si>
  <si>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</si>
  <si>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</si>
  <si>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</si>
  <si>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</si>
  <si>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</si>
  <si>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</si>
  <si>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</si>
  <si>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</si>
  <si>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</si>
  <si>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</si>
  <si>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</si>
  <si>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</si>
  <si>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</si>
  <si>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</si>
  <si>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</si>
  <si>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</si>
  <si>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</si>
  <si>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</si>
  <si>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</si>
  <si>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</si>
  <si>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</si>
  <si>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</si>
  <si>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</si>
  <si>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</si>
  <si>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</si>
  <si>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</si>
  <si>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</si>
  <si>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</si>
  <si>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</si>
  <si>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</si>
  <si>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</si>
  <si>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</si>
  <si>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</si>
  <si>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</si>
  <si>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</si>
  <si>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</si>
  <si>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</si>
  <si>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</si>
  <si>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</si>
  <si>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</si>
  <si>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</si>
  <si>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</si>
  <si>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</si>
  <si>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</si>
  <si>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</si>
  <si>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</si>
  <si>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</si>
  <si>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</si>
  <si>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</si>
  <si>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</si>
  <si>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</si>
  <si>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</si>
  <si>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</si>
  <si>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</si>
  <si>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</si>
  <si>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</si>
  <si>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</si>
  <si>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</si>
  <si>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</si>
  <si>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</si>
  <si>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</si>
  <si>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</si>
  <si>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</si>
  <si>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</si>
  <si>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</si>
  <si>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</si>
  <si>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</si>
  <si>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</si>
  <si>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</si>
  <si>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</si>
  <si>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</si>
  <si>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</si>
  <si>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</si>
  <si>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</si>
  <si>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</si>
  <si>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</si>
  <si>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</si>
  <si>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</si>
  <si>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</si>
  <si>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</si>
  <si>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</si>
  <si>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</si>
  <si>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</si>
  <si>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</si>
  <si>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</si>
  <si>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</si>
  <si>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</si>
  <si>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</si>
  <si>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</si>
  <si>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</si>
  <si>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</si>
  <si>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</si>
  <si>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</si>
  <si>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</si>
  <si>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</si>
  <si>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</si>
  <si>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</si>
  <si>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</si>
  <si>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</si>
  <si>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</si>
  <si>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</si>
  <si>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</si>
  <si>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</si>
  <si>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</si>
  <si>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</si>
  <si>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</si>
  <si>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</si>
  <si>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</si>
  <si>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</si>
  <si>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</si>
  <si>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</si>
  <si>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</si>
  <si>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</si>
  <si>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</si>
  <si>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</si>
  <si>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</si>
  <si>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</si>
  <si>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</si>
  <si>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</si>
  <si>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</si>
  <si>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</si>
  <si>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</si>
  <si>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</si>
  <si>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</si>
  <si>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</si>
  <si>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</si>
  <si>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</si>
  <si>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</si>
  <si>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</si>
  <si>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</si>
  <si>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</si>
  <si>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</si>
  <si>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</si>
  <si>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</si>
  <si>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</si>
  <si>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</si>
  <si>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</si>
  <si>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</si>
  <si>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</si>
  <si>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</si>
  <si>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</si>
  <si>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</si>
  <si>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</si>
  <si>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</si>
  <si>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</si>
  <si>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</si>
  <si>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</si>
  <si>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</si>
  <si>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</si>
  <si>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</si>
  <si>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</si>
  <si>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</si>
  <si>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</si>
  <si>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</si>
  <si>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</si>
  <si>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</si>
  <si>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</si>
  <si>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</si>
  <si>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</si>
  <si>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</si>
  <si>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</si>
  <si>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</si>
  <si>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</si>
  <si>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</si>
  <si>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</si>
  <si>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</si>
  <si>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</si>
  <si>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</si>
  <si>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</si>
  <si>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</si>
  <si>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</si>
  <si>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</si>
  <si>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</si>
  <si>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</si>
  <si>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</si>
  <si>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</si>
  <si>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</si>
  <si>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</si>
  <si>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</si>
  <si>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</si>
  <si>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</si>
  <si>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</si>
  <si>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</si>
  <si>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</si>
  <si>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</si>
  <si>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</si>
  <si>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</si>
  <si>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</si>
  <si>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</si>
  <si>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</si>
  <si>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</si>
  <si>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</si>
  <si>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</si>
  <si>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</si>
  <si>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</si>
  <si>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</si>
  <si>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</si>
  <si>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</si>
  <si>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</si>
  <si>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</si>
  <si>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</si>
  <si>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</si>
  <si>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</si>
  <si>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</si>
  <si>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</si>
  <si>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</si>
  <si>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</si>
  <si>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</si>
  <si>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</si>
  <si>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</si>
  <si>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</si>
  <si>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</si>
  <si>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</si>
  <si>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</si>
  <si>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</si>
  <si>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</si>
  <si>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</si>
  <si>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</si>
  <si>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</si>
  <si>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</si>
  <si>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</si>
  <si>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</si>
  <si>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</si>
  <si>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</si>
  <si>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January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</si>
  <si>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</si>
  <si>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</si>
  <si>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</si>
  <si>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</si>
  <si>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 xml:space="preserve"> May 2024</t>
  </si>
  <si>
    <t>June 2024</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</si>
  <si>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</si>
  <si>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July 2024</t>
  </si>
  <si>
    <t xml:space="preserve"> August 2024</t>
  </si>
  <si>
    <t>September 2024</t>
  </si>
  <si>
    <t>February 2024</t>
  </si>
  <si>
    <t>October 2024</t>
  </si>
  <si>
    <t>November 2024</t>
  </si>
  <si>
    <t xml:space="preserve"> Quarter 3</t>
  </si>
  <si>
    <t>[provisional] 2024</t>
  </si>
  <si>
    <t>[provisional] January 2025</t>
  </si>
  <si>
    <t>[provisional] January - February 2025</t>
  </si>
  <si>
    <t>[provisional] January - March 2025</t>
  </si>
  <si>
    <t>[provisional] January - April 2025</t>
  </si>
  <si>
    <t>[provisional] January - May 2025</t>
  </si>
  <si>
    <t>[provisional] January - June 2025</t>
  </si>
  <si>
    <t>[provisional] January - July 2025</t>
  </si>
  <si>
    <t>[provisional] January - August 2025</t>
  </si>
  <si>
    <t>[provisional] January - September 2025</t>
  </si>
  <si>
    <t>[provisional] January - October 2025</t>
  </si>
  <si>
    <t>[provisional] January - November 2025</t>
  </si>
  <si>
    <t>[provisional] January - December 2025</t>
  </si>
  <si>
    <t>December 2024</t>
  </si>
  <si>
    <t>January - February 2024</t>
  </si>
  <si>
    <t>January - March 2024</t>
  </si>
  <si>
    <t>January - April 2024</t>
  </si>
  <si>
    <t>January - May 2024</t>
  </si>
  <si>
    <t>January - June 2024</t>
  </si>
  <si>
    <t>January - July 2024</t>
  </si>
  <si>
    <t>January - August 2024</t>
  </si>
  <si>
    <t>January - September 2024</t>
  </si>
  <si>
    <t>January - October 2024</t>
  </si>
  <si>
    <t>January - November 2024</t>
  </si>
  <si>
    <t>January - December 2024</t>
  </si>
  <si>
    <t>Edward Beazleigh</t>
  </si>
  <si>
    <t>07542 501108</t>
  </si>
  <si>
    <t xml:space="preserve"> January 2024</t>
  </si>
  <si>
    <t>January 2025</t>
  </si>
  <si>
    <t xml:space="preserve">February </t>
  </si>
  <si>
    <t>[provisional] March</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</si>
  <si>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</si>
  <si>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t>[provisional] Quarter 1</t>
  </si>
  <si>
    <t>February 2025</t>
  </si>
  <si>
    <t>[provisional] March 2025</t>
  </si>
  <si>
    <t>Increasing gas demand met with imports</t>
  </si>
  <si>
    <t xml:space="preserve">The revisions period is January and February 2025 </t>
  </si>
  <si>
    <r>
      <t xml:space="preserve">This spreadsheet contains monthly, quarterly and annual data including </t>
    </r>
    <r>
      <rPr>
        <b/>
        <sz val="12"/>
        <rFont val="Calibri"/>
        <family val="2"/>
        <scheme val="minor"/>
      </rPr>
      <t>new data for March 2025</t>
    </r>
  </si>
  <si>
    <t>Gas production decreased by 6.8 per cent in the first three months of 2025 compared to the same period in 2024. Increased demand (up 8.4 per cent) was met with increased imports which were up by 19 per cent in the same period. 
Increased demand was driven by demand for electricity generation and by domestic and services consumers which increased 16, 7.7 and 9.1 per cent respectively. Gas demand for electricity generation was notably low in the same period of 2024 when electricity was predominantly generated by wind and electricity imports were high. High electricity imports were driven by high gas prices which also impacted domestic and services demand, both of which have returned to more typical levels for the temperature in the latest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</si>
</sst>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
      <b/>
      <sz val="2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5" fillId="0" borderId="0" applyNumberFormat="0" applyFill="0" applyProtection="0">
      <alignment vertical="center"/>
    </xf>
    <xf numFmtId="0" fontId="7" fillId="0" borderId="0" applyNumberFormat="0" applyFill="0" applyProtection="0"/>
    <xf numFmtId="0" fontId="15" fillId="0" borderId="0" applyNumberFormat="0" applyFill="0" applyProtection="0"/>
    <xf numFmtId="0" fontId="11" fillId="0" borderId="0" applyNumberFormat="0" applyFill="0" applyBorder="0" applyAlignment="0" applyProtection="0">
      <alignment vertical="top"/>
      <protection locked="0"/>
    </xf>
    <xf numFmtId="0" fontId="6" fillId="0" borderId="0">
      <alignment vertical="center" wrapText="1"/>
    </xf>
    <xf numFmtId="0" fontId="13" fillId="0" borderId="0" applyNumberFormat="0" applyBorder="0" applyProtection="0">
      <alignment vertical="center" wrapText="1"/>
    </xf>
    <xf numFmtId="0" fontId="12" fillId="0" borderId="0" applyNumberFormat="0" applyFill="0" applyBorder="0" applyAlignment="0" applyProtection="0"/>
    <xf numFmtId="0" fontId="16" fillId="0" borderId="0"/>
    <xf numFmtId="164" fontId="17" fillId="0" borderId="0"/>
    <xf numFmtId="43" fontId="18" fillId="0" borderId="0" applyFont="0" applyFill="0" applyBorder="0" applyAlignment="0" applyProtection="0"/>
    <xf numFmtId="9" fontId="18" fillId="0" borderId="0" applyFont="0" applyFill="0" applyBorder="0" applyAlignment="0" applyProtection="0"/>
  </cellStyleXfs>
  <cellXfs count="175">
    <xf numFmtId="0" fontId="0" fillId="0" borderId="0" xfId="0"/>
    <xf numFmtId="0" fontId="5" fillId="0" borderId="0" xfId="1" applyAlignment="1">
      <alignment vertical="center" wrapText="1"/>
    </xf>
    <xf numFmtId="0" fontId="6" fillId="0" borderId="0" xfId="5">
      <alignment vertical="center" wrapText="1"/>
    </xf>
    <xf numFmtId="0" fontId="6" fillId="0" borderId="0" xfId="5" applyAlignment="1">
      <alignment vertical="center"/>
    </xf>
    <xf numFmtId="0" fontId="8" fillId="0" borderId="0" xfId="5" applyFont="1" applyAlignment="1">
      <alignment vertical="center"/>
    </xf>
    <xf numFmtId="0" fontId="9" fillId="0" borderId="0" xfId="5" applyFont="1">
      <alignment vertical="center" wrapText="1"/>
    </xf>
    <xf numFmtId="0" fontId="7" fillId="0" borderId="0" xfId="2"/>
    <xf numFmtId="0" fontId="12" fillId="2" borderId="0" xfId="4" applyFont="1" applyFill="1" applyAlignment="1" applyProtection="1">
      <alignment vertical="center" wrapText="1"/>
    </xf>
    <xf numFmtId="0" fontId="11" fillId="0" borderId="0" xfId="4" applyAlignment="1" applyProtection="1">
      <alignment vertical="center" wrapText="1"/>
    </xf>
    <xf numFmtId="0" fontId="12" fillId="0" borderId="0" xfId="4" applyFont="1" applyAlignment="1" applyProtection="1">
      <alignment vertical="center" wrapText="1"/>
    </xf>
    <xf numFmtId="0" fontId="14" fillId="0" borderId="0" xfId="6" applyFont="1" applyAlignment="1">
      <alignment vertical="center"/>
    </xf>
    <xf numFmtId="0" fontId="12" fillId="2" borderId="0" xfId="7" applyFill="1" applyAlignment="1">
      <alignment vertical="center" wrapText="1"/>
    </xf>
    <xf numFmtId="0" fontId="15" fillId="0" borderId="0" xfId="3"/>
    <xf numFmtId="0" fontId="11" fillId="0" borderId="0" xfId="4" applyAlignment="1" applyProtection="1">
      <alignment vertical="center"/>
    </xf>
    <xf numFmtId="0" fontId="6" fillId="0" borderId="0" xfId="5" applyAlignment="1">
      <alignment wrapText="1"/>
    </xf>
    <xf numFmtId="0" fontId="5" fillId="0" borderId="0" xfId="1">
      <alignment vertical="center"/>
    </xf>
    <xf numFmtId="0" fontId="16" fillId="0" borderId="0" xfId="8"/>
    <xf numFmtId="0" fontId="7" fillId="0" borderId="0" xfId="2" applyFill="1"/>
    <xf numFmtId="0" fontId="13" fillId="0" borderId="0" xfId="6">
      <alignment vertical="center" wrapText="1"/>
    </xf>
    <xf numFmtId="0" fontId="5" fillId="0" borderId="0" xfId="1" applyAlignment="1">
      <alignment horizontal="left" vertical="center"/>
    </xf>
    <xf numFmtId="0" fontId="6" fillId="0" borderId="0" xfId="5" applyAlignment="1">
      <alignment horizontal="left" vertical="center"/>
    </xf>
    <xf numFmtId="0" fontId="19" fillId="0" borderId="1" xfId="5" applyFont="1" applyBorder="1">
      <alignment vertical="center" wrapText="1"/>
    </xf>
    <xf numFmtId="0" fontId="19" fillId="0" borderId="2" xfId="5" applyFont="1" applyBorder="1">
      <alignment vertical="center" wrapText="1"/>
    </xf>
    <xf numFmtId="0" fontId="19" fillId="0" borderId="3" xfId="5" applyFont="1" applyBorder="1">
      <alignment vertical="center" wrapText="1"/>
    </xf>
    <xf numFmtId="0" fontId="6" fillId="0" borderId="4" xfId="5" applyBorder="1" applyAlignment="1">
      <alignment vertical="center"/>
    </xf>
    <xf numFmtId="0" fontId="20" fillId="0" borderId="5" xfId="5" applyFont="1" applyBorder="1" applyAlignment="1">
      <alignment vertical="center"/>
    </xf>
    <xf numFmtId="0" fontId="6" fillId="3" borderId="6" xfId="5" applyFill="1" applyBorder="1" applyAlignment="1">
      <alignment vertical="center"/>
    </xf>
    <xf numFmtId="0" fontId="6" fillId="0" borderId="6" xfId="5" applyBorder="1" applyAlignment="1">
      <alignment vertical="center"/>
    </xf>
    <xf numFmtId="0" fontId="6" fillId="3" borderId="5" xfId="5" applyFill="1" applyBorder="1" applyAlignment="1">
      <alignment vertical="center"/>
    </xf>
    <xf numFmtId="0" fontId="6" fillId="3" borderId="7" xfId="5" applyFill="1" applyBorder="1" applyAlignment="1">
      <alignment vertical="center"/>
    </xf>
    <xf numFmtId="0" fontId="20" fillId="0" borderId="0" xfId="5" applyFont="1" applyAlignment="1">
      <alignment vertical="center"/>
    </xf>
    <xf numFmtId="0" fontId="20" fillId="0" borderId="6" xfId="5" applyFont="1" applyBorder="1" applyAlignment="1">
      <alignment vertical="center"/>
    </xf>
    <xf numFmtId="0" fontId="20" fillId="0" borderId="4" xfId="5" applyFont="1" applyBorder="1" applyAlignment="1">
      <alignment vertical="center"/>
    </xf>
    <xf numFmtId="0" fontId="9" fillId="3" borderId="4" xfId="5" applyFont="1" applyFill="1" applyBorder="1" applyAlignment="1">
      <alignment vertical="center"/>
    </xf>
    <xf numFmtId="0" fontId="20" fillId="0" borderId="8" xfId="5" applyFont="1" applyBorder="1" applyAlignment="1">
      <alignment horizontal="center" vertical="center" wrapText="1"/>
    </xf>
    <xf numFmtId="0" fontId="20" fillId="0" borderId="9" xfId="5" applyFont="1" applyBorder="1" applyAlignment="1">
      <alignment horizontal="center" vertical="center" wrapText="1"/>
    </xf>
    <xf numFmtId="0" fontId="20" fillId="3" borderId="9" xfId="5" applyFont="1" applyFill="1" applyBorder="1" applyAlignment="1">
      <alignment horizontal="center" vertical="center" wrapText="1"/>
    </xf>
    <xf numFmtId="0" fontId="20" fillId="3" borderId="10" xfId="5" applyFont="1" applyFill="1" applyBorder="1" applyAlignment="1">
      <alignment horizontal="center" vertical="center" wrapText="1"/>
    </xf>
    <xf numFmtId="0" fontId="20" fillId="3" borderId="11" xfId="5" applyFont="1" applyFill="1" applyBorder="1" applyAlignment="1">
      <alignment horizontal="center" vertical="center" wrapText="1"/>
    </xf>
    <xf numFmtId="0" fontId="10" fillId="0" borderId="11" xfId="5" applyFont="1" applyBorder="1" applyAlignment="1">
      <alignment horizontal="center" vertical="center" wrapText="1"/>
    </xf>
    <xf numFmtId="0" fontId="20" fillId="0" borderId="11" xfId="5" applyFont="1" applyBorder="1" applyAlignment="1">
      <alignment horizontal="center" vertical="center" wrapText="1"/>
    </xf>
    <xf numFmtId="0" fontId="10" fillId="0" borderId="8" xfId="5" applyFont="1" applyBorder="1" applyAlignment="1">
      <alignment horizontal="center" vertical="center" wrapText="1"/>
    </xf>
    <xf numFmtId="0" fontId="10" fillId="3" borderId="8" xfId="5" applyFont="1" applyFill="1" applyBorder="1" applyAlignment="1">
      <alignment horizontal="center" vertical="center" wrapText="1"/>
    </xf>
    <xf numFmtId="0" fontId="6" fillId="0" borderId="0" xfId="5" applyAlignment="1">
      <alignment horizontal="center" vertical="center" wrapText="1"/>
    </xf>
    <xf numFmtId="0" fontId="6" fillId="0" borderId="6" xfId="0" applyFont="1" applyBorder="1" applyAlignment="1">
      <alignment horizontal="right"/>
    </xf>
    <xf numFmtId="37" fontId="6" fillId="0" borderId="12" xfId="0" applyNumberFormat="1" applyFont="1" applyBorder="1" applyAlignment="1">
      <alignment horizontal="right"/>
    </xf>
    <xf numFmtId="37" fontId="6" fillId="0" borderId="0" xfId="0" applyNumberFormat="1" applyFont="1" applyAlignment="1">
      <alignment horizontal="right"/>
    </xf>
    <xf numFmtId="37" fontId="6" fillId="3" borderId="0" xfId="0" applyNumberFormat="1" applyFont="1" applyFill="1" applyAlignment="1">
      <alignment horizontal="right"/>
    </xf>
    <xf numFmtId="37" fontId="6" fillId="3" borderId="13" xfId="0" applyNumberFormat="1" applyFont="1" applyFill="1" applyBorder="1" applyAlignment="1">
      <alignment horizontal="right"/>
    </xf>
    <xf numFmtId="37" fontId="6" fillId="3" borderId="7" xfId="0" applyNumberFormat="1" applyFont="1" applyFill="1" applyBorder="1" applyAlignment="1">
      <alignment horizontal="right"/>
    </xf>
    <xf numFmtId="37" fontId="6" fillId="0" borderId="7" xfId="0" applyNumberFormat="1" applyFont="1" applyBorder="1" applyAlignment="1">
      <alignment horizontal="right"/>
    </xf>
    <xf numFmtId="37" fontId="6" fillId="0" borderId="0" xfId="5" applyNumberFormat="1" applyAlignment="1">
      <alignment horizontal="right" vertical="center" wrapText="1"/>
    </xf>
    <xf numFmtId="37" fontId="6" fillId="0" borderId="7" xfId="5" applyNumberFormat="1" applyBorder="1" applyAlignment="1">
      <alignment horizontal="right" vertical="center" wrapText="1"/>
    </xf>
    <xf numFmtId="37" fontId="6" fillId="3" borderId="12" xfId="0" applyNumberFormat="1" applyFont="1" applyFill="1" applyBorder="1" applyAlignment="1">
      <alignment horizontal="right"/>
    </xf>
    <xf numFmtId="0" fontId="6" fillId="0" borderId="0" xfId="5" applyAlignment="1">
      <alignment horizontal="right" vertical="center" wrapText="1"/>
    </xf>
    <xf numFmtId="0" fontId="6" fillId="0" borderId="7" xfId="0" applyFont="1" applyBorder="1" applyAlignment="1">
      <alignment horizontal="right"/>
    </xf>
    <xf numFmtId="0" fontId="6" fillId="0" borderId="0" xfId="0" applyFont="1" applyAlignment="1">
      <alignment horizontal="right"/>
    </xf>
    <xf numFmtId="37" fontId="6" fillId="0" borderId="0" xfId="10" applyNumberFormat="1" applyFont="1" applyFill="1" applyBorder="1" applyAlignment="1">
      <alignment horizontal="right" vertical="center" wrapText="1"/>
    </xf>
    <xf numFmtId="37" fontId="6" fillId="0" borderId="0" xfId="11" applyNumberFormat="1" applyFont="1" applyFill="1" applyAlignment="1">
      <alignment horizontal="right"/>
    </xf>
    <xf numFmtId="0" fontId="6" fillId="0" borderId="14" xfId="5" applyBorder="1" applyAlignment="1">
      <alignment vertical="center"/>
    </xf>
    <xf numFmtId="0" fontId="20" fillId="0" borderId="0" xfId="5" applyFont="1" applyAlignment="1">
      <alignment horizontal="center" vertical="center" wrapText="1"/>
    </xf>
    <xf numFmtId="0" fontId="20" fillId="3" borderId="7" xfId="5" applyFont="1" applyFill="1" applyBorder="1" applyAlignment="1">
      <alignment horizontal="center" vertical="center" wrapText="1"/>
    </xf>
    <xf numFmtId="165" fontId="6" fillId="0" borderId="0" xfId="0" applyNumberFormat="1" applyFont="1" applyAlignment="1">
      <alignment horizontal="right"/>
    </xf>
    <xf numFmtId="165" fontId="6" fillId="0" borderId="13" xfId="0" applyNumberFormat="1" applyFont="1" applyBorder="1" applyAlignment="1">
      <alignment horizontal="right"/>
    </xf>
    <xf numFmtId="165" fontId="6" fillId="3" borderId="7" xfId="0" applyNumberFormat="1" applyFont="1" applyFill="1" applyBorder="1" applyAlignment="1">
      <alignment horizontal="right"/>
    </xf>
    <xf numFmtId="0" fontId="19" fillId="0" borderId="15" xfId="5" applyFont="1" applyBorder="1">
      <alignment vertical="center" wrapText="1"/>
    </xf>
    <xf numFmtId="0" fontId="20" fillId="0" borderId="12" xfId="5" applyFont="1" applyBorder="1" applyAlignment="1">
      <alignment horizontal="center" vertical="center" wrapText="1"/>
    </xf>
    <xf numFmtId="37" fontId="6" fillId="0" borderId="12" xfId="5" applyNumberFormat="1" applyBorder="1" applyAlignment="1">
      <alignment horizontal="right" vertical="center" wrapText="1"/>
    </xf>
    <xf numFmtId="165" fontId="6" fillId="0" borderId="12" xfId="0" applyNumberFormat="1" applyFont="1" applyBorder="1" applyAlignment="1">
      <alignment horizontal="right"/>
    </xf>
    <xf numFmtId="0" fontId="20" fillId="0" borderId="14" xfId="5" applyFont="1" applyBorder="1" applyAlignment="1">
      <alignment vertical="center"/>
    </xf>
    <xf numFmtId="0" fontId="20" fillId="3" borderId="0" xfId="5" applyFont="1" applyFill="1" applyAlignment="1">
      <alignment horizontal="center" vertical="center" wrapText="1"/>
    </xf>
    <xf numFmtId="0" fontId="20" fillId="3" borderId="13" xfId="5" applyFont="1" applyFill="1" applyBorder="1" applyAlignment="1">
      <alignment horizontal="center" vertical="center" wrapText="1"/>
    </xf>
    <xf numFmtId="0" fontId="10" fillId="0" borderId="7" xfId="5" applyFont="1" applyBorder="1" applyAlignment="1">
      <alignment horizontal="center" vertical="center" wrapText="1"/>
    </xf>
    <xf numFmtId="0" fontId="20" fillId="0" borderId="7" xfId="5" applyFont="1" applyBorder="1" applyAlignment="1">
      <alignment horizontal="center" vertical="center" wrapText="1"/>
    </xf>
    <xf numFmtId="0" fontId="10" fillId="0" borderId="12" xfId="5" applyFont="1" applyBorder="1" applyAlignment="1">
      <alignment horizontal="center" vertical="center" wrapText="1"/>
    </xf>
    <xf numFmtId="0" fontId="10"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20" fillId="0" borderId="10" xfId="5" applyFont="1" applyBorder="1" applyAlignment="1">
      <alignment horizontal="center" vertical="center" wrapText="1"/>
    </xf>
    <xf numFmtId="0" fontId="6" fillId="0" borderId="0" xfId="0" applyFont="1" applyAlignment="1">
      <alignment horizontal="right" wrapText="1"/>
    </xf>
    <xf numFmtId="0" fontId="6" fillId="0" borderId="5" xfId="5" applyBorder="1" applyAlignment="1">
      <alignment horizontal="right" vertical="center" wrapText="1"/>
    </xf>
    <xf numFmtId="37" fontId="6" fillId="0" borderId="14" xfId="5" applyNumberFormat="1" applyBorder="1" applyAlignment="1">
      <alignment horizontal="right" vertical="center" wrapText="1"/>
    </xf>
    <xf numFmtId="37" fontId="6" fillId="0" borderId="6" xfId="5" applyNumberFormat="1" applyBorder="1" applyAlignment="1">
      <alignment horizontal="right" vertical="center" wrapText="1"/>
    </xf>
    <xf numFmtId="0" fontId="6" fillId="0" borderId="13" xfId="5" applyBorder="1" applyAlignment="1">
      <alignment horizontal="right" vertical="center" wrapText="1"/>
    </xf>
    <xf numFmtId="0" fontId="6" fillId="0" borderId="13" xfId="5" applyBorder="1" applyAlignment="1">
      <alignment horizontal="right" vertical="center"/>
    </xf>
    <xf numFmtId="37" fontId="6" fillId="0" borderId="4" xfId="5" applyNumberFormat="1" applyBorder="1" applyAlignment="1">
      <alignment horizontal="right" vertical="center" wrapText="1"/>
    </xf>
    <xf numFmtId="37" fontId="6" fillId="0" borderId="5" xfId="5" applyNumberFormat="1" applyBorder="1" applyAlignment="1">
      <alignment horizontal="right" vertical="center" wrapText="1"/>
    </xf>
    <xf numFmtId="37" fontId="6" fillId="0" borderId="13" xfId="5" applyNumberFormat="1" applyBorder="1" applyAlignment="1">
      <alignment horizontal="right" vertical="center" wrapText="1"/>
    </xf>
    <xf numFmtId="37" fontId="6" fillId="3" borderId="6" xfId="5" applyNumberFormat="1" applyFill="1" applyBorder="1" applyAlignment="1">
      <alignment horizontal="right" vertical="center" wrapText="1"/>
    </xf>
    <xf numFmtId="37" fontId="6" fillId="3" borderId="7" xfId="5" applyNumberFormat="1" applyFill="1" applyBorder="1" applyAlignment="1">
      <alignment horizontal="right" vertical="center" wrapText="1"/>
    </xf>
    <xf numFmtId="37" fontId="6" fillId="3" borderId="5" xfId="5" applyNumberFormat="1" applyFill="1" applyBorder="1" applyAlignment="1">
      <alignment horizontal="right" vertical="center" wrapText="1"/>
    </xf>
    <xf numFmtId="37" fontId="6" fillId="3" borderId="13" xfId="5" applyNumberFormat="1" applyFill="1" applyBorder="1" applyAlignment="1">
      <alignment horizontal="right" vertical="center" wrapText="1"/>
    </xf>
    <xf numFmtId="37" fontId="20" fillId="3" borderId="7" xfId="5" applyNumberFormat="1" applyFont="1" applyFill="1" applyBorder="1" applyAlignment="1">
      <alignment horizontal="right" vertical="center" wrapText="1"/>
    </xf>
    <xf numFmtId="37" fontId="20" fillId="3" borderId="13" xfId="5" applyNumberFormat="1" applyFont="1" applyFill="1" applyBorder="1" applyAlignment="1">
      <alignment horizontal="right" vertical="center" wrapText="1"/>
    </xf>
    <xf numFmtId="0" fontId="10" fillId="0" borderId="0" xfId="1" applyFont="1"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xf>
    <xf numFmtId="37" fontId="6" fillId="0" borderId="0" xfId="0" applyNumberFormat="1" applyFont="1"/>
    <xf numFmtId="0" fontId="6" fillId="0" borderId="0" xfId="0" quotePrefix="1" applyFont="1" applyAlignment="1">
      <alignment horizontal="right"/>
    </xf>
    <xf numFmtId="0" fontId="6" fillId="0" borderId="1" xfId="0" applyFont="1" applyBorder="1" applyAlignment="1">
      <alignment horizontal="right" vertical="center"/>
    </xf>
    <xf numFmtId="0" fontId="6" fillId="0" borderId="1" xfId="0" applyFont="1" applyBorder="1" applyAlignment="1">
      <alignment horizontal="right"/>
    </xf>
    <xf numFmtId="0" fontId="20" fillId="4" borderId="17" xfId="0" applyFont="1" applyFill="1" applyBorder="1" applyAlignment="1">
      <alignment horizontal="right"/>
    </xf>
    <xf numFmtId="0" fontId="20" fillId="4" borderId="16" xfId="0" applyFont="1" applyFill="1" applyBorder="1" applyAlignment="1">
      <alignment horizontal="right" vertical="center"/>
    </xf>
    <xf numFmtId="0" fontId="9" fillId="0" borderId="0" xfId="5" quotePrefix="1" applyFont="1">
      <alignment vertical="center" wrapText="1"/>
    </xf>
    <xf numFmtId="0" fontId="6" fillId="0" borderId="5" xfId="5" applyBorder="1" applyAlignment="1">
      <alignment vertical="center"/>
    </xf>
    <xf numFmtId="0" fontId="11" fillId="0" borderId="0" xfId="4" applyAlignment="1" applyProtection="1"/>
    <xf numFmtId="0" fontId="20" fillId="0" borderId="15" xfId="5" applyFont="1" applyBorder="1" applyAlignment="1">
      <alignment horizontal="center" vertical="center" wrapText="1"/>
    </xf>
    <xf numFmtId="0" fontId="20" fillId="0" borderId="2" xfId="5" applyFont="1" applyBorder="1" applyAlignment="1">
      <alignment horizontal="center" vertical="center" wrapText="1"/>
    </xf>
    <xf numFmtId="0" fontId="20" fillId="3" borderId="2" xfId="5" applyFont="1" applyFill="1" applyBorder="1" applyAlignment="1">
      <alignment horizontal="center" vertical="center" wrapText="1"/>
    </xf>
    <xf numFmtId="0" fontId="20" fillId="3" borderId="1" xfId="5" applyFont="1" applyFill="1" applyBorder="1" applyAlignment="1">
      <alignment horizontal="center" vertical="center" wrapText="1"/>
    </xf>
    <xf numFmtId="0" fontId="20" fillId="3" borderId="3" xfId="5" applyFont="1" applyFill="1" applyBorder="1" applyAlignment="1">
      <alignment horizontal="center" vertical="center" wrapText="1"/>
    </xf>
    <xf numFmtId="0" fontId="10" fillId="0" borderId="3" xfId="5" applyFont="1" applyBorder="1" applyAlignment="1">
      <alignment horizontal="center" vertical="center" wrapText="1"/>
    </xf>
    <xf numFmtId="0" fontId="20" fillId="0" borderId="3" xfId="5" applyFont="1" applyBorder="1" applyAlignment="1">
      <alignment horizontal="center" vertical="center" wrapText="1"/>
    </xf>
    <xf numFmtId="0" fontId="10" fillId="0" borderId="15" xfId="5" applyFont="1" applyBorder="1" applyAlignment="1">
      <alignment horizontal="center" vertical="center" wrapText="1"/>
    </xf>
    <xf numFmtId="0" fontId="10" fillId="3" borderId="15" xfId="5" applyFont="1" applyFill="1" applyBorder="1" applyAlignment="1">
      <alignment horizontal="center" vertical="center" wrapText="1"/>
    </xf>
    <xf numFmtId="0" fontId="22" fillId="3" borderId="0" xfId="5" applyFont="1" applyFill="1" applyAlignment="1">
      <alignment horizontal="center" vertical="center" wrapText="1"/>
    </xf>
    <xf numFmtId="0" fontId="22" fillId="3" borderId="0" xfId="5" applyFont="1" applyFill="1" applyAlignment="1">
      <alignment horizontal="right" vertical="center" wrapText="1"/>
    </xf>
    <xf numFmtId="0" fontId="22" fillId="3" borderId="0" xfId="0" applyFont="1" applyFill="1" applyAlignment="1">
      <alignment horizontal="right"/>
    </xf>
    <xf numFmtId="0" fontId="22" fillId="3" borderId="0" xfId="5" applyFont="1" applyFill="1" applyAlignment="1">
      <alignment horizontal="right" vertical="center"/>
    </xf>
    <xf numFmtId="0" fontId="22" fillId="5" borderId="0" xfId="5" applyFont="1" applyFill="1" applyAlignment="1">
      <alignment horizontal="right" vertical="center" wrapText="1"/>
    </xf>
    <xf numFmtId="17" fontId="6" fillId="0" borderId="0" xfId="0" applyNumberFormat="1" applyFont="1" applyAlignment="1">
      <alignment horizontal="right" wrapText="1"/>
    </xf>
    <xf numFmtId="37" fontId="20" fillId="3" borderId="0" xfId="5" applyNumberFormat="1" applyFont="1" applyFill="1" applyAlignment="1">
      <alignment horizontal="right" vertical="center" wrapText="1"/>
    </xf>
    <xf numFmtId="17" fontId="6" fillId="0" borderId="0" xfId="0" quotePrefix="1" applyNumberFormat="1" applyFont="1" applyAlignment="1">
      <alignment horizontal="right" wrapText="1"/>
    </xf>
    <xf numFmtId="0" fontId="7" fillId="0" borderId="0" xfId="2" applyAlignment="1">
      <alignment wrapText="1"/>
    </xf>
    <xf numFmtId="49" fontId="6" fillId="0" borderId="0" xfId="0" applyNumberFormat="1" applyFont="1" applyAlignment="1">
      <alignment horizontal="right"/>
    </xf>
    <xf numFmtId="49" fontId="4" fillId="0" borderId="0" xfId="0" applyNumberFormat="1" applyFont="1" applyAlignment="1">
      <alignment horizontal="right"/>
    </xf>
    <xf numFmtId="17" fontId="4" fillId="0" borderId="0" xfId="0" quotePrefix="1" applyNumberFormat="1" applyFont="1" applyAlignment="1">
      <alignment horizontal="right" wrapText="1"/>
    </xf>
    <xf numFmtId="9" fontId="6" fillId="0" borderId="0" xfId="11" applyFont="1" applyAlignment="1">
      <alignment horizontal="right"/>
    </xf>
    <xf numFmtId="0" fontId="9" fillId="0" borderId="0" xfId="0" applyFont="1" applyAlignment="1">
      <alignment horizontal="right"/>
    </xf>
    <xf numFmtId="49" fontId="3" fillId="0" borderId="0" xfId="0" applyNumberFormat="1" applyFont="1" applyAlignment="1">
      <alignment horizontal="right"/>
    </xf>
    <xf numFmtId="37" fontId="6" fillId="0" borderId="0" xfId="5" applyNumberFormat="1">
      <alignment vertical="center" wrapText="1"/>
    </xf>
    <xf numFmtId="9" fontId="6" fillId="0" borderId="0" xfId="11" applyFont="1" applyAlignment="1">
      <alignment vertical="center" wrapText="1"/>
    </xf>
    <xf numFmtId="0" fontId="3" fillId="0" borderId="7" xfId="0" applyFont="1" applyBorder="1" applyAlignment="1">
      <alignment horizontal="right"/>
    </xf>
    <xf numFmtId="0" fontId="3" fillId="0" borderId="0" xfId="0" applyFont="1" applyAlignment="1">
      <alignment horizontal="right"/>
    </xf>
    <xf numFmtId="0" fontId="20" fillId="3" borderId="13" xfId="5" applyFont="1" applyFill="1" applyBorder="1" applyAlignment="1">
      <alignment horizontal="right" vertical="center" wrapText="1"/>
    </xf>
    <xf numFmtId="37" fontId="20" fillId="3" borderId="12" xfId="5" applyNumberFormat="1" applyFont="1" applyFill="1" applyBorder="1" applyAlignment="1">
      <alignment horizontal="right" vertical="center" wrapText="1"/>
    </xf>
    <xf numFmtId="0" fontId="6" fillId="3" borderId="1" xfId="5" applyFill="1" applyBorder="1" applyAlignment="1">
      <alignment horizontal="right" vertical="center" wrapText="1"/>
    </xf>
    <xf numFmtId="165" fontId="6" fillId="3" borderId="15" xfId="5" applyNumberFormat="1" applyFill="1" applyBorder="1" applyAlignment="1">
      <alignment horizontal="right" vertical="center" wrapText="1"/>
    </xf>
    <xf numFmtId="165" fontId="6" fillId="3" borderId="1" xfId="5" applyNumberFormat="1" applyFill="1" applyBorder="1" applyAlignment="1">
      <alignment horizontal="right" vertical="center" wrapText="1"/>
    </xf>
    <xf numFmtId="165" fontId="6" fillId="3" borderId="2" xfId="5" applyNumberFormat="1" applyFill="1" applyBorder="1" applyAlignment="1">
      <alignment horizontal="right" vertical="center" wrapText="1"/>
    </xf>
    <xf numFmtId="165" fontId="6" fillId="3" borderId="3" xfId="5" applyNumberFormat="1" applyFill="1" applyBorder="1" applyAlignment="1">
      <alignment horizontal="right" vertical="center" wrapText="1"/>
    </xf>
    <xf numFmtId="37" fontId="6" fillId="3" borderId="2" xfId="5" applyNumberFormat="1" applyFill="1" applyBorder="1" applyAlignment="1">
      <alignment horizontal="right" vertical="center" wrapText="1"/>
    </xf>
    <xf numFmtId="37" fontId="6" fillId="3" borderId="15" xfId="5" applyNumberFormat="1" applyFill="1" applyBorder="1" applyAlignment="1">
      <alignment horizontal="right" vertical="center" wrapText="1"/>
    </xf>
    <xf numFmtId="37" fontId="6" fillId="3" borderId="3" xfId="5" applyNumberFormat="1" applyFill="1" applyBorder="1" applyAlignment="1">
      <alignment horizontal="right" vertical="center" wrapText="1"/>
    </xf>
    <xf numFmtId="37" fontId="0" fillId="0" borderId="0" xfId="0" applyNumberFormat="1"/>
    <xf numFmtId="0" fontId="3" fillId="0" borderId="0" xfId="0" applyFont="1" applyAlignment="1">
      <alignment horizontal="left"/>
    </xf>
    <xf numFmtId="49" fontId="9" fillId="0" borderId="0" xfId="0" applyNumberFormat="1" applyFont="1" applyAlignment="1">
      <alignment horizontal="right"/>
    </xf>
    <xf numFmtId="0" fontId="23" fillId="0" borderId="0" xfId="1" applyFont="1" applyAlignment="1">
      <alignment vertical="center" wrapText="1"/>
    </xf>
    <xf numFmtId="0" fontId="24" fillId="0" borderId="0" xfId="2" applyFont="1"/>
    <xf numFmtId="0" fontId="19" fillId="0" borderId="0" xfId="5" applyFont="1" applyAlignment="1">
      <alignment wrapText="1"/>
    </xf>
    <xf numFmtId="0" fontId="2" fillId="0" borderId="0" xfId="5" applyFont="1">
      <alignment vertical="center" wrapText="1"/>
    </xf>
    <xf numFmtId="17" fontId="2" fillId="0" borderId="0" xfId="0" applyNumberFormat="1" applyFont="1" applyAlignment="1">
      <alignment horizontal="left"/>
    </xf>
    <xf numFmtId="0" fontId="2" fillId="0" borderId="0" xfId="0" applyFont="1" applyAlignment="1">
      <alignment horizontal="left"/>
    </xf>
    <xf numFmtId="37" fontId="9" fillId="0" borderId="12" xfId="0" applyNumberFormat="1" applyFont="1" applyBorder="1" applyAlignment="1">
      <alignment horizontal="right"/>
    </xf>
    <xf numFmtId="37" fontId="9" fillId="0" borderId="0" xfId="0" applyNumberFormat="1" applyFont="1" applyAlignment="1">
      <alignment horizontal="right"/>
    </xf>
    <xf numFmtId="37" fontId="9" fillId="3" borderId="0" xfId="0" applyNumberFormat="1" applyFont="1" applyFill="1" applyAlignment="1">
      <alignment horizontal="right"/>
    </xf>
    <xf numFmtId="37" fontId="9" fillId="3" borderId="13" xfId="0" applyNumberFormat="1" applyFont="1" applyFill="1" applyBorder="1" applyAlignment="1">
      <alignment horizontal="right"/>
    </xf>
    <xf numFmtId="37" fontId="9" fillId="3" borderId="7" xfId="0" applyNumberFormat="1" applyFont="1" applyFill="1" applyBorder="1" applyAlignment="1">
      <alignment horizontal="right"/>
    </xf>
    <xf numFmtId="37" fontId="9" fillId="0" borderId="7" xfId="0" applyNumberFormat="1" applyFont="1" applyBorder="1" applyAlignment="1">
      <alignment horizontal="right"/>
    </xf>
    <xf numFmtId="37" fontId="9" fillId="3" borderId="12" xfId="0" applyNumberFormat="1" applyFont="1" applyFill="1" applyBorder="1" applyAlignment="1">
      <alignment horizontal="right"/>
    </xf>
    <xf numFmtId="165" fontId="9" fillId="0" borderId="0" xfId="0" applyNumberFormat="1" applyFont="1" applyAlignment="1">
      <alignment horizontal="right"/>
    </xf>
    <xf numFmtId="165" fontId="9" fillId="0" borderId="13" xfId="0" applyNumberFormat="1" applyFont="1" applyBorder="1" applyAlignment="1">
      <alignment horizontal="right"/>
    </xf>
    <xf numFmtId="165" fontId="9" fillId="3" borderId="7" xfId="0" applyNumberFormat="1" applyFont="1" applyFill="1" applyBorder="1" applyAlignment="1">
      <alignment horizontal="right"/>
    </xf>
    <xf numFmtId="165" fontId="9" fillId="0" borderId="12" xfId="0" applyNumberFormat="1" applyFont="1" applyBorder="1" applyAlignment="1">
      <alignment horizontal="right"/>
    </xf>
    <xf numFmtId="0" fontId="9" fillId="3" borderId="0" xfId="5" applyFont="1" applyFill="1" applyAlignment="1">
      <alignment horizontal="right" vertical="center" wrapText="1"/>
    </xf>
    <xf numFmtId="0" fontId="9" fillId="3" borderId="0" xfId="5" applyFont="1" applyFill="1" applyAlignment="1">
      <alignment horizontal="right" vertical="center"/>
    </xf>
    <xf numFmtId="0" fontId="9" fillId="3" borderId="0" xfId="0" applyFont="1" applyFill="1" applyAlignment="1">
      <alignment horizontal="right"/>
    </xf>
    <xf numFmtId="0" fontId="1" fillId="0" borderId="0" xfId="5" applyFont="1">
      <alignment vertical="center" wrapText="1"/>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395</v>
      </c>
    </row>
    <row r="4" spans="1:1" s="4" customFormat="1" ht="30" customHeight="1" x14ac:dyDescent="0.55000000000000004">
      <c r="A4" s="130" t="s">
        <v>0</v>
      </c>
    </row>
    <row r="5" spans="1:1" s="3" customFormat="1" ht="45" customHeight="1" x14ac:dyDescent="0.35">
      <c r="A5" s="5" t="s">
        <v>434</v>
      </c>
    </row>
    <row r="6" spans="1:1" s="4" customFormat="1" ht="30" customHeight="1" x14ac:dyDescent="0.55000000000000004">
      <c r="A6" s="130" t="s">
        <v>1</v>
      </c>
    </row>
    <row r="7" spans="1:1" s="3" customFormat="1" ht="20.25" customHeight="1" x14ac:dyDescent="0.35">
      <c r="A7" s="5" t="s">
        <v>440</v>
      </c>
    </row>
    <row r="8" spans="1:1" s="3" customFormat="1" ht="30" customHeight="1" x14ac:dyDescent="0.55000000000000004">
      <c r="A8" s="130" t="s">
        <v>2</v>
      </c>
    </row>
    <row r="9" spans="1:1" s="3" customFormat="1" x14ac:dyDescent="0.35">
      <c r="A9" s="5" t="s">
        <v>439</v>
      </c>
    </row>
    <row r="10" spans="1:1" s="3" customFormat="1" ht="30" customHeight="1" x14ac:dyDescent="0.55000000000000004">
      <c r="A10" s="6" t="s">
        <v>3</v>
      </c>
    </row>
    <row r="11" spans="1:1" s="3" customFormat="1" ht="45" customHeight="1" x14ac:dyDescent="0.35">
      <c r="A11" s="2" t="s">
        <v>390</v>
      </c>
    </row>
    <row r="12" spans="1:1" s="3" customFormat="1" ht="20.149999999999999" customHeight="1" x14ac:dyDescent="0.35">
      <c r="A12" s="7" t="s">
        <v>391</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157" t="s">
        <v>428</v>
      </c>
    </row>
    <row r="23" spans="1:257" s="3" customFormat="1" ht="20.25" customHeight="1" x14ac:dyDescent="0.35">
      <c r="A23" s="7" t="s">
        <v>13</v>
      </c>
    </row>
    <row r="24" spans="1:257" s="3" customFormat="1" ht="20.25" customHeight="1" x14ac:dyDescent="0.35">
      <c r="A24" s="110" t="s">
        <v>429</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153</v>
      </c>
      <c r="B9" s="13" t="s">
        <v>27</v>
      </c>
    </row>
    <row r="10" spans="1:2" ht="20.25" customHeight="1" x14ac:dyDescent="0.25">
      <c r="A10" s="3" t="s">
        <v>156</v>
      </c>
      <c r="B10" s="13" t="s">
        <v>28</v>
      </c>
    </row>
    <row r="11" spans="1:2" ht="20.25" customHeight="1" x14ac:dyDescent="0.25">
      <c r="A11" s="3" t="s">
        <v>155</v>
      </c>
      <c r="B11" s="13" t="s">
        <v>29</v>
      </c>
    </row>
    <row r="12" spans="1:2" ht="20.149999999999999" customHeight="1" x14ac:dyDescent="0.25">
      <c r="A12" s="3" t="s">
        <v>154</v>
      </c>
      <c r="B12" s="13" t="s">
        <v>30</v>
      </c>
    </row>
    <row r="13" spans="1:2" ht="20.25" customHeight="1" x14ac:dyDescent="0.25">
      <c r="A13" s="3" t="s">
        <v>157</v>
      </c>
      <c r="B13" s="13" t="s">
        <v>148</v>
      </c>
    </row>
    <row r="14" spans="1:2" ht="20.25" customHeight="1" x14ac:dyDescent="0.25">
      <c r="A14" s="3" t="s">
        <v>160</v>
      </c>
      <c r="B14" s="13" t="s">
        <v>151</v>
      </c>
    </row>
    <row r="15" spans="1:2" ht="20.149999999999999" customHeight="1" x14ac:dyDescent="0.25">
      <c r="A15" s="3" t="s">
        <v>159</v>
      </c>
      <c r="B15" s="13" t="s">
        <v>150</v>
      </c>
    </row>
    <row r="16" spans="1:2" ht="20.25" customHeight="1" x14ac:dyDescent="0.25">
      <c r="A16" s="3" t="s">
        <v>158</v>
      </c>
      <c r="B16" s="13" t="s">
        <v>149</v>
      </c>
    </row>
    <row r="17" spans="1:2" ht="20.25" customHeight="1" x14ac:dyDescent="0.25">
      <c r="A17" s="3" t="s">
        <v>161</v>
      </c>
      <c r="B17" s="13" t="s">
        <v>162</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75</v>
      </c>
    </row>
    <row r="6" spans="1:2" ht="20.149999999999999" customHeight="1" x14ac:dyDescent="0.35">
      <c r="A6" s="2" t="s">
        <v>36</v>
      </c>
      <c r="B6" s="2" t="s">
        <v>74</v>
      </c>
    </row>
    <row r="7" spans="1:2" s="5" customFormat="1" ht="20.149999999999999" customHeight="1" x14ac:dyDescent="0.35">
      <c r="A7" s="2" t="s">
        <v>37</v>
      </c>
      <c r="B7" s="5" t="s">
        <v>176</v>
      </c>
    </row>
    <row r="8" spans="1:2" s="5" customFormat="1" ht="20.149999999999999" customHeight="1" x14ac:dyDescent="0.35">
      <c r="A8" s="2" t="s">
        <v>38</v>
      </c>
      <c r="B8" s="5" t="s">
        <v>173</v>
      </c>
    </row>
    <row r="9" spans="1:2" s="5" customFormat="1" ht="20.149999999999999" customHeight="1" x14ac:dyDescent="0.35">
      <c r="A9" s="2"/>
      <c r="B9" s="112" t="s">
        <v>172</v>
      </c>
    </row>
    <row r="10" spans="1:2" s="5" customFormat="1" ht="20.149999999999999" customHeight="1" x14ac:dyDescent="0.35">
      <c r="A10" s="2" t="s">
        <v>39</v>
      </c>
      <c r="B10" t="s">
        <v>175</v>
      </c>
    </row>
    <row r="11" spans="1:2" s="5" customFormat="1" ht="20.149999999999999" customHeight="1" x14ac:dyDescent="0.35">
      <c r="A11" s="2"/>
      <c r="B11" s="112" t="s">
        <v>174</v>
      </c>
    </row>
    <row r="12" spans="1:2" s="5" customFormat="1" ht="20.149999999999999" customHeight="1" x14ac:dyDescent="0.35">
      <c r="A12" s="2" t="s">
        <v>40</v>
      </c>
      <c r="B12" s="2" t="s">
        <v>373</v>
      </c>
    </row>
    <row r="13" spans="1:2" ht="20.149999999999999" customHeight="1" x14ac:dyDescent="0.35">
      <c r="A13" s="2" t="s">
        <v>41</v>
      </c>
      <c r="B13" s="2" t="s">
        <v>79</v>
      </c>
    </row>
    <row r="14" spans="1:2" ht="20.149999999999999" customHeight="1" x14ac:dyDescent="0.35">
      <c r="A14" s="2" t="s">
        <v>42</v>
      </c>
      <c r="B14" s="2" t="s">
        <v>80</v>
      </c>
    </row>
    <row r="15" spans="1:2" ht="20.149999999999999" customHeight="1" x14ac:dyDescent="0.35">
      <c r="A15" s="2" t="s">
        <v>43</v>
      </c>
      <c r="B15" s="2" t="s">
        <v>178</v>
      </c>
    </row>
    <row r="16" spans="1:2" ht="20.149999999999999" customHeight="1" x14ac:dyDescent="0.35">
      <c r="A16" s="2" t="s">
        <v>44</v>
      </c>
      <c r="B16" s="2" t="s">
        <v>76</v>
      </c>
    </row>
    <row r="17" spans="1:2" ht="20.149999999999999" customHeight="1" x14ac:dyDescent="0.35">
      <c r="A17" s="2" t="s">
        <v>45</v>
      </c>
      <c r="B17" s="2" t="s">
        <v>77</v>
      </c>
    </row>
    <row r="18" spans="1:2" ht="20.149999999999999" customHeight="1" x14ac:dyDescent="0.35">
      <c r="A18" s="2" t="s">
        <v>46</v>
      </c>
      <c r="B18" s="18" t="s">
        <v>78</v>
      </c>
    </row>
    <row r="19" spans="1:2" ht="20.149999999999999" customHeight="1" x14ac:dyDescent="0.35">
      <c r="A19" s="2" t="s">
        <v>374</v>
      </c>
      <c r="B19" s="2" t="s">
        <v>81</v>
      </c>
    </row>
  </sheetData>
  <phoneticPr fontId="21"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C4"/>
  <sheetViews>
    <sheetView showGridLines="0" zoomScaleNormal="100" workbookViewId="0"/>
  </sheetViews>
  <sheetFormatPr defaultColWidth="9.26953125" defaultRowHeight="15.5" x14ac:dyDescent="0.35"/>
  <cols>
    <col min="1" max="1" width="156.26953125" style="5" bestFit="1" customWidth="1"/>
    <col min="2" max="2" width="9.1796875" style="2" customWidth="1"/>
    <col min="3" max="16384" width="9.26953125" style="2"/>
  </cols>
  <sheetData>
    <row r="1" spans="1:3" ht="45" customHeight="1" x14ac:dyDescent="0.35">
      <c r="A1" s="154" t="s">
        <v>17</v>
      </c>
    </row>
    <row r="2" spans="1:3" s="5" customFormat="1" ht="30" customHeight="1" x14ac:dyDescent="0.55000000000000004">
      <c r="A2" s="155" t="s">
        <v>375</v>
      </c>
      <c r="C2" s="2"/>
    </row>
    <row r="3" spans="1:3" s="5" customFormat="1" ht="20.149999999999999" customHeight="1" x14ac:dyDescent="0.45">
      <c r="A3" s="156" t="s">
        <v>438</v>
      </c>
    </row>
    <row r="4" spans="1:3" s="5" customFormat="1" ht="120" customHeight="1" x14ac:dyDescent="0.35">
      <c r="A4" s="174" t="s">
        <v>441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35"/>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84</v>
      </c>
    </row>
    <row r="2" spans="1:20" customFormat="1" ht="20.25" customHeight="1" x14ac:dyDescent="0.35">
      <c r="A2" s="20" t="s">
        <v>19</v>
      </c>
      <c r="M2" s="151"/>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INDIRECT(Calculation_GWh!W12)</f>
        <v>2020</v>
      </c>
      <c r="B9" s="87">
        <f ca="1">INDIRECT(Calculation_GWh!X12)</f>
        <v>439394.46</v>
      </c>
      <c r="C9" s="88">
        <f ca="1">INDIRECT(Calculation_GWh!Y12)</f>
        <v>478187.89</v>
      </c>
      <c r="D9" s="83">
        <f ca="1">INDIRECT(Calculation_GWh!Z12)</f>
        <v>106030.25</v>
      </c>
      <c r="E9" s="90">
        <f ca="1">INDIRECT(Calculation_GWh!AA12)</f>
        <v>372157.64</v>
      </c>
      <c r="F9" s="87">
        <f ca="1">INDIRECT(Calculation_GWh!AB12)</f>
        <v>-171.70999999999822</v>
      </c>
      <c r="G9" s="88">
        <f ca="1">INDIRECT(Calculation_GWh!AC12)</f>
        <v>-208.29000000000002</v>
      </c>
      <c r="H9" s="84">
        <f ca="1">INDIRECT(Calculation_GWh!AD12)</f>
        <v>6331.6799999999994</v>
      </c>
      <c r="I9" s="92">
        <f ca="1">INDIRECT(Calculation_GWh!AE12)</f>
        <v>917582.35000000009</v>
      </c>
      <c r="J9" s="90">
        <f ca="1">INDIRECT(Calculation_GWh!AF12)</f>
        <v>817503.78</v>
      </c>
      <c r="K9" s="87">
        <f ca="1">INDIRECT(Calculation_GWh!AG12)</f>
        <v>232470.31</v>
      </c>
      <c r="L9" s="88">
        <f ca="1">INDIRECT(Calculation_GWh!AH12)</f>
        <v>300205.52</v>
      </c>
      <c r="M9" s="83">
        <f ca="1">INDIRECT(Calculation_GWh!AI12)</f>
        <v>95824.76</v>
      </c>
      <c r="N9" s="84">
        <f ca="1">INDIRECT(Calculation_GWh!AJ12)</f>
        <v>89367.74</v>
      </c>
      <c r="O9" s="88">
        <f ca="1">INDIRECT(Calculation_GWh!AK12)</f>
        <v>52168.200000000004</v>
      </c>
      <c r="P9" s="83">
        <f ca="1">INDIRECT(Calculation_GWh!AL12)</f>
        <v>1014.8900000000001</v>
      </c>
      <c r="Q9" s="83">
        <f ca="1">INDIRECT(Calculation_GWh!AM12)</f>
        <v>3001</v>
      </c>
      <c r="R9" s="84">
        <f ca="1">INDIRECT(Calculation_GWh!AN12)</f>
        <v>0</v>
      </c>
      <c r="S9" s="87">
        <f ca="1">INDIRECT(Calculation_GWh!AO12)</f>
        <v>41924.02999999997</v>
      </c>
      <c r="T9" s="90">
        <f ca="1">INDIRECT(Calculation_GWh!AP12)</f>
        <v>815976.45000000007</v>
      </c>
    </row>
    <row r="10" spans="1:20" ht="20.149999999999999" customHeight="1" x14ac:dyDescent="0.35">
      <c r="A10" s="85">
        <f ca="1">INDIRECT(Calculation_GWh!W13)</f>
        <v>2021</v>
      </c>
      <c r="B10" s="67">
        <f ca="1">INDIRECT(Calculation_GWh!X13)</f>
        <v>363991.88</v>
      </c>
      <c r="C10" s="89">
        <f ca="1">INDIRECT(Calculation_GWh!Y13)</f>
        <v>560844.18000000005</v>
      </c>
      <c r="D10" s="51">
        <f ca="1">INDIRECT(Calculation_GWh!Z13)</f>
        <v>76070.12</v>
      </c>
      <c r="E10" s="91">
        <f ca="1">INDIRECT(Calculation_GWh!AA13)</f>
        <v>484774.06</v>
      </c>
      <c r="F10" s="67">
        <f ca="1">INDIRECT(Calculation_GWh!AB13)</f>
        <v>1950.7000000000003</v>
      </c>
      <c r="G10" s="89">
        <f ca="1">INDIRECT(Calculation_GWh!AC13)</f>
        <v>-354.14</v>
      </c>
      <c r="H10" s="52">
        <f ca="1">INDIRECT(Calculation_GWh!AD13)</f>
        <v>6480.9699999999993</v>
      </c>
      <c r="I10" s="93">
        <f ca="1">INDIRECT(Calculation_GWh!AE13)</f>
        <v>924836.05999999994</v>
      </c>
      <c r="J10" s="91">
        <f ca="1">INDIRECT(Calculation_GWh!AF13)</f>
        <v>856843.46999999986</v>
      </c>
      <c r="K10" s="67">
        <f ca="1">INDIRECT(Calculation_GWh!AG13)</f>
        <v>254256.53000000003</v>
      </c>
      <c r="L10" s="89">
        <f ca="1">INDIRECT(Calculation_GWh!AH13)</f>
        <v>318796.36</v>
      </c>
      <c r="M10" s="51">
        <f ca="1">INDIRECT(Calculation_GWh!AI13)</f>
        <v>95376.13</v>
      </c>
      <c r="N10" s="52">
        <f ca="1">INDIRECT(Calculation_GWh!AJ13)</f>
        <v>98529.66</v>
      </c>
      <c r="O10" s="89">
        <f ca="1">INDIRECT(Calculation_GWh!AK13)</f>
        <v>42828.7</v>
      </c>
      <c r="P10" s="51">
        <f ca="1">INDIRECT(Calculation_GWh!AL13)</f>
        <v>1328.62</v>
      </c>
      <c r="Q10" s="51">
        <f ca="1">INDIRECT(Calculation_GWh!AM13)</f>
        <v>2397.9499999999998</v>
      </c>
      <c r="R10" s="52">
        <f ca="1">INDIRECT(Calculation_GWh!AN13)</f>
        <v>0</v>
      </c>
      <c r="S10" s="67">
        <f ca="1">INDIRECT(Calculation_GWh!AO13)</f>
        <v>41233.229999999996</v>
      </c>
      <c r="T10" s="91">
        <f ca="1">INDIRECT(Calculation_GWh!AP13)</f>
        <v>854747.17999999993</v>
      </c>
    </row>
    <row r="11" spans="1:20" ht="20.149999999999999" customHeight="1" x14ac:dyDescent="0.35">
      <c r="A11" s="85">
        <f ca="1">INDIRECT(Calculation_GWh!W14)</f>
        <v>2022</v>
      </c>
      <c r="B11" s="67">
        <f ca="1">INDIRECT(Calculation_GWh!X14)</f>
        <v>423225.84</v>
      </c>
      <c r="C11" s="89">
        <f ca="1">INDIRECT(Calculation_GWh!Y14)</f>
        <v>618291.13</v>
      </c>
      <c r="D11" s="51">
        <f ca="1">INDIRECT(Calculation_GWh!Z14)</f>
        <v>259864.18</v>
      </c>
      <c r="E11" s="91">
        <f ca="1">INDIRECT(Calculation_GWh!AA14)</f>
        <v>358426.94999999995</v>
      </c>
      <c r="F11" s="67">
        <f ca="1">INDIRECT(Calculation_GWh!AB14)</f>
        <v>-4065.0699999999993</v>
      </c>
      <c r="G11" s="89">
        <f ca="1">INDIRECT(Calculation_GWh!AC14)</f>
        <v>-431.44000000000005</v>
      </c>
      <c r="H11" s="52">
        <f ca="1">INDIRECT(Calculation_GWh!AD14)</f>
        <v>6798.0899999999992</v>
      </c>
      <c r="I11" s="93">
        <f ca="1">INDIRECT(Calculation_GWh!AE14)</f>
        <v>1041516.9700000001</v>
      </c>
      <c r="J11" s="91">
        <f ca="1">INDIRECT(Calculation_GWh!AF14)</f>
        <v>783954.36999999988</v>
      </c>
      <c r="K11" s="67">
        <f ca="1">INDIRECT(Calculation_GWh!AG14)</f>
        <v>257975.47999999998</v>
      </c>
      <c r="L11" s="89">
        <f ca="1">INDIRECT(Calculation_GWh!AH14)</f>
        <v>259091.30999999997</v>
      </c>
      <c r="M11" s="51">
        <f ca="1">INDIRECT(Calculation_GWh!AI14)</f>
        <v>87244.51999999999</v>
      </c>
      <c r="N11" s="52">
        <f ca="1">INDIRECT(Calculation_GWh!AJ14)</f>
        <v>90223.049999999988</v>
      </c>
      <c r="O11" s="89">
        <f ca="1">INDIRECT(Calculation_GWh!AK14)</f>
        <v>44679.430000000008</v>
      </c>
      <c r="P11" s="51">
        <f ca="1">INDIRECT(Calculation_GWh!AL14)</f>
        <v>1794.55</v>
      </c>
      <c r="Q11" s="51">
        <f ca="1">INDIRECT(Calculation_GWh!AM14)</f>
        <v>4167.4699999999993</v>
      </c>
      <c r="R11" s="52">
        <f ca="1">INDIRECT(Calculation_GWh!AN14)</f>
        <v>0</v>
      </c>
      <c r="S11" s="67">
        <f ca="1">INDIRECT(Calculation_GWh!AO14)</f>
        <v>37716.648398060526</v>
      </c>
      <c r="T11" s="91">
        <f ca="1">INDIRECT(Calculation_GWh!AP14)</f>
        <v>782892.45839806052</v>
      </c>
    </row>
    <row r="12" spans="1:20" ht="20.149999999999999" customHeight="1" x14ac:dyDescent="0.35">
      <c r="A12" s="85">
        <f ca="1">INDIRECT(Calculation_GWh!W15)</f>
        <v>2023</v>
      </c>
      <c r="B12" s="67">
        <f ca="1">INDIRECT(Calculation_GWh!X15)</f>
        <v>383036.54</v>
      </c>
      <c r="C12" s="89">
        <f ca="1">INDIRECT(Calculation_GWh!Y15)</f>
        <v>494918.75</v>
      </c>
      <c r="D12" s="51">
        <f ca="1">INDIRECT(Calculation_GWh!Z15)</f>
        <v>175590.77000000002</v>
      </c>
      <c r="E12" s="91">
        <f ca="1">INDIRECT(Calculation_GWh!AA15)</f>
        <v>319327.98</v>
      </c>
      <c r="F12" s="67">
        <f ca="1">INDIRECT(Calculation_GWh!AB15)</f>
        <v>-6714.66</v>
      </c>
      <c r="G12" s="89">
        <f ca="1">INDIRECT(Calculation_GWh!AC15)</f>
        <v>-292.64999999999998</v>
      </c>
      <c r="H12" s="52">
        <f ca="1">INDIRECT(Calculation_GWh!AD15)</f>
        <v>7526.1900000000005</v>
      </c>
      <c r="I12" s="93">
        <f ca="1">INDIRECT(Calculation_GWh!AE15)</f>
        <v>877955.29</v>
      </c>
      <c r="J12" s="91">
        <f ca="1">INDIRECT(Calculation_GWh!AF15)</f>
        <v>702883.4</v>
      </c>
      <c r="K12" s="67">
        <f ca="1">INDIRECT(Calculation_GWh!AG15)</f>
        <v>208312.33</v>
      </c>
      <c r="L12" s="89">
        <f ca="1">INDIRECT(Calculation_GWh!AH15)</f>
        <v>242967.76</v>
      </c>
      <c r="M12" s="51">
        <f ca="1">INDIRECT(Calculation_GWh!AI15)</f>
        <v>84248.13</v>
      </c>
      <c r="N12" s="52">
        <f ca="1">INDIRECT(Calculation_GWh!AJ15)</f>
        <v>88194.58</v>
      </c>
      <c r="O12" s="89">
        <f ca="1">INDIRECT(Calculation_GWh!AK15)</f>
        <v>41794.559999999998</v>
      </c>
      <c r="P12" s="51">
        <f ca="1">INDIRECT(Calculation_GWh!AL15)</f>
        <v>1251.9499999999998</v>
      </c>
      <c r="Q12" s="51">
        <f ca="1">INDIRECT(Calculation_GWh!AM15)</f>
        <v>3163.2</v>
      </c>
      <c r="R12" s="52">
        <f ca="1">INDIRECT(Calculation_GWh!AN15)</f>
        <v>0</v>
      </c>
      <c r="S12" s="67">
        <f ca="1">INDIRECT(Calculation_GWh!AO15)</f>
        <v>36768.079999999994</v>
      </c>
      <c r="T12" s="91">
        <f ca="1">INDIRECT(Calculation_GWh!AP15)</f>
        <v>706700.59000000008</v>
      </c>
    </row>
    <row r="13" spans="1:20" ht="20.149999999999999" customHeight="1" x14ac:dyDescent="0.35">
      <c r="A13" s="85" t="str">
        <f ca="1">INDIRECT(Calculation_GWh!W16)</f>
        <v>[provisional] 2024</v>
      </c>
      <c r="B13" s="67">
        <f ca="1">INDIRECT(Calculation_GWh!X16)</f>
        <v>341136</v>
      </c>
      <c r="C13" s="89">
        <f ca="1">INDIRECT(Calculation_GWh!Y16)</f>
        <v>455817.44999999995</v>
      </c>
      <c r="D13" s="51">
        <f ca="1">INDIRECT(Calculation_GWh!Z16)</f>
        <v>118427.33</v>
      </c>
      <c r="E13" s="91">
        <f ca="1">INDIRECT(Calculation_GWh!AA16)</f>
        <v>337390.12</v>
      </c>
      <c r="F13" s="67">
        <f ca="1">INDIRECT(Calculation_GWh!AB16)</f>
        <v>2691.4700000000003</v>
      </c>
      <c r="G13" s="89">
        <f ca="1">INDIRECT(Calculation_GWh!AC16)</f>
        <v>-387.69</v>
      </c>
      <c r="H13" s="52">
        <f ca="1">INDIRECT(Calculation_GWh!AD16)</f>
        <v>7526.2300000000005</v>
      </c>
      <c r="I13" s="93">
        <f ca="1">INDIRECT(Calculation_GWh!AE16)</f>
        <v>796953.45000000007</v>
      </c>
      <c r="J13" s="91">
        <f ca="1">INDIRECT(Calculation_GWh!AF16)</f>
        <v>688356.13</v>
      </c>
      <c r="K13" s="67">
        <f ca="1">INDIRECT(Calculation_GWh!AG16)</f>
        <v>179210.16</v>
      </c>
      <c r="L13" s="89">
        <f ca="1">INDIRECT(Calculation_GWh!AH16)</f>
        <v>254182.27000000002</v>
      </c>
      <c r="M13" s="51">
        <f ca="1">INDIRECT(Calculation_GWh!AI16)</f>
        <v>84340.56</v>
      </c>
      <c r="N13" s="52">
        <f ca="1">INDIRECT(Calculation_GWh!AJ16)</f>
        <v>89392.91</v>
      </c>
      <c r="O13" s="89">
        <f ca="1">INDIRECT(Calculation_GWh!AK16)</f>
        <v>39614.369999999995</v>
      </c>
      <c r="P13" s="51">
        <f ca="1">INDIRECT(Calculation_GWh!AL16)</f>
        <v>915.71</v>
      </c>
      <c r="Q13" s="51">
        <f ca="1">INDIRECT(Calculation_GWh!AM16)</f>
        <v>1667.32</v>
      </c>
      <c r="R13" s="52">
        <f ca="1">INDIRECT(Calculation_GWh!AN16)</f>
        <v>0</v>
      </c>
      <c r="S13" s="67">
        <f ca="1">INDIRECT(Calculation_GWh!AO16)</f>
        <v>37807.769999999997</v>
      </c>
      <c r="T13" s="91">
        <f ca="1">INDIRECT(Calculation_GWh!AP16)</f>
        <v>687131.07</v>
      </c>
    </row>
    <row r="14" spans="1:20" ht="20.149999999999999" customHeight="1" x14ac:dyDescent="0.35">
      <c r="A14" s="143" t="s">
        <v>82</v>
      </c>
      <c r="B14" s="144">
        <f ca="1">IF(OR(AND(B12=0,B13&gt;0),B13&gt;(2*B12)),"(+)",IF(AND(B12&gt;0,B13=0),"(-)",IF(B12+B13=0,"-",(B13-B12)/B12*100)))</f>
        <v>-10.939045136529266</v>
      </c>
      <c r="C14" s="145">
        <f t="shared" ref="C14:S14" ca="1" si="0">IF(OR(AND(C12=0,C13&gt;0),C13&gt;(2*C12)),"(+)",IF(AND(C12&gt;0,C13=0),"(-)",IF(C12+C13=0,"-",(C13-C12)/C12*100)))</f>
        <v>-7.9005493325924796</v>
      </c>
      <c r="D14" s="146">
        <f t="shared" ca="1" si="0"/>
        <v>-32.554923017878451</v>
      </c>
      <c r="E14" s="147">
        <f t="shared" ca="1" si="0"/>
        <v>5.6562973279071924</v>
      </c>
      <c r="F14" s="144" t="str">
        <f t="shared" ca="1" si="0"/>
        <v>(+)</v>
      </c>
      <c r="G14" s="145" t="str">
        <f ca="1">IF(OR(AND(G12=0,G13&gt;0),G13&gt;(2*G12)),"(+)",IF(AND(G12&gt;0,G13=0),"(-)",IF(G12+G13=0,"-",(G13-G12)/G12*100)))</f>
        <v>(+)</v>
      </c>
      <c r="H14" s="147">
        <f t="shared" ca="1" si="0"/>
        <v>5.314774142024533E-4</v>
      </c>
      <c r="I14" s="145">
        <f t="shared" ca="1" si="0"/>
        <v>-9.2261919169027351</v>
      </c>
      <c r="J14" s="147">
        <f t="shared" ca="1" si="0"/>
        <v>-2.0668107967836509</v>
      </c>
      <c r="K14" s="144">
        <f t="shared" ca="1" si="0"/>
        <v>-13.970450044891718</v>
      </c>
      <c r="L14" s="145">
        <f t="shared" ca="1" si="0"/>
        <v>4.6156370705315011</v>
      </c>
      <c r="M14" s="146">
        <f t="shared" ca="1" si="0"/>
        <v>0.10971163395554655</v>
      </c>
      <c r="N14" s="147">
        <f t="shared" ca="1" si="0"/>
        <v>1.3587342895674561</v>
      </c>
      <c r="O14" s="145">
        <f t="shared" ca="1" si="0"/>
        <v>-5.2164444367879517</v>
      </c>
      <c r="P14" s="146">
        <f t="shared" ca="1" si="0"/>
        <v>-26.857302607931615</v>
      </c>
      <c r="Q14" s="146">
        <f t="shared" ca="1" si="0"/>
        <v>-47.290085988872029</v>
      </c>
      <c r="R14" s="147" t="str">
        <f t="shared" ca="1" si="0"/>
        <v>-</v>
      </c>
      <c r="S14" s="144">
        <f t="shared" ca="1" si="0"/>
        <v>2.8276972852539553</v>
      </c>
      <c r="T14" s="147">
        <f ca="1">IF(OR(AND(T12=0,T13&gt;0),T13&gt;(2*T12)),"(+)",IF(AND(T12&gt;0,T13=0),"(-)",IF(T12+T13=0,"-",(T13-T12)/T12*100)))</f>
        <v>-2.7691387663904643</v>
      </c>
    </row>
    <row r="15" spans="1:20" ht="20.149999999999999" customHeight="1" x14ac:dyDescent="0.35">
      <c r="A15" s="82" t="str">
        <f ca="1">INDIRECT(Calculation_GWh!W18)</f>
        <v>January - March 2024</v>
      </c>
      <c r="B15" s="87">
        <f ca="1">INDIRECT(Calculation_GWh!X18)</f>
        <v>96481.19</v>
      </c>
      <c r="C15" s="88">
        <f ca="1">INDIRECT(Calculation_GWh!Y18)</f>
        <v>143752.37</v>
      </c>
      <c r="D15" s="83">
        <f ca="1">INDIRECT(Calculation_GWh!Z18)</f>
        <v>15754.84</v>
      </c>
      <c r="E15" s="90">
        <f ca="1">INDIRECT(Calculation_GWh!AA18)</f>
        <v>127997.52999999998</v>
      </c>
      <c r="F15" s="87">
        <f ca="1">INDIRECT(Calculation_GWh!AB18)</f>
        <v>12329.04</v>
      </c>
      <c r="G15" s="88">
        <f ca="1">INDIRECT(Calculation_GWh!AC18)</f>
        <v>-84.75</v>
      </c>
      <c r="H15" s="84">
        <f ca="1">INDIRECT(Calculation_GWh!AD18)</f>
        <v>1871.28</v>
      </c>
      <c r="I15" s="92">
        <f ca="1">INDIRECT(Calculation_GWh!AE18)</f>
        <v>240233.56</v>
      </c>
      <c r="J15" s="90">
        <f ca="1">INDIRECT(Calculation_GWh!AF18)</f>
        <v>238594.28999999998</v>
      </c>
      <c r="K15" s="87">
        <f ca="1">INDIRECT(Calculation_GWh!AG18)</f>
        <v>52777.130000000005</v>
      </c>
      <c r="L15" s="88">
        <f ca="1">INDIRECT(Calculation_GWh!AH18)</f>
        <v>103849.07</v>
      </c>
      <c r="M15" s="83">
        <f ca="1">INDIRECT(Calculation_GWh!AI18)</f>
        <v>26503.32</v>
      </c>
      <c r="N15" s="84">
        <f ca="1">INDIRECT(Calculation_GWh!AJ18)</f>
        <v>32270.62</v>
      </c>
      <c r="O15" s="88">
        <f ca="1">INDIRECT(Calculation_GWh!AK18)</f>
        <v>9988.75</v>
      </c>
      <c r="P15" s="83">
        <f ca="1">INDIRECT(Calculation_GWh!AL18)</f>
        <v>263.18</v>
      </c>
      <c r="Q15" s="83">
        <f ca="1">INDIRECT(Calculation_GWh!AM18)</f>
        <v>698.55</v>
      </c>
      <c r="R15" s="84">
        <f ca="1">INDIRECT(Calculation_GWh!AN18)</f>
        <v>0</v>
      </c>
      <c r="S15" s="87">
        <f ca="1">INDIRECT(Calculation_GWh!AO18)</f>
        <v>11323.539999999999</v>
      </c>
      <c r="T15" s="90">
        <f ca="1">INDIRECT(Calculation_GWh!AP18)</f>
        <v>237674.15999999997</v>
      </c>
    </row>
    <row r="16" spans="1:20" ht="20.149999999999999" customHeight="1" x14ac:dyDescent="0.35">
      <c r="A16" s="86" t="str">
        <f ca="1">INDIRECT(Calculation_GWh!W19)</f>
        <v>[provisional] January - March 2025</v>
      </c>
      <c r="B16" s="67">
        <f ca="1">INDIRECT(Calculation_GWh!X19)</f>
        <v>89912.760000000009</v>
      </c>
      <c r="C16" s="89">
        <f ca="1">INDIRECT(Calculation_GWh!Y19)</f>
        <v>171464.66</v>
      </c>
      <c r="D16" s="51">
        <f ca="1">INDIRECT(Calculation_GWh!Z19)</f>
        <v>16044.189999999999</v>
      </c>
      <c r="E16" s="91">
        <f ca="1">INDIRECT(Calculation_GWh!AA19)</f>
        <v>155420.47</v>
      </c>
      <c r="F16" s="67">
        <f ca="1">INDIRECT(Calculation_GWh!AB19)</f>
        <v>13897.36</v>
      </c>
      <c r="G16" s="89">
        <f ca="1">INDIRECT(Calculation_GWh!AC19)</f>
        <v>-91.92</v>
      </c>
      <c r="H16" s="52">
        <f ca="1">INDIRECT(Calculation_GWh!AD19)</f>
        <v>1871.28</v>
      </c>
      <c r="I16" s="93">
        <f ca="1">INDIRECT(Calculation_GWh!AE19)</f>
        <v>261377.42</v>
      </c>
      <c r="J16" s="91">
        <f ca="1">INDIRECT(Calculation_GWh!AF19)</f>
        <v>261009.95</v>
      </c>
      <c r="K16" s="67">
        <f ca="1">INDIRECT(Calculation_GWh!AG19)</f>
        <v>61229.41</v>
      </c>
      <c r="L16" s="89">
        <f ca="1">INDIRECT(Calculation_GWh!AH19)</f>
        <v>111892.01999999999</v>
      </c>
      <c r="M16" s="51">
        <f ca="1">INDIRECT(Calculation_GWh!AI19)</f>
        <v>25099.040000000001</v>
      </c>
      <c r="N16" s="52">
        <f ca="1">INDIRECT(Calculation_GWh!AJ19)</f>
        <v>35207.68</v>
      </c>
      <c r="O16" s="89">
        <f ca="1">INDIRECT(Calculation_GWh!AK19)</f>
        <v>9923.2000000000007</v>
      </c>
      <c r="P16" s="51">
        <f ca="1">INDIRECT(Calculation_GWh!AL19)</f>
        <v>298.70000000000005</v>
      </c>
      <c r="Q16" s="51">
        <f ca="1">INDIRECT(Calculation_GWh!AM19)</f>
        <v>1000.23</v>
      </c>
      <c r="R16" s="52">
        <f ca="1">INDIRECT(Calculation_GWh!AN19)</f>
        <v>0</v>
      </c>
      <c r="S16" s="67">
        <f ca="1">INDIRECT(Calculation_GWh!AO19)</f>
        <v>12998.260000000002</v>
      </c>
      <c r="T16" s="91">
        <f ca="1">INDIRECT(Calculation_GWh!AP19)</f>
        <v>257648.53999999998</v>
      </c>
    </row>
    <row r="17" spans="1:20" ht="20.149999999999999" customHeight="1" x14ac:dyDescent="0.35">
      <c r="A17" s="143" t="s">
        <v>82</v>
      </c>
      <c r="B17" s="144">
        <f ca="1">IF(OR(AND(B15=0,B16&gt;0),B16&gt;(2*B15)),"(+)",IF(AND(B15&gt;0,B16=0),"(-)",IF(B15+B16=0,"-",(B16-B15)/B15*100)))</f>
        <v>-6.8079902414138891</v>
      </c>
      <c r="C17" s="145">
        <f t="shared" ref="C17:T17" ca="1" si="1">IF(OR(AND(C15=0,C16&gt;0),C16&gt;(2*C15)),"(+)",IF(AND(C15&gt;0,C16=0),"(-)",IF(C15+C16=0,"-",(C16-C15)/C15*100)))</f>
        <v>19.277796950408547</v>
      </c>
      <c r="D17" s="146">
        <f t="shared" ca="1" si="1"/>
        <v>1.8365784736626873</v>
      </c>
      <c r="E17" s="147">
        <f t="shared" ca="1" si="1"/>
        <v>21.424585302544529</v>
      </c>
      <c r="F17" s="144">
        <f t="shared" ca="1" si="1"/>
        <v>12.720536229909218</v>
      </c>
      <c r="G17" s="145" t="str">
        <f t="shared" ca="1" si="1"/>
        <v>(+)</v>
      </c>
      <c r="H17" s="147">
        <f t="shared" ca="1" si="1"/>
        <v>0</v>
      </c>
      <c r="I17" s="145">
        <f t="shared" ca="1" si="1"/>
        <v>8.8013764604745539</v>
      </c>
      <c r="J17" s="147">
        <f t="shared" ca="1" si="1"/>
        <v>9.3948853511959705</v>
      </c>
      <c r="K17" s="144">
        <f t="shared" ca="1" si="1"/>
        <v>16.015042879368391</v>
      </c>
      <c r="L17" s="145">
        <f t="shared" ca="1" si="1"/>
        <v>7.7448454762281278</v>
      </c>
      <c r="M17" s="146">
        <f t="shared" ca="1" si="1"/>
        <v>-5.2985059984937699</v>
      </c>
      <c r="N17" s="147">
        <f t="shared" ca="1" si="1"/>
        <v>9.1013435750537219</v>
      </c>
      <c r="O17" s="145">
        <f t="shared" ca="1" si="1"/>
        <v>-0.65623826805155072</v>
      </c>
      <c r="P17" s="146">
        <f t="shared" ca="1" si="1"/>
        <v>13.49646629683108</v>
      </c>
      <c r="Q17" s="146">
        <f t="shared" ca="1" si="1"/>
        <v>43.186600815975964</v>
      </c>
      <c r="R17" s="147" t="str">
        <f t="shared" ca="1" si="1"/>
        <v>-</v>
      </c>
      <c r="S17" s="144">
        <f t="shared" ca="1" si="1"/>
        <v>14.789721235585365</v>
      </c>
      <c r="T17" s="147">
        <f t="shared" ca="1" si="1"/>
        <v>8.4041024905694446</v>
      </c>
    </row>
    <row r="18" spans="1:20" ht="20.149999999999999" customHeight="1" x14ac:dyDescent="0.35">
      <c r="A18" s="82" t="str">
        <f ca="1">INDIRECT(Calculation_GWh!W21)</f>
        <v>January 2024</v>
      </c>
      <c r="B18" s="87">
        <f ca="1">INDIRECT(Calculation_GWh!X21)</f>
        <v>32982.79</v>
      </c>
      <c r="C18" s="88">
        <f ca="1">INDIRECT(Calculation_GWh!Y21)</f>
        <v>60875.64</v>
      </c>
      <c r="D18" s="83">
        <f ca="1">INDIRECT(Calculation_GWh!Z21)</f>
        <v>6174.65</v>
      </c>
      <c r="E18" s="90">
        <f ca="1">INDIRECT(Calculation_GWh!AA21)</f>
        <v>54700.99</v>
      </c>
      <c r="F18" s="87">
        <f ca="1">INDIRECT(Calculation_GWh!AB21)</f>
        <v>6770.3</v>
      </c>
      <c r="G18" s="88">
        <f ca="1">INDIRECT(Calculation_GWh!AC21)</f>
        <v>-28.25</v>
      </c>
      <c r="H18" s="84">
        <f ca="1">INDIRECT(Calculation_GWh!AD21)</f>
        <v>637.47</v>
      </c>
      <c r="I18" s="92">
        <f ca="1">INDIRECT(Calculation_GWh!AE21)</f>
        <v>93858.43</v>
      </c>
      <c r="J18" s="90">
        <f ca="1">INDIRECT(Calculation_GWh!AF21)</f>
        <v>95063.3</v>
      </c>
      <c r="K18" s="87">
        <f ca="1">INDIRECT(Calculation_GWh!AG21)</f>
        <v>22665.45</v>
      </c>
      <c r="L18" s="88">
        <f ca="1">INDIRECT(Calculation_GWh!AH21)</f>
        <v>41720.83</v>
      </c>
      <c r="M18" s="83">
        <f ca="1">INDIRECT(Calculation_GWh!AI21)</f>
        <v>10792.48</v>
      </c>
      <c r="N18" s="84">
        <f ca="1">INDIRECT(Calculation_GWh!AJ21)</f>
        <v>12147.1</v>
      </c>
      <c r="O18" s="88">
        <f ca="1">INDIRECT(Calculation_GWh!AK21)</f>
        <v>2692.05</v>
      </c>
      <c r="P18" s="83">
        <f ca="1">INDIRECT(Calculation_GWh!AL21)</f>
        <v>131.46</v>
      </c>
      <c r="Q18" s="83">
        <f ca="1">INDIRECT(Calculation_GWh!AM21)</f>
        <v>380.04</v>
      </c>
      <c r="R18" s="84">
        <f ca="1">INDIRECT(Calculation_GWh!AN21)</f>
        <v>0</v>
      </c>
      <c r="S18" s="87">
        <f ca="1">INDIRECT(Calculation_GWh!AO21)</f>
        <v>4171.03</v>
      </c>
      <c r="T18" s="90">
        <f ca="1">INDIRECT(Calculation_GWh!AP21)</f>
        <v>94700.44</v>
      </c>
    </row>
    <row r="19" spans="1:20" ht="20.149999999999999" customHeight="1" x14ac:dyDescent="0.35">
      <c r="A19" s="85" t="str">
        <f ca="1">INDIRECT(Calculation_GWh!W22)</f>
        <v>February 2024</v>
      </c>
      <c r="B19" s="67">
        <f ca="1">INDIRECT(Calculation_GWh!X22)</f>
        <v>31361.56</v>
      </c>
      <c r="C19" s="89">
        <f ca="1">INDIRECT(Calculation_GWh!Y22)</f>
        <v>42732.38</v>
      </c>
      <c r="D19" s="51">
        <f ca="1">INDIRECT(Calculation_GWh!Z22)</f>
        <v>4991.6000000000004</v>
      </c>
      <c r="E19" s="91">
        <f ca="1">INDIRECT(Calculation_GWh!AA22)</f>
        <v>37740.78</v>
      </c>
      <c r="F19" s="67">
        <f ca="1">INDIRECT(Calculation_GWh!AB22)</f>
        <v>2635.81</v>
      </c>
      <c r="G19" s="89">
        <f ca="1">INDIRECT(Calculation_GWh!AC22)</f>
        <v>-28.25</v>
      </c>
      <c r="H19" s="52">
        <f ca="1">INDIRECT(Calculation_GWh!AD22)</f>
        <v>596.34</v>
      </c>
      <c r="I19" s="93">
        <f ca="1">INDIRECT(Calculation_GWh!AE22)</f>
        <v>74093.94</v>
      </c>
      <c r="J19" s="91">
        <f ca="1">INDIRECT(Calculation_GWh!AF22)</f>
        <v>72306.239999999991</v>
      </c>
      <c r="K19" s="67">
        <f ca="1">INDIRECT(Calculation_GWh!AG22)</f>
        <v>15377.46</v>
      </c>
      <c r="L19" s="89">
        <f ca="1">INDIRECT(Calculation_GWh!AH22)</f>
        <v>31826.45</v>
      </c>
      <c r="M19" s="51">
        <f ca="1">INDIRECT(Calculation_GWh!AI22)</f>
        <v>8375.92</v>
      </c>
      <c r="N19" s="52">
        <f ca="1">INDIRECT(Calculation_GWh!AJ22)</f>
        <v>10672.31</v>
      </c>
      <c r="O19" s="89">
        <f ca="1">INDIRECT(Calculation_GWh!AK22)</f>
        <v>3556.8</v>
      </c>
      <c r="P19" s="51">
        <f ca="1">INDIRECT(Calculation_GWh!AL22)</f>
        <v>62.88</v>
      </c>
      <c r="Q19" s="51">
        <f ca="1">INDIRECT(Calculation_GWh!AM22)</f>
        <v>213.09</v>
      </c>
      <c r="R19" s="52">
        <f ca="1">INDIRECT(Calculation_GWh!AN22)</f>
        <v>0</v>
      </c>
      <c r="S19" s="67">
        <f ca="1">INDIRECT(Calculation_GWh!AO22)</f>
        <v>3615.02</v>
      </c>
      <c r="T19" s="91">
        <f ca="1">INDIRECT(Calculation_GWh!AP22)</f>
        <v>73699.930000000008</v>
      </c>
    </row>
    <row r="20" spans="1:20" ht="20.149999999999999" customHeight="1" x14ac:dyDescent="0.35">
      <c r="A20" s="85" t="str">
        <f ca="1">INDIRECT(Calculation_GWh!W23)</f>
        <v>March 2024</v>
      </c>
      <c r="B20" s="67">
        <f ca="1">INDIRECT(Calculation_GWh!X23)</f>
        <v>32136.84</v>
      </c>
      <c r="C20" s="89">
        <f ca="1">INDIRECT(Calculation_GWh!Y23)</f>
        <v>40144.35</v>
      </c>
      <c r="D20" s="51">
        <f ca="1">INDIRECT(Calculation_GWh!Z23)</f>
        <v>4588.59</v>
      </c>
      <c r="E20" s="91">
        <f ca="1">INDIRECT(Calculation_GWh!AA23)</f>
        <v>35555.759999999995</v>
      </c>
      <c r="F20" s="67">
        <f ca="1">INDIRECT(Calculation_GWh!AB23)</f>
        <v>2922.93</v>
      </c>
      <c r="G20" s="89">
        <f ca="1">INDIRECT(Calculation_GWh!AC23)</f>
        <v>-28.25</v>
      </c>
      <c r="H20" s="52">
        <f ca="1">INDIRECT(Calculation_GWh!AD23)</f>
        <v>637.47</v>
      </c>
      <c r="I20" s="93">
        <f ca="1">INDIRECT(Calculation_GWh!AE23)</f>
        <v>72281.19</v>
      </c>
      <c r="J20" s="91">
        <f ca="1">INDIRECT(Calculation_GWh!AF23)</f>
        <v>71224.75</v>
      </c>
      <c r="K20" s="67">
        <f ca="1">INDIRECT(Calculation_GWh!AG23)</f>
        <v>14734.22</v>
      </c>
      <c r="L20" s="89">
        <f ca="1">INDIRECT(Calculation_GWh!AH23)</f>
        <v>30301.79</v>
      </c>
      <c r="M20" s="51">
        <f ca="1">INDIRECT(Calculation_GWh!AI23)</f>
        <v>7334.92</v>
      </c>
      <c r="N20" s="52">
        <f ca="1">INDIRECT(Calculation_GWh!AJ23)</f>
        <v>9451.2099999999991</v>
      </c>
      <c r="O20" s="89">
        <f ca="1">INDIRECT(Calculation_GWh!AK23)</f>
        <v>3739.9</v>
      </c>
      <c r="P20" s="51">
        <f ca="1">INDIRECT(Calculation_GWh!AL23)</f>
        <v>68.84</v>
      </c>
      <c r="Q20" s="51">
        <f ca="1">INDIRECT(Calculation_GWh!AM23)</f>
        <v>105.42</v>
      </c>
      <c r="R20" s="52">
        <f ca="1">INDIRECT(Calculation_GWh!AN23)</f>
        <v>0</v>
      </c>
      <c r="S20" s="67">
        <f ca="1">INDIRECT(Calculation_GWh!AO23)</f>
        <v>3537.49</v>
      </c>
      <c r="T20" s="91">
        <f ca="1">INDIRECT(Calculation_GWh!AP23)</f>
        <v>69273.789999999994</v>
      </c>
    </row>
    <row r="21" spans="1:20" ht="20.149999999999999" customHeight="1" x14ac:dyDescent="0.35">
      <c r="A21" s="141" t="s">
        <v>83</v>
      </c>
      <c r="B21" s="142">
        <f ca="1">SUM(B18:B20)</f>
        <v>96481.19</v>
      </c>
      <c r="C21" s="95">
        <f t="shared" ref="C21:N21" ca="1" si="2">SUM(C18:C20)</f>
        <v>143752.37</v>
      </c>
      <c r="D21" s="128">
        <f t="shared" ca="1" si="2"/>
        <v>15754.84</v>
      </c>
      <c r="E21" s="94">
        <f t="shared" ca="1" si="2"/>
        <v>127997.52999999998</v>
      </c>
      <c r="F21" s="142">
        <f t="shared" ca="1" si="2"/>
        <v>12329.04</v>
      </c>
      <c r="G21" s="95">
        <f t="shared" ca="1" si="2"/>
        <v>-84.75</v>
      </c>
      <c r="H21" s="94">
        <f t="shared" ca="1" si="2"/>
        <v>1871.28</v>
      </c>
      <c r="I21" s="95">
        <f t="shared" ca="1" si="2"/>
        <v>240233.56</v>
      </c>
      <c r="J21" s="94">
        <f t="shared" ca="1" si="2"/>
        <v>238594.28999999998</v>
      </c>
      <c r="K21" s="142">
        <f t="shared" ca="1" si="2"/>
        <v>52777.130000000005</v>
      </c>
      <c r="L21" s="95">
        <f t="shared" ca="1" si="2"/>
        <v>103849.07</v>
      </c>
      <c r="M21" s="128">
        <f t="shared" ca="1" si="2"/>
        <v>26503.32</v>
      </c>
      <c r="N21" s="94">
        <f t="shared" ca="1" si="2"/>
        <v>32270.62</v>
      </c>
      <c r="O21" s="95">
        <f t="shared" ref="O21:T21" ca="1" si="3">SUM(O18:O20)</f>
        <v>9988.75</v>
      </c>
      <c r="P21" s="128">
        <f t="shared" ca="1" si="3"/>
        <v>263.18</v>
      </c>
      <c r="Q21" s="128">
        <f t="shared" ca="1" si="3"/>
        <v>698.55</v>
      </c>
      <c r="R21" s="94">
        <f t="shared" ca="1" si="3"/>
        <v>0</v>
      </c>
      <c r="S21" s="94">
        <f t="shared" ca="1" si="3"/>
        <v>11323.539999999999</v>
      </c>
      <c r="T21" s="94">
        <f t="shared" ca="1" si="3"/>
        <v>237674.15999999997</v>
      </c>
    </row>
    <row r="22" spans="1:20" ht="20.149999999999999" customHeight="1" x14ac:dyDescent="0.35">
      <c r="A22" s="85" t="str">
        <f ca="1">INDIRECT(Calculation_GWh!W25)</f>
        <v>January 2025</v>
      </c>
      <c r="B22" s="67">
        <f ca="1">INDIRECT(Calculation_GWh!X25)</f>
        <v>31352.68</v>
      </c>
      <c r="C22" s="89">
        <f ca="1">INDIRECT(Calculation_GWh!Y25)</f>
        <v>63404.62</v>
      </c>
      <c r="D22" s="51">
        <f ca="1">INDIRECT(Calculation_GWh!Z25)</f>
        <v>5856.11</v>
      </c>
      <c r="E22" s="91">
        <f ca="1">INDIRECT(Calculation_GWh!AA25)</f>
        <v>57548.51</v>
      </c>
      <c r="F22" s="67">
        <f ca="1">INDIRECT(Calculation_GWh!AB25)</f>
        <v>13586.44</v>
      </c>
      <c r="G22" s="89">
        <f ca="1">INDIRECT(Calculation_GWh!AC25)</f>
        <v>-30.64</v>
      </c>
      <c r="H22" s="52">
        <f ca="1">INDIRECT(Calculation_GWh!AD25)</f>
        <v>637.47</v>
      </c>
      <c r="I22" s="93">
        <f ca="1">INDIRECT(Calculation_GWh!AE25)</f>
        <v>94757.3</v>
      </c>
      <c r="J22" s="91">
        <f ca="1">INDIRECT(Calculation_GWh!AF25)</f>
        <v>103094.46</v>
      </c>
      <c r="K22" s="67">
        <f ca="1">INDIRECT(Calculation_GWh!AG25)</f>
        <v>24034.83</v>
      </c>
      <c r="L22" s="89">
        <f ca="1">INDIRECT(Calculation_GWh!AH25)</f>
        <v>45338.81</v>
      </c>
      <c r="M22" s="51">
        <f ca="1">INDIRECT(Calculation_GWh!AI25)</f>
        <v>9481.99</v>
      </c>
      <c r="N22" s="52">
        <f ca="1">INDIRECT(Calculation_GWh!AJ25)</f>
        <v>12788.84</v>
      </c>
      <c r="O22" s="89">
        <f ca="1">INDIRECT(Calculation_GWh!AK25)</f>
        <v>3587.5</v>
      </c>
      <c r="P22" s="51">
        <f ca="1">INDIRECT(Calculation_GWh!AL25)</f>
        <v>110.34</v>
      </c>
      <c r="Q22" s="51">
        <f ca="1">INDIRECT(Calculation_GWh!AM25)</f>
        <v>309.58999999999997</v>
      </c>
      <c r="R22" s="52">
        <f ca="1">INDIRECT(Calculation_GWh!AN25)</f>
        <v>0</v>
      </c>
      <c r="S22" s="67">
        <f ca="1">INDIRECT(Calculation_GWh!AO25)</f>
        <v>4980.96</v>
      </c>
      <c r="T22" s="91">
        <f ca="1">INDIRECT(Calculation_GWh!AP25)</f>
        <v>100632.86</v>
      </c>
    </row>
    <row r="23" spans="1:20" ht="20.149999999999999" customHeight="1" x14ac:dyDescent="0.35">
      <c r="A23" s="85" t="str">
        <f ca="1">INDIRECT(Calculation_GWh!W26)</f>
        <v>February  2025</v>
      </c>
      <c r="B23" s="67">
        <f ca="1">INDIRECT(Calculation_GWh!X26)</f>
        <v>27750.84</v>
      </c>
      <c r="C23" s="89">
        <f ca="1">INDIRECT(Calculation_GWh!Y26)</f>
        <v>56398.25</v>
      </c>
      <c r="D23" s="51">
        <f ca="1">INDIRECT(Calculation_GWh!Z26)</f>
        <v>4465.54</v>
      </c>
      <c r="E23" s="91">
        <f ca="1">INDIRECT(Calculation_GWh!AA26)</f>
        <v>51932.71</v>
      </c>
      <c r="F23" s="67">
        <f ca="1">INDIRECT(Calculation_GWh!AB26)</f>
        <v>2041.54</v>
      </c>
      <c r="G23" s="89">
        <f ca="1">INDIRECT(Calculation_GWh!AC26)</f>
        <v>-30.64</v>
      </c>
      <c r="H23" s="52">
        <f ca="1">INDIRECT(Calculation_GWh!AD26)</f>
        <v>596.34</v>
      </c>
      <c r="I23" s="93">
        <f ca="1">INDIRECT(Calculation_GWh!AE26)</f>
        <v>84149.09</v>
      </c>
      <c r="J23" s="91">
        <f ca="1">INDIRECT(Calculation_GWh!AF26)</f>
        <v>82290.789999999994</v>
      </c>
      <c r="K23" s="67">
        <f ca="1">INDIRECT(Calculation_GWh!AG26)</f>
        <v>18946.64</v>
      </c>
      <c r="L23" s="89">
        <f ca="1">INDIRECT(Calculation_GWh!AH26)</f>
        <v>36663.17</v>
      </c>
      <c r="M23" s="51">
        <f ca="1">INDIRECT(Calculation_GWh!AI26)</f>
        <v>8142.19</v>
      </c>
      <c r="N23" s="52">
        <f ca="1">INDIRECT(Calculation_GWh!AJ26)</f>
        <v>11922.17</v>
      </c>
      <c r="O23" s="89">
        <f ca="1">INDIRECT(Calculation_GWh!AK26)</f>
        <v>3043.05</v>
      </c>
      <c r="P23" s="51">
        <f ca="1">INDIRECT(Calculation_GWh!AL26)</f>
        <v>109.76</v>
      </c>
      <c r="Q23" s="51">
        <f ca="1">INDIRECT(Calculation_GWh!AM26)</f>
        <v>364.9</v>
      </c>
      <c r="R23" s="52">
        <f ca="1">INDIRECT(Calculation_GWh!AN26)</f>
        <v>0</v>
      </c>
      <c r="S23" s="67">
        <f ca="1">INDIRECT(Calculation_GWh!AO26)</f>
        <v>3907.99</v>
      </c>
      <c r="T23" s="91">
        <f ca="1">INDIRECT(Calculation_GWh!AP26)</f>
        <v>83099.87</v>
      </c>
    </row>
    <row r="24" spans="1:20" ht="20.149999999999999" customHeight="1" x14ac:dyDescent="0.35">
      <c r="A24" s="86" t="str">
        <f ca="1">INDIRECT(Calculation_GWh!W27)</f>
        <v>[provisional] March 2025</v>
      </c>
      <c r="B24" s="67">
        <f ca="1">INDIRECT(Calculation_GWh!X27)</f>
        <v>30809.24</v>
      </c>
      <c r="C24" s="89">
        <f ca="1">INDIRECT(Calculation_GWh!Y27)</f>
        <v>51661.79</v>
      </c>
      <c r="D24" s="51">
        <f ca="1">INDIRECT(Calculation_GWh!Z27)</f>
        <v>5722.54</v>
      </c>
      <c r="E24" s="91">
        <f ca="1">INDIRECT(Calculation_GWh!AA27)</f>
        <v>45939.25</v>
      </c>
      <c r="F24" s="67">
        <f ca="1">INDIRECT(Calculation_GWh!AB27)</f>
        <v>-1730.62</v>
      </c>
      <c r="G24" s="89">
        <f ca="1">INDIRECT(Calculation_GWh!AC27)</f>
        <v>-30.64</v>
      </c>
      <c r="H24" s="52">
        <f ca="1">INDIRECT(Calculation_GWh!AD27)</f>
        <v>637.47</v>
      </c>
      <c r="I24" s="93">
        <f ca="1">INDIRECT(Calculation_GWh!AE27)</f>
        <v>82471.03</v>
      </c>
      <c r="J24" s="91">
        <f ca="1">INDIRECT(Calculation_GWh!AF27)</f>
        <v>75624.700000000012</v>
      </c>
      <c r="K24" s="67">
        <f ca="1">INDIRECT(Calculation_GWh!AG27)</f>
        <v>18247.939999999999</v>
      </c>
      <c r="L24" s="89">
        <f ca="1">INDIRECT(Calculation_GWh!AH27)</f>
        <v>29890.04</v>
      </c>
      <c r="M24" s="51">
        <f ca="1">INDIRECT(Calculation_GWh!AI27)</f>
        <v>7474.86</v>
      </c>
      <c r="N24" s="52">
        <f ca="1">INDIRECT(Calculation_GWh!AJ27)</f>
        <v>10496.67</v>
      </c>
      <c r="O24" s="89">
        <f ca="1">INDIRECT(Calculation_GWh!AK27)</f>
        <v>3292.65</v>
      </c>
      <c r="P24" s="51">
        <f ca="1">INDIRECT(Calculation_GWh!AL27)</f>
        <v>78.599999999999994</v>
      </c>
      <c r="Q24" s="51">
        <f ca="1">INDIRECT(Calculation_GWh!AM27)</f>
        <v>325.74</v>
      </c>
      <c r="R24" s="52">
        <f ca="1">INDIRECT(Calculation_GWh!AN27)</f>
        <v>0</v>
      </c>
      <c r="S24" s="67">
        <f ca="1">INDIRECT(Calculation_GWh!AO27)</f>
        <v>4109.3100000000004</v>
      </c>
      <c r="T24" s="91">
        <f ca="1">INDIRECT(Calculation_GWh!AP27)</f>
        <v>73915.81</v>
      </c>
    </row>
    <row r="25" spans="1:20" ht="20.149999999999999" customHeight="1" x14ac:dyDescent="0.35">
      <c r="A25" s="141" t="s">
        <v>83</v>
      </c>
      <c r="B25" s="142">
        <f ca="1">SUM(B22:B24)</f>
        <v>89912.760000000009</v>
      </c>
      <c r="C25" s="95">
        <f t="shared" ref="C25:T25" ca="1" si="4">SUM(C22:C24)</f>
        <v>171464.66</v>
      </c>
      <c r="D25" s="128">
        <f t="shared" ca="1" si="4"/>
        <v>16044.189999999999</v>
      </c>
      <c r="E25" s="94">
        <f t="shared" ca="1" si="4"/>
        <v>155420.47</v>
      </c>
      <c r="F25" s="142">
        <f t="shared" ca="1" si="4"/>
        <v>13897.36</v>
      </c>
      <c r="G25" s="95">
        <f t="shared" ca="1" si="4"/>
        <v>-91.92</v>
      </c>
      <c r="H25" s="94">
        <f t="shared" ca="1" si="4"/>
        <v>1871.28</v>
      </c>
      <c r="I25" s="95">
        <f t="shared" ca="1" si="4"/>
        <v>261377.42</v>
      </c>
      <c r="J25" s="94">
        <f t="shared" ca="1" si="4"/>
        <v>261009.95</v>
      </c>
      <c r="K25" s="142">
        <f t="shared" ca="1" si="4"/>
        <v>61229.41</v>
      </c>
      <c r="L25" s="95">
        <f t="shared" ca="1" si="4"/>
        <v>111892.01999999999</v>
      </c>
      <c r="M25" s="128">
        <f t="shared" ca="1" si="4"/>
        <v>25099.040000000001</v>
      </c>
      <c r="N25" s="94">
        <f t="shared" ca="1" si="4"/>
        <v>35207.68</v>
      </c>
      <c r="O25" s="95">
        <f t="shared" ca="1" si="4"/>
        <v>9923.2000000000007</v>
      </c>
      <c r="P25" s="128">
        <f t="shared" ca="1" si="4"/>
        <v>298.70000000000005</v>
      </c>
      <c r="Q25" s="128">
        <f t="shared" ca="1" si="4"/>
        <v>1000.23</v>
      </c>
      <c r="R25" s="94">
        <f t="shared" ca="1" si="4"/>
        <v>0</v>
      </c>
      <c r="S25" s="142">
        <f t="shared" ca="1" si="4"/>
        <v>12998.260000000002</v>
      </c>
      <c r="T25" s="94">
        <f t="shared" ca="1" si="4"/>
        <v>257648.53999999998</v>
      </c>
    </row>
    <row r="26" spans="1:20" ht="20.149999999999999" customHeight="1" x14ac:dyDescent="0.35">
      <c r="A26" s="143" t="s">
        <v>82</v>
      </c>
      <c r="B26" s="144" t="str">
        <f ca="1">IF(((B25-B21)/B21*100)&gt;100,"(+) ",IF(((B25-B21)/B21*100)&lt;-100,"(-) ",IF(ROUND(((B25-B21)/B21*100),1)=0,"- ",IF(((B25-B21)/B21*100)&gt;0,TEXT(((B25-B21)/B21*100),"+0.0 "),TEXT(((B25-B21)/B21*100),"0.0 ")))))</f>
        <v xml:space="preserve">-6.8 </v>
      </c>
      <c r="C26" s="145" t="str">
        <f t="shared" ref="C26:T26" ca="1" si="5">IF(((C25-C21)/C21*100)&gt;100,"(+) ",IF(((C25-C21)/C21*100)&lt;-100,"(-) ",IF(ROUND(((C25-C21)/C21*100),1)=0,"- ",IF(((C25-C21)/C21*100)&gt;0,TEXT(((C25-C21)/C21*100),"+0.0 "),TEXT(((C25-C21)/C21*100),"0.0 ")))))</f>
        <v xml:space="preserve">+19.3 </v>
      </c>
      <c r="D26" s="148" t="str">
        <f t="shared" ca="1" si="5"/>
        <v xml:space="preserve">+1.8 </v>
      </c>
      <c r="E26" s="147" t="str">
        <f t="shared" ca="1" si="5"/>
        <v xml:space="preserve">+21.4 </v>
      </c>
      <c r="F26" s="144" t="str">
        <f t="shared" ca="1" si="5"/>
        <v xml:space="preserve">+12.7 </v>
      </c>
      <c r="G26" s="145" t="str">
        <f t="shared" ca="1" si="5"/>
        <v xml:space="preserve">+8.5 </v>
      </c>
      <c r="H26" s="147" t="str">
        <f t="shared" ca="1" si="5"/>
        <v xml:space="preserve">- </v>
      </c>
      <c r="I26" s="145" t="str">
        <f t="shared" ca="1" si="5"/>
        <v xml:space="preserve">+8.8 </v>
      </c>
      <c r="J26" s="146" t="str">
        <f t="shared" ca="1" si="5"/>
        <v xml:space="preserve">+9.4 </v>
      </c>
      <c r="K26" s="149" t="str">
        <f t="shared" ca="1" si="5"/>
        <v xml:space="preserve">+16.0 </v>
      </c>
      <c r="L26" s="146" t="str">
        <f t="shared" ca="1" si="5"/>
        <v xml:space="preserve">+7.7 </v>
      </c>
      <c r="M26" s="146" t="str">
        <f t="shared" ca="1" si="5"/>
        <v xml:space="preserve">-5.3 </v>
      </c>
      <c r="N26" s="147" t="str">
        <f t="shared" ca="1" si="5"/>
        <v xml:space="preserve">+9.1 </v>
      </c>
      <c r="O26" s="146" t="str">
        <f t="shared" ca="1" si="5"/>
        <v xml:space="preserve">-0.7 </v>
      </c>
      <c r="P26" s="146" t="str">
        <f t="shared" ca="1" si="5"/>
        <v xml:space="preserve">+13.5 </v>
      </c>
      <c r="Q26" s="146" t="str">
        <f t="shared" ca="1" si="5"/>
        <v xml:space="preserve">+43.2 </v>
      </c>
      <c r="R26" s="150" t="s">
        <v>140</v>
      </c>
      <c r="S26" s="146" t="str">
        <f t="shared" ca="1" si="5"/>
        <v xml:space="preserve">+14.8 </v>
      </c>
      <c r="T26" s="144" t="str">
        <f t="shared" ca="1" si="5"/>
        <v xml:space="preserve">+8.4 </v>
      </c>
    </row>
    <row r="28" spans="1:20" x14ac:dyDescent="0.35">
      <c r="O28" s="137"/>
    </row>
    <row r="29" spans="1:20" x14ac:dyDescent="0.35">
      <c r="O29" s="137"/>
      <c r="P29" s="138"/>
    </row>
    <row r="30" spans="1:20" x14ac:dyDescent="0.35">
      <c r="O30" s="137"/>
    </row>
    <row r="31" spans="1:20" x14ac:dyDescent="0.35">
      <c r="O31" s="137"/>
    </row>
    <row r="32" spans="1:20" x14ac:dyDescent="0.35">
      <c r="O32" s="137"/>
    </row>
    <row r="33" spans="15:15" x14ac:dyDescent="0.35">
      <c r="O33" s="137"/>
    </row>
    <row r="34" spans="15:15" x14ac:dyDescent="0.35">
      <c r="O34" s="137"/>
    </row>
    <row r="35" spans="15:15" x14ac:dyDescent="0.35">
      <c r="O35" s="137"/>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52"/>
  <sheetViews>
    <sheetView showGridLines="0" zoomScaleNormal="100" workbookViewId="0">
      <pane xSplit="1" ySplit="8" topLeftCell="B36" activePane="bottomRight" state="frozen"/>
      <selection activeCell="B1" sqref="B1"/>
      <selection pane="topRight" activeCell="E1" sqref="E1"/>
      <selection pane="bottomLeft" activeCell="B9" sqref="B9"/>
      <selection pane="bottomRight" activeCell="A36" sqref="A36"/>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107</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c r="V8" s="122" t="s">
        <v>105</v>
      </c>
      <c r="W8" s="122" t="s">
        <v>105</v>
      </c>
      <c r="X8" s="122" t="s">
        <v>106</v>
      </c>
      <c r="Y8" s="122" t="s">
        <v>106</v>
      </c>
      <c r="Z8" s="122" t="s">
        <v>177</v>
      </c>
    </row>
    <row r="9" spans="1:26" s="54" customFormat="1" ht="17.149999999999999"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68</v>
      </c>
      <c r="H9" s="46">
        <f>SUMIF('Quarter (GWh)'!$Z:$Z,'Annual (GWh)'!$Z9,'Quarter (GWh)'!H:H)</f>
        <v>0</v>
      </c>
      <c r="I9" s="48">
        <f>SUMIF('Quarter (GWh)'!$Z:$Z,'Annual (GWh)'!$Z9,'Quarter (GWh)'!I:I)</f>
        <v>998257</v>
      </c>
      <c r="J9" s="49">
        <f>SUMIF('Quarter (GWh)'!$Z:$Z,'Annual (GWh)'!$Z9,'Quarter (GWh)'!J:J)</f>
        <v>979423</v>
      </c>
      <c r="K9" s="45" t="s">
        <v>68</v>
      </c>
      <c r="L9" s="46" t="s">
        <v>68</v>
      </c>
      <c r="M9" s="46" t="s">
        <v>68</v>
      </c>
      <c r="N9" s="50" t="s">
        <v>68</v>
      </c>
      <c r="O9" s="51">
        <f>SUMIF('Quarter (GWh)'!$Z:$Z,'Annual (GWh)'!$Z9,'Quarter (GWh)'!O:O)</f>
        <v>55872</v>
      </c>
      <c r="P9" s="51">
        <f>SUMIF('Quarter (GWh)'!$Z:$Z,'Annual (GWh)'!$Z9,'Quarter (GWh)'!P:P)</f>
        <v>4576</v>
      </c>
      <c r="Q9" s="51">
        <f>SUMIF('Quarter (GWh)'!$Z:$Z,'Annual (GWh)'!$Z9,'Quarter (GWh)'!Q:Q)</f>
        <v>0</v>
      </c>
      <c r="R9" s="52">
        <f>SUMIF('Quarter (GWh)'!$Z:$Z,'Annual (GWh)'!$Z9,'Quarter (GWh)'!R:R)</f>
        <v>0</v>
      </c>
      <c r="S9" s="45" t="s">
        <v>68</v>
      </c>
      <c r="T9" s="53" t="s">
        <v>68</v>
      </c>
      <c r="V9" s="123"/>
      <c r="W9" s="123"/>
      <c r="X9" s="123"/>
      <c r="Y9" s="123"/>
      <c r="Z9" s="123">
        <v>1996</v>
      </c>
    </row>
    <row r="10" spans="1:26" s="54" customFormat="1" ht="17.149999999999999"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68</v>
      </c>
      <c r="H10" s="46">
        <f>SUMIF('Quarter (GWh)'!$Z:$Z,'Annual (GWh)'!$Z10,'Quarter (GWh)'!H:H)</f>
        <v>0</v>
      </c>
      <c r="I10" s="48">
        <f>SUMIF('Quarter (GWh)'!$Z:$Z,'Annual (GWh)'!$Z10,'Quarter (GWh)'!I:I)</f>
        <v>1012405</v>
      </c>
      <c r="J10" s="49">
        <f>SUMIF('Quarter (GWh)'!$Z:$Z,'Annual (GWh)'!$Z10,'Quarter (GWh)'!J:J)</f>
        <v>984401</v>
      </c>
      <c r="K10" s="45" t="s">
        <v>68</v>
      </c>
      <c r="L10" s="46" t="s">
        <v>68</v>
      </c>
      <c r="M10" s="46" t="s">
        <v>68</v>
      </c>
      <c r="N10" s="50" t="s">
        <v>68</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68</v>
      </c>
      <c r="T10" s="53" t="s">
        <v>68</v>
      </c>
      <c r="V10" s="123"/>
      <c r="W10" s="123"/>
      <c r="X10" s="123"/>
      <c r="Y10" s="123"/>
      <c r="Z10" s="123">
        <v>1997</v>
      </c>
    </row>
    <row r="11" spans="1:26" s="54" customFormat="1" ht="17.149999999999999"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68</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23"/>
      <c r="W11" s="123"/>
      <c r="X11" s="123"/>
      <c r="Y11" s="123"/>
      <c r="Z11" s="123">
        <v>1998</v>
      </c>
    </row>
    <row r="12" spans="1:26" s="54" customFormat="1" ht="17.149999999999999"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68</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23"/>
      <c r="W12" s="123"/>
      <c r="X12" s="123"/>
      <c r="Y12" s="123"/>
      <c r="Z12" s="123">
        <v>1999</v>
      </c>
    </row>
    <row r="13" spans="1:26" s="54" customFormat="1" ht="17.149999999999999"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68</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23"/>
      <c r="W13" s="123"/>
      <c r="X13" s="123"/>
      <c r="Y13" s="123"/>
      <c r="Z13" s="123">
        <v>2000</v>
      </c>
    </row>
    <row r="14" spans="1:26" s="54" customFormat="1" ht="17.149999999999999"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68</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23"/>
      <c r="W14" s="123"/>
      <c r="X14" s="123"/>
      <c r="Y14" s="123"/>
      <c r="Z14" s="123">
        <v>2001</v>
      </c>
    </row>
    <row r="15" spans="1:26" s="54" customFormat="1" ht="17.149999999999999"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68</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23"/>
      <c r="W15" s="123"/>
      <c r="X15" s="123"/>
      <c r="Y15" s="123"/>
      <c r="Z15" s="123">
        <v>2002</v>
      </c>
    </row>
    <row r="16" spans="1:26" s="54" customFormat="1" ht="17.149999999999999"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68</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23"/>
      <c r="W16" s="123"/>
      <c r="X16" s="123"/>
      <c r="Y16" s="123"/>
      <c r="Z16" s="123">
        <v>2003</v>
      </c>
    </row>
    <row r="17" spans="1:26" s="54" customFormat="1" ht="17.149999999999999"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68</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23"/>
      <c r="W17" s="123"/>
      <c r="X17" s="123"/>
      <c r="Y17" s="123"/>
      <c r="Z17" s="123">
        <v>2004</v>
      </c>
    </row>
    <row r="18" spans="1:26" s="54" customFormat="1" ht="17.149999999999999"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68</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23"/>
      <c r="W18" s="123"/>
      <c r="X18" s="123"/>
      <c r="Y18" s="123"/>
      <c r="Z18" s="123">
        <v>2005</v>
      </c>
    </row>
    <row r="19" spans="1:26" s="54" customFormat="1" ht="17.149999999999999"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68</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23"/>
      <c r="W19" s="123"/>
      <c r="X19" s="123"/>
      <c r="Y19" s="123"/>
      <c r="Z19" s="123">
        <v>2006</v>
      </c>
    </row>
    <row r="20" spans="1:26" s="54" customFormat="1" ht="17.149999999999999"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23"/>
      <c r="W20" s="123"/>
      <c r="X20" s="123"/>
      <c r="Y20" s="123"/>
      <c r="Z20" s="123">
        <v>2007</v>
      </c>
    </row>
    <row r="21" spans="1:26" s="54" customFormat="1" ht="17.149999999999999"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23"/>
      <c r="W21" s="123"/>
      <c r="X21" s="123"/>
      <c r="Y21" s="123"/>
      <c r="Z21" s="123">
        <v>2008</v>
      </c>
    </row>
    <row r="22" spans="1:26" s="54" customFormat="1" ht="17.149999999999999"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23"/>
      <c r="W22" s="123"/>
      <c r="X22" s="123"/>
      <c r="Y22" s="123"/>
      <c r="Z22" s="123">
        <v>2009</v>
      </c>
    </row>
    <row r="23" spans="1:26" s="54" customFormat="1" ht="17.149999999999999"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23"/>
      <c r="W23" s="123"/>
      <c r="X23" s="123"/>
      <c r="Y23" s="123"/>
      <c r="Z23" s="123">
        <v>2010</v>
      </c>
    </row>
    <row r="24" spans="1:26" s="54" customFormat="1" ht="17.149999999999999"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23"/>
      <c r="W24" s="123"/>
      <c r="X24" s="123"/>
      <c r="Y24" s="123"/>
      <c r="Z24" s="123">
        <v>2011</v>
      </c>
    </row>
    <row r="25" spans="1:26" s="54" customFormat="1" ht="17.149999999999999"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23"/>
      <c r="W25" s="123"/>
      <c r="X25" s="123"/>
      <c r="Y25" s="123"/>
      <c r="Z25" s="123">
        <v>2012</v>
      </c>
    </row>
    <row r="26" spans="1:26" s="54" customFormat="1" ht="17.149999999999999"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23"/>
      <c r="W26" s="123"/>
      <c r="X26" s="123"/>
      <c r="Y26" s="123"/>
      <c r="Z26" s="123">
        <v>2013</v>
      </c>
    </row>
    <row r="27" spans="1:26" ht="17.149999999999999"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24"/>
      <c r="W27" s="123"/>
      <c r="X27" s="123"/>
      <c r="Y27" s="123"/>
      <c r="Z27" s="124">
        <v>2014</v>
      </c>
    </row>
    <row r="28" spans="1:26" ht="17.149999999999999"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24"/>
      <c r="W28" s="123"/>
      <c r="X28" s="123"/>
      <c r="Y28" s="123"/>
      <c r="Z28" s="124">
        <v>2015</v>
      </c>
    </row>
    <row r="29" spans="1:26" ht="17.149999999999999"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24"/>
      <c r="W29" s="123"/>
      <c r="X29" s="123"/>
      <c r="Y29" s="123"/>
      <c r="Z29" s="124">
        <v>2016</v>
      </c>
    </row>
    <row r="30" spans="1:26" ht="17.149999999999999"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24"/>
      <c r="W30" s="123"/>
      <c r="X30" s="123"/>
      <c r="Y30" s="123"/>
      <c r="Z30" s="124">
        <v>2017</v>
      </c>
    </row>
    <row r="31" spans="1:26" ht="17.149999999999999"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24"/>
      <c r="W31" s="123"/>
      <c r="X31" s="123"/>
      <c r="Y31" s="123"/>
      <c r="Z31" s="124">
        <v>2018</v>
      </c>
    </row>
    <row r="32" spans="1:26" ht="17.149999999999999"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24"/>
      <c r="W32" s="123"/>
      <c r="X32" s="123"/>
      <c r="Y32" s="123"/>
      <c r="Z32" s="124">
        <v>2019</v>
      </c>
    </row>
    <row r="33" spans="1:26" ht="17.149999999999999"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24"/>
      <c r="W33" s="123"/>
      <c r="X33" s="123"/>
      <c r="Y33" s="123"/>
      <c r="Z33" s="124">
        <v>2020</v>
      </c>
    </row>
    <row r="34" spans="1:26" ht="17.149999999999999"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24"/>
      <c r="W34" s="123"/>
      <c r="X34" s="123"/>
      <c r="Y34" s="123"/>
      <c r="Z34" s="124">
        <v>2021</v>
      </c>
    </row>
    <row r="35" spans="1:26" ht="17.149999999999999"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24"/>
      <c r="W35" s="123"/>
      <c r="X35" s="123"/>
      <c r="Y35" s="123"/>
      <c r="Z35" s="124">
        <v>2022</v>
      </c>
    </row>
    <row r="36" spans="1:26" ht="17.149999999999999" customHeight="1" x14ac:dyDescent="0.35">
      <c r="A36" s="55">
        <v>2023</v>
      </c>
      <c r="B36" s="50">
        <f>SUMIF('Quarter (GWh)'!$Z:$Z,'Annual (GWh)'!$Z36,'Quarter (GWh)'!B:B)</f>
        <v>383036.54</v>
      </c>
      <c r="C36" s="46">
        <f>SUMIF('Quarter (GWh)'!$Z:$Z,'Annual (GWh)'!$Z36,'Quarter (GWh)'!C:C)</f>
        <v>494918.75</v>
      </c>
      <c r="D36" s="46">
        <f>SUMIF('Quarter (GWh)'!$Z:$Z,'Annual (GWh)'!$Z36,'Quarter (GWh)'!D:D)</f>
        <v>175590.77000000002</v>
      </c>
      <c r="E36" s="47">
        <f>SUMIF('Quarter (GWh)'!$Z:$Z,'Annual (GWh)'!$Z36,'Quarter (GWh)'!E:E)</f>
        <v>319327.98</v>
      </c>
      <c r="F36" s="45">
        <f>SUMIF('Quarter (GWh)'!$Z:$Z,'Annual (GWh)'!$Z36,'Quarter (GWh)'!F:F)</f>
        <v>-6714.66</v>
      </c>
      <c r="G36" s="46">
        <f>SUMIF('Quarter (GWh)'!$Z:$Z,'Annual (GWh)'!$Z36,'Quarter (GWh)'!G:G)</f>
        <v>-292.64999999999998</v>
      </c>
      <c r="H36" s="46">
        <f>SUMIF('Quarter (GWh)'!$Z:$Z,'Annual (GWh)'!$Z36,'Quarter (GWh)'!H:H)</f>
        <v>7526.1900000000005</v>
      </c>
      <c r="I36" s="48">
        <f>SUMIF('Quarter (GWh)'!$Z:$Z,'Annual (GWh)'!$Z36,'Quarter (GWh)'!I:I)</f>
        <v>877955.29</v>
      </c>
      <c r="J36" s="49">
        <f>SUMIF('Quarter (GWh)'!$Z:$Z,'Annual (GWh)'!$Z36,'Quarter (GWh)'!J:J)</f>
        <v>702883.4</v>
      </c>
      <c r="K36" s="45">
        <f>SUMIF('Quarter (GWh)'!$Z:$Z,'Annual (GWh)'!$Z36,'Quarter (GWh)'!K:K)</f>
        <v>208312.33</v>
      </c>
      <c r="L36" s="46">
        <f>SUMIF('Quarter (GWh)'!$Z:$Z,'Annual (GWh)'!$Z36,'Quarter (GWh)'!L:L)</f>
        <v>242967.76</v>
      </c>
      <c r="M36" s="46">
        <f>SUMIF('Quarter (GWh)'!$Z:$Z,'Annual (GWh)'!$Z36,'Quarter (GWh)'!M:M)</f>
        <v>84248.13</v>
      </c>
      <c r="N36" s="50">
        <f>SUMIF('Quarter (GWh)'!$Z:$Z,'Annual (GWh)'!$Z36,'Quarter (GWh)'!N:N)</f>
        <v>88194.58</v>
      </c>
      <c r="O36" s="51">
        <f>SUMIF('Quarter (GWh)'!$Z:$Z,'Annual (GWh)'!$Z36,'Quarter (GWh)'!O:O)</f>
        <v>41794.559999999998</v>
      </c>
      <c r="P36" s="51">
        <f>SUMIF('Quarter (GWh)'!$Z:$Z,'Annual (GWh)'!$Z36,'Quarter (GWh)'!P:P)</f>
        <v>1251.9499999999998</v>
      </c>
      <c r="Q36" s="51">
        <f>SUMIF('Quarter (GWh)'!$Z:$Z,'Annual (GWh)'!$Z36,'Quarter (GWh)'!Q:Q)</f>
        <v>3163.2</v>
      </c>
      <c r="R36" s="52">
        <f>SUMIF('Quarter (GWh)'!$Z:$Z,'Annual (GWh)'!$Z36,'Quarter (GWh)'!R:R)</f>
        <v>0</v>
      </c>
      <c r="S36" s="45">
        <f>SUMIF('Quarter (GWh)'!$Z:$Z,'Annual (GWh)'!$Z36,'Quarter (GWh)'!S:S)</f>
        <v>36768.079999999994</v>
      </c>
      <c r="T36" s="53">
        <f>SUMIF('Quarter (GWh)'!$Z:$Z,'Annual (GWh)'!$Z36,'Quarter (GWh)'!T:T)</f>
        <v>706700.59000000008</v>
      </c>
      <c r="V36" s="124"/>
      <c r="W36" s="123"/>
      <c r="X36" s="123"/>
      <c r="Y36" s="123"/>
      <c r="Z36" s="124">
        <v>2023</v>
      </c>
    </row>
    <row r="37" spans="1:26" x14ac:dyDescent="0.35">
      <c r="A37" s="139" t="s">
        <v>403</v>
      </c>
      <c r="B37" s="50">
        <f>SUMIF('Quarter (GWh)'!$Z:$Z,'Annual (GWh)'!$Z37,'Quarter (GWh)'!B:B)</f>
        <v>341136</v>
      </c>
      <c r="C37" s="46">
        <f>SUMIF('Quarter (GWh)'!$Z:$Z,'Annual (GWh)'!$Z37,'Quarter (GWh)'!C:C)</f>
        <v>455817.44999999995</v>
      </c>
      <c r="D37" s="46">
        <f>SUMIF('Quarter (GWh)'!$Z:$Z,'Annual (GWh)'!$Z37,'Quarter (GWh)'!D:D)</f>
        <v>118427.33</v>
      </c>
      <c r="E37" s="47">
        <f>SUMIF('Quarter (GWh)'!$Z:$Z,'Annual (GWh)'!$Z37,'Quarter (GWh)'!E:E)</f>
        <v>337390.12</v>
      </c>
      <c r="F37" s="45">
        <f>SUMIF('Quarter (GWh)'!$Z:$Z,'Annual (GWh)'!$Z37,'Quarter (GWh)'!F:F)</f>
        <v>2691.4700000000003</v>
      </c>
      <c r="G37" s="46">
        <f>SUMIF('Quarter (GWh)'!$Z:$Z,'Annual (GWh)'!$Z37,'Quarter (GWh)'!G:G)</f>
        <v>-387.69</v>
      </c>
      <c r="H37" s="46">
        <f>SUMIF('Quarter (GWh)'!$Z:$Z,'Annual (GWh)'!$Z37,'Quarter (GWh)'!H:H)</f>
        <v>7526.2300000000005</v>
      </c>
      <c r="I37" s="48">
        <f>SUMIF('Quarter (GWh)'!$Z:$Z,'Annual (GWh)'!$Z37,'Quarter (GWh)'!I:I)</f>
        <v>796953.45000000007</v>
      </c>
      <c r="J37" s="49">
        <f>SUMIF('Quarter (GWh)'!$Z:$Z,'Annual (GWh)'!$Z37,'Quarter (GWh)'!J:J)</f>
        <v>688356.13</v>
      </c>
      <c r="K37" s="45">
        <f>SUMIF('Quarter (GWh)'!$Z:$Z,'Annual (GWh)'!$Z37,'Quarter (GWh)'!K:K)</f>
        <v>179210.16</v>
      </c>
      <c r="L37" s="46">
        <f>SUMIF('Quarter (GWh)'!$Z:$Z,'Annual (GWh)'!$Z37,'Quarter (GWh)'!L:L)</f>
        <v>254182.27000000002</v>
      </c>
      <c r="M37" s="46">
        <f>SUMIF('Quarter (GWh)'!$Z:$Z,'Annual (GWh)'!$Z37,'Quarter (GWh)'!M:M)</f>
        <v>84340.56</v>
      </c>
      <c r="N37" s="50">
        <f>SUMIF('Quarter (GWh)'!$Z:$Z,'Annual (GWh)'!$Z37,'Quarter (GWh)'!N:N)</f>
        <v>89392.91</v>
      </c>
      <c r="O37" s="51">
        <f>SUMIF('Quarter (GWh)'!$Z:$Z,'Annual (GWh)'!$Z37,'Quarter (GWh)'!O:O)</f>
        <v>39614.369999999995</v>
      </c>
      <c r="P37" s="51">
        <f>SUMIF('Quarter (GWh)'!$Z:$Z,'Annual (GWh)'!$Z37,'Quarter (GWh)'!P:P)</f>
        <v>915.71</v>
      </c>
      <c r="Q37" s="51">
        <f>SUMIF('Quarter (GWh)'!$Z:$Z,'Annual (GWh)'!$Z37,'Quarter (GWh)'!Q:Q)</f>
        <v>1667.32</v>
      </c>
      <c r="R37" s="52">
        <f>SUMIF('Quarter (GWh)'!$Z:$Z,'Annual (GWh)'!$Z37,'Quarter (GWh)'!R:R)</f>
        <v>0</v>
      </c>
      <c r="S37" s="45">
        <f>SUMIF('Quarter (GWh)'!$Z:$Z,'Annual (GWh)'!$Z37,'Quarter (GWh)'!S:S)</f>
        <v>37807.769999999997</v>
      </c>
      <c r="T37" s="53">
        <f>SUMIF('Quarter (GWh)'!$Z:$Z,'Annual (GWh)'!$Z37,'Quarter (GWh)'!T:T)</f>
        <v>687131.07</v>
      </c>
      <c r="V37" s="124"/>
      <c r="W37" s="123"/>
      <c r="X37" s="123"/>
      <c r="Y37" s="123"/>
      <c r="Z37" s="124">
        <v>2024</v>
      </c>
    </row>
    <row r="39" spans="1:26" x14ac:dyDescent="0.35">
      <c r="C39" s="46"/>
    </row>
    <row r="40" spans="1:26" x14ac:dyDescent="0.35">
      <c r="C40" s="46"/>
    </row>
    <row r="41" spans="1:26" x14ac:dyDescent="0.35">
      <c r="C41" s="46"/>
    </row>
    <row r="42" spans="1:26" x14ac:dyDescent="0.35">
      <c r="C42" s="46"/>
    </row>
    <row r="43" spans="1:26" x14ac:dyDescent="0.35">
      <c r="C43" s="46"/>
    </row>
    <row r="44" spans="1:26" x14ac:dyDescent="0.35">
      <c r="C44" s="46"/>
    </row>
    <row r="45" spans="1:26" x14ac:dyDescent="0.35">
      <c r="C45" s="46"/>
    </row>
    <row r="46" spans="1:26" x14ac:dyDescent="0.35">
      <c r="C46" s="46"/>
    </row>
    <row r="47" spans="1:26" x14ac:dyDescent="0.35">
      <c r="C47" s="46"/>
    </row>
    <row r="48" spans="1:26" x14ac:dyDescent="0.35">
      <c r="C48" s="46"/>
    </row>
    <row r="49" spans="3:3" x14ac:dyDescent="0.35">
      <c r="C49" s="46"/>
    </row>
    <row r="50" spans="3:3" x14ac:dyDescent="0.35">
      <c r="C50" s="46"/>
    </row>
    <row r="51" spans="3:3" x14ac:dyDescent="0.35">
      <c r="C51" s="46"/>
    </row>
    <row r="52" spans="3:3" x14ac:dyDescent="0.35">
      <c r="C52" s="46"/>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7"/>
  <sheetViews>
    <sheetView showGridLines="0" zoomScaleNormal="100" workbookViewId="0">
      <pane xSplit="1" ySplit="8" topLeftCell="B124" activePane="bottomRight" state="frozen"/>
      <selection pane="topRight" activeCell="E1" sqref="E1"/>
      <selection pane="bottomLeft" activeCell="A9" sqref="A9"/>
      <selection pane="bottomRight" activeCell="A124" sqref="A124"/>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86</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80.150000000000006" customHeight="1" x14ac:dyDescent="0.35">
      <c r="A8" s="80" t="s">
        <v>108</v>
      </c>
      <c r="B8" s="113" t="s">
        <v>71</v>
      </c>
      <c r="C8" s="114" t="s">
        <v>60</v>
      </c>
      <c r="D8" s="114" t="s">
        <v>61</v>
      </c>
      <c r="E8" s="115" t="s">
        <v>72</v>
      </c>
      <c r="F8" s="113" t="s">
        <v>73</v>
      </c>
      <c r="G8" s="114" t="s">
        <v>152</v>
      </c>
      <c r="H8" s="114" t="s">
        <v>163</v>
      </c>
      <c r="I8" s="116" t="s">
        <v>164</v>
      </c>
      <c r="J8" s="117" t="s">
        <v>165</v>
      </c>
      <c r="K8" s="113" t="s">
        <v>64</v>
      </c>
      <c r="L8" s="114" t="s">
        <v>65</v>
      </c>
      <c r="M8" s="114" t="s">
        <v>66</v>
      </c>
      <c r="N8" s="118" t="s">
        <v>166</v>
      </c>
      <c r="O8" s="114" t="s">
        <v>167</v>
      </c>
      <c r="P8" s="114" t="s">
        <v>168</v>
      </c>
      <c r="Q8" s="114" t="s">
        <v>169</v>
      </c>
      <c r="R8" s="119" t="s">
        <v>170</v>
      </c>
      <c r="S8" s="120" t="s">
        <v>171</v>
      </c>
      <c r="T8" s="121" t="s">
        <v>54</v>
      </c>
      <c r="V8" s="122" t="s">
        <v>105</v>
      </c>
      <c r="W8" s="122" t="s">
        <v>105</v>
      </c>
      <c r="X8" s="122" t="s">
        <v>106</v>
      </c>
      <c r="Y8" s="122" t="s">
        <v>106</v>
      </c>
      <c r="Z8" s="122" t="s">
        <v>177</v>
      </c>
    </row>
    <row r="9" spans="1:26" s="54" customFormat="1" ht="17.149999999999999"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68</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68</v>
      </c>
      <c r="L9" s="46" t="s">
        <v>68</v>
      </c>
      <c r="M9" s="46" t="s">
        <v>68</v>
      </c>
      <c r="N9" s="50" t="s">
        <v>68</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68</v>
      </c>
      <c r="T9" s="53" t="s">
        <v>68</v>
      </c>
      <c r="V9" s="123"/>
      <c r="W9" s="123"/>
      <c r="X9" s="123" t="s">
        <v>101</v>
      </c>
      <c r="Y9" s="123" t="str">
        <f>RIGHT(X9,1)</f>
        <v>1</v>
      </c>
      <c r="Z9" s="123">
        <v>1996</v>
      </c>
    </row>
    <row r="10" spans="1:26" s="54" customFormat="1" ht="17.149999999999999"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68</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68</v>
      </c>
      <c r="L10" s="46" t="s">
        <v>68</v>
      </c>
      <c r="M10" s="46" t="s">
        <v>68</v>
      </c>
      <c r="N10" s="50" t="s">
        <v>68</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68</v>
      </c>
      <c r="T10" s="53" t="s">
        <v>68</v>
      </c>
      <c r="V10" s="123"/>
      <c r="W10" s="123"/>
      <c r="X10" s="123" t="s">
        <v>102</v>
      </c>
      <c r="Y10" s="123" t="str">
        <f t="shared" ref="Y10:Y73" si="1">RIGHT(X10,1)</f>
        <v>2</v>
      </c>
      <c r="Z10" s="123">
        <v>1996</v>
      </c>
    </row>
    <row r="11" spans="1:26" s="54" customFormat="1" ht="17.149999999999999"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68</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68</v>
      </c>
      <c r="L11" s="46" t="s">
        <v>68</v>
      </c>
      <c r="M11" s="46" t="s">
        <v>68</v>
      </c>
      <c r="N11" s="50" t="s">
        <v>68</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68</v>
      </c>
      <c r="T11" s="53" t="s">
        <v>68</v>
      </c>
      <c r="V11" s="123"/>
      <c r="W11" s="123"/>
      <c r="X11" s="123" t="s">
        <v>103</v>
      </c>
      <c r="Y11" s="123" t="str">
        <f t="shared" si="1"/>
        <v>3</v>
      </c>
      <c r="Z11" s="123">
        <v>1996</v>
      </c>
    </row>
    <row r="12" spans="1:26" s="54" customFormat="1" ht="17.149999999999999"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68</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68</v>
      </c>
      <c r="L12" s="46" t="s">
        <v>68</v>
      </c>
      <c r="M12" s="46" t="s">
        <v>68</v>
      </c>
      <c r="N12" s="50" t="s">
        <v>68</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68</v>
      </c>
      <c r="T12" s="53" t="s">
        <v>68</v>
      </c>
      <c r="V12" s="123"/>
      <c r="W12" s="123"/>
      <c r="X12" s="123" t="s">
        <v>104</v>
      </c>
      <c r="Y12" s="123" t="str">
        <f t="shared" si="1"/>
        <v>4</v>
      </c>
      <c r="Z12" s="123">
        <v>1996</v>
      </c>
    </row>
    <row r="13" spans="1:26" s="54" customFormat="1" ht="17.149999999999999"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68</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68</v>
      </c>
      <c r="L13" s="46" t="s">
        <v>68</v>
      </c>
      <c r="M13" s="46" t="s">
        <v>68</v>
      </c>
      <c r="N13" s="50" t="s">
        <v>68</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68</v>
      </c>
      <c r="T13" s="53" t="s">
        <v>68</v>
      </c>
      <c r="V13" s="123"/>
      <c r="W13" s="123"/>
      <c r="X13" s="123" t="s">
        <v>101</v>
      </c>
      <c r="Y13" s="123" t="str">
        <f t="shared" si="1"/>
        <v>1</v>
      </c>
      <c r="Z13" s="123">
        <v>1997</v>
      </c>
    </row>
    <row r="14" spans="1:26" s="54" customFormat="1" ht="17.149999999999999"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68</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68</v>
      </c>
      <c r="L14" s="46" t="s">
        <v>68</v>
      </c>
      <c r="M14" s="46" t="s">
        <v>68</v>
      </c>
      <c r="N14" s="50" t="s">
        <v>68</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68</v>
      </c>
      <c r="T14" s="53" t="s">
        <v>68</v>
      </c>
      <c r="V14" s="123"/>
      <c r="W14" s="123"/>
      <c r="X14" s="123" t="s">
        <v>102</v>
      </c>
      <c r="Y14" s="123" t="str">
        <f t="shared" si="1"/>
        <v>2</v>
      </c>
      <c r="Z14" s="123">
        <v>1997</v>
      </c>
    </row>
    <row r="15" spans="1:26" s="54" customFormat="1" ht="17.149999999999999"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68</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68</v>
      </c>
      <c r="L15" s="46" t="s">
        <v>68</v>
      </c>
      <c r="M15" s="46" t="s">
        <v>68</v>
      </c>
      <c r="N15" s="50" t="s">
        <v>68</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68</v>
      </c>
      <c r="T15" s="53" t="s">
        <v>68</v>
      </c>
      <c r="V15" s="123"/>
      <c r="W15" s="123"/>
      <c r="X15" s="123" t="s">
        <v>103</v>
      </c>
      <c r="Y15" s="123" t="str">
        <f t="shared" si="1"/>
        <v>3</v>
      </c>
      <c r="Z15" s="123">
        <v>1997</v>
      </c>
    </row>
    <row r="16" spans="1:26" s="54" customFormat="1" ht="17.149999999999999"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68</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68</v>
      </c>
      <c r="L16" s="46" t="s">
        <v>68</v>
      </c>
      <c r="M16" s="46" t="s">
        <v>68</v>
      </c>
      <c r="N16" s="50" t="s">
        <v>68</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68</v>
      </c>
      <c r="T16" s="53" t="s">
        <v>68</v>
      </c>
      <c r="V16" s="123"/>
      <c r="W16" s="123"/>
      <c r="X16" s="123" t="s">
        <v>104</v>
      </c>
      <c r="Y16" s="123" t="str">
        <f t="shared" si="1"/>
        <v>4</v>
      </c>
      <c r="Z16" s="123">
        <v>1997</v>
      </c>
    </row>
    <row r="17" spans="1:26" s="54" customFormat="1" ht="17.149999999999999"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68</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23"/>
      <c r="W17" s="123"/>
      <c r="X17" s="123" t="s">
        <v>101</v>
      </c>
      <c r="Y17" s="123" t="str">
        <f t="shared" si="1"/>
        <v>1</v>
      </c>
      <c r="Z17" s="123">
        <v>1998</v>
      </c>
    </row>
    <row r="18" spans="1:26" s="54" customFormat="1" ht="17.149999999999999"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68</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23"/>
      <c r="W18" s="123"/>
      <c r="X18" s="123" t="s">
        <v>102</v>
      </c>
      <c r="Y18" s="123" t="str">
        <f t="shared" si="1"/>
        <v>2</v>
      </c>
      <c r="Z18" s="123">
        <v>1998</v>
      </c>
    </row>
    <row r="19" spans="1:26" s="54" customFormat="1" ht="17.149999999999999"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68</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23"/>
      <c r="W19" s="123"/>
      <c r="X19" s="123" t="s">
        <v>103</v>
      </c>
      <c r="Y19" s="123" t="str">
        <f t="shared" si="1"/>
        <v>3</v>
      </c>
      <c r="Z19" s="123">
        <v>1998</v>
      </c>
    </row>
    <row r="20" spans="1:26" s="54" customFormat="1" ht="17.149999999999999"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68</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23"/>
      <c r="W20" s="123"/>
      <c r="X20" s="123" t="s">
        <v>104</v>
      </c>
      <c r="Y20" s="123" t="str">
        <f t="shared" si="1"/>
        <v>4</v>
      </c>
      <c r="Z20" s="123">
        <v>1998</v>
      </c>
    </row>
    <row r="21" spans="1:26" s="54" customFormat="1" ht="17.149999999999999"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68</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23"/>
      <c r="W21" s="123"/>
      <c r="X21" s="123" t="s">
        <v>101</v>
      </c>
      <c r="Y21" s="123" t="str">
        <f t="shared" si="1"/>
        <v>1</v>
      </c>
      <c r="Z21" s="123">
        <v>1999</v>
      </c>
    </row>
    <row r="22" spans="1:26" s="54" customFormat="1" ht="17.149999999999999"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68</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23"/>
      <c r="W22" s="123"/>
      <c r="X22" s="123" t="s">
        <v>102</v>
      </c>
      <c r="Y22" s="123" t="str">
        <f t="shared" si="1"/>
        <v>2</v>
      </c>
      <c r="Z22" s="123">
        <v>1999</v>
      </c>
    </row>
    <row r="23" spans="1:26" s="54" customFormat="1" ht="17.149999999999999"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68</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23"/>
      <c r="W23" s="123"/>
      <c r="X23" s="123" t="s">
        <v>103</v>
      </c>
      <c r="Y23" s="123" t="str">
        <f t="shared" si="1"/>
        <v>3</v>
      </c>
      <c r="Z23" s="123">
        <v>1999</v>
      </c>
    </row>
    <row r="24" spans="1:26" s="54" customFormat="1" ht="17.149999999999999"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68</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23"/>
      <c r="W24" s="123"/>
      <c r="X24" s="123" t="s">
        <v>104</v>
      </c>
      <c r="Y24" s="123" t="str">
        <f t="shared" si="1"/>
        <v>4</v>
      </c>
      <c r="Z24" s="123">
        <v>1999</v>
      </c>
    </row>
    <row r="25" spans="1:26" s="54" customFormat="1" ht="17.149999999999999"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68</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23"/>
      <c r="W25" s="123"/>
      <c r="X25" s="123" t="s">
        <v>101</v>
      </c>
      <c r="Y25" s="123" t="str">
        <f t="shared" si="1"/>
        <v>1</v>
      </c>
      <c r="Z25" s="123">
        <v>2000</v>
      </c>
    </row>
    <row r="26" spans="1:26" s="54" customFormat="1" ht="17.149999999999999"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68</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23"/>
      <c r="W26" s="123"/>
      <c r="X26" s="123" t="s">
        <v>102</v>
      </c>
      <c r="Y26" s="123" t="str">
        <f t="shared" si="1"/>
        <v>2</v>
      </c>
      <c r="Z26" s="123">
        <v>2000</v>
      </c>
    </row>
    <row r="27" spans="1:26" ht="17.149999999999999"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68</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24"/>
      <c r="W27" s="123"/>
      <c r="X27" s="123" t="s">
        <v>103</v>
      </c>
      <c r="Y27" s="123" t="str">
        <f t="shared" si="1"/>
        <v>3</v>
      </c>
      <c r="Z27" s="124">
        <v>2000</v>
      </c>
    </row>
    <row r="28" spans="1:26" ht="17.149999999999999"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68</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24"/>
      <c r="W28" s="123"/>
      <c r="X28" s="123" t="s">
        <v>104</v>
      </c>
      <c r="Y28" s="123" t="str">
        <f t="shared" si="1"/>
        <v>4</v>
      </c>
      <c r="Z28" s="124">
        <v>2000</v>
      </c>
    </row>
    <row r="29" spans="1:26" ht="17.149999999999999"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68</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24"/>
      <c r="W29" s="123"/>
      <c r="X29" s="123" t="s">
        <v>101</v>
      </c>
      <c r="Y29" s="123" t="str">
        <f t="shared" si="1"/>
        <v>1</v>
      </c>
      <c r="Z29" s="124">
        <v>2001</v>
      </c>
    </row>
    <row r="30" spans="1:26" ht="17.149999999999999"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68</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24"/>
      <c r="W30" s="123"/>
      <c r="X30" s="123" t="s">
        <v>102</v>
      </c>
      <c r="Y30" s="123" t="str">
        <f t="shared" si="1"/>
        <v>2</v>
      </c>
      <c r="Z30" s="124">
        <v>2001</v>
      </c>
    </row>
    <row r="31" spans="1:26" ht="17.149999999999999"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68</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24"/>
      <c r="W31" s="123"/>
      <c r="X31" s="123" t="s">
        <v>103</v>
      </c>
      <c r="Y31" s="123" t="str">
        <f t="shared" si="1"/>
        <v>3</v>
      </c>
      <c r="Z31" s="124">
        <v>2001</v>
      </c>
    </row>
    <row r="32" spans="1:26" ht="17.149999999999999"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68</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24"/>
      <c r="W32" s="123"/>
      <c r="X32" s="123" t="s">
        <v>104</v>
      </c>
      <c r="Y32" s="123" t="str">
        <f t="shared" si="1"/>
        <v>4</v>
      </c>
      <c r="Z32" s="124">
        <v>2001</v>
      </c>
    </row>
    <row r="33" spans="1:26" ht="17.149999999999999"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68</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24"/>
      <c r="W33" s="123"/>
      <c r="X33" s="123" t="s">
        <v>101</v>
      </c>
      <c r="Y33" s="123" t="str">
        <f t="shared" si="1"/>
        <v>1</v>
      </c>
      <c r="Z33" s="124">
        <v>2002</v>
      </c>
    </row>
    <row r="34" spans="1:26" ht="17.149999999999999"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68</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24"/>
      <c r="W34" s="123"/>
      <c r="X34" s="123" t="s">
        <v>102</v>
      </c>
      <c r="Y34" s="123" t="str">
        <f t="shared" si="1"/>
        <v>2</v>
      </c>
      <c r="Z34" s="124">
        <v>2002</v>
      </c>
    </row>
    <row r="35" spans="1:26" ht="17.149999999999999"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68</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24"/>
      <c r="W35" s="123"/>
      <c r="X35" s="123" t="s">
        <v>103</v>
      </c>
      <c r="Y35" s="123" t="str">
        <f t="shared" si="1"/>
        <v>3</v>
      </c>
      <c r="Z35" s="124">
        <v>2002</v>
      </c>
    </row>
    <row r="36" spans="1:26" ht="17.149999999999999"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68</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24"/>
      <c r="W36" s="123"/>
      <c r="X36" s="123" t="s">
        <v>104</v>
      </c>
      <c r="Y36" s="123" t="str">
        <f t="shared" si="1"/>
        <v>4</v>
      </c>
      <c r="Z36" s="124">
        <v>2002</v>
      </c>
    </row>
    <row r="37" spans="1:26" ht="17.149999999999999"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68</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24"/>
      <c r="W37" s="123"/>
      <c r="X37" s="123" t="s">
        <v>101</v>
      </c>
      <c r="Y37" s="123" t="str">
        <f t="shared" si="1"/>
        <v>1</v>
      </c>
      <c r="Z37" s="124">
        <v>2003</v>
      </c>
    </row>
    <row r="38" spans="1:26" ht="17.149999999999999"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68</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24"/>
      <c r="W38" s="123"/>
      <c r="X38" s="123" t="s">
        <v>102</v>
      </c>
      <c r="Y38" s="123" t="str">
        <f t="shared" si="1"/>
        <v>2</v>
      </c>
      <c r="Z38" s="124">
        <v>2003</v>
      </c>
    </row>
    <row r="39" spans="1:26" ht="17.149999999999999"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68</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24"/>
      <c r="W39" s="123"/>
      <c r="X39" s="123" t="s">
        <v>103</v>
      </c>
      <c r="Y39" s="123" t="str">
        <f t="shared" si="1"/>
        <v>3</v>
      </c>
      <c r="Z39" s="124">
        <v>2003</v>
      </c>
    </row>
    <row r="40" spans="1:26" ht="17.149999999999999"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68</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24"/>
      <c r="W40" s="123"/>
      <c r="X40" s="123" t="s">
        <v>104</v>
      </c>
      <c r="Y40" s="123" t="str">
        <f t="shared" si="1"/>
        <v>4</v>
      </c>
      <c r="Z40" s="124">
        <v>2003</v>
      </c>
    </row>
    <row r="41" spans="1:26" ht="17.149999999999999"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68</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24"/>
      <c r="W41" s="123"/>
      <c r="X41" s="123" t="s">
        <v>101</v>
      </c>
      <c r="Y41" s="123" t="str">
        <f t="shared" si="1"/>
        <v>1</v>
      </c>
      <c r="Z41" s="124">
        <v>2004</v>
      </c>
    </row>
    <row r="42" spans="1:26" ht="17.149999999999999"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68</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24"/>
      <c r="W42" s="123"/>
      <c r="X42" s="123" t="s">
        <v>102</v>
      </c>
      <c r="Y42" s="123" t="str">
        <f t="shared" si="1"/>
        <v>2</v>
      </c>
      <c r="Z42" s="124">
        <v>2004</v>
      </c>
    </row>
    <row r="43" spans="1:26" ht="17.149999999999999"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68</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24"/>
      <c r="W43" s="123"/>
      <c r="X43" s="123" t="s">
        <v>103</v>
      </c>
      <c r="Y43" s="123" t="str">
        <f t="shared" si="1"/>
        <v>3</v>
      </c>
      <c r="Z43" s="124">
        <v>2004</v>
      </c>
    </row>
    <row r="44" spans="1:26" ht="17.149999999999999"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68</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24"/>
      <c r="W44" s="123"/>
      <c r="X44" s="123" t="s">
        <v>104</v>
      </c>
      <c r="Y44" s="123" t="str">
        <f t="shared" si="1"/>
        <v>4</v>
      </c>
      <c r="Z44" s="124">
        <v>2004</v>
      </c>
    </row>
    <row r="45" spans="1:26" ht="17.149999999999999"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68</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24"/>
      <c r="W45" s="123"/>
      <c r="X45" s="123" t="s">
        <v>101</v>
      </c>
      <c r="Y45" s="123" t="str">
        <f t="shared" si="1"/>
        <v>1</v>
      </c>
      <c r="Z45" s="124">
        <v>2005</v>
      </c>
    </row>
    <row r="46" spans="1:26" ht="17.149999999999999"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68</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24"/>
      <c r="W46" s="123"/>
      <c r="X46" s="123" t="s">
        <v>102</v>
      </c>
      <c r="Y46" s="123" t="str">
        <f t="shared" si="1"/>
        <v>2</v>
      </c>
      <c r="Z46" s="124">
        <v>2005</v>
      </c>
    </row>
    <row r="47" spans="1:26" ht="17.149999999999999"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68</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24"/>
      <c r="W47" s="123"/>
      <c r="X47" s="123" t="s">
        <v>103</v>
      </c>
      <c r="Y47" s="123" t="str">
        <f t="shared" si="1"/>
        <v>3</v>
      </c>
      <c r="Z47" s="124">
        <v>2005</v>
      </c>
    </row>
    <row r="48" spans="1:26" ht="17.149999999999999"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68</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24"/>
      <c r="W48" s="123"/>
      <c r="X48" s="123" t="s">
        <v>104</v>
      </c>
      <c r="Y48" s="123" t="str">
        <f t="shared" si="1"/>
        <v>4</v>
      </c>
      <c r="Z48" s="124">
        <v>2005</v>
      </c>
    </row>
    <row r="49" spans="1:26" ht="17.149999999999999"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68</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24"/>
      <c r="W49" s="123"/>
      <c r="X49" s="123" t="s">
        <v>101</v>
      </c>
      <c r="Y49" s="123" t="str">
        <f t="shared" si="1"/>
        <v>1</v>
      </c>
      <c r="Z49" s="124">
        <v>2006</v>
      </c>
    </row>
    <row r="50" spans="1:26" ht="17.149999999999999"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68</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24"/>
      <c r="W50" s="123"/>
      <c r="X50" s="123" t="s">
        <v>102</v>
      </c>
      <c r="Y50" s="123" t="str">
        <f t="shared" si="1"/>
        <v>2</v>
      </c>
      <c r="Z50" s="124">
        <v>2006</v>
      </c>
    </row>
    <row r="51" spans="1:26" ht="17.149999999999999"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68</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24"/>
      <c r="W51" s="123"/>
      <c r="X51" s="123" t="s">
        <v>103</v>
      </c>
      <c r="Y51" s="123" t="str">
        <f t="shared" si="1"/>
        <v>3</v>
      </c>
      <c r="Z51" s="124">
        <v>2006</v>
      </c>
    </row>
    <row r="52" spans="1:26" ht="17.149999999999999"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68</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24"/>
      <c r="W52" s="123"/>
      <c r="X52" s="123" t="s">
        <v>104</v>
      </c>
      <c r="Y52" s="123" t="str">
        <f t="shared" si="1"/>
        <v>4</v>
      </c>
      <c r="Z52" s="124">
        <v>2006</v>
      </c>
    </row>
    <row r="53" spans="1:26" ht="17.149999999999999"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24"/>
      <c r="W53" s="123"/>
      <c r="X53" s="123" t="s">
        <v>101</v>
      </c>
      <c r="Y53" s="123" t="str">
        <f t="shared" si="1"/>
        <v>1</v>
      </c>
      <c r="Z53" s="124">
        <v>2007</v>
      </c>
    </row>
    <row r="54" spans="1:26" ht="17.149999999999999"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24"/>
      <c r="W54" s="123"/>
      <c r="X54" s="123" t="s">
        <v>102</v>
      </c>
      <c r="Y54" s="123" t="str">
        <f t="shared" si="1"/>
        <v>2</v>
      </c>
      <c r="Z54" s="124">
        <v>2007</v>
      </c>
    </row>
    <row r="55" spans="1:26" ht="17.149999999999999"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24"/>
      <c r="W55" s="123"/>
      <c r="X55" s="123" t="s">
        <v>103</v>
      </c>
      <c r="Y55" s="123" t="str">
        <f t="shared" si="1"/>
        <v>3</v>
      </c>
      <c r="Z55" s="124">
        <v>2007</v>
      </c>
    </row>
    <row r="56" spans="1:26" ht="17.149999999999999"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24"/>
      <c r="W56" s="123"/>
      <c r="X56" s="123" t="s">
        <v>104</v>
      </c>
      <c r="Y56" s="123" t="str">
        <f t="shared" si="1"/>
        <v>4</v>
      </c>
      <c r="Z56" s="124">
        <v>2007</v>
      </c>
    </row>
    <row r="57" spans="1:26" ht="17.149999999999999"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24"/>
      <c r="W57" s="123"/>
      <c r="X57" s="123" t="s">
        <v>101</v>
      </c>
      <c r="Y57" s="123" t="str">
        <f t="shared" si="1"/>
        <v>1</v>
      </c>
      <c r="Z57" s="124">
        <v>2008</v>
      </c>
    </row>
    <row r="58" spans="1:26" ht="17.149999999999999"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24"/>
      <c r="W58" s="123"/>
      <c r="X58" s="123" t="s">
        <v>102</v>
      </c>
      <c r="Y58" s="123" t="str">
        <f t="shared" si="1"/>
        <v>2</v>
      </c>
      <c r="Z58" s="124">
        <v>2008</v>
      </c>
    </row>
    <row r="59" spans="1:26" ht="17.149999999999999"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24"/>
      <c r="W59" s="123"/>
      <c r="X59" s="123" t="s">
        <v>103</v>
      </c>
      <c r="Y59" s="123" t="str">
        <f t="shared" si="1"/>
        <v>3</v>
      </c>
      <c r="Z59" s="124">
        <v>2008</v>
      </c>
    </row>
    <row r="60" spans="1:26" ht="17.149999999999999"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24"/>
      <c r="W60" s="123"/>
      <c r="X60" s="123" t="s">
        <v>104</v>
      </c>
      <c r="Y60" s="123" t="str">
        <f t="shared" si="1"/>
        <v>4</v>
      </c>
      <c r="Z60" s="124">
        <v>2008</v>
      </c>
    </row>
    <row r="61" spans="1:26" ht="17.149999999999999"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24"/>
      <c r="W61" s="123"/>
      <c r="X61" s="123" t="s">
        <v>101</v>
      </c>
      <c r="Y61" s="123" t="str">
        <f t="shared" si="1"/>
        <v>1</v>
      </c>
      <c r="Z61" s="124">
        <v>2009</v>
      </c>
    </row>
    <row r="62" spans="1:26" ht="17.149999999999999"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24"/>
      <c r="W62" s="123"/>
      <c r="X62" s="123" t="s">
        <v>102</v>
      </c>
      <c r="Y62" s="123" t="str">
        <f t="shared" si="1"/>
        <v>2</v>
      </c>
      <c r="Z62" s="124">
        <v>2009</v>
      </c>
    </row>
    <row r="63" spans="1:26" ht="17.149999999999999"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24"/>
      <c r="W63" s="123"/>
      <c r="X63" s="123" t="s">
        <v>103</v>
      </c>
      <c r="Y63" s="123" t="str">
        <f t="shared" si="1"/>
        <v>3</v>
      </c>
      <c r="Z63" s="124">
        <v>2009</v>
      </c>
    </row>
    <row r="64" spans="1:26" ht="17.149999999999999"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24"/>
      <c r="W64" s="123"/>
      <c r="X64" s="123" t="s">
        <v>104</v>
      </c>
      <c r="Y64" s="123" t="str">
        <f t="shared" si="1"/>
        <v>4</v>
      </c>
      <c r="Z64" s="124">
        <v>2009</v>
      </c>
    </row>
    <row r="65" spans="1:26" ht="17.149999999999999"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24"/>
      <c r="W65" s="123"/>
      <c r="X65" s="123" t="s">
        <v>101</v>
      </c>
      <c r="Y65" s="123" t="str">
        <f t="shared" si="1"/>
        <v>1</v>
      </c>
      <c r="Z65" s="124">
        <v>2010</v>
      </c>
    </row>
    <row r="66" spans="1:26" ht="17.149999999999999"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24"/>
      <c r="W66" s="123"/>
      <c r="X66" s="123" t="s">
        <v>102</v>
      </c>
      <c r="Y66" s="123" t="str">
        <f t="shared" si="1"/>
        <v>2</v>
      </c>
      <c r="Z66" s="124">
        <v>2010</v>
      </c>
    </row>
    <row r="67" spans="1:26" ht="17.149999999999999"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24"/>
      <c r="W67" s="123"/>
      <c r="X67" s="123" t="s">
        <v>103</v>
      </c>
      <c r="Y67" s="123" t="str">
        <f t="shared" si="1"/>
        <v>3</v>
      </c>
      <c r="Z67" s="124">
        <v>2010</v>
      </c>
    </row>
    <row r="68" spans="1:26" ht="17.149999999999999"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24"/>
      <c r="W68" s="123"/>
      <c r="X68" s="123" t="s">
        <v>104</v>
      </c>
      <c r="Y68" s="123" t="str">
        <f t="shared" si="1"/>
        <v>4</v>
      </c>
      <c r="Z68" s="124">
        <v>2010</v>
      </c>
    </row>
    <row r="69" spans="1:26" ht="17.149999999999999"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24"/>
      <c r="W69" s="123"/>
      <c r="X69" s="123" t="s">
        <v>101</v>
      </c>
      <c r="Y69" s="123" t="str">
        <f t="shared" si="1"/>
        <v>1</v>
      </c>
      <c r="Z69" s="124">
        <v>2011</v>
      </c>
    </row>
    <row r="70" spans="1:26" ht="17.149999999999999"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24"/>
      <c r="W70" s="123"/>
      <c r="X70" s="123" t="s">
        <v>102</v>
      </c>
      <c r="Y70" s="123" t="str">
        <f t="shared" si="1"/>
        <v>2</v>
      </c>
      <c r="Z70" s="124">
        <v>2011</v>
      </c>
    </row>
    <row r="71" spans="1:26" ht="17.149999999999999"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24"/>
      <c r="W71" s="123"/>
      <c r="X71" s="123" t="s">
        <v>103</v>
      </c>
      <c r="Y71" s="123" t="str">
        <f t="shared" si="1"/>
        <v>3</v>
      </c>
      <c r="Z71" s="124">
        <v>2011</v>
      </c>
    </row>
    <row r="72" spans="1:26" ht="17.149999999999999"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24"/>
      <c r="W72" s="123"/>
      <c r="X72" s="123" t="s">
        <v>104</v>
      </c>
      <c r="Y72" s="123" t="str">
        <f t="shared" si="1"/>
        <v>4</v>
      </c>
      <c r="Z72" s="124">
        <v>2011</v>
      </c>
    </row>
    <row r="73" spans="1:26" ht="17.149999999999999"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24"/>
      <c r="W73" s="123"/>
      <c r="X73" s="123" t="s">
        <v>101</v>
      </c>
      <c r="Y73" s="123" t="str">
        <f t="shared" si="1"/>
        <v>1</v>
      </c>
      <c r="Z73" s="124">
        <v>2012</v>
      </c>
    </row>
    <row r="74" spans="1:26" ht="17.149999999999999" customHeight="1" x14ac:dyDescent="0.35">
      <c r="A74" s="56" t="str">
        <f t="shared" ref="A74:A125"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24"/>
      <c r="W74" s="123"/>
      <c r="X74" s="123" t="s">
        <v>102</v>
      </c>
      <c r="Y74" s="123" t="str">
        <f t="shared" ref="Y74:Y122" si="4">RIGHT(X74,1)</f>
        <v>2</v>
      </c>
      <c r="Z74" s="124">
        <v>2012</v>
      </c>
    </row>
    <row r="75" spans="1:26" ht="17.149999999999999"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24"/>
      <c r="W75" s="123"/>
      <c r="X75" s="123" t="s">
        <v>103</v>
      </c>
      <c r="Y75" s="123" t="str">
        <f t="shared" si="4"/>
        <v>3</v>
      </c>
      <c r="Z75" s="124">
        <v>2012</v>
      </c>
    </row>
    <row r="76" spans="1:26" ht="17.149999999999999"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24"/>
      <c r="W76" s="123"/>
      <c r="X76" s="123" t="s">
        <v>104</v>
      </c>
      <c r="Y76" s="123" t="str">
        <f t="shared" si="4"/>
        <v>4</v>
      </c>
      <c r="Z76" s="124">
        <v>2012</v>
      </c>
    </row>
    <row r="77" spans="1:26" ht="17.149999999999999"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24"/>
      <c r="W77" s="123"/>
      <c r="X77" s="123" t="s">
        <v>101</v>
      </c>
      <c r="Y77" s="123" t="str">
        <f t="shared" si="4"/>
        <v>1</v>
      </c>
      <c r="Z77" s="124">
        <v>2013</v>
      </c>
    </row>
    <row r="78" spans="1:26" ht="17.149999999999999"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24"/>
      <c r="W78" s="123"/>
      <c r="X78" s="123" t="s">
        <v>102</v>
      </c>
      <c r="Y78" s="123" t="str">
        <f t="shared" si="4"/>
        <v>2</v>
      </c>
      <c r="Z78" s="124">
        <v>2013</v>
      </c>
    </row>
    <row r="79" spans="1:26" ht="17.149999999999999"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24"/>
      <c r="W79" s="123"/>
      <c r="X79" s="123" t="s">
        <v>103</v>
      </c>
      <c r="Y79" s="123" t="str">
        <f t="shared" si="4"/>
        <v>3</v>
      </c>
      <c r="Z79" s="124">
        <v>2013</v>
      </c>
    </row>
    <row r="80" spans="1:26" ht="17.149999999999999"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24"/>
      <c r="W80" s="123"/>
      <c r="X80" s="123" t="s">
        <v>104</v>
      </c>
      <c r="Y80" s="123" t="str">
        <f t="shared" si="4"/>
        <v>4</v>
      </c>
      <c r="Z80" s="124">
        <v>2013</v>
      </c>
    </row>
    <row r="81" spans="1:26" ht="17.149999999999999"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24"/>
      <c r="W81" s="123"/>
      <c r="X81" s="123" t="s">
        <v>101</v>
      </c>
      <c r="Y81" s="123" t="str">
        <f t="shared" si="4"/>
        <v>1</v>
      </c>
      <c r="Z81" s="124">
        <v>2014</v>
      </c>
    </row>
    <row r="82" spans="1:26" ht="17.149999999999999"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24"/>
      <c r="W82" s="123"/>
      <c r="X82" s="123" t="s">
        <v>102</v>
      </c>
      <c r="Y82" s="123" t="str">
        <f t="shared" si="4"/>
        <v>2</v>
      </c>
      <c r="Z82" s="124">
        <v>2014</v>
      </c>
    </row>
    <row r="83" spans="1:26" ht="17.149999999999999"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24"/>
      <c r="W83" s="123"/>
      <c r="X83" s="123" t="s">
        <v>103</v>
      </c>
      <c r="Y83" s="123" t="str">
        <f t="shared" si="4"/>
        <v>3</v>
      </c>
      <c r="Z83" s="124">
        <v>2014</v>
      </c>
    </row>
    <row r="84" spans="1:26" ht="17.149999999999999"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24"/>
      <c r="W84" s="123"/>
      <c r="X84" s="123" t="s">
        <v>104</v>
      </c>
      <c r="Y84" s="123" t="str">
        <f t="shared" si="4"/>
        <v>4</v>
      </c>
      <c r="Z84" s="124">
        <v>2014</v>
      </c>
    </row>
    <row r="85" spans="1:26" ht="17.149999999999999"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24"/>
      <c r="W85" s="123"/>
      <c r="X85" s="123" t="s">
        <v>101</v>
      </c>
      <c r="Y85" s="123" t="str">
        <f t="shared" si="4"/>
        <v>1</v>
      </c>
      <c r="Z85" s="124">
        <v>2015</v>
      </c>
    </row>
    <row r="86" spans="1:26" ht="17.149999999999999"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24"/>
      <c r="W86" s="123"/>
      <c r="X86" s="123" t="s">
        <v>102</v>
      </c>
      <c r="Y86" s="123" t="str">
        <f t="shared" si="4"/>
        <v>2</v>
      </c>
      <c r="Z86" s="124">
        <v>2015</v>
      </c>
    </row>
    <row r="87" spans="1:26" ht="17.149999999999999"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24"/>
      <c r="W87" s="123"/>
      <c r="X87" s="123" t="s">
        <v>103</v>
      </c>
      <c r="Y87" s="123" t="str">
        <f t="shared" si="4"/>
        <v>3</v>
      </c>
      <c r="Z87" s="124">
        <v>2015</v>
      </c>
    </row>
    <row r="88" spans="1:26" ht="17.149999999999999"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24"/>
      <c r="W88" s="123"/>
      <c r="X88" s="123" t="s">
        <v>104</v>
      </c>
      <c r="Y88" s="123" t="str">
        <f t="shared" si="4"/>
        <v>4</v>
      </c>
      <c r="Z88" s="124">
        <v>2015</v>
      </c>
    </row>
    <row r="89" spans="1:26" ht="17.149999999999999"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24"/>
      <c r="W89" s="123"/>
      <c r="X89" s="123" t="s">
        <v>101</v>
      </c>
      <c r="Y89" s="123" t="str">
        <f t="shared" si="4"/>
        <v>1</v>
      </c>
      <c r="Z89" s="124">
        <v>2016</v>
      </c>
    </row>
    <row r="90" spans="1:26" ht="17.149999999999999"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24"/>
      <c r="W90" s="123"/>
      <c r="X90" s="123" t="s">
        <v>102</v>
      </c>
      <c r="Y90" s="123" t="str">
        <f t="shared" si="4"/>
        <v>2</v>
      </c>
      <c r="Z90" s="124">
        <v>2016</v>
      </c>
    </row>
    <row r="91" spans="1:26" ht="17.149999999999999"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24"/>
      <c r="W91" s="123"/>
      <c r="X91" s="123" t="s">
        <v>103</v>
      </c>
      <c r="Y91" s="123" t="str">
        <f t="shared" si="4"/>
        <v>3</v>
      </c>
      <c r="Z91" s="124">
        <v>2016</v>
      </c>
    </row>
    <row r="92" spans="1:26" ht="17.149999999999999"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24"/>
      <c r="W92" s="123"/>
      <c r="X92" s="123" t="s">
        <v>104</v>
      </c>
      <c r="Y92" s="123" t="str">
        <f t="shared" si="4"/>
        <v>4</v>
      </c>
      <c r="Z92" s="124">
        <v>2016</v>
      </c>
    </row>
    <row r="93" spans="1:26" ht="17.149999999999999"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24"/>
      <c r="W93" s="123"/>
      <c r="X93" s="123" t="s">
        <v>101</v>
      </c>
      <c r="Y93" s="123" t="str">
        <f t="shared" si="4"/>
        <v>1</v>
      </c>
      <c r="Z93" s="124">
        <v>2017</v>
      </c>
    </row>
    <row r="94" spans="1:26" ht="17.149999999999999"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24"/>
      <c r="W94" s="123"/>
      <c r="X94" s="123" t="s">
        <v>102</v>
      </c>
      <c r="Y94" s="123" t="str">
        <f t="shared" si="4"/>
        <v>2</v>
      </c>
      <c r="Z94" s="124">
        <v>2017</v>
      </c>
    </row>
    <row r="95" spans="1:26" ht="17.149999999999999"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24"/>
      <c r="W95" s="123"/>
      <c r="X95" s="123" t="s">
        <v>103</v>
      </c>
      <c r="Y95" s="123" t="str">
        <f t="shared" si="4"/>
        <v>3</v>
      </c>
      <c r="Z95" s="124">
        <v>2017</v>
      </c>
    </row>
    <row r="96" spans="1:26" ht="17.149999999999999"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24"/>
      <c r="W96" s="123"/>
      <c r="X96" s="123" t="s">
        <v>104</v>
      </c>
      <c r="Y96" s="123" t="str">
        <f t="shared" si="4"/>
        <v>4</v>
      </c>
      <c r="Z96" s="124">
        <v>2017</v>
      </c>
    </row>
    <row r="97" spans="1:26" ht="17.149999999999999"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24"/>
      <c r="W97" s="123"/>
      <c r="X97" s="123" t="s">
        <v>101</v>
      </c>
      <c r="Y97" s="123" t="str">
        <f t="shared" si="4"/>
        <v>1</v>
      </c>
      <c r="Z97" s="124">
        <v>2018</v>
      </c>
    </row>
    <row r="98" spans="1:26" ht="17.149999999999999"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24"/>
      <c r="W98" s="123"/>
      <c r="X98" s="123" t="s">
        <v>102</v>
      </c>
      <c r="Y98" s="123" t="str">
        <f t="shared" si="4"/>
        <v>2</v>
      </c>
      <c r="Z98" s="124">
        <v>2018</v>
      </c>
    </row>
    <row r="99" spans="1:26" ht="17.149999999999999"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24"/>
      <c r="W99" s="123"/>
      <c r="X99" s="123" t="s">
        <v>103</v>
      </c>
      <c r="Y99" s="123" t="str">
        <f t="shared" si="4"/>
        <v>3</v>
      </c>
      <c r="Z99" s="124">
        <v>2018</v>
      </c>
    </row>
    <row r="100" spans="1:26" ht="17.149999999999999"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24"/>
      <c r="W100" s="123"/>
      <c r="X100" s="123" t="s">
        <v>104</v>
      </c>
      <c r="Y100" s="123" t="str">
        <f t="shared" si="4"/>
        <v>4</v>
      </c>
      <c r="Z100" s="124">
        <v>2018</v>
      </c>
    </row>
    <row r="101" spans="1:26" ht="17.149999999999999"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24"/>
      <c r="W101" s="123"/>
      <c r="X101" s="123" t="s">
        <v>101</v>
      </c>
      <c r="Y101" s="123" t="str">
        <f t="shared" si="4"/>
        <v>1</v>
      </c>
      <c r="Z101" s="124">
        <v>2019</v>
      </c>
    </row>
    <row r="102" spans="1:26" ht="17.149999999999999"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24"/>
      <c r="W102" s="123"/>
      <c r="X102" s="123" t="s">
        <v>102</v>
      </c>
      <c r="Y102" s="123" t="str">
        <f t="shared" si="4"/>
        <v>2</v>
      </c>
      <c r="Z102" s="124">
        <v>2019</v>
      </c>
    </row>
    <row r="103" spans="1:26" ht="17.149999999999999"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24"/>
      <c r="W103" s="123"/>
      <c r="X103" s="123" t="s">
        <v>103</v>
      </c>
      <c r="Y103" s="123" t="str">
        <f t="shared" si="4"/>
        <v>3</v>
      </c>
      <c r="Z103" s="124">
        <v>2019</v>
      </c>
    </row>
    <row r="104" spans="1:26" ht="17.149999999999999"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24"/>
      <c r="W104" s="123"/>
      <c r="X104" s="123" t="s">
        <v>104</v>
      </c>
      <c r="Y104" s="123" t="str">
        <f t="shared" si="4"/>
        <v>4</v>
      </c>
      <c r="Z104" s="124">
        <v>2019</v>
      </c>
    </row>
    <row r="105" spans="1:26" ht="17.149999999999999"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24"/>
      <c r="W105" s="123"/>
      <c r="X105" s="123" t="s">
        <v>101</v>
      </c>
      <c r="Y105" s="123" t="str">
        <f t="shared" si="4"/>
        <v>1</v>
      </c>
      <c r="Z105" s="124">
        <v>2020</v>
      </c>
    </row>
    <row r="106" spans="1:26" ht="17.149999999999999"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24"/>
      <c r="W106" s="123"/>
      <c r="X106" s="123" t="s">
        <v>102</v>
      </c>
      <c r="Y106" s="123" t="str">
        <f t="shared" si="4"/>
        <v>2</v>
      </c>
      <c r="Z106" s="124">
        <v>2020</v>
      </c>
    </row>
    <row r="107" spans="1:26" ht="17.149999999999999"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24"/>
      <c r="W107" s="123"/>
      <c r="X107" s="123" t="s">
        <v>103</v>
      </c>
      <c r="Y107" s="123" t="str">
        <f t="shared" si="4"/>
        <v>3</v>
      </c>
      <c r="Z107" s="124">
        <v>2020</v>
      </c>
    </row>
    <row r="108" spans="1:26" ht="17.149999999999999"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24"/>
      <c r="W108" s="123"/>
      <c r="X108" s="123" t="s">
        <v>104</v>
      </c>
      <c r="Y108" s="123" t="str">
        <f t="shared" si="4"/>
        <v>4</v>
      </c>
      <c r="Z108" s="124">
        <v>2020</v>
      </c>
    </row>
    <row r="109" spans="1:26" ht="17.149999999999999"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24"/>
      <c r="W109" s="123"/>
      <c r="X109" s="123" t="s">
        <v>101</v>
      </c>
      <c r="Y109" s="123" t="str">
        <f t="shared" si="4"/>
        <v>1</v>
      </c>
      <c r="Z109" s="124">
        <v>2021</v>
      </c>
    </row>
    <row r="110" spans="1:26" ht="17.149999999999999"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24"/>
      <c r="W110" s="123"/>
      <c r="X110" s="123" t="s">
        <v>102</v>
      </c>
      <c r="Y110" s="123" t="str">
        <f t="shared" si="4"/>
        <v>2</v>
      </c>
      <c r="Z110" s="124">
        <v>2021</v>
      </c>
    </row>
    <row r="111" spans="1:26" ht="17.149999999999999"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24"/>
      <c r="W111" s="123"/>
      <c r="X111" s="123" t="s">
        <v>103</v>
      </c>
      <c r="Y111" s="123" t="str">
        <f t="shared" si="4"/>
        <v>3</v>
      </c>
      <c r="Z111" s="124">
        <v>2021</v>
      </c>
    </row>
    <row r="112" spans="1:26" ht="17.149999999999999"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24"/>
      <c r="W112" s="123"/>
      <c r="X112" s="123" t="s">
        <v>104</v>
      </c>
      <c r="Y112" s="123" t="str">
        <f t="shared" si="4"/>
        <v>4</v>
      </c>
      <c r="Z112" s="124">
        <v>2021</v>
      </c>
    </row>
    <row r="113" spans="1:26" ht="17.149999999999999"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24"/>
      <c r="W113" s="123"/>
      <c r="X113" s="123" t="s">
        <v>101</v>
      </c>
      <c r="Y113" s="123" t="str">
        <f t="shared" si="4"/>
        <v>1</v>
      </c>
      <c r="Z113" s="124">
        <v>2022</v>
      </c>
    </row>
    <row r="114" spans="1:26" ht="17.149999999999999"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24"/>
      <c r="W114" s="123"/>
      <c r="X114" s="123" t="s">
        <v>102</v>
      </c>
      <c r="Y114" s="123" t="str">
        <f t="shared" si="4"/>
        <v>2</v>
      </c>
      <c r="Z114" s="124">
        <v>2022</v>
      </c>
    </row>
    <row r="115" spans="1:26" ht="17.149999999999999"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24"/>
      <c r="W115" s="123"/>
      <c r="X115" s="123" t="s">
        <v>103</v>
      </c>
      <c r="Y115" s="123" t="str">
        <f t="shared" si="4"/>
        <v>3</v>
      </c>
      <c r="Z115" s="124">
        <v>2022</v>
      </c>
    </row>
    <row r="116" spans="1:26" ht="17.149999999999999"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24"/>
      <c r="W116" s="123"/>
      <c r="X116" s="123" t="s">
        <v>104</v>
      </c>
      <c r="Y116" s="123" t="str">
        <f t="shared" si="4"/>
        <v>4</v>
      </c>
      <c r="Z116" s="124">
        <v>2022</v>
      </c>
    </row>
    <row r="117" spans="1:26" ht="17.149999999999999" customHeight="1" x14ac:dyDescent="0.35">
      <c r="A117" s="56" t="str">
        <f t="shared" si="3"/>
        <v>Quarter 1 2023</v>
      </c>
      <c r="B117" s="50">
        <f>SUMIFS('Month (GWh)'!B:B,'Month (GWh)'!$Z:$Z,'Quarter (GWh)'!$Z117,'Month (GWh)'!$Y:$Y,'Quarter (GWh)'!$Y117)</f>
        <v>103762.51999999999</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281749.83</v>
      </c>
      <c r="J117" s="49">
        <f>SUMIFS('Month (GWh)'!J:J,'Month (GWh)'!$Z:$Z,'Quarter (GWh)'!$Z117,'Month (GWh)'!$Y:$Y,'Quarter (GWh)'!$Y117)</f>
        <v>242612.87000000002</v>
      </c>
      <c r="K117" s="45">
        <f>SUMIFS('Month (GWh)'!K:K,'Month (GWh)'!$Z:$Z,'Quarter (GWh)'!$Z117,'Month (GWh)'!$Y:$Y,'Quarter (GWh)'!$Y117)</f>
        <v>54931.28</v>
      </c>
      <c r="L117" s="46">
        <f>SUMIFS('Month (GWh)'!L:L,'Month (GWh)'!$Z:$Z,'Quarter (GWh)'!$Z117,'Month (GWh)'!$Y:$Y,'Quarter (GWh)'!$Y117)</f>
        <v>104338.89</v>
      </c>
      <c r="M117" s="46">
        <f>SUMIFS('Month (GWh)'!M:M,'Month (GWh)'!$Z:$Z,'Quarter (GWh)'!$Z117,'Month (GWh)'!$Y:$Y,'Quarter (GWh)'!$Y117)</f>
        <v>26936.739999999998</v>
      </c>
      <c r="N117" s="50">
        <f>SUMIFS('Month (GWh)'!N:N,'Month (GWh)'!$Z:$Z,'Quarter (GWh)'!$Z117,'Month (GWh)'!$Y:$Y,'Quarter (GWh)'!$Y117)</f>
        <v>32509.18</v>
      </c>
      <c r="O117" s="46">
        <f>SUMIFS('Month (GWh)'!O:O,'Month (GWh)'!$Z:$Z,'Quarter (GWh)'!$Z117,'Month (GWh)'!$Y:$Y,'Quarter (GWh)'!$Y117)</f>
        <v>11838.94</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11481.46</v>
      </c>
      <c r="T117" s="53">
        <f>SUMIFS('Month (GWh)'!T:T,'Month (GWh)'!$Z:$Z,'Quarter (GWh)'!$Z117,'Month (GWh)'!$Y:$Y,'Quarter (GWh)'!$Y117)</f>
        <v>243665.62000000002</v>
      </c>
      <c r="V117" s="124"/>
      <c r="W117" s="123"/>
      <c r="X117" s="123" t="s">
        <v>101</v>
      </c>
      <c r="Y117" s="123" t="str">
        <f t="shared" si="4"/>
        <v>1</v>
      </c>
      <c r="Z117" s="124">
        <v>2023</v>
      </c>
    </row>
    <row r="118" spans="1:26" ht="17.149999999999999" customHeight="1" x14ac:dyDescent="0.35">
      <c r="A118" s="56" t="str">
        <f t="shared" si="3"/>
        <v>Quarter 2 2023</v>
      </c>
      <c r="B118" s="50">
        <f>SUMIFS('Month (GWh)'!B:B,'Month (GWh)'!$Z:$Z,'Quarter (GWh)'!$Z118,'Month (GWh)'!$Y:$Y,'Quarter (GWh)'!$Y118)</f>
        <v>97577.290000000008</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210031.23000000004</v>
      </c>
      <c r="J118" s="49">
        <f>SUMIFS('Month (GWh)'!J:J,'Month (GWh)'!$Z:$Z,'Quarter (GWh)'!$Z118,'Month (GWh)'!$Y:$Y,'Quarter (GWh)'!$Y118)</f>
        <v>144112.31999999998</v>
      </c>
      <c r="K118" s="45">
        <f>SUMIFS('Month (GWh)'!K:K,'Month (GWh)'!$Z:$Z,'Quarter (GWh)'!$Z118,'Month (GWh)'!$Y:$Y,'Quarter (GWh)'!$Y118)</f>
        <v>52392.99</v>
      </c>
      <c r="L118" s="46">
        <f>SUMIFS('Month (GWh)'!L:L,'Month (GWh)'!$Z:$Z,'Quarter (GWh)'!$Z118,'Month (GWh)'!$Y:$Y,'Quarter (GWh)'!$Y118)</f>
        <v>39511.240000000005</v>
      </c>
      <c r="M118" s="46">
        <f>SUMIFS('Month (GWh)'!M:M,'Month (GWh)'!$Z:$Z,'Quarter (GWh)'!$Z118,'Month (GWh)'!$Y:$Y,'Quarter (GWh)'!$Y118)</f>
        <v>17848.439999999999</v>
      </c>
      <c r="N118" s="50">
        <f>SUMIFS('Month (GWh)'!N:N,'Month (GWh)'!$Z:$Z,'Quarter (GWh)'!$Z118,'Month (GWh)'!$Y:$Y,'Quarter (GWh)'!$Y118)</f>
        <v>16059.13</v>
      </c>
      <c r="O118" s="46">
        <f>SUMIFS('Month (GWh)'!O:O,'Month (GWh)'!$Z:$Z,'Quarter (GWh)'!$Z118,'Month (GWh)'!$Y:$Y,'Quarter (GWh)'!$Y118)</f>
        <v>11057.15</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8036.69</v>
      </c>
      <c r="T118" s="53">
        <f>SUMIFS('Month (GWh)'!T:T,'Month (GWh)'!$Z:$Z,'Quarter (GWh)'!$Z118,'Month (GWh)'!$Y:$Y,'Quarter (GWh)'!$Y118)</f>
        <v>146310.79999999999</v>
      </c>
      <c r="V118" s="124"/>
      <c r="W118" s="123"/>
      <c r="X118" s="123" t="s">
        <v>102</v>
      </c>
      <c r="Y118" s="123" t="str">
        <f t="shared" si="4"/>
        <v>2</v>
      </c>
      <c r="Z118" s="124">
        <v>2023</v>
      </c>
    </row>
    <row r="119" spans="1:26" ht="17.149999999999999" customHeight="1" x14ac:dyDescent="0.35">
      <c r="A119" s="56" t="str">
        <f t="shared" si="3"/>
        <v>Quarter 3 2023</v>
      </c>
      <c r="B119" s="50">
        <f>SUMIFS('Month (GWh)'!B:B,'Month (GWh)'!$Z:$Z,'Quarter (GWh)'!$Z119,'Month (GWh)'!$Y:$Y,'Quarter (GWh)'!$Y119)</f>
        <v>88326.41</v>
      </c>
      <c r="C119" s="46">
        <f>SUMIFS('Month (GWh)'!C:C,'Month (GWh)'!$Z:$Z,'Quarter (GWh)'!$Z119,'Month (GWh)'!$Y:$Y,'Quarter (GWh)'!$Y119)</f>
        <v>64393.51</v>
      </c>
      <c r="D119" s="46">
        <f>SUMIFS('Month (GWh)'!D:D,'Month (GWh)'!$Z:$Z,'Quarter (GWh)'!$Z119,'Month (GWh)'!$Y:$Y,'Quarter (GWh)'!$Y119)</f>
        <v>35147.840000000004</v>
      </c>
      <c r="E119" s="47">
        <f>SUMIFS('Month (GWh)'!E:E,'Month (GWh)'!$Z:$Z,'Quarter (GWh)'!$Z119,'Month (GWh)'!$Y:$Y,'Quarter (GWh)'!$Y119)</f>
        <v>29245.67</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152719.91999999998</v>
      </c>
      <c r="J119" s="49">
        <f>SUMIFS('Month (GWh)'!J:J,'Month (GWh)'!$Z:$Z,'Quarter (GWh)'!$Z119,'Month (GWh)'!$Y:$Y,'Quarter (GWh)'!$Y119)</f>
        <v>112761.93</v>
      </c>
      <c r="K119" s="45">
        <f>SUMIFS('Month (GWh)'!K:K,'Month (GWh)'!$Z:$Z,'Quarter (GWh)'!$Z119,'Month (GWh)'!$Y:$Y,'Quarter (GWh)'!$Y119)</f>
        <v>50021.81</v>
      </c>
      <c r="L119" s="46">
        <f>SUMIFS('Month (GWh)'!L:L,'Month (GWh)'!$Z:$Z,'Quarter (GWh)'!$Z119,'Month (GWh)'!$Y:$Y,'Quarter (GWh)'!$Y119)</f>
        <v>18409.190000000002</v>
      </c>
      <c r="M119" s="46">
        <f>SUMIFS('Month (GWh)'!M:M,'Month (GWh)'!$Z:$Z,'Quarter (GWh)'!$Z119,'Month (GWh)'!$Y:$Y,'Quarter (GWh)'!$Y119)</f>
        <v>15765.51</v>
      </c>
      <c r="N119" s="50">
        <f>SUMIFS('Month (GWh)'!N:N,'Month (GWh)'!$Z:$Z,'Quarter (GWh)'!$Z119,'Month (GWh)'!$Y:$Y,'Quarter (GWh)'!$Y119)</f>
        <v>11805.37</v>
      </c>
      <c r="O119" s="46">
        <f>SUMIFS('Month (GWh)'!O:O,'Month (GWh)'!$Z:$Z,'Quarter (GWh)'!$Z119,'Month (GWh)'!$Y:$Y,'Quarter (GWh)'!$Y119)</f>
        <v>9532.1</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7089.9400000000005</v>
      </c>
      <c r="T119" s="53">
        <f>SUMIFS('Month (GWh)'!T:T,'Month (GWh)'!$Z:$Z,'Quarter (GWh)'!$Z119,'Month (GWh)'!$Y:$Y,'Quarter (GWh)'!$Y119)</f>
        <v>113063.66</v>
      </c>
      <c r="V119" s="124"/>
      <c r="W119" s="123"/>
      <c r="X119" s="123" t="s">
        <v>103</v>
      </c>
      <c r="Y119" s="123" t="str">
        <f t="shared" si="4"/>
        <v>3</v>
      </c>
      <c r="Z119" s="124">
        <v>2023</v>
      </c>
    </row>
    <row r="120" spans="1:26" ht="17.149999999999999" customHeight="1" x14ac:dyDescent="0.35">
      <c r="A120" s="56" t="str">
        <f t="shared" si="3"/>
        <v>Quarter 4 2023</v>
      </c>
      <c r="B120" s="50">
        <f>SUMIFS('Month (GWh)'!B:B,'Month (GWh)'!$Z:$Z,'Quarter (GWh)'!$Z120,'Month (GWh)'!$Y:$Y,'Quarter (GWh)'!$Y120)</f>
        <v>93370.32</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-93.15</v>
      </c>
      <c r="H120" s="46">
        <f>SUMIFS('Month (GWh)'!H:H,'Month (GWh)'!$Z:$Z,'Quarter (GWh)'!$Z120,'Month (GWh)'!$Y:$Y,'Quarter (GWh)'!$Y120)</f>
        <v>1897.0100000000002</v>
      </c>
      <c r="I120" s="48">
        <f>SUMIFS('Month (GWh)'!I:I,'Month (GWh)'!$Z:$Z,'Quarter (GWh)'!$Z120,'Month (GWh)'!$Y:$Y,'Quarter (GWh)'!$Y120)</f>
        <v>233454.31</v>
      </c>
      <c r="J120" s="49">
        <f>SUMIFS('Month (GWh)'!J:J,'Month (GWh)'!$Z:$Z,'Quarter (GWh)'!$Z120,'Month (GWh)'!$Y:$Y,'Quarter (GWh)'!$Y120)</f>
        <v>203396.28000000003</v>
      </c>
      <c r="K120" s="45">
        <f>SUMIFS('Month (GWh)'!K:K,'Month (GWh)'!$Z:$Z,'Quarter (GWh)'!$Z120,'Month (GWh)'!$Y:$Y,'Quarter (GWh)'!$Y120)</f>
        <v>50966.25</v>
      </c>
      <c r="L120" s="46">
        <f>SUMIFS('Month (GWh)'!L:L,'Month (GWh)'!$Z:$Z,'Quarter (GWh)'!$Z120,'Month (GWh)'!$Y:$Y,'Quarter (GWh)'!$Y120)</f>
        <v>80708.44</v>
      </c>
      <c r="M120" s="46">
        <f>SUMIFS('Month (GWh)'!M:M,'Month (GWh)'!$Z:$Z,'Quarter (GWh)'!$Z120,'Month (GWh)'!$Y:$Y,'Quarter (GWh)'!$Y120)</f>
        <v>23697.440000000002</v>
      </c>
      <c r="N120" s="50">
        <f>SUMIFS('Month (GWh)'!N:N,'Month (GWh)'!$Z:$Z,'Quarter (GWh)'!$Z120,'Month (GWh)'!$Y:$Y,'Quarter (GWh)'!$Y120)</f>
        <v>27820.9</v>
      </c>
      <c r="O120" s="46">
        <f>SUMIFS('Month (GWh)'!O:O,'Month (GWh)'!$Z:$Z,'Quarter (GWh)'!$Z120,'Month (GWh)'!$Y:$Y,'Quarter (GWh)'!$Y120)</f>
        <v>9366.369999999999</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10159.99</v>
      </c>
      <c r="T120" s="53">
        <f>SUMIFS('Month (GWh)'!T:T,'Month (GWh)'!$Z:$Z,'Quarter (GWh)'!$Z120,'Month (GWh)'!$Y:$Y,'Quarter (GWh)'!$Y120)</f>
        <v>203660.51</v>
      </c>
      <c r="V120" s="124"/>
      <c r="W120" s="123"/>
      <c r="X120" s="125" t="s">
        <v>104</v>
      </c>
      <c r="Y120" s="123" t="str">
        <f t="shared" si="4"/>
        <v>4</v>
      </c>
      <c r="Z120" s="124">
        <v>2023</v>
      </c>
    </row>
    <row r="121" spans="1:26" ht="17.149999999999999" customHeight="1" x14ac:dyDescent="0.35">
      <c r="A121" s="56" t="str">
        <f t="shared" si="3"/>
        <v>Quarter 1 2024</v>
      </c>
      <c r="B121" s="50">
        <f>SUMIFS('Month (GWh)'!B:B,'Month (GWh)'!$Z:$Z,'Quarter (GWh)'!$Z121,'Month (GWh)'!$Y:$Y,'Quarter (GWh)'!$Y121)</f>
        <v>96481.19</v>
      </c>
      <c r="C121" s="46">
        <f>SUMIFS('Month (GWh)'!C:C,'Month (GWh)'!$Z:$Z,'Quarter (GWh)'!$Z121,'Month (GWh)'!$Y:$Y,'Quarter (GWh)'!$Y121)</f>
        <v>143752.37</v>
      </c>
      <c r="D121" s="46">
        <f>SUMIFS('Month (GWh)'!D:D,'Month (GWh)'!$Z:$Z,'Quarter (GWh)'!$Z121,'Month (GWh)'!$Y:$Y,'Quarter (GWh)'!$Y121)</f>
        <v>15754.84</v>
      </c>
      <c r="E121" s="47">
        <f>SUMIFS('Month (GWh)'!E:E,'Month (GWh)'!$Z:$Z,'Quarter (GWh)'!$Z121,'Month (GWh)'!$Y:$Y,'Quarter (GWh)'!$Y121)</f>
        <v>127997.52999999998</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240233.56</v>
      </c>
      <c r="J121" s="49">
        <f>SUMIFS('Month (GWh)'!J:J,'Month (GWh)'!$Z:$Z,'Quarter (GWh)'!$Z121,'Month (GWh)'!$Y:$Y,'Quarter (GWh)'!$Y121)</f>
        <v>238594.28999999998</v>
      </c>
      <c r="K121" s="45">
        <f>SUMIFS('Month (GWh)'!K:K,'Month (GWh)'!$Z:$Z,'Quarter (GWh)'!$Z121,'Month (GWh)'!$Y:$Y,'Quarter (GWh)'!$Y121)</f>
        <v>52777.130000000005</v>
      </c>
      <c r="L121" s="46">
        <f>SUMIFS('Month (GWh)'!L:L,'Month (GWh)'!$Z:$Z,'Quarter (GWh)'!$Z121,'Month (GWh)'!$Y:$Y,'Quarter (GWh)'!$Y121)</f>
        <v>103849.07</v>
      </c>
      <c r="M121" s="46">
        <f>SUMIFS('Month (GWh)'!M:M,'Month (GWh)'!$Z:$Z,'Quarter (GWh)'!$Z121,'Month (GWh)'!$Y:$Y,'Quarter (GWh)'!$Y121)</f>
        <v>26503.32</v>
      </c>
      <c r="N121" s="50">
        <f>SUMIFS('Month (GWh)'!N:N,'Month (GWh)'!$Z:$Z,'Quarter (GWh)'!$Z121,'Month (GWh)'!$Y:$Y,'Quarter (GWh)'!$Y121)</f>
        <v>32270.62</v>
      </c>
      <c r="O121" s="46">
        <f>SUMIFS('Month (GWh)'!O:O,'Month (GWh)'!$Z:$Z,'Quarter (GWh)'!$Z121,'Month (GWh)'!$Y:$Y,'Quarter (GWh)'!$Y121)</f>
        <v>9988.75</v>
      </c>
      <c r="P121" s="46">
        <f>SUMIFS('Month (GWh)'!P:P,'Month (GWh)'!$Z:$Z,'Quarter (GWh)'!$Z121,'Month (GWh)'!$Y:$Y,'Quarter (GWh)'!$Y121)</f>
        <v>263.18</v>
      </c>
      <c r="Q121" s="46">
        <f>SUMIFS('Month (GWh)'!Q:Q,'Month (GWh)'!$Z:$Z,'Quarter (GWh)'!$Z121,'Month (GWh)'!$Y:$Y,'Quarter (GWh)'!$Y121)</f>
        <v>698.55</v>
      </c>
      <c r="R121" s="50">
        <f>SUMIFS('Month (GWh)'!R:R,'Month (GWh)'!$Z:$Z,'Quarter (GWh)'!$Z121,'Month (GWh)'!$Y:$Y,'Quarter (GWh)'!$Y121)</f>
        <v>0</v>
      </c>
      <c r="S121" s="45">
        <f>SUMIFS('Month (GWh)'!S:S,'Month (GWh)'!$Z:$Z,'Quarter (GWh)'!$Z121,'Month (GWh)'!$Y:$Y,'Quarter (GWh)'!$Y121)</f>
        <v>11323.539999999999</v>
      </c>
      <c r="T121" s="53">
        <f>SUMIFS('Month (GWh)'!T:T,'Month (GWh)'!$Z:$Z,'Quarter (GWh)'!$Z121,'Month (GWh)'!$Y:$Y,'Quarter (GWh)'!$Y121)</f>
        <v>237674.15999999997</v>
      </c>
      <c r="V121" s="124"/>
      <c r="W121" s="123"/>
      <c r="X121" s="125" t="s">
        <v>101</v>
      </c>
      <c r="Y121" s="123" t="str">
        <f t="shared" si="4"/>
        <v>1</v>
      </c>
      <c r="Z121" s="124">
        <v>2024</v>
      </c>
    </row>
    <row r="122" spans="1:26" ht="17.149999999999999" customHeight="1" x14ac:dyDescent="0.35">
      <c r="A122" s="56" t="str">
        <f t="shared" si="3"/>
        <v>Quarter 2 2024</v>
      </c>
      <c r="B122" s="50">
        <f>SUMIFS('Month (GWh)'!B:B,'Month (GWh)'!$Z:$Z,'Quarter (GWh)'!$Z122,'Month (GWh)'!$Y:$Y,'Quarter (GWh)'!$Y122)</f>
        <v>80211.39</v>
      </c>
      <c r="C122" s="46">
        <f>SUMIFS('Month (GWh)'!C:C,'Month (GWh)'!$Z:$Z,'Quarter (GWh)'!$Z122,'Month (GWh)'!$Y:$Y,'Quarter (GWh)'!$Y122)</f>
        <v>85714.989999999991</v>
      </c>
      <c r="D122" s="46">
        <f>SUMIFS('Month (GWh)'!D:D,'Month (GWh)'!$Z:$Z,'Quarter (GWh)'!$Z122,'Month (GWh)'!$Y:$Y,'Quarter (GWh)'!$Y122)</f>
        <v>34782.85</v>
      </c>
      <c r="E122" s="47">
        <f>SUMIFS('Month (GWh)'!E:E,'Month (GWh)'!$Z:$Z,'Quarter (GWh)'!$Z122,'Month (GWh)'!$Y:$Y,'Quarter (GWh)'!$Y122)</f>
        <v>50932.14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165926.38</v>
      </c>
      <c r="J122" s="49">
        <f>SUMIFS('Month (GWh)'!J:J,'Month (GWh)'!$Z:$Z,'Quarter (GWh)'!$Z122,'Month (GWh)'!$Y:$Y,'Quarter (GWh)'!$Y122)</f>
        <v>127264.00000000001</v>
      </c>
      <c r="K122" s="45">
        <f>SUMIFS('Month (GWh)'!K:K,'Month (GWh)'!$Z:$Z,'Quarter (GWh)'!$Z122,'Month (GWh)'!$Y:$Y,'Quarter (GWh)'!$Y122)</f>
        <v>34257.64</v>
      </c>
      <c r="L122" s="46">
        <f>SUMIFS('Month (GWh)'!L:L,'Month (GWh)'!$Z:$Z,'Quarter (GWh)'!$Z122,'Month (GWh)'!$Y:$Y,'Quarter (GWh)'!$Y122)</f>
        <v>40982.33</v>
      </c>
      <c r="M122" s="46">
        <f>SUMIFS('Month (GWh)'!M:M,'Month (GWh)'!$Z:$Z,'Quarter (GWh)'!$Z122,'Month (GWh)'!$Y:$Y,'Quarter (GWh)'!$Y122)</f>
        <v>18120.07</v>
      </c>
      <c r="N122" s="50">
        <f>SUMIFS('Month (GWh)'!N:N,'Month (GWh)'!$Z:$Z,'Quarter (GWh)'!$Z122,'Month (GWh)'!$Y:$Y,'Quarter (GWh)'!$Y122)</f>
        <v>15701.14</v>
      </c>
      <c r="O122" s="46">
        <f>SUMIFS('Month (GWh)'!O:O,'Month (GWh)'!$Z:$Z,'Quarter (GWh)'!$Z122,'Month (GWh)'!$Y:$Y,'Quarter (GWh)'!$Y122)</f>
        <v>9690.2799999999988</v>
      </c>
      <c r="P122" s="46">
        <f>SUMIFS('Month (GWh)'!P:P,'Month (GWh)'!$Z:$Z,'Quarter (GWh)'!$Z122,'Month (GWh)'!$Y:$Y,'Quarter (GWh)'!$Y122)</f>
        <v>203.92000000000002</v>
      </c>
      <c r="Q122" s="46">
        <f>SUMIFS('Month (GWh)'!Q:Q,'Month (GWh)'!$Z:$Z,'Quarter (GWh)'!$Z122,'Month (GWh)'!$Y:$Y,'Quarter (GWh)'!$Y122)</f>
        <v>221.01</v>
      </c>
      <c r="R122" s="50">
        <f>SUMIFS('Month (GWh)'!R:R,'Month (GWh)'!$Z:$Z,'Quarter (GWh)'!$Z122,'Month (GWh)'!$Y:$Y,'Quarter (GWh)'!$Y122)</f>
        <v>0</v>
      </c>
      <c r="S122" s="45">
        <f>SUMIFS('Month (GWh)'!S:S,'Month (GWh)'!$Z:$Z,'Quarter (GWh)'!$Z122,'Month (GWh)'!$Y:$Y,'Quarter (GWh)'!$Y122)</f>
        <v>8672.48</v>
      </c>
      <c r="T122" s="53">
        <f>SUMIFS('Month (GWh)'!T:T,'Month (GWh)'!$Z:$Z,'Quarter (GWh)'!$Z122,'Month (GWh)'!$Y:$Y,'Quarter (GWh)'!$Y122)</f>
        <v>127848.87</v>
      </c>
      <c r="V122" s="124"/>
      <c r="W122" s="123"/>
      <c r="X122" s="125" t="s">
        <v>102</v>
      </c>
      <c r="Y122" s="123" t="str">
        <f t="shared" si="4"/>
        <v>2</v>
      </c>
      <c r="Z122" s="124">
        <v>2024</v>
      </c>
    </row>
    <row r="123" spans="1:26" ht="17.149999999999999" customHeight="1" x14ac:dyDescent="0.35">
      <c r="A123" s="56" t="str">
        <f t="shared" si="3"/>
        <v xml:space="preserve"> Quarter 3 2024</v>
      </c>
      <c r="B123" s="50">
        <f>SUMIFS('Month (GWh)'!B:B,'Month (GWh)'!$Z:$Z,'Quarter (GWh)'!$Z123,'Month (GWh)'!$Y:$Y,'Quarter (GWh)'!$Y123)</f>
        <v>75334.070000000007</v>
      </c>
      <c r="C123" s="46">
        <f>SUMIFS('Month (GWh)'!C:C,'Month (GWh)'!$Z:$Z,'Quarter (GWh)'!$Z123,'Month (GWh)'!$Y:$Y,'Quarter (GWh)'!$Y123)</f>
        <v>85646.32</v>
      </c>
      <c r="D123" s="46">
        <f>SUMIFS('Month (GWh)'!D:D,'Month (GWh)'!$Z:$Z,'Quarter (GWh)'!$Z123,'Month (GWh)'!$Y:$Y,'Quarter (GWh)'!$Y123)</f>
        <v>50146.81</v>
      </c>
      <c r="E123" s="47">
        <f>SUMIFS('Month (GWh)'!E:E,'Month (GWh)'!$Z:$Z,'Quarter (GWh)'!$Z123,'Month (GWh)'!$Y:$Y,'Quarter (GWh)'!$Y123)</f>
        <v>35499.51</v>
      </c>
      <c r="F123" s="45">
        <f>SUMIFS('Month (GWh)'!F:F,'Month (GWh)'!$Z:$Z,'Quarter (GWh)'!$Z123,'Month (GWh)'!$Y:$Y,'Quarter (GWh)'!$Y123)</f>
        <v>-8669.3900000000012</v>
      </c>
      <c r="G123" s="46">
        <f>SUMIFS('Month (GWh)'!G:G,'Month (GWh)'!$Z:$Z,'Quarter (GWh)'!$Z123,'Month (GWh)'!$Y:$Y,'Quarter (GWh)'!$Y123)</f>
        <v>-111.21000000000001</v>
      </c>
      <c r="H123" s="46">
        <f>SUMIFS('Month (GWh)'!H:H,'Month (GWh)'!$Z:$Z,'Quarter (GWh)'!$Z123,'Month (GWh)'!$Y:$Y,'Quarter (GWh)'!$Y123)</f>
        <v>1891.8400000000001</v>
      </c>
      <c r="I123" s="48">
        <f>SUMIFS('Month (GWh)'!I:I,'Month (GWh)'!$Z:$Z,'Quarter (GWh)'!$Z123,'Month (GWh)'!$Y:$Y,'Quarter (GWh)'!$Y123)</f>
        <v>160980.39000000001</v>
      </c>
      <c r="J123" s="49">
        <f>SUMIFS('Month (GWh)'!J:J,'Month (GWh)'!$Z:$Z,'Quarter (GWh)'!$Z123,'Month (GWh)'!$Y:$Y,'Quarter (GWh)'!$Y123)</f>
        <v>103944.82</v>
      </c>
      <c r="K123" s="45">
        <f>SUMIFS('Month (GWh)'!K:K,'Month (GWh)'!$Z:$Z,'Quarter (GWh)'!$Z123,'Month (GWh)'!$Y:$Y,'Quarter (GWh)'!$Y123)</f>
        <v>35454.910000000003</v>
      </c>
      <c r="L123" s="46">
        <f>SUMIFS('Month (GWh)'!L:L,'Month (GWh)'!$Z:$Z,'Quarter (GWh)'!$Z123,'Month (GWh)'!$Y:$Y,'Quarter (GWh)'!$Y123)</f>
        <v>22601.379999999997</v>
      </c>
      <c r="M123" s="46">
        <f>SUMIFS('Month (GWh)'!M:M,'Month (GWh)'!$Z:$Z,'Quarter (GWh)'!$Z123,'Month (GWh)'!$Y:$Y,'Quarter (GWh)'!$Y123)</f>
        <v>16002.17</v>
      </c>
      <c r="N123" s="50">
        <f>SUMIFS('Month (GWh)'!N:N,'Month (GWh)'!$Z:$Z,'Quarter (GWh)'!$Z123,'Month (GWh)'!$Y:$Y,'Quarter (GWh)'!$Y123)</f>
        <v>12254.64</v>
      </c>
      <c r="O123" s="46">
        <f>SUMIFS('Month (GWh)'!O:O,'Month (GWh)'!$Z:$Z,'Quarter (GWh)'!$Z123,'Month (GWh)'!$Y:$Y,'Quarter (GWh)'!$Y123)</f>
        <v>9257.119999999999</v>
      </c>
      <c r="P123" s="46">
        <f>SUMIFS('Month (GWh)'!P:P,'Month (GWh)'!$Z:$Z,'Quarter (GWh)'!$Z123,'Month (GWh)'!$Y:$Y,'Quarter (GWh)'!$Y123)</f>
        <v>220.03</v>
      </c>
      <c r="Q123" s="46">
        <f>SUMIFS('Month (GWh)'!Q:Q,'Month (GWh)'!$Z:$Z,'Quarter (GWh)'!$Z123,'Month (GWh)'!$Y:$Y,'Quarter (GWh)'!$Y123)</f>
        <v>144.81</v>
      </c>
      <c r="R123" s="50">
        <f>SUMIFS('Month (GWh)'!R:R,'Month (GWh)'!$Z:$Z,'Quarter (GWh)'!$Z123,'Month (GWh)'!$Y:$Y,'Quarter (GWh)'!$Y123)</f>
        <v>0</v>
      </c>
      <c r="S123" s="45">
        <f>SUMIFS('Month (GWh)'!S:S,'Month (GWh)'!$Z:$Z,'Quarter (GWh)'!$Z123,'Month (GWh)'!$Y:$Y,'Quarter (GWh)'!$Y123)</f>
        <v>7394.01</v>
      </c>
      <c r="T123" s="53">
        <f>SUMIFS('Month (GWh)'!T:T,'Month (GWh)'!$Z:$Z,'Quarter (GWh)'!$Z123,'Month (GWh)'!$Y:$Y,'Quarter (GWh)'!$Y123)</f>
        <v>103329.06999999998</v>
      </c>
      <c r="V123" s="124"/>
      <c r="W123" s="123"/>
      <c r="X123" s="125" t="s">
        <v>402</v>
      </c>
      <c r="Y123" s="123" t="str">
        <f t="shared" ref="Y123" si="6">RIGHT(X123,1)</f>
        <v>3</v>
      </c>
      <c r="Z123" s="124">
        <v>2024</v>
      </c>
    </row>
    <row r="124" spans="1:26" x14ac:dyDescent="0.35">
      <c r="A124" s="56" t="str">
        <f t="shared" si="3"/>
        <v>Quarter 4 2024</v>
      </c>
      <c r="B124" s="50">
        <f>SUMIFS('Month (GWh)'!B:B,'Month (GWh)'!$Z:$Z,'Quarter (GWh)'!$Z124,'Month (GWh)'!$Y:$Y,'Quarter (GWh)'!$Y124)</f>
        <v>89109.35</v>
      </c>
      <c r="C124" s="46">
        <f>SUMIFS('Month (GWh)'!C:C,'Month (GWh)'!$Z:$Z,'Quarter (GWh)'!$Z124,'Month (GWh)'!$Y:$Y,'Quarter (GWh)'!$Y124)</f>
        <v>140703.76999999999</v>
      </c>
      <c r="D124" s="46">
        <f>SUMIFS('Month (GWh)'!D:D,'Month (GWh)'!$Z:$Z,'Quarter (GWh)'!$Z124,'Month (GWh)'!$Y:$Y,'Quarter (GWh)'!$Y124)</f>
        <v>17742.829999999998</v>
      </c>
      <c r="E124" s="47">
        <f>SUMIFS('Month (GWh)'!E:E,'Month (GWh)'!$Z:$Z,'Quarter (GWh)'!$Z124,'Month (GWh)'!$Y:$Y,'Quarter (GWh)'!$Y124)</f>
        <v>122960.93999999999</v>
      </c>
      <c r="F124" s="45">
        <f>SUMIFS('Month (GWh)'!F:F,'Month (GWh)'!$Z:$Z,'Quarter (GWh)'!$Z124,'Month (GWh)'!$Y:$Y,'Quarter (GWh)'!$Y124)</f>
        <v>4682.8100000000004</v>
      </c>
      <c r="G124" s="46">
        <f>SUMIFS('Month (GWh)'!G:G,'Month (GWh)'!$Z:$Z,'Quarter (GWh)'!$Z124,'Month (GWh)'!$Y:$Y,'Quarter (GWh)'!$Y124)</f>
        <v>-91.92</v>
      </c>
      <c r="H124" s="46">
        <f>SUMIFS('Month (GWh)'!H:H,'Month (GWh)'!$Z:$Z,'Quarter (GWh)'!$Z124,'Month (GWh)'!$Y:$Y,'Quarter (GWh)'!$Y124)</f>
        <v>1891.84</v>
      </c>
      <c r="I124" s="48">
        <f>SUMIFS('Month (GWh)'!I:I,'Month (GWh)'!$Z:$Z,'Quarter (GWh)'!$Z124,'Month (GWh)'!$Y:$Y,'Quarter (GWh)'!$Y124)</f>
        <v>229813.12</v>
      </c>
      <c r="J124" s="49">
        <f>SUMIFS('Month (GWh)'!J:J,'Month (GWh)'!$Z:$Z,'Quarter (GWh)'!$Z124,'Month (GWh)'!$Y:$Y,'Quarter (GWh)'!$Y124)</f>
        <v>218553.02000000002</v>
      </c>
      <c r="K124" s="45">
        <f>SUMIFS('Month (GWh)'!K:K,'Month (GWh)'!$Z:$Z,'Quarter (GWh)'!$Z124,'Month (GWh)'!$Y:$Y,'Quarter (GWh)'!$Y124)</f>
        <v>56720.479999999996</v>
      </c>
      <c r="L124" s="46">
        <f>SUMIFS('Month (GWh)'!L:L,'Month (GWh)'!$Z:$Z,'Quarter (GWh)'!$Z124,'Month (GWh)'!$Y:$Y,'Quarter (GWh)'!$Y124)</f>
        <v>86749.489999999991</v>
      </c>
      <c r="M124" s="46">
        <f>SUMIFS('Month (GWh)'!M:M,'Month (GWh)'!$Z:$Z,'Quarter (GWh)'!$Z124,'Month (GWh)'!$Y:$Y,'Quarter (GWh)'!$Y124)</f>
        <v>23715</v>
      </c>
      <c r="N124" s="50">
        <f>SUMIFS('Month (GWh)'!N:N,'Month (GWh)'!$Z:$Z,'Quarter (GWh)'!$Z124,'Month (GWh)'!$Y:$Y,'Quarter (GWh)'!$Y124)</f>
        <v>29166.510000000002</v>
      </c>
      <c r="O124" s="46">
        <f>SUMIFS('Month (GWh)'!O:O,'Month (GWh)'!$Z:$Z,'Quarter (GWh)'!$Z124,'Month (GWh)'!$Y:$Y,'Quarter (GWh)'!$Y124)</f>
        <v>10678.220000000001</v>
      </c>
      <c r="P124" s="46">
        <f>SUMIFS('Month (GWh)'!P:P,'Month (GWh)'!$Z:$Z,'Quarter (GWh)'!$Z124,'Month (GWh)'!$Y:$Y,'Quarter (GWh)'!$Y124)</f>
        <v>228.57999999999998</v>
      </c>
      <c r="Q124" s="46">
        <f>SUMIFS('Month (GWh)'!Q:Q,'Month (GWh)'!$Z:$Z,'Quarter (GWh)'!$Z124,'Month (GWh)'!$Y:$Y,'Quarter (GWh)'!$Y124)</f>
        <v>602.95000000000005</v>
      </c>
      <c r="R124" s="50">
        <f>SUMIFS('Month (GWh)'!R:R,'Month (GWh)'!$Z:$Z,'Quarter (GWh)'!$Z124,'Month (GWh)'!$Y:$Y,'Quarter (GWh)'!$Y124)</f>
        <v>0</v>
      </c>
      <c r="S124" s="45">
        <f>SUMIFS('Month (GWh)'!S:S,'Month (GWh)'!$Z:$Z,'Quarter (GWh)'!$Z124,'Month (GWh)'!$Y:$Y,'Quarter (GWh)'!$Y124)</f>
        <v>10417.74</v>
      </c>
      <c r="T124" s="53">
        <f>SUMIFS('Month (GWh)'!T:T,'Month (GWh)'!$Z:$Z,'Quarter (GWh)'!$Z124,'Month (GWh)'!$Y:$Y,'Quarter (GWh)'!$Y124)</f>
        <v>218278.97</v>
      </c>
      <c r="V124" s="124"/>
      <c r="W124" s="123"/>
      <c r="X124" s="125" t="s">
        <v>104</v>
      </c>
      <c r="Y124" s="123" t="str">
        <f t="shared" ref="Y124" si="7">RIGHT(X124,1)</f>
        <v>4</v>
      </c>
      <c r="Z124" s="124">
        <v>2024</v>
      </c>
    </row>
    <row r="125" spans="1:26" s="135" customFormat="1" x14ac:dyDescent="0.35">
      <c r="A125" s="135" t="str">
        <f t="shared" si="3"/>
        <v>[provisional] Quarter 1 2025</v>
      </c>
      <c r="B125" s="165">
        <f>SUMIFS('Month (GWh)'!B:B,'Month (GWh)'!$Z:$Z,'Quarter (GWh)'!$Z125,'Month (GWh)'!$Y:$Y,'Quarter (GWh)'!$Y125)</f>
        <v>89912.760000000009</v>
      </c>
      <c r="C125" s="161">
        <f>SUMIFS('Month (GWh)'!C:C,'Month (GWh)'!$Z:$Z,'Quarter (GWh)'!$Z125,'Month (GWh)'!$Y:$Y,'Quarter (GWh)'!$Y125)</f>
        <v>171464.66</v>
      </c>
      <c r="D125" s="161">
        <f>SUMIFS('Month (GWh)'!D:D,'Month (GWh)'!$Z:$Z,'Quarter (GWh)'!$Z125,'Month (GWh)'!$Y:$Y,'Quarter (GWh)'!$Y125)</f>
        <v>16044.189999999999</v>
      </c>
      <c r="E125" s="162">
        <f>SUMIFS('Month (GWh)'!E:E,'Month (GWh)'!$Z:$Z,'Quarter (GWh)'!$Z125,'Month (GWh)'!$Y:$Y,'Quarter (GWh)'!$Y125)</f>
        <v>155420.47</v>
      </c>
      <c r="F125" s="160">
        <f>SUMIFS('Month (GWh)'!F:F,'Month (GWh)'!$Z:$Z,'Quarter (GWh)'!$Z125,'Month (GWh)'!$Y:$Y,'Quarter (GWh)'!$Y125)</f>
        <v>13897.36</v>
      </c>
      <c r="G125" s="161">
        <f>SUMIFS('Month (GWh)'!G:G,'Month (GWh)'!$Z:$Z,'Quarter (GWh)'!$Z125,'Month (GWh)'!$Y:$Y,'Quarter (GWh)'!$Y125)</f>
        <v>-91.92</v>
      </c>
      <c r="H125" s="161">
        <f>SUMIFS('Month (GWh)'!H:H,'Month (GWh)'!$Z:$Z,'Quarter (GWh)'!$Z125,'Month (GWh)'!$Y:$Y,'Quarter (GWh)'!$Y125)</f>
        <v>1871.28</v>
      </c>
      <c r="I125" s="163">
        <f>SUMIFS('Month (GWh)'!I:I,'Month (GWh)'!$Z:$Z,'Quarter (GWh)'!$Z125,'Month (GWh)'!$Y:$Y,'Quarter (GWh)'!$Y125)</f>
        <v>261377.42</v>
      </c>
      <c r="J125" s="164">
        <f>SUMIFS('Month (GWh)'!J:J,'Month (GWh)'!$Z:$Z,'Quarter (GWh)'!$Z125,'Month (GWh)'!$Y:$Y,'Quarter (GWh)'!$Y125)</f>
        <v>261009.95</v>
      </c>
      <c r="K125" s="160">
        <f>SUMIFS('Month (GWh)'!K:K,'Month (GWh)'!$Z:$Z,'Quarter (GWh)'!$Z125,'Month (GWh)'!$Y:$Y,'Quarter (GWh)'!$Y125)</f>
        <v>61229.41</v>
      </c>
      <c r="L125" s="161">
        <f>SUMIFS('Month (GWh)'!L:L,'Month (GWh)'!$Z:$Z,'Quarter (GWh)'!$Z125,'Month (GWh)'!$Y:$Y,'Quarter (GWh)'!$Y125)</f>
        <v>111892.01999999999</v>
      </c>
      <c r="M125" s="161">
        <f>SUMIFS('Month (GWh)'!M:M,'Month (GWh)'!$Z:$Z,'Quarter (GWh)'!$Z125,'Month (GWh)'!$Y:$Y,'Quarter (GWh)'!$Y125)</f>
        <v>25099.040000000001</v>
      </c>
      <c r="N125" s="165">
        <f>SUMIFS('Month (GWh)'!N:N,'Month (GWh)'!$Z:$Z,'Quarter (GWh)'!$Z125,'Month (GWh)'!$Y:$Y,'Quarter (GWh)'!$Y125)</f>
        <v>35207.68</v>
      </c>
      <c r="O125" s="161">
        <f>SUMIFS('Month (GWh)'!O:O,'Month (GWh)'!$Z:$Z,'Quarter (GWh)'!$Z125,'Month (GWh)'!$Y:$Y,'Quarter (GWh)'!$Y125)</f>
        <v>9923.2000000000007</v>
      </c>
      <c r="P125" s="161">
        <f>SUMIFS('Month (GWh)'!P:P,'Month (GWh)'!$Z:$Z,'Quarter (GWh)'!$Z125,'Month (GWh)'!$Y:$Y,'Quarter (GWh)'!$Y125)</f>
        <v>298.70000000000005</v>
      </c>
      <c r="Q125" s="161">
        <f>SUMIFS('Month (GWh)'!Q:Q,'Month (GWh)'!$Z:$Z,'Quarter (GWh)'!$Z125,'Month (GWh)'!$Y:$Y,'Quarter (GWh)'!$Y125)</f>
        <v>1000.23</v>
      </c>
      <c r="R125" s="165">
        <f>SUMIFS('Month (GWh)'!R:R,'Month (GWh)'!$Z:$Z,'Quarter (GWh)'!$Z125,'Month (GWh)'!$Y:$Y,'Quarter (GWh)'!$Y125)</f>
        <v>0</v>
      </c>
      <c r="S125" s="160">
        <f>SUMIFS('Month (GWh)'!S:S,'Month (GWh)'!$Z:$Z,'Quarter (GWh)'!$Z125,'Month (GWh)'!$Y:$Y,'Quarter (GWh)'!$Y125)</f>
        <v>12998.260000000002</v>
      </c>
      <c r="T125" s="166">
        <f>SUMIFS('Month (GWh)'!T:T,'Month (GWh)'!$Z:$Z,'Quarter (GWh)'!$Z125,'Month (GWh)'!$Y:$Y,'Quarter (GWh)'!$Y125)</f>
        <v>257648.53999999998</v>
      </c>
      <c r="V125" s="173"/>
      <c r="W125" s="171"/>
      <c r="X125" s="172" t="s">
        <v>435</v>
      </c>
      <c r="Y125" s="171" t="str">
        <f t="shared" ref="Y125" si="8">RIGHT(X125,1)</f>
        <v>1</v>
      </c>
      <c r="Z125" s="173">
        <v>2025</v>
      </c>
    </row>
    <row r="127" spans="1:26" x14ac:dyDescent="0.35">
      <c r="N127"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63"/>
  <sheetViews>
    <sheetView showGridLines="0" zoomScaleNormal="100" workbookViewId="0">
      <pane xSplit="1" ySplit="8" topLeftCell="B358" activePane="bottomRight" state="frozen"/>
      <selection pane="topRight" activeCell="B1" sqref="B1"/>
      <selection pane="bottomLeft" activeCell="A9" sqref="A9"/>
      <selection pane="bottomRight" activeCell="A358" sqref="A358"/>
    </sheetView>
  </sheetViews>
  <sheetFormatPr defaultColWidth="9" defaultRowHeight="15.5" x14ac:dyDescent="0.35"/>
  <cols>
    <col min="1" max="1" width="27.1796875" style="56" customWidth="1"/>
    <col min="2" max="20" width="13.54296875" style="56" customWidth="1"/>
    <col min="21" max="21" width="9" style="56"/>
    <col min="22" max="22" width="19.7265625" style="56" bestFit="1" customWidth="1"/>
    <col min="23" max="23" width="8.54296875" style="56" bestFit="1" customWidth="1"/>
    <col min="24" max="24" width="9.81640625" style="56" bestFit="1" customWidth="1"/>
    <col min="25" max="26" width="5.7265625" style="56"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85</v>
      </c>
    </row>
    <row r="2" spans="1:29" customFormat="1" ht="20.25" customHeight="1" x14ac:dyDescent="0.35">
      <c r="A2" s="20" t="s">
        <v>19</v>
      </c>
    </row>
    <row r="3" spans="1:29" customFormat="1" ht="20.25" customHeight="1" x14ac:dyDescent="0.35">
      <c r="A3" s="20" t="s">
        <v>50</v>
      </c>
    </row>
    <row r="4" spans="1:29" customFormat="1" ht="20.25" customHeight="1" x14ac:dyDescent="0.35">
      <c r="A4" s="20" t="s">
        <v>51</v>
      </c>
    </row>
    <row r="5" spans="1:29" customFormat="1" ht="20.25" customHeight="1" x14ac:dyDescent="0.35">
      <c r="A5" s="20" t="s">
        <v>52</v>
      </c>
    </row>
    <row r="6" spans="1:29"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9"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9"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9" s="54" customFormat="1" ht="17.149999999999999" customHeight="1" x14ac:dyDescent="0.35">
      <c r="A9" s="56" t="str">
        <f>V9&amp;" "&amp;Z9</f>
        <v>January 1996</v>
      </c>
      <c r="B9" s="45">
        <v>106629</v>
      </c>
      <c r="C9" s="46">
        <v>2207</v>
      </c>
      <c r="D9" s="46">
        <v>1356</v>
      </c>
      <c r="E9" s="47">
        <f t="shared" ref="E9:E72" si="0">$C9-$D9</f>
        <v>851</v>
      </c>
      <c r="F9" s="45">
        <v>5260</v>
      </c>
      <c r="G9" s="46" t="s">
        <v>68</v>
      </c>
      <c r="H9" s="46">
        <v>0</v>
      </c>
      <c r="I9" s="48">
        <f t="shared" ref="I9:I72" si="1">$B9+$C9</f>
        <v>108836</v>
      </c>
      <c r="J9" s="49">
        <f t="shared" ref="J9:J40" si="2">$B9+$C9-$D9+$F9+$H9</f>
        <v>112740</v>
      </c>
      <c r="K9" s="45" t="s">
        <v>68</v>
      </c>
      <c r="L9" s="46" t="s">
        <v>68</v>
      </c>
      <c r="M9" s="46" t="s">
        <v>68</v>
      </c>
      <c r="N9" s="50" t="s">
        <v>68</v>
      </c>
      <c r="O9" s="51">
        <v>5108</v>
      </c>
      <c r="P9" s="51">
        <v>691</v>
      </c>
      <c r="Q9" s="51">
        <v>0</v>
      </c>
      <c r="R9" s="52">
        <v>0</v>
      </c>
      <c r="S9" s="45" t="s">
        <v>68</v>
      </c>
      <c r="T9" s="53" t="s">
        <v>68</v>
      </c>
      <c r="V9" s="123" t="s">
        <v>89</v>
      </c>
      <c r="W9" s="123">
        <f>MONTH(1&amp;LEFT(V9,3))</f>
        <v>1</v>
      </c>
      <c r="X9" s="123" t="str">
        <f>"Quarter "&amp;Y9</f>
        <v>Quarter 1</v>
      </c>
      <c r="Y9" s="123" t="str" cm="1">
        <f t="array" ref="Y9">_xlfn.IFS(OR(W9=1,W9=2,W9=3),"1",(OR(W9=4,W9=5,W9=6)),"2",(OR(W9=7,W9=8,W9=9)),"3",(OR(W9=10,W9=11,W9=12)),"4")</f>
        <v>1</v>
      </c>
      <c r="Z9" s="123">
        <v>1996</v>
      </c>
      <c r="AC9" s="56"/>
    </row>
    <row r="10" spans="1:29" s="54" customFormat="1" ht="17.149999999999999" customHeight="1" x14ac:dyDescent="0.35">
      <c r="A10" s="56" t="str">
        <f t="shared" ref="A10:A73" si="3">V10&amp;" "&amp;Z10</f>
        <v>February 1996</v>
      </c>
      <c r="B10" s="45">
        <v>106826</v>
      </c>
      <c r="C10" s="46">
        <v>2098</v>
      </c>
      <c r="D10" s="46">
        <v>1215</v>
      </c>
      <c r="E10" s="47">
        <f t="shared" si="0"/>
        <v>883</v>
      </c>
      <c r="F10" s="45">
        <v>4652</v>
      </c>
      <c r="G10" s="46" t="s">
        <v>68</v>
      </c>
      <c r="H10" s="46">
        <v>0</v>
      </c>
      <c r="I10" s="48">
        <f t="shared" si="1"/>
        <v>108924</v>
      </c>
      <c r="J10" s="49">
        <f t="shared" si="2"/>
        <v>112361</v>
      </c>
      <c r="K10" s="45" t="s">
        <v>68</v>
      </c>
      <c r="L10" s="46" t="s">
        <v>68</v>
      </c>
      <c r="M10" s="46" t="s">
        <v>68</v>
      </c>
      <c r="N10" s="50" t="s">
        <v>68</v>
      </c>
      <c r="O10" s="51">
        <v>4811</v>
      </c>
      <c r="P10" s="51">
        <v>691</v>
      </c>
      <c r="Q10" s="51">
        <v>0</v>
      </c>
      <c r="R10" s="52">
        <v>0</v>
      </c>
      <c r="S10" s="45" t="s">
        <v>68</v>
      </c>
      <c r="T10" s="53" t="s">
        <v>68</v>
      </c>
      <c r="V10" s="123" t="s">
        <v>90</v>
      </c>
      <c r="W10" s="123">
        <f t="shared" ref="W10:W73" si="4">MONTH(1&amp;LEFT(V10,3))</f>
        <v>2</v>
      </c>
      <c r="X10" s="123" t="str">
        <f t="shared" ref="X10:X73" si="5">"Quarter "&amp;Y10</f>
        <v>Quarter 1</v>
      </c>
      <c r="Y10" s="123" t="str" cm="1">
        <f t="array" ref="Y10">_xlfn.IFS(OR(W10=1,W10=2,W10=3),"1",(OR(W10=4,W10=5,W10=6)),"2",(OR(W10=7,W10=8,W10=9)),"3",(OR(W10=10,W10=11,W10=12)),"4")</f>
        <v>1</v>
      </c>
      <c r="Z10" s="123">
        <v>1996</v>
      </c>
      <c r="AC10" s="56"/>
    </row>
    <row r="11" spans="1:29" s="54" customFormat="1" ht="17.149999999999999" customHeight="1" x14ac:dyDescent="0.35">
      <c r="A11" s="56" t="str">
        <f t="shared" si="3"/>
        <v>March 1996</v>
      </c>
      <c r="B11" s="45">
        <v>104894</v>
      </c>
      <c r="C11" s="46">
        <v>2152</v>
      </c>
      <c r="D11" s="46">
        <v>1520</v>
      </c>
      <c r="E11" s="47">
        <f t="shared" si="0"/>
        <v>632</v>
      </c>
      <c r="F11" s="45">
        <v>2350</v>
      </c>
      <c r="G11" s="46" t="s">
        <v>68</v>
      </c>
      <c r="H11" s="46">
        <v>0</v>
      </c>
      <c r="I11" s="48">
        <f t="shared" si="1"/>
        <v>107046</v>
      </c>
      <c r="J11" s="49">
        <f t="shared" si="2"/>
        <v>107876</v>
      </c>
      <c r="K11" s="45" t="s">
        <v>68</v>
      </c>
      <c r="L11" s="46" t="s">
        <v>68</v>
      </c>
      <c r="M11" s="46" t="s">
        <v>68</v>
      </c>
      <c r="N11" s="50" t="s">
        <v>68</v>
      </c>
      <c r="O11" s="51">
        <v>5130</v>
      </c>
      <c r="P11" s="51">
        <v>589</v>
      </c>
      <c r="Q11" s="51">
        <v>0</v>
      </c>
      <c r="R11" s="52">
        <v>0</v>
      </c>
      <c r="S11" s="45" t="s">
        <v>68</v>
      </c>
      <c r="T11" s="53" t="s">
        <v>68</v>
      </c>
      <c r="V11" s="123" t="s">
        <v>91</v>
      </c>
      <c r="W11" s="123">
        <f t="shared" si="4"/>
        <v>3</v>
      </c>
      <c r="X11" s="123" t="str">
        <f t="shared" si="5"/>
        <v>Quarter 1</v>
      </c>
      <c r="Y11" s="123" t="str" cm="1">
        <f t="array" ref="Y11">_xlfn.IFS(OR(W11=1,W11=2,W11=3),"1",(OR(W11=4,W11=5,W11=6)),"2",(OR(W11=7,W11=8,W11=9)),"3",(OR(W11=10,W11=11,W11=12)),"4")</f>
        <v>1</v>
      </c>
      <c r="Z11" s="123">
        <v>1996</v>
      </c>
      <c r="AC11" s="56"/>
    </row>
    <row r="12" spans="1:29" s="54" customFormat="1" ht="17.149999999999999" customHeight="1" x14ac:dyDescent="0.35">
      <c r="A12" s="56" t="str">
        <f t="shared" si="3"/>
        <v>April 1996</v>
      </c>
      <c r="B12" s="45">
        <v>77203</v>
      </c>
      <c r="C12" s="46">
        <v>2084</v>
      </c>
      <c r="D12" s="46">
        <v>1733</v>
      </c>
      <c r="E12" s="47">
        <f t="shared" si="0"/>
        <v>351</v>
      </c>
      <c r="F12" s="45">
        <v>180</v>
      </c>
      <c r="G12" s="46" t="s">
        <v>68</v>
      </c>
      <c r="H12" s="46">
        <v>0</v>
      </c>
      <c r="I12" s="48">
        <f t="shared" si="1"/>
        <v>79287</v>
      </c>
      <c r="J12" s="49">
        <f t="shared" si="2"/>
        <v>77734</v>
      </c>
      <c r="K12" s="45" t="s">
        <v>68</v>
      </c>
      <c r="L12" s="46" t="s">
        <v>68</v>
      </c>
      <c r="M12" s="46" t="s">
        <v>68</v>
      </c>
      <c r="N12" s="50" t="s">
        <v>68</v>
      </c>
      <c r="O12" s="51">
        <v>4613</v>
      </c>
      <c r="P12" s="51">
        <v>316</v>
      </c>
      <c r="Q12" s="51">
        <v>0</v>
      </c>
      <c r="R12" s="52">
        <v>0</v>
      </c>
      <c r="S12" s="45" t="s">
        <v>68</v>
      </c>
      <c r="T12" s="53" t="s">
        <v>68</v>
      </c>
      <c r="V12" s="123" t="s">
        <v>92</v>
      </c>
      <c r="W12" s="123">
        <f t="shared" si="4"/>
        <v>4</v>
      </c>
      <c r="X12" s="123" t="str">
        <f t="shared" si="5"/>
        <v>Quarter 2</v>
      </c>
      <c r="Y12" s="123" t="str" cm="1">
        <f t="array" ref="Y12">_xlfn.IFS(OR(W12=1,W12=2,W12=3),"1",(OR(W12=4,W12=5,W12=6)),"2",(OR(W12=7,W12=8,W12=9)),"3",(OR(W12=10,W12=11,W12=12)),"4")</f>
        <v>2</v>
      </c>
      <c r="Z12" s="123">
        <v>1996</v>
      </c>
      <c r="AC12" s="56"/>
    </row>
    <row r="13" spans="1:29" s="54" customFormat="1" ht="17.149999999999999" customHeight="1" x14ac:dyDescent="0.35">
      <c r="A13" s="56" t="str">
        <f t="shared" si="3"/>
        <v>May 1996</v>
      </c>
      <c r="B13" s="45">
        <v>73763</v>
      </c>
      <c r="C13" s="46">
        <v>1893</v>
      </c>
      <c r="D13" s="46">
        <v>1887</v>
      </c>
      <c r="E13" s="47">
        <f t="shared" si="0"/>
        <v>6</v>
      </c>
      <c r="F13" s="45">
        <v>203</v>
      </c>
      <c r="G13" s="46" t="s">
        <v>68</v>
      </c>
      <c r="H13" s="46">
        <v>0</v>
      </c>
      <c r="I13" s="48">
        <f t="shared" si="1"/>
        <v>75656</v>
      </c>
      <c r="J13" s="49">
        <f t="shared" si="2"/>
        <v>73972</v>
      </c>
      <c r="K13" s="45" t="s">
        <v>68</v>
      </c>
      <c r="L13" s="46" t="s">
        <v>68</v>
      </c>
      <c r="M13" s="46" t="s">
        <v>68</v>
      </c>
      <c r="N13" s="50" t="s">
        <v>68</v>
      </c>
      <c r="O13" s="51">
        <v>4604</v>
      </c>
      <c r="P13" s="51">
        <v>289</v>
      </c>
      <c r="Q13" s="51">
        <v>0</v>
      </c>
      <c r="R13" s="52">
        <v>0</v>
      </c>
      <c r="S13" s="45" t="s">
        <v>68</v>
      </c>
      <c r="T13" s="53" t="s">
        <v>68</v>
      </c>
      <c r="V13" s="123" t="s">
        <v>93</v>
      </c>
      <c r="W13" s="123">
        <f t="shared" si="4"/>
        <v>5</v>
      </c>
      <c r="X13" s="123" t="str">
        <f t="shared" si="5"/>
        <v>Quarter 2</v>
      </c>
      <c r="Y13" s="123" t="str" cm="1">
        <f t="array" ref="Y13">_xlfn.IFS(OR(W13=1,W13=2,W13=3),"1",(OR(W13=4,W13=5,W13=6)),"2",(OR(W13=7,W13=8,W13=9)),"3",(OR(W13=10,W13=11,W13=12)),"4")</f>
        <v>2</v>
      </c>
      <c r="Z13" s="123">
        <v>1996</v>
      </c>
      <c r="AC13" s="56"/>
    </row>
    <row r="14" spans="1:29" s="54" customFormat="1" ht="17.149999999999999" customHeight="1" x14ac:dyDescent="0.35">
      <c r="A14" s="56" t="str">
        <f t="shared" si="3"/>
        <v>June 1996</v>
      </c>
      <c r="B14" s="45">
        <v>50703</v>
      </c>
      <c r="C14" s="46">
        <v>1062</v>
      </c>
      <c r="D14" s="46">
        <v>1337</v>
      </c>
      <c r="E14" s="47">
        <f t="shared" si="0"/>
        <v>-275</v>
      </c>
      <c r="F14" s="45">
        <v>-2242</v>
      </c>
      <c r="G14" s="46" t="s">
        <v>68</v>
      </c>
      <c r="H14" s="46">
        <v>0</v>
      </c>
      <c r="I14" s="48">
        <f t="shared" si="1"/>
        <v>51765</v>
      </c>
      <c r="J14" s="49">
        <f t="shared" si="2"/>
        <v>48186</v>
      </c>
      <c r="K14" s="45" t="s">
        <v>68</v>
      </c>
      <c r="L14" s="46" t="s">
        <v>68</v>
      </c>
      <c r="M14" s="46" t="s">
        <v>68</v>
      </c>
      <c r="N14" s="50" t="s">
        <v>68</v>
      </c>
      <c r="O14" s="51">
        <v>3987</v>
      </c>
      <c r="P14" s="51">
        <v>142</v>
      </c>
      <c r="Q14" s="51">
        <v>0</v>
      </c>
      <c r="R14" s="52">
        <v>0</v>
      </c>
      <c r="S14" s="45" t="s">
        <v>68</v>
      </c>
      <c r="T14" s="53" t="s">
        <v>68</v>
      </c>
      <c r="V14" s="123" t="s">
        <v>94</v>
      </c>
      <c r="W14" s="123">
        <f t="shared" si="4"/>
        <v>6</v>
      </c>
      <c r="X14" s="123" t="str">
        <f t="shared" si="5"/>
        <v>Quarter 2</v>
      </c>
      <c r="Y14" s="123" t="str" cm="1">
        <f t="array" ref="Y14">_xlfn.IFS(OR(W14=1,W14=2,W14=3),"1",(OR(W14=4,W14=5,W14=6)),"2",(OR(W14=7,W14=8,W14=9)),"3",(OR(W14=10,W14=11,W14=12)),"4")</f>
        <v>2</v>
      </c>
      <c r="Z14" s="123">
        <v>1996</v>
      </c>
      <c r="AC14" s="56"/>
    </row>
    <row r="15" spans="1:29" s="54" customFormat="1" ht="17.149999999999999" customHeight="1" x14ac:dyDescent="0.35">
      <c r="A15" s="56" t="str">
        <f t="shared" si="3"/>
        <v>July 1996</v>
      </c>
      <c r="B15" s="45">
        <v>50610</v>
      </c>
      <c r="C15" s="46">
        <v>1274</v>
      </c>
      <c r="D15" s="46">
        <v>719</v>
      </c>
      <c r="E15" s="47">
        <f t="shared" si="0"/>
        <v>555</v>
      </c>
      <c r="F15" s="45">
        <v>-3038</v>
      </c>
      <c r="G15" s="46" t="s">
        <v>68</v>
      </c>
      <c r="H15" s="46">
        <v>0</v>
      </c>
      <c r="I15" s="48">
        <f t="shared" si="1"/>
        <v>51884</v>
      </c>
      <c r="J15" s="49">
        <f t="shared" si="2"/>
        <v>48127</v>
      </c>
      <c r="K15" s="45" t="s">
        <v>68</v>
      </c>
      <c r="L15" s="46" t="s">
        <v>68</v>
      </c>
      <c r="M15" s="46" t="s">
        <v>68</v>
      </c>
      <c r="N15" s="50" t="s">
        <v>68</v>
      </c>
      <c r="O15" s="51">
        <v>4095</v>
      </c>
      <c r="P15" s="51">
        <v>83</v>
      </c>
      <c r="Q15" s="51">
        <v>0</v>
      </c>
      <c r="R15" s="52">
        <v>0</v>
      </c>
      <c r="S15" s="45" t="s">
        <v>68</v>
      </c>
      <c r="T15" s="53" t="s">
        <v>68</v>
      </c>
      <c r="V15" s="123" t="s">
        <v>95</v>
      </c>
      <c r="W15" s="123">
        <f t="shared" si="4"/>
        <v>7</v>
      </c>
      <c r="X15" s="123" t="str">
        <f t="shared" si="5"/>
        <v>Quarter 3</v>
      </c>
      <c r="Y15" s="123" t="str" cm="1">
        <f t="array" ref="Y15">_xlfn.IFS(OR(W15=1,W15=2,W15=3),"1",(OR(W15=4,W15=5,W15=6)),"2",(OR(W15=7,W15=8,W15=9)),"3",(OR(W15=10,W15=11,W15=12)),"4")</f>
        <v>3</v>
      </c>
      <c r="Z15" s="123">
        <v>1996</v>
      </c>
      <c r="AC15" s="56"/>
    </row>
    <row r="16" spans="1:29" s="54" customFormat="1" ht="17.149999999999999" customHeight="1" x14ac:dyDescent="0.35">
      <c r="A16" s="56" t="str">
        <f t="shared" si="3"/>
        <v>August 1996</v>
      </c>
      <c r="B16" s="45">
        <v>49132</v>
      </c>
      <c r="C16" s="46">
        <v>1574</v>
      </c>
      <c r="D16" s="46">
        <v>329</v>
      </c>
      <c r="E16" s="47">
        <f t="shared" si="0"/>
        <v>1245</v>
      </c>
      <c r="F16" s="45">
        <v>-4206</v>
      </c>
      <c r="G16" s="46" t="s">
        <v>68</v>
      </c>
      <c r="H16" s="46">
        <v>0</v>
      </c>
      <c r="I16" s="48">
        <f t="shared" si="1"/>
        <v>50706</v>
      </c>
      <c r="J16" s="49">
        <f t="shared" si="2"/>
        <v>46171</v>
      </c>
      <c r="K16" s="45" t="s">
        <v>68</v>
      </c>
      <c r="L16" s="46" t="s">
        <v>68</v>
      </c>
      <c r="M16" s="46" t="s">
        <v>68</v>
      </c>
      <c r="N16" s="50" t="s">
        <v>68</v>
      </c>
      <c r="O16" s="51">
        <v>3916</v>
      </c>
      <c r="P16" s="51">
        <v>75</v>
      </c>
      <c r="Q16" s="51">
        <v>0</v>
      </c>
      <c r="R16" s="52">
        <v>0</v>
      </c>
      <c r="S16" s="45" t="s">
        <v>68</v>
      </c>
      <c r="T16" s="53" t="s">
        <v>68</v>
      </c>
      <c r="V16" s="123" t="s">
        <v>96</v>
      </c>
      <c r="W16" s="123">
        <f t="shared" si="4"/>
        <v>8</v>
      </c>
      <c r="X16" s="123" t="str">
        <f t="shared" si="5"/>
        <v>Quarter 3</v>
      </c>
      <c r="Y16" s="123" t="str" cm="1">
        <f t="array" ref="Y16">_xlfn.IFS(OR(W16=1,W16=2,W16=3),"1",(OR(W16=4,W16=5,W16=6)),"2",(OR(W16=7,W16=8,W16=9)),"3",(OR(W16=10,W16=11,W16=12)),"4")</f>
        <v>3</v>
      </c>
      <c r="Z16" s="123">
        <v>1996</v>
      </c>
      <c r="AC16" s="56"/>
    </row>
    <row r="17" spans="1:29" s="54" customFormat="1" ht="17.149999999999999" customHeight="1" x14ac:dyDescent="0.35">
      <c r="A17" s="56" t="str">
        <f t="shared" si="3"/>
        <v>September 1996</v>
      </c>
      <c r="B17" s="45">
        <v>60153</v>
      </c>
      <c r="C17" s="46">
        <v>1222</v>
      </c>
      <c r="D17" s="46">
        <v>922</v>
      </c>
      <c r="E17" s="47">
        <f t="shared" si="0"/>
        <v>300</v>
      </c>
      <c r="F17" s="45">
        <v>-4100</v>
      </c>
      <c r="G17" s="46" t="s">
        <v>68</v>
      </c>
      <c r="H17" s="46">
        <v>0</v>
      </c>
      <c r="I17" s="48">
        <f t="shared" si="1"/>
        <v>61375</v>
      </c>
      <c r="J17" s="49">
        <f t="shared" si="2"/>
        <v>56353</v>
      </c>
      <c r="K17" s="45" t="s">
        <v>68</v>
      </c>
      <c r="L17" s="46" t="s">
        <v>68</v>
      </c>
      <c r="M17" s="46" t="s">
        <v>68</v>
      </c>
      <c r="N17" s="50" t="s">
        <v>68</v>
      </c>
      <c r="O17" s="51">
        <v>4195</v>
      </c>
      <c r="P17" s="51">
        <v>161</v>
      </c>
      <c r="Q17" s="51">
        <v>0</v>
      </c>
      <c r="R17" s="52">
        <v>0</v>
      </c>
      <c r="S17" s="45" t="s">
        <v>68</v>
      </c>
      <c r="T17" s="53" t="s">
        <v>68</v>
      </c>
      <c r="V17" s="123" t="s">
        <v>97</v>
      </c>
      <c r="W17" s="123">
        <f t="shared" si="4"/>
        <v>9</v>
      </c>
      <c r="X17" s="123" t="str">
        <f t="shared" si="5"/>
        <v>Quarter 3</v>
      </c>
      <c r="Y17" s="123" t="str" cm="1">
        <f t="array" ref="Y17">_xlfn.IFS(OR(W17=1,W17=2,W17=3),"1",(OR(W17=4,W17=5,W17=6)),"2",(OR(W17=7,W17=8,W17=9)),"3",(OR(W17=10,W17=11,W17=12)),"4")</f>
        <v>3</v>
      </c>
      <c r="Z17" s="123">
        <v>1996</v>
      </c>
      <c r="AC17" s="56"/>
    </row>
    <row r="18" spans="1:29" s="54" customFormat="1" ht="17.149999999999999" customHeight="1" x14ac:dyDescent="0.35">
      <c r="A18" s="56" t="str">
        <f t="shared" si="3"/>
        <v>October 1996</v>
      </c>
      <c r="B18" s="45">
        <v>77672</v>
      </c>
      <c r="C18" s="46">
        <v>677</v>
      </c>
      <c r="D18" s="46">
        <v>1049</v>
      </c>
      <c r="E18" s="47">
        <f t="shared" si="0"/>
        <v>-372</v>
      </c>
      <c r="F18" s="45">
        <v>-2374</v>
      </c>
      <c r="G18" s="46" t="s">
        <v>68</v>
      </c>
      <c r="H18" s="46">
        <v>0</v>
      </c>
      <c r="I18" s="48">
        <f t="shared" si="1"/>
        <v>78349</v>
      </c>
      <c r="J18" s="49">
        <f t="shared" si="2"/>
        <v>74926</v>
      </c>
      <c r="K18" s="45" t="s">
        <v>68</v>
      </c>
      <c r="L18" s="46" t="s">
        <v>68</v>
      </c>
      <c r="M18" s="46" t="s">
        <v>68</v>
      </c>
      <c r="N18" s="50" t="s">
        <v>68</v>
      </c>
      <c r="O18" s="51">
        <v>4742</v>
      </c>
      <c r="P18" s="51">
        <v>294</v>
      </c>
      <c r="Q18" s="51">
        <v>0</v>
      </c>
      <c r="R18" s="52">
        <v>0</v>
      </c>
      <c r="S18" s="45" t="s">
        <v>68</v>
      </c>
      <c r="T18" s="53" t="s">
        <v>68</v>
      </c>
      <c r="V18" s="123" t="s">
        <v>98</v>
      </c>
      <c r="W18" s="123">
        <f t="shared" si="4"/>
        <v>10</v>
      </c>
      <c r="X18" s="123" t="str">
        <f t="shared" si="5"/>
        <v>Quarter 4</v>
      </c>
      <c r="Y18" s="123" t="str" cm="1">
        <f t="array" ref="Y18">_xlfn.IFS(OR(W18=1,W18=2,W18=3),"1",(OR(W18=4,W18=5,W18=6)),"2",(OR(W18=7,W18=8,W18=9)),"3",(OR(W18=10,W18=11,W18=12)),"4")</f>
        <v>4</v>
      </c>
      <c r="Z18" s="123">
        <v>1996</v>
      </c>
      <c r="AC18" s="56"/>
    </row>
    <row r="19" spans="1:29" s="54" customFormat="1" ht="17.149999999999999" customHeight="1" x14ac:dyDescent="0.35">
      <c r="A19" s="56" t="str">
        <f t="shared" si="3"/>
        <v>November 1996</v>
      </c>
      <c r="B19" s="45">
        <v>101818</v>
      </c>
      <c r="C19" s="46">
        <v>1688</v>
      </c>
      <c r="D19" s="46">
        <v>1494</v>
      </c>
      <c r="E19" s="47">
        <f t="shared" si="0"/>
        <v>194</v>
      </c>
      <c r="F19" s="45">
        <v>-878</v>
      </c>
      <c r="G19" s="46" t="s">
        <v>68</v>
      </c>
      <c r="H19" s="46">
        <v>0</v>
      </c>
      <c r="I19" s="48">
        <f t="shared" si="1"/>
        <v>103506</v>
      </c>
      <c r="J19" s="49">
        <f t="shared" si="2"/>
        <v>101134</v>
      </c>
      <c r="K19" s="45" t="s">
        <v>68</v>
      </c>
      <c r="L19" s="46" t="s">
        <v>68</v>
      </c>
      <c r="M19" s="46" t="s">
        <v>68</v>
      </c>
      <c r="N19" s="50" t="s">
        <v>68</v>
      </c>
      <c r="O19" s="51">
        <v>5095</v>
      </c>
      <c r="P19" s="51">
        <v>528</v>
      </c>
      <c r="Q19" s="51">
        <v>0</v>
      </c>
      <c r="R19" s="52">
        <v>0</v>
      </c>
      <c r="S19" s="45" t="s">
        <v>68</v>
      </c>
      <c r="T19" s="53" t="s">
        <v>68</v>
      </c>
      <c r="V19" s="123" t="s">
        <v>99</v>
      </c>
      <c r="W19" s="123">
        <f t="shared" si="4"/>
        <v>11</v>
      </c>
      <c r="X19" s="123" t="str">
        <f t="shared" si="5"/>
        <v>Quarter 4</v>
      </c>
      <c r="Y19" s="123" t="str" cm="1">
        <f t="array" ref="Y19">_xlfn.IFS(OR(W19=1,W19=2,W19=3),"1",(OR(W19=4,W19=5,W19=6)),"2",(OR(W19=7,W19=8,W19=9)),"3",(OR(W19=10,W19=11,W19=12)),"4")</f>
        <v>4</v>
      </c>
      <c r="Z19" s="123">
        <v>1996</v>
      </c>
      <c r="AC19" s="56"/>
    </row>
    <row r="20" spans="1:29" s="54" customFormat="1" ht="17.149999999999999" customHeight="1" x14ac:dyDescent="0.35">
      <c r="A20" s="56" t="str">
        <f t="shared" si="3"/>
        <v>December 1996</v>
      </c>
      <c r="B20" s="45">
        <v>119049</v>
      </c>
      <c r="C20" s="46">
        <v>1874</v>
      </c>
      <c r="D20" s="46">
        <v>1641</v>
      </c>
      <c r="E20" s="47">
        <f t="shared" si="0"/>
        <v>233</v>
      </c>
      <c r="F20" s="45">
        <v>561</v>
      </c>
      <c r="G20" s="46" t="s">
        <v>68</v>
      </c>
      <c r="H20" s="46">
        <v>0</v>
      </c>
      <c r="I20" s="48">
        <f t="shared" si="1"/>
        <v>120923</v>
      </c>
      <c r="J20" s="49">
        <f t="shared" si="2"/>
        <v>119843</v>
      </c>
      <c r="K20" s="45" t="s">
        <v>68</v>
      </c>
      <c r="L20" s="46" t="s">
        <v>68</v>
      </c>
      <c r="M20" s="46" t="s">
        <v>68</v>
      </c>
      <c r="N20" s="50" t="s">
        <v>68</v>
      </c>
      <c r="O20" s="51">
        <v>5576</v>
      </c>
      <c r="P20" s="51">
        <v>717</v>
      </c>
      <c r="Q20" s="51">
        <v>0</v>
      </c>
      <c r="R20" s="52">
        <v>0</v>
      </c>
      <c r="S20" s="45" t="s">
        <v>68</v>
      </c>
      <c r="T20" s="53" t="s">
        <v>68</v>
      </c>
      <c r="V20" s="123" t="s">
        <v>100</v>
      </c>
      <c r="W20" s="123">
        <f t="shared" si="4"/>
        <v>12</v>
      </c>
      <c r="X20" s="123" t="str">
        <f t="shared" si="5"/>
        <v>Quarter 4</v>
      </c>
      <c r="Y20" s="123" t="str" cm="1">
        <f t="array" ref="Y20">_xlfn.IFS(OR(W20=1,W20=2,W20=3),"1",(OR(W20=4,W20=5,W20=6)),"2",(OR(W20=7,W20=8,W20=9)),"3",(OR(W20=10,W20=11,W20=12)),"4")</f>
        <v>4</v>
      </c>
      <c r="Z20" s="123">
        <v>1996</v>
      </c>
      <c r="AC20" s="56"/>
    </row>
    <row r="21" spans="1:29" s="54" customFormat="1" ht="17.149999999999999" customHeight="1" x14ac:dyDescent="0.35">
      <c r="A21" s="56" t="str">
        <f t="shared" si="3"/>
        <v>January 1997</v>
      </c>
      <c r="B21" s="45">
        <v>120303</v>
      </c>
      <c r="C21" s="46">
        <v>1955</v>
      </c>
      <c r="D21" s="46">
        <v>1768</v>
      </c>
      <c r="E21" s="47">
        <f t="shared" si="0"/>
        <v>187</v>
      </c>
      <c r="F21" s="45">
        <v>4198</v>
      </c>
      <c r="G21" s="46" t="s">
        <v>68</v>
      </c>
      <c r="H21" s="46">
        <v>0</v>
      </c>
      <c r="I21" s="48">
        <f t="shared" si="1"/>
        <v>122258</v>
      </c>
      <c r="J21" s="49">
        <f t="shared" si="2"/>
        <v>124688</v>
      </c>
      <c r="K21" s="45" t="s">
        <v>68</v>
      </c>
      <c r="L21" s="46" t="s">
        <v>68</v>
      </c>
      <c r="M21" s="46" t="s">
        <v>68</v>
      </c>
      <c r="N21" s="50" t="s">
        <v>68</v>
      </c>
      <c r="O21" s="51">
        <v>5561</v>
      </c>
      <c r="P21" s="51">
        <v>791</v>
      </c>
      <c r="Q21" s="51">
        <v>0</v>
      </c>
      <c r="R21" s="52">
        <v>0</v>
      </c>
      <c r="S21" s="45" t="s">
        <v>68</v>
      </c>
      <c r="T21" s="53" t="s">
        <v>68</v>
      </c>
      <c r="V21" s="123" t="s">
        <v>89</v>
      </c>
      <c r="W21" s="123">
        <f t="shared" si="4"/>
        <v>1</v>
      </c>
      <c r="X21" s="123" t="str">
        <f t="shared" si="5"/>
        <v>Quarter 1</v>
      </c>
      <c r="Y21" s="123" t="str" cm="1">
        <f t="array" ref="Y21">_xlfn.IFS(OR(W21=1,W21=2,W21=3),"1",(OR(W21=4,W21=5,W21=6)),"2",(OR(W21=7,W21=8,W21=9)),"3",(OR(W21=10,W21=11,W21=12)),"4")</f>
        <v>1</v>
      </c>
      <c r="Z21" s="123">
        <v>1997</v>
      </c>
      <c r="AC21" s="56"/>
    </row>
    <row r="22" spans="1:29" s="54" customFormat="1" ht="17.149999999999999" customHeight="1" x14ac:dyDescent="0.35">
      <c r="A22" s="56" t="str">
        <f t="shared" si="3"/>
        <v>February 1997</v>
      </c>
      <c r="B22" s="45">
        <v>100263</v>
      </c>
      <c r="C22" s="46">
        <v>1791</v>
      </c>
      <c r="D22" s="46">
        <v>1627</v>
      </c>
      <c r="E22" s="47">
        <f t="shared" si="0"/>
        <v>164</v>
      </c>
      <c r="F22" s="45">
        <v>1737</v>
      </c>
      <c r="G22" s="46" t="s">
        <v>68</v>
      </c>
      <c r="H22" s="46">
        <v>0</v>
      </c>
      <c r="I22" s="48">
        <f t="shared" si="1"/>
        <v>102054</v>
      </c>
      <c r="J22" s="49">
        <f t="shared" si="2"/>
        <v>102164</v>
      </c>
      <c r="K22" s="45" t="s">
        <v>68</v>
      </c>
      <c r="L22" s="46" t="s">
        <v>68</v>
      </c>
      <c r="M22" s="46" t="s">
        <v>68</v>
      </c>
      <c r="N22" s="50" t="s">
        <v>68</v>
      </c>
      <c r="O22" s="51">
        <v>5010</v>
      </c>
      <c r="P22" s="51">
        <v>587</v>
      </c>
      <c r="Q22" s="51">
        <v>0</v>
      </c>
      <c r="R22" s="52">
        <v>0</v>
      </c>
      <c r="S22" s="45" t="s">
        <v>68</v>
      </c>
      <c r="T22" s="53" t="s">
        <v>68</v>
      </c>
      <c r="V22" s="123" t="s">
        <v>90</v>
      </c>
      <c r="W22" s="123">
        <f t="shared" si="4"/>
        <v>2</v>
      </c>
      <c r="X22" s="123" t="str">
        <f t="shared" si="5"/>
        <v>Quarter 1</v>
      </c>
      <c r="Y22" s="123" t="str" cm="1">
        <f t="array" ref="Y22">_xlfn.IFS(OR(W22=1,W22=2,W22=3),"1",(OR(W22=4,W22=5,W22=6)),"2",(OR(W22=7,W22=8,W22=9)),"3",(OR(W22=10,W22=11,W22=12)),"4")</f>
        <v>1</v>
      </c>
      <c r="Z22" s="123">
        <v>1997</v>
      </c>
      <c r="AC22" s="56"/>
    </row>
    <row r="23" spans="1:29" s="54" customFormat="1" ht="17.149999999999999" customHeight="1" x14ac:dyDescent="0.35">
      <c r="A23" s="56" t="str">
        <f t="shared" si="3"/>
        <v>March 1997</v>
      </c>
      <c r="B23" s="45">
        <v>93558</v>
      </c>
      <c r="C23" s="46">
        <v>1997</v>
      </c>
      <c r="D23" s="46">
        <v>1617</v>
      </c>
      <c r="E23" s="47">
        <f t="shared" si="0"/>
        <v>380</v>
      </c>
      <c r="F23" s="45">
        <v>390</v>
      </c>
      <c r="G23" s="46" t="s">
        <v>68</v>
      </c>
      <c r="H23" s="46">
        <v>0</v>
      </c>
      <c r="I23" s="48">
        <f t="shared" si="1"/>
        <v>95555</v>
      </c>
      <c r="J23" s="49">
        <f t="shared" si="2"/>
        <v>94328</v>
      </c>
      <c r="K23" s="45" t="s">
        <v>68</v>
      </c>
      <c r="L23" s="46" t="s">
        <v>68</v>
      </c>
      <c r="M23" s="46" t="s">
        <v>68</v>
      </c>
      <c r="N23" s="50" t="s">
        <v>68</v>
      </c>
      <c r="O23" s="51">
        <v>5350</v>
      </c>
      <c r="P23" s="51">
        <v>353</v>
      </c>
      <c r="Q23" s="51">
        <v>0</v>
      </c>
      <c r="R23" s="52">
        <v>0</v>
      </c>
      <c r="S23" s="45" t="s">
        <v>68</v>
      </c>
      <c r="T23" s="53" t="s">
        <v>68</v>
      </c>
      <c r="V23" s="123" t="s">
        <v>91</v>
      </c>
      <c r="W23" s="123">
        <f t="shared" si="4"/>
        <v>3</v>
      </c>
      <c r="X23" s="123" t="str">
        <f t="shared" si="5"/>
        <v>Quarter 1</v>
      </c>
      <c r="Y23" s="123" t="str" cm="1">
        <f t="array" ref="Y23">_xlfn.IFS(OR(W23=1,W23=2,W23=3),"1",(OR(W23=4,W23=5,W23=6)),"2",(OR(W23=7,W23=8,W23=9)),"3",(OR(W23=10,W23=11,W23=12)),"4")</f>
        <v>1</v>
      </c>
      <c r="Z23" s="123">
        <v>1997</v>
      </c>
      <c r="AC23" s="56"/>
    </row>
    <row r="24" spans="1:29" s="54" customFormat="1" ht="17.149999999999999" customHeight="1" x14ac:dyDescent="0.35">
      <c r="A24" s="56" t="str">
        <f t="shared" si="3"/>
        <v>April 1997</v>
      </c>
      <c r="B24" s="45">
        <v>81261</v>
      </c>
      <c r="C24" s="46">
        <v>1838</v>
      </c>
      <c r="D24" s="46">
        <v>1502</v>
      </c>
      <c r="E24" s="47">
        <f t="shared" si="0"/>
        <v>336</v>
      </c>
      <c r="F24" s="45">
        <v>389</v>
      </c>
      <c r="G24" s="46" t="s">
        <v>68</v>
      </c>
      <c r="H24" s="46">
        <v>0</v>
      </c>
      <c r="I24" s="48">
        <f t="shared" si="1"/>
        <v>83099</v>
      </c>
      <c r="J24" s="49">
        <f t="shared" si="2"/>
        <v>81986</v>
      </c>
      <c r="K24" s="45" t="s">
        <v>68</v>
      </c>
      <c r="L24" s="46" t="s">
        <v>68</v>
      </c>
      <c r="M24" s="46" t="s">
        <v>68</v>
      </c>
      <c r="N24" s="50" t="s">
        <v>68</v>
      </c>
      <c r="O24" s="51">
        <v>4832</v>
      </c>
      <c r="P24" s="51">
        <v>320</v>
      </c>
      <c r="Q24" s="51">
        <v>0</v>
      </c>
      <c r="R24" s="52">
        <v>0</v>
      </c>
      <c r="S24" s="45" t="s">
        <v>68</v>
      </c>
      <c r="T24" s="53" t="s">
        <v>68</v>
      </c>
      <c r="V24" s="123" t="s">
        <v>92</v>
      </c>
      <c r="W24" s="123">
        <f t="shared" si="4"/>
        <v>4</v>
      </c>
      <c r="X24" s="123" t="str">
        <f t="shared" si="5"/>
        <v>Quarter 2</v>
      </c>
      <c r="Y24" s="123" t="str" cm="1">
        <f t="array" ref="Y24">_xlfn.IFS(OR(W24=1,W24=2,W24=3),"1",(OR(W24=4,W24=5,W24=6)),"2",(OR(W24=7,W24=8,W24=9)),"3",(OR(W24=10,W24=11,W24=12)),"4")</f>
        <v>2</v>
      </c>
      <c r="Z24" s="123">
        <v>1997</v>
      </c>
      <c r="AC24" s="56"/>
    </row>
    <row r="25" spans="1:29" s="54" customFormat="1" ht="17.149999999999999" customHeight="1" x14ac:dyDescent="0.35">
      <c r="A25" s="56" t="str">
        <f t="shared" si="3"/>
        <v>May 1997</v>
      </c>
      <c r="B25" s="45">
        <v>69869</v>
      </c>
      <c r="C25" s="46">
        <v>1200</v>
      </c>
      <c r="D25" s="46">
        <v>1769</v>
      </c>
      <c r="E25" s="47">
        <f t="shared" si="0"/>
        <v>-569</v>
      </c>
      <c r="F25" s="45">
        <v>-95</v>
      </c>
      <c r="G25" s="46" t="s">
        <v>68</v>
      </c>
      <c r="H25" s="46">
        <v>0</v>
      </c>
      <c r="I25" s="48">
        <f t="shared" si="1"/>
        <v>71069</v>
      </c>
      <c r="J25" s="49">
        <f t="shared" si="2"/>
        <v>69205</v>
      </c>
      <c r="K25" s="45" t="s">
        <v>68</v>
      </c>
      <c r="L25" s="46" t="s">
        <v>68</v>
      </c>
      <c r="M25" s="46" t="s">
        <v>68</v>
      </c>
      <c r="N25" s="50" t="s">
        <v>68</v>
      </c>
      <c r="O25" s="51">
        <v>4138</v>
      </c>
      <c r="P25" s="51">
        <v>177</v>
      </c>
      <c r="Q25" s="51">
        <v>0</v>
      </c>
      <c r="R25" s="52">
        <v>0</v>
      </c>
      <c r="S25" s="45" t="s">
        <v>68</v>
      </c>
      <c r="T25" s="53" t="s">
        <v>68</v>
      </c>
      <c r="V25" s="123" t="s">
        <v>93</v>
      </c>
      <c r="W25" s="123">
        <f t="shared" si="4"/>
        <v>5</v>
      </c>
      <c r="X25" s="123" t="str">
        <f t="shared" si="5"/>
        <v>Quarter 2</v>
      </c>
      <c r="Y25" s="123" t="str" cm="1">
        <f t="array" ref="Y25">_xlfn.IFS(OR(W25=1,W25=2,W25=3),"1",(OR(W25=4,W25=5,W25=6)),"2",(OR(W25=7,W25=8,W25=9)),"3",(OR(W25=10,W25=11,W25=12)),"4")</f>
        <v>2</v>
      </c>
      <c r="Z25" s="123">
        <v>1997</v>
      </c>
      <c r="AC25" s="56"/>
    </row>
    <row r="26" spans="1:29" s="54" customFormat="1" ht="17.149999999999999" customHeight="1" x14ac:dyDescent="0.35">
      <c r="A26" s="56" t="str">
        <f t="shared" si="3"/>
        <v>June 1997</v>
      </c>
      <c r="B26" s="45">
        <v>61817</v>
      </c>
      <c r="C26" s="46">
        <v>1068</v>
      </c>
      <c r="D26" s="46">
        <v>1319</v>
      </c>
      <c r="E26" s="47">
        <f t="shared" si="0"/>
        <v>-251</v>
      </c>
      <c r="F26" s="45">
        <v>-4043</v>
      </c>
      <c r="G26" s="46" t="s">
        <v>68</v>
      </c>
      <c r="H26" s="46">
        <v>0</v>
      </c>
      <c r="I26" s="48">
        <f t="shared" si="1"/>
        <v>62885</v>
      </c>
      <c r="J26" s="49">
        <f t="shared" si="2"/>
        <v>57523</v>
      </c>
      <c r="K26" s="45" t="s">
        <v>68</v>
      </c>
      <c r="L26" s="46" t="s">
        <v>68</v>
      </c>
      <c r="M26" s="46" t="s">
        <v>68</v>
      </c>
      <c r="N26" s="50" t="s">
        <v>68</v>
      </c>
      <c r="O26" s="51">
        <v>4086</v>
      </c>
      <c r="P26" s="51">
        <v>145</v>
      </c>
      <c r="Q26" s="51">
        <v>0</v>
      </c>
      <c r="R26" s="52">
        <v>0</v>
      </c>
      <c r="S26" s="45" t="s">
        <v>68</v>
      </c>
      <c r="T26" s="53" t="s">
        <v>68</v>
      </c>
      <c r="V26" s="123" t="s">
        <v>94</v>
      </c>
      <c r="W26" s="123">
        <f t="shared" si="4"/>
        <v>6</v>
      </c>
      <c r="X26" s="123" t="str">
        <f t="shared" si="5"/>
        <v>Quarter 2</v>
      </c>
      <c r="Y26" s="123" t="str" cm="1">
        <f t="array" ref="Y26">_xlfn.IFS(OR(W26=1,W26=2,W26=3),"1",(OR(W26=4,W26=5,W26=6)),"2",(OR(W26=7,W26=8,W26=9)),"3",(OR(W26=10,W26=11,W26=12)),"4")</f>
        <v>2</v>
      </c>
      <c r="Z26" s="123">
        <v>1997</v>
      </c>
      <c r="AC26" s="56"/>
    </row>
    <row r="27" spans="1:29" ht="17.149999999999999" customHeight="1" x14ac:dyDescent="0.35">
      <c r="A27" s="56" t="str">
        <f t="shared" si="3"/>
        <v>July 1997</v>
      </c>
      <c r="B27" s="45">
        <v>60313</v>
      </c>
      <c r="C27" s="46">
        <v>814</v>
      </c>
      <c r="D27" s="46">
        <v>1514</v>
      </c>
      <c r="E27" s="47">
        <f t="shared" si="0"/>
        <v>-700</v>
      </c>
      <c r="F27" s="45">
        <v>-4921</v>
      </c>
      <c r="G27" s="46" t="s">
        <v>68</v>
      </c>
      <c r="H27" s="46">
        <v>0</v>
      </c>
      <c r="I27" s="48">
        <f t="shared" si="1"/>
        <v>61127</v>
      </c>
      <c r="J27" s="49">
        <f t="shared" si="2"/>
        <v>54692</v>
      </c>
      <c r="K27" s="45" t="s">
        <v>68</v>
      </c>
      <c r="L27" s="46" t="s">
        <v>68</v>
      </c>
      <c r="M27" s="46" t="s">
        <v>68</v>
      </c>
      <c r="N27" s="50" t="s">
        <v>68</v>
      </c>
      <c r="O27" s="46">
        <v>4664</v>
      </c>
      <c r="P27" s="46">
        <v>160</v>
      </c>
      <c r="Q27" s="46">
        <v>0</v>
      </c>
      <c r="R27" s="50">
        <v>0</v>
      </c>
      <c r="S27" s="45" t="s">
        <v>68</v>
      </c>
      <c r="T27" s="53" t="s">
        <v>68</v>
      </c>
      <c r="V27" s="124" t="s">
        <v>95</v>
      </c>
      <c r="W27" s="123">
        <f t="shared" si="4"/>
        <v>7</v>
      </c>
      <c r="X27" s="123" t="str">
        <f t="shared" si="5"/>
        <v>Quarter 3</v>
      </c>
      <c r="Y27" s="123" t="str" cm="1">
        <f t="array" ref="Y27">_xlfn.IFS(OR(W27=1,W27=2,W27=3),"1",(OR(W27=4,W27=5,W27=6)),"2",(OR(W27=7,W27=8,W27=9)),"3",(OR(W27=10,W27=11,W27=12)),"4")</f>
        <v>3</v>
      </c>
      <c r="Z27" s="124">
        <v>1997</v>
      </c>
    </row>
    <row r="28" spans="1:29" ht="17.149999999999999" customHeight="1" x14ac:dyDescent="0.35">
      <c r="A28" s="56" t="str">
        <f t="shared" si="3"/>
        <v>August 1997</v>
      </c>
      <c r="B28" s="45">
        <v>56128</v>
      </c>
      <c r="C28" s="46">
        <v>782</v>
      </c>
      <c r="D28" s="46">
        <v>1709</v>
      </c>
      <c r="E28" s="47">
        <f t="shared" si="0"/>
        <v>-927</v>
      </c>
      <c r="F28" s="45">
        <v>-4354</v>
      </c>
      <c r="G28" s="46" t="s">
        <v>68</v>
      </c>
      <c r="H28" s="46">
        <v>0</v>
      </c>
      <c r="I28" s="48">
        <f t="shared" si="1"/>
        <v>56910</v>
      </c>
      <c r="J28" s="49">
        <f t="shared" si="2"/>
        <v>50847</v>
      </c>
      <c r="K28" s="45" t="s">
        <v>68</v>
      </c>
      <c r="L28" s="46" t="s">
        <v>68</v>
      </c>
      <c r="M28" s="46" t="s">
        <v>68</v>
      </c>
      <c r="N28" s="50" t="s">
        <v>68</v>
      </c>
      <c r="O28" s="46">
        <v>4340</v>
      </c>
      <c r="P28" s="46">
        <v>86</v>
      </c>
      <c r="Q28" s="46">
        <v>0</v>
      </c>
      <c r="R28" s="50">
        <v>0</v>
      </c>
      <c r="S28" s="45" t="s">
        <v>68</v>
      </c>
      <c r="T28" s="53" t="s">
        <v>68</v>
      </c>
      <c r="V28" s="124" t="s">
        <v>96</v>
      </c>
      <c r="W28" s="123">
        <f t="shared" si="4"/>
        <v>8</v>
      </c>
      <c r="X28" s="123" t="str">
        <f t="shared" si="5"/>
        <v>Quarter 3</v>
      </c>
      <c r="Y28" s="123" t="str" cm="1">
        <f t="array" ref="Y28">_xlfn.IFS(OR(W28=1,W28=2,W28=3),"1",(OR(W28=4,W28=5,W28=6)),"2",(OR(W28=7,W28=8,W28=9)),"3",(OR(W28=10,W28=11,W28=12)),"4")</f>
        <v>3</v>
      </c>
      <c r="Z28" s="124">
        <v>1997</v>
      </c>
    </row>
    <row r="29" spans="1:29" ht="17.149999999999999" customHeight="1" x14ac:dyDescent="0.35">
      <c r="A29" s="56" t="str">
        <f t="shared" si="3"/>
        <v>September 1997</v>
      </c>
      <c r="B29" s="45">
        <v>60344</v>
      </c>
      <c r="C29" s="46">
        <v>902</v>
      </c>
      <c r="D29" s="57">
        <v>1560</v>
      </c>
      <c r="E29" s="47">
        <f t="shared" si="0"/>
        <v>-658</v>
      </c>
      <c r="F29" s="45">
        <v>-2215</v>
      </c>
      <c r="G29" s="46" t="s">
        <v>68</v>
      </c>
      <c r="H29" s="46">
        <v>0</v>
      </c>
      <c r="I29" s="48">
        <f t="shared" si="1"/>
        <v>61246</v>
      </c>
      <c r="J29" s="49">
        <f t="shared" si="2"/>
        <v>57471</v>
      </c>
      <c r="K29" s="45" t="s">
        <v>68</v>
      </c>
      <c r="L29" s="46" t="s">
        <v>68</v>
      </c>
      <c r="M29" s="46" t="s">
        <v>68</v>
      </c>
      <c r="N29" s="50" t="s">
        <v>68</v>
      </c>
      <c r="O29" s="46">
        <v>4275</v>
      </c>
      <c r="P29" s="46">
        <v>135</v>
      </c>
      <c r="Q29" s="46">
        <v>0</v>
      </c>
      <c r="R29" s="50">
        <v>0</v>
      </c>
      <c r="S29" s="45" t="s">
        <v>68</v>
      </c>
      <c r="T29" s="53" t="s">
        <v>68</v>
      </c>
      <c r="V29" s="124" t="s">
        <v>97</v>
      </c>
      <c r="W29" s="123">
        <f t="shared" si="4"/>
        <v>9</v>
      </c>
      <c r="X29" s="123" t="str">
        <f t="shared" si="5"/>
        <v>Quarter 3</v>
      </c>
      <c r="Y29" s="123" t="str" cm="1">
        <f t="array" ref="Y29">_xlfn.IFS(OR(W29=1,W29=2,W29=3),"1",(OR(W29=4,W29=5,W29=6)),"2",(OR(W29=7,W29=8,W29=9)),"3",(OR(W29=10,W29=11,W29=12)),"4")</f>
        <v>3</v>
      </c>
      <c r="Z29" s="124">
        <v>1997</v>
      </c>
    </row>
    <row r="30" spans="1:29" ht="17.149999999999999" customHeight="1" x14ac:dyDescent="0.35">
      <c r="A30" s="56" t="str">
        <f t="shared" si="3"/>
        <v>October 1997</v>
      </c>
      <c r="B30" s="45">
        <v>84487</v>
      </c>
      <c r="C30" s="46">
        <v>514</v>
      </c>
      <c r="D30" s="58">
        <v>2206</v>
      </c>
      <c r="E30" s="47">
        <f t="shared" si="0"/>
        <v>-1692</v>
      </c>
      <c r="F30" s="45">
        <v>1175</v>
      </c>
      <c r="G30" s="46" t="s">
        <v>68</v>
      </c>
      <c r="H30" s="46">
        <v>0</v>
      </c>
      <c r="I30" s="48">
        <f t="shared" si="1"/>
        <v>85001</v>
      </c>
      <c r="J30" s="49">
        <f t="shared" si="2"/>
        <v>83970</v>
      </c>
      <c r="K30" s="45" t="s">
        <v>68</v>
      </c>
      <c r="L30" s="46" t="s">
        <v>68</v>
      </c>
      <c r="M30" s="46" t="s">
        <v>68</v>
      </c>
      <c r="N30" s="50" t="s">
        <v>68</v>
      </c>
      <c r="O30" s="46">
        <v>4909</v>
      </c>
      <c r="P30" s="46">
        <v>306</v>
      </c>
      <c r="Q30" s="46">
        <v>0</v>
      </c>
      <c r="R30" s="50">
        <v>0</v>
      </c>
      <c r="S30" s="45" t="s">
        <v>68</v>
      </c>
      <c r="T30" s="53" t="s">
        <v>68</v>
      </c>
      <c r="V30" s="124" t="s">
        <v>98</v>
      </c>
      <c r="W30" s="123">
        <f t="shared" si="4"/>
        <v>10</v>
      </c>
      <c r="X30" s="123" t="str">
        <f t="shared" si="5"/>
        <v>Quarter 4</v>
      </c>
      <c r="Y30" s="123" t="str" cm="1">
        <f t="array" ref="Y30">_xlfn.IFS(OR(W30=1,W30=2,W30=3),"1",(OR(W30=4,W30=5,W30=6)),"2",(OR(W30=7,W30=8,W30=9)),"3",(OR(W30=10,W30=11,W30=12)),"4")</f>
        <v>4</v>
      </c>
      <c r="Z30" s="124">
        <v>1997</v>
      </c>
    </row>
    <row r="31" spans="1:29" ht="17.149999999999999" customHeight="1" x14ac:dyDescent="0.35">
      <c r="A31" s="56" t="str">
        <f t="shared" si="3"/>
        <v>November 1997</v>
      </c>
      <c r="B31" s="45">
        <v>100464</v>
      </c>
      <c r="C31" s="46">
        <v>694</v>
      </c>
      <c r="D31" s="46">
        <v>2435</v>
      </c>
      <c r="E31" s="47">
        <f t="shared" si="0"/>
        <v>-1741</v>
      </c>
      <c r="F31" s="45">
        <v>-797</v>
      </c>
      <c r="G31" s="46" t="s">
        <v>68</v>
      </c>
      <c r="H31" s="46">
        <v>0</v>
      </c>
      <c r="I31" s="48">
        <f t="shared" si="1"/>
        <v>101158</v>
      </c>
      <c r="J31" s="49">
        <f t="shared" si="2"/>
        <v>97926</v>
      </c>
      <c r="K31" s="45" t="s">
        <v>68</v>
      </c>
      <c r="L31" s="46" t="s">
        <v>68</v>
      </c>
      <c r="M31" s="46" t="s">
        <v>68</v>
      </c>
      <c r="N31" s="50" t="s">
        <v>68</v>
      </c>
      <c r="O31" s="46">
        <v>5254</v>
      </c>
      <c r="P31" s="46">
        <v>437</v>
      </c>
      <c r="Q31" s="46">
        <v>0</v>
      </c>
      <c r="R31" s="50">
        <v>0</v>
      </c>
      <c r="S31" s="45" t="s">
        <v>68</v>
      </c>
      <c r="T31" s="53" t="s">
        <v>68</v>
      </c>
      <c r="V31" s="124" t="s">
        <v>99</v>
      </c>
      <c r="W31" s="123">
        <f t="shared" si="4"/>
        <v>11</v>
      </c>
      <c r="X31" s="123" t="str">
        <f t="shared" si="5"/>
        <v>Quarter 4</v>
      </c>
      <c r="Y31" s="123" t="str" cm="1">
        <f t="array" ref="Y31">_xlfn.IFS(OR(W31=1,W31=2,W31=3),"1",(OR(W31=4,W31=5,W31=6)),"2",(OR(W31=7,W31=8,W31=9)),"3",(OR(W31=10,W31=11,W31=12)),"4")</f>
        <v>4</v>
      </c>
      <c r="Z31" s="124">
        <v>1997</v>
      </c>
    </row>
    <row r="32" spans="1:29" ht="17.149999999999999" customHeight="1" x14ac:dyDescent="0.35">
      <c r="A32" s="56" t="str">
        <f t="shared" si="3"/>
        <v>December 1997</v>
      </c>
      <c r="B32" s="45">
        <v>109537</v>
      </c>
      <c r="C32" s="46">
        <v>506</v>
      </c>
      <c r="D32" s="46">
        <v>2639</v>
      </c>
      <c r="E32" s="47">
        <f t="shared" si="0"/>
        <v>-2133</v>
      </c>
      <c r="F32" s="45">
        <v>2197</v>
      </c>
      <c r="G32" s="46" t="s">
        <v>68</v>
      </c>
      <c r="H32" s="46">
        <v>0</v>
      </c>
      <c r="I32" s="48">
        <f t="shared" si="1"/>
        <v>110043</v>
      </c>
      <c r="J32" s="49">
        <f t="shared" si="2"/>
        <v>109601</v>
      </c>
      <c r="K32" s="45" t="s">
        <v>68</v>
      </c>
      <c r="L32" s="46" t="s">
        <v>68</v>
      </c>
      <c r="M32" s="46" t="s">
        <v>68</v>
      </c>
      <c r="N32" s="50" t="s">
        <v>68</v>
      </c>
      <c r="O32" s="46">
        <v>5861</v>
      </c>
      <c r="P32" s="46">
        <v>569</v>
      </c>
      <c r="Q32" s="46">
        <v>0</v>
      </c>
      <c r="R32" s="50">
        <v>0</v>
      </c>
      <c r="S32" s="45" t="s">
        <v>68</v>
      </c>
      <c r="T32" s="53" t="s">
        <v>68</v>
      </c>
      <c r="V32" s="124" t="s">
        <v>100</v>
      </c>
      <c r="W32" s="123">
        <f t="shared" si="4"/>
        <v>12</v>
      </c>
      <c r="X32" s="123" t="str">
        <f t="shared" si="5"/>
        <v>Quarter 4</v>
      </c>
      <c r="Y32" s="123" t="str" cm="1">
        <f t="array" ref="Y32">_xlfn.IFS(OR(W32=1,W32=2,W32=3),"1",(OR(W32=4,W32=5,W32=6)),"2",(OR(W32=7,W32=8,W32=9)),"3",(OR(W32=10,W32=11,W32=12)),"4")</f>
        <v>4</v>
      </c>
      <c r="Z32" s="124">
        <v>1997</v>
      </c>
    </row>
    <row r="33" spans="1:26" ht="17.149999999999999" customHeight="1" x14ac:dyDescent="0.35">
      <c r="A33" s="56" t="str">
        <f t="shared" si="3"/>
        <v>January 1998</v>
      </c>
      <c r="B33" s="45">
        <v>112739</v>
      </c>
      <c r="C33" s="46">
        <v>1353</v>
      </c>
      <c r="D33" s="46">
        <v>2691</v>
      </c>
      <c r="E33" s="47">
        <f t="shared" si="0"/>
        <v>-1338</v>
      </c>
      <c r="F33" s="45">
        <v>5821</v>
      </c>
      <c r="G33" s="46" t="s">
        <v>68</v>
      </c>
      <c r="H33" s="46">
        <v>0</v>
      </c>
      <c r="I33" s="48">
        <f t="shared" si="1"/>
        <v>114092</v>
      </c>
      <c r="J33" s="49">
        <f t="shared" si="2"/>
        <v>117222</v>
      </c>
      <c r="K33" s="45" t="s">
        <v>68</v>
      </c>
      <c r="L33" s="46" t="s">
        <v>68</v>
      </c>
      <c r="M33" s="46" t="s">
        <v>68</v>
      </c>
      <c r="N33" s="50" t="s">
        <v>68</v>
      </c>
      <c r="O33" s="46">
        <v>5754</v>
      </c>
      <c r="P33" s="46">
        <v>597</v>
      </c>
      <c r="Q33" s="46">
        <v>0</v>
      </c>
      <c r="R33" s="50">
        <v>0</v>
      </c>
      <c r="S33" s="45" t="s">
        <v>68</v>
      </c>
      <c r="T33" s="53" t="s">
        <v>68</v>
      </c>
      <c r="V33" s="124" t="s">
        <v>89</v>
      </c>
      <c r="W33" s="123">
        <f t="shared" si="4"/>
        <v>1</v>
      </c>
      <c r="X33" s="123" t="str">
        <f t="shared" si="5"/>
        <v>Quarter 1</v>
      </c>
      <c r="Y33" s="123" t="str" cm="1">
        <f t="array" ref="Y33">_xlfn.IFS(OR(W33=1,W33=2,W33=3),"1",(OR(W33=4,W33=5,W33=6)),"2",(OR(W33=7,W33=8,W33=9)),"3",(OR(W33=10,W33=11,W33=12)),"4")</f>
        <v>1</v>
      </c>
      <c r="Z33" s="124">
        <v>1998</v>
      </c>
    </row>
    <row r="34" spans="1:26" ht="17.149999999999999" customHeight="1" x14ac:dyDescent="0.35">
      <c r="A34" s="56" t="str">
        <f t="shared" si="3"/>
        <v>February 1998</v>
      </c>
      <c r="B34" s="45">
        <v>95327</v>
      </c>
      <c r="C34" s="46">
        <v>1230</v>
      </c>
      <c r="D34" s="46">
        <v>2400</v>
      </c>
      <c r="E34" s="47">
        <f t="shared" si="0"/>
        <v>-1170</v>
      </c>
      <c r="F34" s="45">
        <v>2773</v>
      </c>
      <c r="G34" s="46" t="s">
        <v>68</v>
      </c>
      <c r="H34" s="46">
        <v>0</v>
      </c>
      <c r="I34" s="48">
        <f t="shared" si="1"/>
        <v>96557</v>
      </c>
      <c r="J34" s="49">
        <f t="shared" si="2"/>
        <v>96930</v>
      </c>
      <c r="K34" s="45" t="s">
        <v>68</v>
      </c>
      <c r="L34" s="46" t="s">
        <v>68</v>
      </c>
      <c r="M34" s="46" t="s">
        <v>68</v>
      </c>
      <c r="N34" s="50" t="s">
        <v>68</v>
      </c>
      <c r="O34" s="46">
        <v>5312</v>
      </c>
      <c r="P34" s="46">
        <v>430</v>
      </c>
      <c r="Q34" s="46">
        <v>0</v>
      </c>
      <c r="R34" s="50">
        <v>0</v>
      </c>
      <c r="S34" s="45" t="s">
        <v>68</v>
      </c>
      <c r="T34" s="53" t="s">
        <v>68</v>
      </c>
      <c r="V34" s="124" t="s">
        <v>90</v>
      </c>
      <c r="W34" s="123">
        <f t="shared" si="4"/>
        <v>2</v>
      </c>
      <c r="X34" s="123" t="str">
        <f t="shared" si="5"/>
        <v>Quarter 1</v>
      </c>
      <c r="Y34" s="123" t="str" cm="1">
        <f t="array" ref="Y34">_xlfn.IFS(OR(W34=1,W34=2,W34=3),"1",(OR(W34=4,W34=5,W34=6)),"2",(OR(W34=7,W34=8,W34=9)),"3",(OR(W34=10,W34=11,W34=12)),"4")</f>
        <v>1</v>
      </c>
      <c r="Z34" s="124">
        <v>1998</v>
      </c>
    </row>
    <row r="35" spans="1:26" ht="17.149999999999999" customHeight="1" x14ac:dyDescent="0.35">
      <c r="A35" s="56" t="str">
        <f t="shared" si="3"/>
        <v>March 1998</v>
      </c>
      <c r="B35" s="45">
        <v>100437</v>
      </c>
      <c r="C35" s="46">
        <v>1341</v>
      </c>
      <c r="D35" s="46">
        <v>2656</v>
      </c>
      <c r="E35" s="47">
        <f t="shared" si="0"/>
        <v>-1315</v>
      </c>
      <c r="F35" s="45">
        <v>3147</v>
      </c>
      <c r="G35" s="46" t="s">
        <v>68</v>
      </c>
      <c r="H35" s="46">
        <v>0</v>
      </c>
      <c r="I35" s="48">
        <f t="shared" si="1"/>
        <v>101778</v>
      </c>
      <c r="J35" s="49">
        <f t="shared" si="2"/>
        <v>102269</v>
      </c>
      <c r="K35" s="45" t="s">
        <v>68</v>
      </c>
      <c r="L35" s="46" t="s">
        <v>68</v>
      </c>
      <c r="M35" s="46" t="s">
        <v>68</v>
      </c>
      <c r="N35" s="50" t="s">
        <v>68</v>
      </c>
      <c r="O35" s="46">
        <v>5620</v>
      </c>
      <c r="P35" s="46">
        <v>417</v>
      </c>
      <c r="Q35" s="46">
        <v>0</v>
      </c>
      <c r="R35" s="50">
        <v>0</v>
      </c>
      <c r="S35" s="45" t="s">
        <v>68</v>
      </c>
      <c r="T35" s="53" t="s">
        <v>68</v>
      </c>
      <c r="V35" s="124" t="s">
        <v>91</v>
      </c>
      <c r="W35" s="123">
        <f t="shared" si="4"/>
        <v>3</v>
      </c>
      <c r="X35" s="123" t="str">
        <f t="shared" si="5"/>
        <v>Quarter 1</v>
      </c>
      <c r="Y35" s="123" t="str" cm="1">
        <f t="array" ref="Y35">_xlfn.IFS(OR(W35=1,W35=2,W35=3),"1",(OR(W35=4,W35=5,W35=6)),"2",(OR(W35=7,W35=8,W35=9)),"3",(OR(W35=10,W35=11,W35=12)),"4")</f>
        <v>1</v>
      </c>
      <c r="Z35" s="124">
        <v>1998</v>
      </c>
    </row>
    <row r="36" spans="1:26" ht="17.149999999999999" customHeight="1" x14ac:dyDescent="0.35">
      <c r="A36" s="56" t="str">
        <f t="shared" si="3"/>
        <v>April 1998</v>
      </c>
      <c r="B36" s="45">
        <v>91003</v>
      </c>
      <c r="C36" s="46">
        <v>866</v>
      </c>
      <c r="D36" s="46">
        <v>2399</v>
      </c>
      <c r="E36" s="47">
        <f t="shared" si="0"/>
        <v>-1533</v>
      </c>
      <c r="F36" s="45">
        <v>3536</v>
      </c>
      <c r="G36" s="46" t="s">
        <v>68</v>
      </c>
      <c r="H36" s="46">
        <v>0</v>
      </c>
      <c r="I36" s="48">
        <f t="shared" si="1"/>
        <v>91869</v>
      </c>
      <c r="J36" s="49">
        <f t="shared" si="2"/>
        <v>93006</v>
      </c>
      <c r="K36" s="45" t="s">
        <v>68</v>
      </c>
      <c r="L36" s="46" t="s">
        <v>68</v>
      </c>
      <c r="M36" s="46" t="s">
        <v>68</v>
      </c>
      <c r="N36" s="50" t="s">
        <v>68</v>
      </c>
      <c r="O36" s="46">
        <v>5767</v>
      </c>
      <c r="P36" s="46">
        <v>325</v>
      </c>
      <c r="Q36" s="46">
        <v>0</v>
      </c>
      <c r="R36" s="50">
        <v>0</v>
      </c>
      <c r="S36" s="45" t="s">
        <v>68</v>
      </c>
      <c r="T36" s="53" t="s">
        <v>68</v>
      </c>
      <c r="V36" s="124" t="s">
        <v>92</v>
      </c>
      <c r="W36" s="123">
        <f t="shared" si="4"/>
        <v>4</v>
      </c>
      <c r="X36" s="123" t="str">
        <f t="shared" si="5"/>
        <v>Quarter 2</v>
      </c>
      <c r="Y36" s="123" t="str" cm="1">
        <f t="array" ref="Y36">_xlfn.IFS(OR(W36=1,W36=2,W36=3),"1",(OR(W36=4,W36=5,W36=6)),"2",(OR(W36=7,W36=8,W36=9)),"3",(OR(W36=10,W36=11,W36=12)),"4")</f>
        <v>2</v>
      </c>
      <c r="Z36" s="124">
        <v>1998</v>
      </c>
    </row>
    <row r="37" spans="1:26" ht="17.149999999999999" customHeight="1" x14ac:dyDescent="0.35">
      <c r="A37" s="56" t="str">
        <f t="shared" si="3"/>
        <v>May 1998</v>
      </c>
      <c r="B37" s="45">
        <v>68406</v>
      </c>
      <c r="C37" s="46">
        <v>781</v>
      </c>
      <c r="D37" s="46">
        <v>2242</v>
      </c>
      <c r="E37" s="47">
        <f t="shared" si="0"/>
        <v>-1461</v>
      </c>
      <c r="F37" s="45">
        <v>-1064</v>
      </c>
      <c r="G37" s="46" t="s">
        <v>68</v>
      </c>
      <c r="H37" s="46">
        <v>0</v>
      </c>
      <c r="I37" s="48">
        <f t="shared" si="1"/>
        <v>69187</v>
      </c>
      <c r="J37" s="49">
        <f t="shared" si="2"/>
        <v>65881</v>
      </c>
      <c r="K37" s="45" t="s">
        <v>68</v>
      </c>
      <c r="L37" s="46" t="s">
        <v>68</v>
      </c>
      <c r="M37" s="46" t="s">
        <v>68</v>
      </c>
      <c r="N37" s="50" t="s">
        <v>68</v>
      </c>
      <c r="O37" s="46">
        <v>5294</v>
      </c>
      <c r="P37" s="46">
        <v>164</v>
      </c>
      <c r="Q37" s="46">
        <v>0</v>
      </c>
      <c r="R37" s="50">
        <v>0</v>
      </c>
      <c r="S37" s="45" t="s">
        <v>68</v>
      </c>
      <c r="T37" s="53" t="s">
        <v>68</v>
      </c>
      <c r="V37" s="124" t="s">
        <v>93</v>
      </c>
      <c r="W37" s="123">
        <f t="shared" si="4"/>
        <v>5</v>
      </c>
      <c r="X37" s="123" t="str">
        <f t="shared" si="5"/>
        <v>Quarter 2</v>
      </c>
      <c r="Y37" s="123" t="str" cm="1">
        <f t="array" ref="Y37">_xlfn.IFS(OR(W37=1,W37=2,W37=3),"1",(OR(W37=4,W37=5,W37=6)),"2",(OR(W37=7,W37=8,W37=9)),"3",(OR(W37=10,W37=11,W37=12)),"4")</f>
        <v>2</v>
      </c>
      <c r="Z37" s="124">
        <v>1998</v>
      </c>
    </row>
    <row r="38" spans="1:26" ht="17.149999999999999" customHeight="1" x14ac:dyDescent="0.35">
      <c r="A38" s="56" t="str">
        <f t="shared" si="3"/>
        <v>June 1998</v>
      </c>
      <c r="B38" s="45">
        <v>67275</v>
      </c>
      <c r="C38" s="46">
        <v>768</v>
      </c>
      <c r="D38" s="46">
        <v>1671</v>
      </c>
      <c r="E38" s="47">
        <f t="shared" si="0"/>
        <v>-903</v>
      </c>
      <c r="F38" s="45">
        <v>-3127</v>
      </c>
      <c r="G38" s="46" t="s">
        <v>68</v>
      </c>
      <c r="H38" s="46">
        <v>0</v>
      </c>
      <c r="I38" s="48">
        <f t="shared" si="1"/>
        <v>68043</v>
      </c>
      <c r="J38" s="49">
        <f t="shared" si="2"/>
        <v>63245</v>
      </c>
      <c r="K38" s="45" t="s">
        <v>68</v>
      </c>
      <c r="L38" s="46" t="s">
        <v>68</v>
      </c>
      <c r="M38" s="46" t="s">
        <v>68</v>
      </c>
      <c r="N38" s="50" t="s">
        <v>68</v>
      </c>
      <c r="O38" s="46">
        <v>6995</v>
      </c>
      <c r="P38" s="46">
        <v>185</v>
      </c>
      <c r="Q38" s="46">
        <v>0</v>
      </c>
      <c r="R38" s="50">
        <v>0</v>
      </c>
      <c r="S38" s="45" t="s">
        <v>68</v>
      </c>
      <c r="T38" s="53" t="s">
        <v>68</v>
      </c>
      <c r="V38" s="124" t="s">
        <v>94</v>
      </c>
      <c r="W38" s="123">
        <f t="shared" si="4"/>
        <v>6</v>
      </c>
      <c r="X38" s="123" t="str">
        <f t="shared" si="5"/>
        <v>Quarter 2</v>
      </c>
      <c r="Y38" s="123" t="str" cm="1">
        <f t="array" ref="Y38">_xlfn.IFS(OR(W38=1,W38=2,W38=3),"1",(OR(W38=4,W38=5,W38=6)),"2",(OR(W38=7,W38=8,W38=9)),"3",(OR(W38=10,W38=11,W38=12)),"4")</f>
        <v>2</v>
      </c>
      <c r="Z38" s="124">
        <v>1998</v>
      </c>
    </row>
    <row r="39" spans="1:26" ht="17.149999999999999" customHeight="1" x14ac:dyDescent="0.35">
      <c r="A39" s="56" t="str">
        <f t="shared" si="3"/>
        <v>July 1998</v>
      </c>
      <c r="B39" s="45">
        <v>60551</v>
      </c>
      <c r="C39" s="46">
        <v>551</v>
      </c>
      <c r="D39" s="46">
        <v>1933</v>
      </c>
      <c r="E39" s="47">
        <f t="shared" si="0"/>
        <v>-1382</v>
      </c>
      <c r="F39" s="45">
        <v>-2788</v>
      </c>
      <c r="G39" s="46" t="s">
        <v>68</v>
      </c>
      <c r="H39" s="46">
        <v>0</v>
      </c>
      <c r="I39" s="48">
        <f t="shared" si="1"/>
        <v>61102</v>
      </c>
      <c r="J39" s="49">
        <f t="shared" si="2"/>
        <v>56381</v>
      </c>
      <c r="K39" s="45" t="s">
        <v>68</v>
      </c>
      <c r="L39" s="46" t="s">
        <v>68</v>
      </c>
      <c r="M39" s="46" t="s">
        <v>68</v>
      </c>
      <c r="N39" s="50" t="s">
        <v>68</v>
      </c>
      <c r="O39" s="46">
        <v>4787</v>
      </c>
      <c r="P39" s="46">
        <v>176</v>
      </c>
      <c r="Q39" s="46">
        <v>0</v>
      </c>
      <c r="R39" s="50">
        <v>0</v>
      </c>
      <c r="S39" s="45" t="s">
        <v>68</v>
      </c>
      <c r="T39" s="53" t="s">
        <v>68</v>
      </c>
      <c r="V39" s="124" t="s">
        <v>95</v>
      </c>
      <c r="W39" s="123">
        <f t="shared" si="4"/>
        <v>7</v>
      </c>
      <c r="X39" s="123" t="str">
        <f t="shared" si="5"/>
        <v>Quarter 3</v>
      </c>
      <c r="Y39" s="123" t="str" cm="1">
        <f t="array" ref="Y39">_xlfn.IFS(OR(W39=1,W39=2,W39=3),"1",(OR(W39=4,W39=5,W39=6)),"2",(OR(W39=7,W39=8,W39=9)),"3",(OR(W39=10,W39=11,W39=12)),"4")</f>
        <v>3</v>
      </c>
      <c r="Z39" s="124">
        <v>1998</v>
      </c>
    </row>
    <row r="40" spans="1:26" ht="17.149999999999999" customHeight="1" x14ac:dyDescent="0.35">
      <c r="A40" s="56" t="str">
        <f t="shared" si="3"/>
        <v>August 1998</v>
      </c>
      <c r="B40" s="45">
        <v>61140</v>
      </c>
      <c r="C40" s="46">
        <v>643</v>
      </c>
      <c r="D40" s="46">
        <v>2093</v>
      </c>
      <c r="E40" s="47">
        <f t="shared" si="0"/>
        <v>-1450</v>
      </c>
      <c r="F40" s="45">
        <v>-5115</v>
      </c>
      <c r="G40" s="46" t="s">
        <v>68</v>
      </c>
      <c r="H40" s="46">
        <v>0</v>
      </c>
      <c r="I40" s="48">
        <f t="shared" si="1"/>
        <v>61783</v>
      </c>
      <c r="J40" s="49">
        <f t="shared" si="2"/>
        <v>54575</v>
      </c>
      <c r="K40" s="45" t="s">
        <v>68</v>
      </c>
      <c r="L40" s="46" t="s">
        <v>68</v>
      </c>
      <c r="M40" s="46" t="s">
        <v>68</v>
      </c>
      <c r="N40" s="50" t="s">
        <v>68</v>
      </c>
      <c r="O40" s="46">
        <v>4780</v>
      </c>
      <c r="P40" s="46">
        <v>193</v>
      </c>
      <c r="Q40" s="46">
        <v>0</v>
      </c>
      <c r="R40" s="50">
        <v>0</v>
      </c>
      <c r="S40" s="45" t="s">
        <v>68</v>
      </c>
      <c r="T40" s="53" t="s">
        <v>68</v>
      </c>
      <c r="V40" s="124" t="s">
        <v>96</v>
      </c>
      <c r="W40" s="123">
        <f t="shared" si="4"/>
        <v>8</v>
      </c>
      <c r="X40" s="123" t="str">
        <f t="shared" si="5"/>
        <v>Quarter 3</v>
      </c>
      <c r="Y40" s="123" t="str" cm="1">
        <f t="array" ref="Y40">_xlfn.IFS(OR(W40=1,W40=2,W40=3),"1",(OR(W40=4,W40=5,W40=6)),"2",(OR(W40=7,W40=8,W40=9)),"3",(OR(W40=10,W40=11,W40=12)),"4")</f>
        <v>3</v>
      </c>
      <c r="Z40" s="124">
        <v>1998</v>
      </c>
    </row>
    <row r="41" spans="1:26" ht="17.149999999999999" customHeight="1" x14ac:dyDescent="0.35">
      <c r="A41" s="56" t="str">
        <f t="shared" si="3"/>
        <v>September 1998</v>
      </c>
      <c r="B41" s="45">
        <v>66545</v>
      </c>
      <c r="C41" s="46">
        <v>343</v>
      </c>
      <c r="D41" s="46">
        <v>2176</v>
      </c>
      <c r="E41" s="47">
        <f t="shared" si="0"/>
        <v>-1833</v>
      </c>
      <c r="F41" s="45">
        <v>-5499</v>
      </c>
      <c r="G41" s="46" t="s">
        <v>68</v>
      </c>
      <c r="H41" s="46">
        <v>0</v>
      </c>
      <c r="I41" s="48">
        <f t="shared" si="1"/>
        <v>66888</v>
      </c>
      <c r="J41" s="49">
        <f t="shared" ref="J41:J72" si="6">$B41+$C41-$D41+$F41+$H41</f>
        <v>59213</v>
      </c>
      <c r="K41" s="45" t="s">
        <v>68</v>
      </c>
      <c r="L41" s="46" t="s">
        <v>68</v>
      </c>
      <c r="M41" s="46" t="s">
        <v>68</v>
      </c>
      <c r="N41" s="50" t="s">
        <v>68</v>
      </c>
      <c r="O41" s="46">
        <v>4651</v>
      </c>
      <c r="P41" s="46">
        <v>258</v>
      </c>
      <c r="Q41" s="46">
        <v>0</v>
      </c>
      <c r="R41" s="50">
        <v>0</v>
      </c>
      <c r="S41" s="45" t="s">
        <v>68</v>
      </c>
      <c r="T41" s="53" t="s">
        <v>68</v>
      </c>
      <c r="V41" s="124" t="s">
        <v>97</v>
      </c>
      <c r="W41" s="123">
        <f t="shared" si="4"/>
        <v>9</v>
      </c>
      <c r="X41" s="123" t="str">
        <f t="shared" si="5"/>
        <v>Quarter 3</v>
      </c>
      <c r="Y41" s="123" t="str" cm="1">
        <f t="array" ref="Y41">_xlfn.IFS(OR(W41=1,W41=2,W41=3),"1",(OR(W41=4,W41=5,W41=6)),"2",(OR(W41=7,W41=8,W41=9)),"3",(OR(W41=10,W41=11,W41=12)),"4")</f>
        <v>3</v>
      </c>
      <c r="Z41" s="124">
        <v>1998</v>
      </c>
    </row>
    <row r="42" spans="1:26" ht="17.149999999999999" customHeight="1" x14ac:dyDescent="0.35">
      <c r="A42" s="56" t="str">
        <f t="shared" si="3"/>
        <v>October 1998</v>
      </c>
      <c r="B42" s="45">
        <v>92265</v>
      </c>
      <c r="C42" s="46">
        <v>479</v>
      </c>
      <c r="D42" s="46">
        <v>4312</v>
      </c>
      <c r="E42" s="47">
        <f t="shared" si="0"/>
        <v>-3833</v>
      </c>
      <c r="F42" s="45">
        <v>-2041</v>
      </c>
      <c r="G42" s="46" t="s">
        <v>68</v>
      </c>
      <c r="H42" s="46">
        <v>0</v>
      </c>
      <c r="I42" s="48">
        <f t="shared" si="1"/>
        <v>92744</v>
      </c>
      <c r="J42" s="49">
        <f t="shared" si="6"/>
        <v>86391</v>
      </c>
      <c r="K42" s="45" t="s">
        <v>68</v>
      </c>
      <c r="L42" s="46" t="s">
        <v>68</v>
      </c>
      <c r="M42" s="46" t="s">
        <v>68</v>
      </c>
      <c r="N42" s="50" t="s">
        <v>68</v>
      </c>
      <c r="O42" s="46">
        <v>5235</v>
      </c>
      <c r="P42" s="46">
        <v>387</v>
      </c>
      <c r="Q42" s="46">
        <v>0</v>
      </c>
      <c r="R42" s="50">
        <v>0</v>
      </c>
      <c r="S42" s="45" t="s">
        <v>68</v>
      </c>
      <c r="T42" s="53" t="s">
        <v>68</v>
      </c>
      <c r="V42" s="124" t="s">
        <v>98</v>
      </c>
      <c r="W42" s="123">
        <f t="shared" si="4"/>
        <v>10</v>
      </c>
      <c r="X42" s="123" t="str">
        <f t="shared" si="5"/>
        <v>Quarter 4</v>
      </c>
      <c r="Y42" s="123" t="str" cm="1">
        <f t="array" ref="Y42">_xlfn.IFS(OR(W42=1,W42=2,W42=3),"1",(OR(W42=4,W42=5,W42=6)),"2",(OR(W42=7,W42=8,W42=9)),"3",(OR(W42=10,W42=11,W42=12)),"4")</f>
        <v>4</v>
      </c>
      <c r="Z42" s="124">
        <v>1998</v>
      </c>
    </row>
    <row r="43" spans="1:26" ht="17.149999999999999" customHeight="1" x14ac:dyDescent="0.35">
      <c r="A43" s="56" t="str">
        <f t="shared" si="3"/>
        <v>November 1998</v>
      </c>
      <c r="B43" s="45">
        <v>112717</v>
      </c>
      <c r="C43" s="46">
        <v>670</v>
      </c>
      <c r="D43" s="46">
        <v>3710</v>
      </c>
      <c r="E43" s="47">
        <f t="shared" si="0"/>
        <v>-3040</v>
      </c>
      <c r="F43" s="45">
        <v>1412</v>
      </c>
      <c r="G43" s="46" t="s">
        <v>68</v>
      </c>
      <c r="H43" s="46">
        <v>0</v>
      </c>
      <c r="I43" s="48">
        <f t="shared" si="1"/>
        <v>113387</v>
      </c>
      <c r="J43" s="49">
        <f t="shared" si="6"/>
        <v>111089</v>
      </c>
      <c r="K43" s="45" t="s">
        <v>68</v>
      </c>
      <c r="L43" s="46" t="s">
        <v>68</v>
      </c>
      <c r="M43" s="46" t="s">
        <v>68</v>
      </c>
      <c r="N43" s="50" t="s">
        <v>68</v>
      </c>
      <c r="O43" s="46">
        <v>5533</v>
      </c>
      <c r="P43" s="46">
        <v>541</v>
      </c>
      <c r="Q43" s="46">
        <v>0</v>
      </c>
      <c r="R43" s="50">
        <v>0</v>
      </c>
      <c r="S43" s="45" t="s">
        <v>68</v>
      </c>
      <c r="T43" s="53" t="s">
        <v>68</v>
      </c>
      <c r="V43" s="124" t="s">
        <v>99</v>
      </c>
      <c r="W43" s="123">
        <f t="shared" si="4"/>
        <v>11</v>
      </c>
      <c r="X43" s="123" t="str">
        <f t="shared" si="5"/>
        <v>Quarter 4</v>
      </c>
      <c r="Y43" s="123" t="str" cm="1">
        <f t="array" ref="Y43">_xlfn.IFS(OR(W43=1,W43=2,W43=3),"1",(OR(W43=4,W43=5,W43=6)),"2",(OR(W43=7,W43=8,W43=9)),"3",(OR(W43=10,W43=11,W43=12)),"4")</f>
        <v>4</v>
      </c>
      <c r="Z43" s="124">
        <v>1998</v>
      </c>
    </row>
    <row r="44" spans="1:26" ht="17.149999999999999" customHeight="1" x14ac:dyDescent="0.35">
      <c r="A44" s="56" t="str">
        <f t="shared" si="3"/>
        <v>December 1998</v>
      </c>
      <c r="B44" s="45">
        <v>119981</v>
      </c>
      <c r="C44" s="46">
        <v>1555</v>
      </c>
      <c r="D44" s="46">
        <v>3319</v>
      </c>
      <c r="E44" s="47">
        <f t="shared" si="0"/>
        <v>-1764</v>
      </c>
      <c r="F44" s="45">
        <v>850</v>
      </c>
      <c r="G44" s="46" t="s">
        <v>68</v>
      </c>
      <c r="H44" s="46">
        <v>0</v>
      </c>
      <c r="I44" s="48">
        <f t="shared" si="1"/>
        <v>121536</v>
      </c>
      <c r="J44" s="49">
        <f t="shared" si="6"/>
        <v>119067</v>
      </c>
      <c r="K44" s="45" t="s">
        <v>68</v>
      </c>
      <c r="L44" s="46" t="s">
        <v>68</v>
      </c>
      <c r="M44" s="46" t="s">
        <v>68</v>
      </c>
      <c r="N44" s="50" t="s">
        <v>68</v>
      </c>
      <c r="O44" s="46">
        <v>5772</v>
      </c>
      <c r="P44" s="46">
        <v>664</v>
      </c>
      <c r="Q44" s="46">
        <v>0</v>
      </c>
      <c r="R44" s="50">
        <v>0</v>
      </c>
      <c r="S44" s="45" t="s">
        <v>68</v>
      </c>
      <c r="T44" s="53" t="s">
        <v>68</v>
      </c>
      <c r="V44" s="124" t="s">
        <v>100</v>
      </c>
      <c r="W44" s="123">
        <f t="shared" si="4"/>
        <v>12</v>
      </c>
      <c r="X44" s="123" t="str">
        <f t="shared" si="5"/>
        <v>Quarter 4</v>
      </c>
      <c r="Y44" s="123" t="str" cm="1">
        <f t="array" ref="Y44">_xlfn.IFS(OR(W44=1,W44=2,W44=3),"1",(OR(W44=4,W44=5,W44=6)),"2",(OR(W44=7,W44=8,W44=9)),"3",(OR(W44=10,W44=11,W44=12)),"4")</f>
        <v>4</v>
      </c>
      <c r="Z44" s="124">
        <v>1998</v>
      </c>
    </row>
    <row r="45" spans="1:26" ht="17.149999999999999" customHeight="1" x14ac:dyDescent="0.35">
      <c r="A45" s="56" t="str">
        <f t="shared" si="3"/>
        <v>January 1999</v>
      </c>
      <c r="B45" s="45">
        <v>122014</v>
      </c>
      <c r="C45" s="46">
        <v>2230</v>
      </c>
      <c r="D45" s="46">
        <v>4560</v>
      </c>
      <c r="E45" s="47">
        <f t="shared" si="0"/>
        <v>-2330</v>
      </c>
      <c r="F45" s="45">
        <v>4921</v>
      </c>
      <c r="G45" s="46" t="s">
        <v>68</v>
      </c>
      <c r="H45" s="46">
        <v>0</v>
      </c>
      <c r="I45" s="48">
        <f t="shared" si="1"/>
        <v>124244</v>
      </c>
      <c r="J45" s="49">
        <f t="shared" si="6"/>
        <v>124605</v>
      </c>
      <c r="K45" s="45" t="s">
        <v>68</v>
      </c>
      <c r="L45" s="46" t="s">
        <v>68</v>
      </c>
      <c r="M45" s="46" t="s">
        <v>68</v>
      </c>
      <c r="N45" s="50" t="s">
        <v>68</v>
      </c>
      <c r="O45" s="46">
        <v>5906</v>
      </c>
      <c r="P45" s="46">
        <v>761</v>
      </c>
      <c r="Q45" s="46">
        <v>0</v>
      </c>
      <c r="R45" s="50">
        <v>0</v>
      </c>
      <c r="S45" s="45" t="s">
        <v>68</v>
      </c>
      <c r="T45" s="53" t="s">
        <v>68</v>
      </c>
      <c r="V45" s="124" t="s">
        <v>89</v>
      </c>
      <c r="W45" s="123">
        <f t="shared" si="4"/>
        <v>1</v>
      </c>
      <c r="X45" s="123" t="str">
        <f t="shared" si="5"/>
        <v>Quarter 1</v>
      </c>
      <c r="Y45" s="123" t="str" cm="1">
        <f t="array" ref="Y45">_xlfn.IFS(OR(W45=1,W45=2,W45=3),"1",(OR(W45=4,W45=5,W45=6)),"2",(OR(W45=7,W45=8,W45=9)),"3",(OR(W45=10,W45=11,W45=12)),"4")</f>
        <v>1</v>
      </c>
      <c r="Z45" s="124">
        <v>1999</v>
      </c>
    </row>
    <row r="46" spans="1:26" ht="17.149999999999999" customHeight="1" x14ac:dyDescent="0.35">
      <c r="A46" s="56" t="str">
        <f t="shared" si="3"/>
        <v>February 1999</v>
      </c>
      <c r="B46" s="45">
        <v>110737</v>
      </c>
      <c r="C46" s="46">
        <v>1073</v>
      </c>
      <c r="D46" s="46">
        <v>4705</v>
      </c>
      <c r="E46" s="47">
        <f t="shared" si="0"/>
        <v>-3632</v>
      </c>
      <c r="F46" s="45">
        <v>8302</v>
      </c>
      <c r="G46" s="46" t="s">
        <v>68</v>
      </c>
      <c r="H46" s="46">
        <v>0</v>
      </c>
      <c r="I46" s="48">
        <f t="shared" si="1"/>
        <v>111810</v>
      </c>
      <c r="J46" s="49">
        <f t="shared" si="6"/>
        <v>115407</v>
      </c>
      <c r="K46" s="45" t="s">
        <v>68</v>
      </c>
      <c r="L46" s="46" t="s">
        <v>68</v>
      </c>
      <c r="M46" s="46" t="s">
        <v>68</v>
      </c>
      <c r="N46" s="50" t="s">
        <v>68</v>
      </c>
      <c r="O46" s="46">
        <v>5545</v>
      </c>
      <c r="P46" s="46">
        <v>711</v>
      </c>
      <c r="Q46" s="46">
        <v>0</v>
      </c>
      <c r="R46" s="50">
        <v>0</v>
      </c>
      <c r="S46" s="45" t="s">
        <v>68</v>
      </c>
      <c r="T46" s="53" t="s">
        <v>68</v>
      </c>
      <c r="V46" s="124" t="s">
        <v>90</v>
      </c>
      <c r="W46" s="123">
        <f t="shared" si="4"/>
        <v>2</v>
      </c>
      <c r="X46" s="123" t="str">
        <f t="shared" si="5"/>
        <v>Quarter 1</v>
      </c>
      <c r="Y46" s="123" t="str" cm="1">
        <f t="array" ref="Y46">_xlfn.IFS(OR(W46=1,W46=2,W46=3),"1",(OR(W46=4,W46=5,W46=6)),"2",(OR(W46=7,W46=8,W46=9)),"3",(OR(W46=10,W46=11,W46=12)),"4")</f>
        <v>1</v>
      </c>
      <c r="Z46" s="124">
        <v>1999</v>
      </c>
    </row>
    <row r="47" spans="1:26" ht="17.149999999999999" customHeight="1" x14ac:dyDescent="0.35">
      <c r="A47" s="56" t="str">
        <f t="shared" si="3"/>
        <v>March 1999</v>
      </c>
      <c r="B47" s="45">
        <v>110106</v>
      </c>
      <c r="C47" s="46">
        <v>1316</v>
      </c>
      <c r="D47" s="46">
        <v>5038</v>
      </c>
      <c r="E47" s="47">
        <f t="shared" si="0"/>
        <v>-3722</v>
      </c>
      <c r="F47" s="45">
        <v>3924</v>
      </c>
      <c r="G47" s="46" t="s">
        <v>68</v>
      </c>
      <c r="H47" s="46">
        <v>0</v>
      </c>
      <c r="I47" s="48">
        <f t="shared" si="1"/>
        <v>111422</v>
      </c>
      <c r="J47" s="49">
        <f t="shared" si="6"/>
        <v>110308</v>
      </c>
      <c r="K47" s="45" t="s">
        <v>68</v>
      </c>
      <c r="L47" s="46" t="s">
        <v>68</v>
      </c>
      <c r="M47" s="46" t="s">
        <v>68</v>
      </c>
      <c r="N47" s="50" t="s">
        <v>68</v>
      </c>
      <c r="O47" s="46">
        <v>5826</v>
      </c>
      <c r="P47" s="46">
        <v>598</v>
      </c>
      <c r="Q47" s="46">
        <v>0</v>
      </c>
      <c r="R47" s="50">
        <v>0</v>
      </c>
      <c r="S47" s="45" t="s">
        <v>68</v>
      </c>
      <c r="T47" s="53" t="s">
        <v>68</v>
      </c>
      <c r="V47" s="124" t="s">
        <v>91</v>
      </c>
      <c r="W47" s="123">
        <f t="shared" si="4"/>
        <v>3</v>
      </c>
      <c r="X47" s="123" t="str">
        <f t="shared" si="5"/>
        <v>Quarter 1</v>
      </c>
      <c r="Y47" s="123" t="str" cm="1">
        <f t="array" ref="Y47">_xlfn.IFS(OR(W47=1,W47=2,W47=3),"1",(OR(W47=4,W47=5,W47=6)),"2",(OR(W47=7,W47=8,W47=9)),"3",(OR(W47=10,W47=11,W47=12)),"4")</f>
        <v>1</v>
      </c>
      <c r="Z47" s="124">
        <v>1999</v>
      </c>
    </row>
    <row r="48" spans="1:26" ht="17.149999999999999" customHeight="1" x14ac:dyDescent="0.35">
      <c r="A48" s="56" t="str">
        <f t="shared" si="3"/>
        <v>April 1999</v>
      </c>
      <c r="B48" s="45">
        <v>95482</v>
      </c>
      <c r="C48" s="46">
        <v>888</v>
      </c>
      <c r="D48" s="46">
        <v>6962</v>
      </c>
      <c r="E48" s="47">
        <f t="shared" si="0"/>
        <v>-6074</v>
      </c>
      <c r="F48" s="45">
        <v>146</v>
      </c>
      <c r="G48" s="46" t="s">
        <v>68</v>
      </c>
      <c r="H48" s="46">
        <v>0</v>
      </c>
      <c r="I48" s="48">
        <f t="shared" si="1"/>
        <v>96370</v>
      </c>
      <c r="J48" s="49">
        <f t="shared" si="6"/>
        <v>89554</v>
      </c>
      <c r="K48" s="45" t="s">
        <v>68</v>
      </c>
      <c r="L48" s="46" t="s">
        <v>68</v>
      </c>
      <c r="M48" s="46" t="s">
        <v>68</v>
      </c>
      <c r="N48" s="50" t="s">
        <v>68</v>
      </c>
      <c r="O48" s="46">
        <v>5400</v>
      </c>
      <c r="P48" s="46">
        <v>440</v>
      </c>
      <c r="Q48" s="46">
        <v>0</v>
      </c>
      <c r="R48" s="50">
        <v>0</v>
      </c>
      <c r="S48" s="45" t="s">
        <v>68</v>
      </c>
      <c r="T48" s="53" t="s">
        <v>68</v>
      </c>
      <c r="V48" s="124" t="s">
        <v>92</v>
      </c>
      <c r="W48" s="123">
        <f t="shared" si="4"/>
        <v>4</v>
      </c>
      <c r="X48" s="123" t="str">
        <f t="shared" si="5"/>
        <v>Quarter 2</v>
      </c>
      <c r="Y48" s="123" t="str" cm="1">
        <f t="array" ref="Y48">_xlfn.IFS(OR(W48=1,W48=2,W48=3),"1",(OR(W48=4,W48=5,W48=6)),"2",(OR(W48=7,W48=8,W48=9)),"3",(OR(W48=10,W48=11,W48=12)),"4")</f>
        <v>2</v>
      </c>
      <c r="Z48" s="124">
        <v>1999</v>
      </c>
    </row>
    <row r="49" spans="1:26" ht="17.149999999999999" customHeight="1" x14ac:dyDescent="0.35">
      <c r="A49" s="56" t="str">
        <f t="shared" si="3"/>
        <v>May 1999</v>
      </c>
      <c r="B49" s="45">
        <v>78862</v>
      </c>
      <c r="C49" s="46">
        <v>835</v>
      </c>
      <c r="D49" s="46">
        <v>6756</v>
      </c>
      <c r="E49" s="47">
        <f t="shared" si="0"/>
        <v>-5921</v>
      </c>
      <c r="F49" s="45">
        <v>-2519</v>
      </c>
      <c r="G49" s="46" t="s">
        <v>68</v>
      </c>
      <c r="H49" s="46">
        <v>0</v>
      </c>
      <c r="I49" s="48">
        <f t="shared" si="1"/>
        <v>79697</v>
      </c>
      <c r="J49" s="49">
        <f t="shared" si="6"/>
        <v>70422</v>
      </c>
      <c r="K49" s="45" t="s">
        <v>68</v>
      </c>
      <c r="L49" s="46" t="s">
        <v>68</v>
      </c>
      <c r="M49" s="46" t="s">
        <v>68</v>
      </c>
      <c r="N49" s="50" t="s">
        <v>68</v>
      </c>
      <c r="O49" s="46">
        <v>4909</v>
      </c>
      <c r="P49" s="46">
        <v>236</v>
      </c>
      <c r="Q49" s="46">
        <v>0</v>
      </c>
      <c r="R49" s="50">
        <v>0</v>
      </c>
      <c r="S49" s="45" t="s">
        <v>68</v>
      </c>
      <c r="T49" s="53" t="s">
        <v>68</v>
      </c>
      <c r="V49" s="124" t="s">
        <v>93</v>
      </c>
      <c r="W49" s="123">
        <f t="shared" si="4"/>
        <v>5</v>
      </c>
      <c r="X49" s="123" t="str">
        <f t="shared" si="5"/>
        <v>Quarter 2</v>
      </c>
      <c r="Y49" s="123" t="str" cm="1">
        <f t="array" ref="Y49">_xlfn.IFS(OR(W49=1,W49=2,W49=3),"1",(OR(W49=4,W49=5,W49=6)),"2",(OR(W49=7,W49=8,W49=9)),"3",(OR(W49=10,W49=11,W49=12)),"4")</f>
        <v>2</v>
      </c>
      <c r="Z49" s="124">
        <v>1999</v>
      </c>
    </row>
    <row r="50" spans="1:26" ht="17.149999999999999" customHeight="1" x14ac:dyDescent="0.35">
      <c r="A50" s="56" t="str">
        <f t="shared" si="3"/>
        <v>June 1999</v>
      </c>
      <c r="B50" s="45">
        <v>71273</v>
      </c>
      <c r="C50" s="46">
        <v>766</v>
      </c>
      <c r="D50" s="46">
        <v>6456</v>
      </c>
      <c r="E50" s="47">
        <f t="shared" si="0"/>
        <v>-5690</v>
      </c>
      <c r="F50" s="45">
        <v>-2456</v>
      </c>
      <c r="G50" s="46" t="s">
        <v>68</v>
      </c>
      <c r="H50" s="46">
        <v>0</v>
      </c>
      <c r="I50" s="48">
        <f t="shared" si="1"/>
        <v>72039</v>
      </c>
      <c r="J50" s="49">
        <f t="shared" si="6"/>
        <v>63127</v>
      </c>
      <c r="K50" s="45" t="s">
        <v>68</v>
      </c>
      <c r="L50" s="46" t="s">
        <v>68</v>
      </c>
      <c r="M50" s="46" t="s">
        <v>68</v>
      </c>
      <c r="N50" s="50" t="s">
        <v>68</v>
      </c>
      <c r="O50" s="46">
        <v>4626</v>
      </c>
      <c r="P50" s="46">
        <v>240</v>
      </c>
      <c r="Q50" s="46">
        <v>0</v>
      </c>
      <c r="R50" s="50">
        <v>0</v>
      </c>
      <c r="S50" s="45" t="s">
        <v>68</v>
      </c>
      <c r="T50" s="53" t="s">
        <v>68</v>
      </c>
      <c r="V50" s="124" t="s">
        <v>94</v>
      </c>
      <c r="W50" s="123">
        <f t="shared" si="4"/>
        <v>6</v>
      </c>
      <c r="X50" s="123" t="str">
        <f t="shared" si="5"/>
        <v>Quarter 2</v>
      </c>
      <c r="Y50" s="123" t="str" cm="1">
        <f t="array" ref="Y50">_xlfn.IFS(OR(W50=1,W50=2,W50=3),"1",(OR(W50=4,W50=5,W50=6)),"2",(OR(W50=7,W50=8,W50=9)),"3",(OR(W50=10,W50=11,W50=12)),"4")</f>
        <v>2</v>
      </c>
      <c r="Z50" s="124">
        <v>1999</v>
      </c>
    </row>
    <row r="51" spans="1:26" ht="17.149999999999999" customHeight="1" x14ac:dyDescent="0.35">
      <c r="A51" s="56" t="str">
        <f t="shared" si="3"/>
        <v>July 1999</v>
      </c>
      <c r="B51" s="45">
        <v>72401</v>
      </c>
      <c r="C51" s="46">
        <v>501</v>
      </c>
      <c r="D51" s="46">
        <v>7492</v>
      </c>
      <c r="E51" s="47">
        <f t="shared" si="0"/>
        <v>-6991</v>
      </c>
      <c r="F51" s="45">
        <v>-6415</v>
      </c>
      <c r="G51" s="46" t="s">
        <v>68</v>
      </c>
      <c r="H51" s="46">
        <v>0</v>
      </c>
      <c r="I51" s="48">
        <f t="shared" si="1"/>
        <v>72902</v>
      </c>
      <c r="J51" s="49">
        <f t="shared" si="6"/>
        <v>58995</v>
      </c>
      <c r="K51" s="45" t="s">
        <v>68</v>
      </c>
      <c r="L51" s="46" t="s">
        <v>68</v>
      </c>
      <c r="M51" s="46" t="s">
        <v>68</v>
      </c>
      <c r="N51" s="50" t="s">
        <v>68</v>
      </c>
      <c r="O51" s="46">
        <v>5070</v>
      </c>
      <c r="P51" s="46">
        <v>262</v>
      </c>
      <c r="Q51" s="46">
        <v>0</v>
      </c>
      <c r="R51" s="50">
        <v>0</v>
      </c>
      <c r="S51" s="45" t="s">
        <v>68</v>
      </c>
      <c r="T51" s="53" t="s">
        <v>68</v>
      </c>
      <c r="V51" s="124" t="s">
        <v>95</v>
      </c>
      <c r="W51" s="123">
        <f t="shared" si="4"/>
        <v>7</v>
      </c>
      <c r="X51" s="123" t="str">
        <f t="shared" si="5"/>
        <v>Quarter 3</v>
      </c>
      <c r="Y51" s="123" t="str" cm="1">
        <f t="array" ref="Y51">_xlfn.IFS(OR(W51=1,W51=2,W51=3),"1",(OR(W51=4,W51=5,W51=6)),"2",(OR(W51=7,W51=8,W51=9)),"3",(OR(W51=10,W51=11,W51=12)),"4")</f>
        <v>3</v>
      </c>
      <c r="Z51" s="124">
        <v>1999</v>
      </c>
    </row>
    <row r="52" spans="1:26" ht="17.149999999999999" customHeight="1" x14ac:dyDescent="0.35">
      <c r="A52" s="56" t="str">
        <f t="shared" si="3"/>
        <v>August 1999</v>
      </c>
      <c r="B52" s="45">
        <v>69218</v>
      </c>
      <c r="C52" s="46">
        <v>539</v>
      </c>
      <c r="D52" s="46">
        <v>5784</v>
      </c>
      <c r="E52" s="47">
        <f t="shared" si="0"/>
        <v>-5245</v>
      </c>
      <c r="F52" s="45">
        <v>-5109</v>
      </c>
      <c r="G52" s="46" t="s">
        <v>68</v>
      </c>
      <c r="H52" s="46">
        <v>0</v>
      </c>
      <c r="I52" s="48">
        <f t="shared" si="1"/>
        <v>69757</v>
      </c>
      <c r="J52" s="49">
        <f t="shared" si="6"/>
        <v>58864</v>
      </c>
      <c r="K52" s="45" t="s">
        <v>68</v>
      </c>
      <c r="L52" s="46" t="s">
        <v>68</v>
      </c>
      <c r="M52" s="46" t="s">
        <v>68</v>
      </c>
      <c r="N52" s="50" t="s">
        <v>68</v>
      </c>
      <c r="O52" s="46">
        <v>5138</v>
      </c>
      <c r="P52" s="46">
        <v>234</v>
      </c>
      <c r="Q52" s="46">
        <v>0</v>
      </c>
      <c r="R52" s="50">
        <v>0</v>
      </c>
      <c r="S52" s="45" t="s">
        <v>68</v>
      </c>
      <c r="T52" s="53" t="s">
        <v>68</v>
      </c>
      <c r="V52" s="124" t="s">
        <v>96</v>
      </c>
      <c r="W52" s="123">
        <f t="shared" si="4"/>
        <v>8</v>
      </c>
      <c r="X52" s="123" t="str">
        <f t="shared" si="5"/>
        <v>Quarter 3</v>
      </c>
      <c r="Y52" s="123" t="str" cm="1">
        <f t="array" ref="Y52">_xlfn.IFS(OR(W52=1,W52=2,W52=3),"1",(OR(W52=4,W52=5,W52=6)),"2",(OR(W52=7,W52=8,W52=9)),"3",(OR(W52=10,W52=11,W52=12)),"4")</f>
        <v>3</v>
      </c>
      <c r="Z52" s="124">
        <v>1999</v>
      </c>
    </row>
    <row r="53" spans="1:26" ht="17.149999999999999" customHeight="1" x14ac:dyDescent="0.35">
      <c r="A53" s="56" t="str">
        <f t="shared" si="3"/>
        <v>September 1999</v>
      </c>
      <c r="B53" s="45">
        <v>74137</v>
      </c>
      <c r="C53" s="46">
        <v>687</v>
      </c>
      <c r="D53" s="46">
        <v>8787</v>
      </c>
      <c r="E53" s="47">
        <f t="shared" si="0"/>
        <v>-8100</v>
      </c>
      <c r="F53" s="45">
        <v>-4251</v>
      </c>
      <c r="G53" s="46" t="s">
        <v>68</v>
      </c>
      <c r="H53" s="46">
        <v>0</v>
      </c>
      <c r="I53" s="48">
        <f t="shared" si="1"/>
        <v>74824</v>
      </c>
      <c r="J53" s="49">
        <f t="shared" si="6"/>
        <v>61786</v>
      </c>
      <c r="K53" s="45" t="s">
        <v>68</v>
      </c>
      <c r="L53" s="46" t="s">
        <v>68</v>
      </c>
      <c r="M53" s="46" t="s">
        <v>68</v>
      </c>
      <c r="N53" s="50" t="s">
        <v>68</v>
      </c>
      <c r="O53" s="46">
        <v>4917</v>
      </c>
      <c r="P53" s="46">
        <v>256</v>
      </c>
      <c r="Q53" s="46">
        <v>0</v>
      </c>
      <c r="R53" s="50">
        <v>0</v>
      </c>
      <c r="S53" s="45" t="s">
        <v>68</v>
      </c>
      <c r="T53" s="53" t="s">
        <v>68</v>
      </c>
      <c r="V53" s="124" t="s">
        <v>97</v>
      </c>
      <c r="W53" s="123">
        <f t="shared" si="4"/>
        <v>9</v>
      </c>
      <c r="X53" s="123" t="str">
        <f t="shared" si="5"/>
        <v>Quarter 3</v>
      </c>
      <c r="Y53" s="123" t="str" cm="1">
        <f t="array" ref="Y53">_xlfn.IFS(OR(W53=1,W53=2,W53=3),"1",(OR(W53=4,W53=5,W53=6)),"2",(OR(W53=7,W53=8,W53=9)),"3",(OR(W53=10,W53=11,W53=12)),"4")</f>
        <v>3</v>
      </c>
      <c r="Z53" s="124">
        <v>1999</v>
      </c>
    </row>
    <row r="54" spans="1:26" ht="17.149999999999999" customHeight="1" x14ac:dyDescent="0.35">
      <c r="A54" s="56" t="str">
        <f t="shared" si="3"/>
        <v>October 1999</v>
      </c>
      <c r="B54" s="45">
        <v>98763</v>
      </c>
      <c r="C54" s="46">
        <v>1564</v>
      </c>
      <c r="D54" s="46">
        <v>8872</v>
      </c>
      <c r="E54" s="47">
        <f t="shared" si="0"/>
        <v>-7308</v>
      </c>
      <c r="F54" s="45">
        <v>587</v>
      </c>
      <c r="G54" s="46" t="s">
        <v>68</v>
      </c>
      <c r="H54" s="46">
        <v>0</v>
      </c>
      <c r="I54" s="48">
        <f t="shared" si="1"/>
        <v>100327</v>
      </c>
      <c r="J54" s="49">
        <f t="shared" si="6"/>
        <v>92042</v>
      </c>
      <c r="K54" s="45" t="s">
        <v>68</v>
      </c>
      <c r="L54" s="46" t="s">
        <v>68</v>
      </c>
      <c r="M54" s="46" t="s">
        <v>68</v>
      </c>
      <c r="N54" s="50" t="s">
        <v>68</v>
      </c>
      <c r="O54" s="46">
        <v>5453</v>
      </c>
      <c r="P54" s="46">
        <v>430</v>
      </c>
      <c r="Q54" s="46">
        <v>0</v>
      </c>
      <c r="R54" s="50">
        <v>0</v>
      </c>
      <c r="S54" s="45" t="s">
        <v>68</v>
      </c>
      <c r="T54" s="53" t="s">
        <v>68</v>
      </c>
      <c r="V54" s="124" t="s">
        <v>98</v>
      </c>
      <c r="W54" s="123">
        <f t="shared" si="4"/>
        <v>10</v>
      </c>
      <c r="X54" s="123" t="str">
        <f t="shared" si="5"/>
        <v>Quarter 4</v>
      </c>
      <c r="Y54" s="123" t="str" cm="1">
        <f t="array" ref="Y54">_xlfn.IFS(OR(W54=1,W54=2,W54=3),"1",(OR(W54=4,W54=5,W54=6)),"2",(OR(W54=7,W54=8,W54=9)),"3",(OR(W54=10,W54=11,W54=12)),"4")</f>
        <v>4</v>
      </c>
      <c r="Z54" s="124">
        <v>1999</v>
      </c>
    </row>
    <row r="55" spans="1:26" ht="17.149999999999999" customHeight="1" x14ac:dyDescent="0.35">
      <c r="A55" s="56" t="str">
        <f t="shared" si="3"/>
        <v>November 1999</v>
      </c>
      <c r="B55" s="45">
        <v>115892</v>
      </c>
      <c r="C55" s="46">
        <v>1027</v>
      </c>
      <c r="D55" s="46">
        <v>9119</v>
      </c>
      <c r="E55" s="47">
        <f t="shared" si="0"/>
        <v>-8092</v>
      </c>
      <c r="F55" s="45">
        <v>3447</v>
      </c>
      <c r="G55" s="46" t="s">
        <v>68</v>
      </c>
      <c r="H55" s="46">
        <v>0</v>
      </c>
      <c r="I55" s="48">
        <f t="shared" si="1"/>
        <v>116919</v>
      </c>
      <c r="J55" s="49">
        <f t="shared" si="6"/>
        <v>111247</v>
      </c>
      <c r="K55" s="45" t="s">
        <v>68</v>
      </c>
      <c r="L55" s="46" t="s">
        <v>68</v>
      </c>
      <c r="M55" s="46" t="s">
        <v>68</v>
      </c>
      <c r="N55" s="50" t="s">
        <v>68</v>
      </c>
      <c r="O55" s="46">
        <v>5723</v>
      </c>
      <c r="P55" s="46">
        <v>656</v>
      </c>
      <c r="Q55" s="46">
        <v>0</v>
      </c>
      <c r="R55" s="50">
        <v>0</v>
      </c>
      <c r="S55" s="45" t="s">
        <v>68</v>
      </c>
      <c r="T55" s="53" t="s">
        <v>68</v>
      </c>
      <c r="V55" s="124" t="s">
        <v>99</v>
      </c>
      <c r="W55" s="123">
        <f t="shared" si="4"/>
        <v>11</v>
      </c>
      <c r="X55" s="123" t="str">
        <f t="shared" si="5"/>
        <v>Quarter 4</v>
      </c>
      <c r="Y55" s="123" t="str" cm="1">
        <f t="array" ref="Y55">_xlfn.IFS(OR(W55=1,W55=2,W55=3),"1",(OR(W55=4,W55=5,W55=6)),"2",(OR(W55=7,W55=8,W55=9)),"3",(OR(W55=10,W55=11,W55=12)),"4")</f>
        <v>4</v>
      </c>
      <c r="Z55" s="124">
        <v>1999</v>
      </c>
    </row>
    <row r="56" spans="1:26" ht="17.149999999999999" customHeight="1" x14ac:dyDescent="0.35">
      <c r="A56" s="56" t="str">
        <f t="shared" si="3"/>
        <v>December 1999</v>
      </c>
      <c r="B56" s="45">
        <v>133264</v>
      </c>
      <c r="C56" s="46">
        <v>1437</v>
      </c>
      <c r="D56" s="46">
        <v>9901</v>
      </c>
      <c r="E56" s="47">
        <f t="shared" si="0"/>
        <v>-8464</v>
      </c>
      <c r="F56" s="45">
        <v>6368</v>
      </c>
      <c r="G56" s="46" t="s">
        <v>68</v>
      </c>
      <c r="H56" s="46">
        <v>0</v>
      </c>
      <c r="I56" s="48">
        <f t="shared" si="1"/>
        <v>134701</v>
      </c>
      <c r="J56" s="49">
        <f t="shared" si="6"/>
        <v>131168</v>
      </c>
      <c r="K56" s="45" t="s">
        <v>68</v>
      </c>
      <c r="L56" s="46" t="s">
        <v>68</v>
      </c>
      <c r="M56" s="46" t="s">
        <v>68</v>
      </c>
      <c r="N56" s="50" t="s">
        <v>68</v>
      </c>
      <c r="O56" s="46">
        <v>6123</v>
      </c>
      <c r="P56" s="46">
        <v>802</v>
      </c>
      <c r="Q56" s="46">
        <v>0</v>
      </c>
      <c r="R56" s="50">
        <v>0</v>
      </c>
      <c r="S56" s="45" t="s">
        <v>68</v>
      </c>
      <c r="T56" s="53" t="s">
        <v>68</v>
      </c>
      <c r="V56" s="124" t="s">
        <v>100</v>
      </c>
      <c r="W56" s="123">
        <f t="shared" si="4"/>
        <v>12</v>
      </c>
      <c r="X56" s="123" t="str">
        <f t="shared" si="5"/>
        <v>Quarter 4</v>
      </c>
      <c r="Y56" s="123" t="str" cm="1">
        <f t="array" ref="Y56">_xlfn.IFS(OR(W56=1,W56=2,W56=3),"1",(OR(W56=4,W56=5,W56=6)),"2",(OR(W56=7,W56=8,W56=9)),"3",(OR(W56=10,W56=11,W56=12)),"4")</f>
        <v>4</v>
      </c>
      <c r="Z56" s="124">
        <v>1999</v>
      </c>
    </row>
    <row r="57" spans="1:26" ht="17.149999999999999" customHeight="1" x14ac:dyDescent="0.35">
      <c r="A57" s="56" t="str">
        <f t="shared" si="3"/>
        <v>January 2000</v>
      </c>
      <c r="B57" s="45">
        <v>129764</v>
      </c>
      <c r="C57" s="46">
        <v>1259</v>
      </c>
      <c r="D57" s="46">
        <v>10128</v>
      </c>
      <c r="E57" s="47">
        <f t="shared" si="0"/>
        <v>-8869</v>
      </c>
      <c r="F57" s="45">
        <v>10383</v>
      </c>
      <c r="G57" s="46" t="s">
        <v>68</v>
      </c>
      <c r="H57" s="46">
        <v>0</v>
      </c>
      <c r="I57" s="48">
        <f t="shared" si="1"/>
        <v>131023</v>
      </c>
      <c r="J57" s="49">
        <f t="shared" si="6"/>
        <v>131278</v>
      </c>
      <c r="K57" s="45" t="s">
        <v>68</v>
      </c>
      <c r="L57" s="46" t="s">
        <v>68</v>
      </c>
      <c r="M57" s="46" t="s">
        <v>68</v>
      </c>
      <c r="N57" s="50" t="s">
        <v>68</v>
      </c>
      <c r="O57" s="46">
        <v>6290</v>
      </c>
      <c r="P57" s="46">
        <v>789</v>
      </c>
      <c r="Q57" s="46">
        <v>0</v>
      </c>
      <c r="R57" s="50">
        <v>0</v>
      </c>
      <c r="S57" s="45" t="s">
        <v>68</v>
      </c>
      <c r="T57" s="53" t="s">
        <v>68</v>
      </c>
      <c r="V57" s="124" t="s">
        <v>89</v>
      </c>
      <c r="W57" s="123">
        <f t="shared" si="4"/>
        <v>1</v>
      </c>
      <c r="X57" s="123" t="str">
        <f t="shared" si="5"/>
        <v>Quarter 1</v>
      </c>
      <c r="Y57" s="123" t="str" cm="1">
        <f t="array" ref="Y57">_xlfn.IFS(OR(W57=1,W57=2,W57=3),"1",(OR(W57=4,W57=5,W57=6)),"2",(OR(W57=7,W57=8,W57=9)),"3",(OR(W57=10,W57=11,W57=12)),"4")</f>
        <v>1</v>
      </c>
      <c r="Z57" s="124">
        <v>2000</v>
      </c>
    </row>
    <row r="58" spans="1:26" ht="17.149999999999999" customHeight="1" x14ac:dyDescent="0.35">
      <c r="A58" s="56" t="str">
        <f t="shared" si="3"/>
        <v>February 2000</v>
      </c>
      <c r="B58" s="45">
        <v>120971</v>
      </c>
      <c r="C58" s="46">
        <v>981</v>
      </c>
      <c r="D58" s="46">
        <v>10808</v>
      </c>
      <c r="E58" s="47">
        <f t="shared" si="0"/>
        <v>-9827</v>
      </c>
      <c r="F58" s="45">
        <v>7183</v>
      </c>
      <c r="G58" s="46" t="s">
        <v>68</v>
      </c>
      <c r="H58" s="46">
        <v>0</v>
      </c>
      <c r="I58" s="48">
        <f t="shared" si="1"/>
        <v>121952</v>
      </c>
      <c r="J58" s="49">
        <f t="shared" si="6"/>
        <v>118327</v>
      </c>
      <c r="K58" s="45" t="s">
        <v>68</v>
      </c>
      <c r="L58" s="46" t="s">
        <v>68</v>
      </c>
      <c r="M58" s="46" t="s">
        <v>68</v>
      </c>
      <c r="N58" s="50" t="s">
        <v>68</v>
      </c>
      <c r="O58" s="46">
        <v>5853</v>
      </c>
      <c r="P58" s="46">
        <v>678</v>
      </c>
      <c r="Q58" s="46">
        <v>0</v>
      </c>
      <c r="R58" s="50">
        <v>0</v>
      </c>
      <c r="S58" s="45" t="s">
        <v>68</v>
      </c>
      <c r="T58" s="53" t="s">
        <v>68</v>
      </c>
      <c r="V58" s="124" t="s">
        <v>90</v>
      </c>
      <c r="W58" s="123">
        <f t="shared" si="4"/>
        <v>2</v>
      </c>
      <c r="X58" s="123" t="str">
        <f t="shared" si="5"/>
        <v>Quarter 1</v>
      </c>
      <c r="Y58" s="123" t="str" cm="1">
        <f t="array" ref="Y58">_xlfn.IFS(OR(W58=1,W58=2,W58=3),"1",(OR(W58=4,W58=5,W58=6)),"2",(OR(W58=7,W58=8,W58=9)),"3",(OR(W58=10,W58=11,W58=12)),"4")</f>
        <v>1</v>
      </c>
      <c r="Z58" s="124">
        <v>2000</v>
      </c>
    </row>
    <row r="59" spans="1:26" ht="17.149999999999999" customHeight="1" x14ac:dyDescent="0.35">
      <c r="A59" s="56" t="str">
        <f t="shared" si="3"/>
        <v>March 2000</v>
      </c>
      <c r="B59" s="45">
        <v>125934</v>
      </c>
      <c r="C59" s="46">
        <v>1171</v>
      </c>
      <c r="D59" s="46">
        <v>12079</v>
      </c>
      <c r="E59" s="47">
        <f t="shared" si="0"/>
        <v>-10908</v>
      </c>
      <c r="F59" s="45">
        <v>237</v>
      </c>
      <c r="G59" s="46" t="s">
        <v>68</v>
      </c>
      <c r="H59" s="46">
        <v>0</v>
      </c>
      <c r="I59" s="48">
        <f t="shared" si="1"/>
        <v>127105</v>
      </c>
      <c r="J59" s="49">
        <f t="shared" si="6"/>
        <v>115263</v>
      </c>
      <c r="K59" s="45" t="s">
        <v>68</v>
      </c>
      <c r="L59" s="46" t="s">
        <v>68</v>
      </c>
      <c r="M59" s="46" t="s">
        <v>68</v>
      </c>
      <c r="N59" s="50" t="s">
        <v>68</v>
      </c>
      <c r="O59" s="46">
        <v>6045</v>
      </c>
      <c r="P59" s="46">
        <v>716</v>
      </c>
      <c r="Q59" s="46">
        <v>0</v>
      </c>
      <c r="R59" s="50">
        <v>0</v>
      </c>
      <c r="S59" s="45" t="s">
        <v>68</v>
      </c>
      <c r="T59" s="53" t="s">
        <v>68</v>
      </c>
      <c r="V59" s="124" t="s">
        <v>91</v>
      </c>
      <c r="W59" s="123">
        <f t="shared" si="4"/>
        <v>3</v>
      </c>
      <c r="X59" s="123" t="str">
        <f t="shared" si="5"/>
        <v>Quarter 1</v>
      </c>
      <c r="Y59" s="123" t="str" cm="1">
        <f t="array" ref="Y59">_xlfn.IFS(OR(W59=1,W59=2,W59=3),"1",(OR(W59=4,W59=5,W59=6)),"2",(OR(W59=7,W59=8,W59=9)),"3",(OR(W59=10,W59=11,W59=12)),"4")</f>
        <v>1</v>
      </c>
      <c r="Z59" s="124">
        <v>2000</v>
      </c>
    </row>
    <row r="60" spans="1:26" ht="17.149999999999999" customHeight="1" x14ac:dyDescent="0.35">
      <c r="A60" s="56" t="str">
        <f t="shared" si="3"/>
        <v>April 2000</v>
      </c>
      <c r="B60" s="45">
        <v>117281</v>
      </c>
      <c r="C60" s="46">
        <v>2235</v>
      </c>
      <c r="D60" s="46">
        <v>16636</v>
      </c>
      <c r="E60" s="47">
        <f t="shared" si="0"/>
        <v>-14401</v>
      </c>
      <c r="F60" s="45">
        <v>-1551</v>
      </c>
      <c r="G60" s="46" t="s">
        <v>68</v>
      </c>
      <c r="H60" s="46">
        <v>0</v>
      </c>
      <c r="I60" s="48">
        <f t="shared" si="1"/>
        <v>119516</v>
      </c>
      <c r="J60" s="49">
        <f t="shared" si="6"/>
        <v>101329</v>
      </c>
      <c r="K60" s="45" t="s">
        <v>68</v>
      </c>
      <c r="L60" s="46" t="s">
        <v>68</v>
      </c>
      <c r="M60" s="46" t="s">
        <v>68</v>
      </c>
      <c r="N60" s="50" t="s">
        <v>68</v>
      </c>
      <c r="O60" s="46">
        <v>5663</v>
      </c>
      <c r="P60" s="46">
        <v>655</v>
      </c>
      <c r="Q60" s="46">
        <v>0</v>
      </c>
      <c r="R60" s="50">
        <v>0</v>
      </c>
      <c r="S60" s="45" t="s">
        <v>68</v>
      </c>
      <c r="T60" s="53" t="s">
        <v>68</v>
      </c>
      <c r="V60" s="124" t="s">
        <v>92</v>
      </c>
      <c r="W60" s="123">
        <f t="shared" si="4"/>
        <v>4</v>
      </c>
      <c r="X60" s="123" t="str">
        <f t="shared" si="5"/>
        <v>Quarter 2</v>
      </c>
      <c r="Y60" s="123" t="str" cm="1">
        <f t="array" ref="Y60">_xlfn.IFS(OR(W60=1,W60=2,W60=3),"1",(OR(W60=4,W60=5,W60=6)),"2",(OR(W60=7,W60=8,W60=9)),"3",(OR(W60=10,W60=11,W60=12)),"4")</f>
        <v>2</v>
      </c>
      <c r="Z60" s="124">
        <v>2000</v>
      </c>
    </row>
    <row r="61" spans="1:26" ht="17.149999999999999" customHeight="1" x14ac:dyDescent="0.35">
      <c r="A61" s="56" t="str">
        <f t="shared" si="3"/>
        <v>May 2000</v>
      </c>
      <c r="B61" s="45">
        <v>93433</v>
      </c>
      <c r="C61" s="46">
        <v>2096</v>
      </c>
      <c r="D61" s="46">
        <v>16497</v>
      </c>
      <c r="E61" s="47">
        <f t="shared" si="0"/>
        <v>-14401</v>
      </c>
      <c r="F61" s="45">
        <v>-2016</v>
      </c>
      <c r="G61" s="46" t="s">
        <v>68</v>
      </c>
      <c r="H61" s="46">
        <v>0</v>
      </c>
      <c r="I61" s="48">
        <f t="shared" si="1"/>
        <v>95529</v>
      </c>
      <c r="J61" s="49">
        <f t="shared" si="6"/>
        <v>77016</v>
      </c>
      <c r="K61" s="45" t="s">
        <v>68</v>
      </c>
      <c r="L61" s="46" t="s">
        <v>68</v>
      </c>
      <c r="M61" s="46" t="s">
        <v>68</v>
      </c>
      <c r="N61" s="50" t="s">
        <v>68</v>
      </c>
      <c r="O61" s="46">
        <v>5284</v>
      </c>
      <c r="P61" s="46">
        <v>372</v>
      </c>
      <c r="Q61" s="46">
        <v>0</v>
      </c>
      <c r="R61" s="50">
        <v>0</v>
      </c>
      <c r="S61" s="45" t="s">
        <v>68</v>
      </c>
      <c r="T61" s="53" t="s">
        <v>68</v>
      </c>
      <c r="V61" s="124" t="s">
        <v>93</v>
      </c>
      <c r="W61" s="123">
        <f t="shared" si="4"/>
        <v>5</v>
      </c>
      <c r="X61" s="123" t="str">
        <f t="shared" si="5"/>
        <v>Quarter 2</v>
      </c>
      <c r="Y61" s="123" t="str" cm="1">
        <f t="array" ref="Y61">_xlfn.IFS(OR(W61=1,W61=2,W61=3),"1",(OR(W61=4,W61=5,W61=6)),"2",(OR(W61=7,W61=8,W61=9)),"3",(OR(W61=10,W61=11,W61=12)),"4")</f>
        <v>2</v>
      </c>
      <c r="Z61" s="124">
        <v>2000</v>
      </c>
    </row>
    <row r="62" spans="1:26" ht="17.149999999999999" customHeight="1" x14ac:dyDescent="0.35">
      <c r="A62" s="56" t="str">
        <f t="shared" si="3"/>
        <v>June 2000</v>
      </c>
      <c r="B62" s="45">
        <v>84530</v>
      </c>
      <c r="C62" s="46">
        <v>1883</v>
      </c>
      <c r="D62" s="46">
        <v>15378</v>
      </c>
      <c r="E62" s="47">
        <f t="shared" si="0"/>
        <v>-13495</v>
      </c>
      <c r="F62" s="45">
        <v>-5534</v>
      </c>
      <c r="G62" s="46" t="s">
        <v>68</v>
      </c>
      <c r="H62" s="46">
        <v>0</v>
      </c>
      <c r="I62" s="48">
        <f t="shared" si="1"/>
        <v>86413</v>
      </c>
      <c r="J62" s="49">
        <f t="shared" si="6"/>
        <v>65501</v>
      </c>
      <c r="K62" s="45" t="s">
        <v>68</v>
      </c>
      <c r="L62" s="46" t="s">
        <v>68</v>
      </c>
      <c r="M62" s="46" t="s">
        <v>68</v>
      </c>
      <c r="N62" s="50" t="s">
        <v>68</v>
      </c>
      <c r="O62" s="46">
        <v>5109</v>
      </c>
      <c r="P62" s="46">
        <v>414</v>
      </c>
      <c r="Q62" s="46">
        <v>0</v>
      </c>
      <c r="R62" s="50">
        <v>0</v>
      </c>
      <c r="S62" s="45" t="s">
        <v>68</v>
      </c>
      <c r="T62" s="53" t="s">
        <v>68</v>
      </c>
      <c r="V62" s="124" t="s">
        <v>94</v>
      </c>
      <c r="W62" s="123">
        <f t="shared" si="4"/>
        <v>6</v>
      </c>
      <c r="X62" s="123" t="str">
        <f t="shared" si="5"/>
        <v>Quarter 2</v>
      </c>
      <c r="Y62" s="123" t="str" cm="1">
        <f t="array" ref="Y62">_xlfn.IFS(OR(W62=1,W62=2,W62=3),"1",(OR(W62=4,W62=5,W62=6)),"2",(OR(W62=7,W62=8,W62=9)),"3",(OR(W62=10,W62=11,W62=12)),"4")</f>
        <v>2</v>
      </c>
      <c r="Z62" s="124">
        <v>2000</v>
      </c>
    </row>
    <row r="63" spans="1:26" ht="17.149999999999999" customHeight="1" x14ac:dyDescent="0.35">
      <c r="A63" s="56" t="str">
        <f t="shared" si="3"/>
        <v>July 2000</v>
      </c>
      <c r="B63" s="45">
        <v>79964</v>
      </c>
      <c r="C63" s="46">
        <v>946</v>
      </c>
      <c r="D63" s="46">
        <v>11826</v>
      </c>
      <c r="E63" s="47">
        <f t="shared" si="0"/>
        <v>-10880</v>
      </c>
      <c r="F63" s="45">
        <v>-6173</v>
      </c>
      <c r="G63" s="46" t="s">
        <v>68</v>
      </c>
      <c r="H63" s="46">
        <v>0</v>
      </c>
      <c r="I63" s="48">
        <f t="shared" si="1"/>
        <v>80910</v>
      </c>
      <c r="J63" s="49">
        <f t="shared" si="6"/>
        <v>62911</v>
      </c>
      <c r="K63" s="45" t="s">
        <v>68</v>
      </c>
      <c r="L63" s="46" t="s">
        <v>68</v>
      </c>
      <c r="M63" s="46" t="s">
        <v>68</v>
      </c>
      <c r="N63" s="50" t="s">
        <v>68</v>
      </c>
      <c r="O63" s="46">
        <v>4597</v>
      </c>
      <c r="P63" s="46">
        <v>381</v>
      </c>
      <c r="Q63" s="46">
        <v>0</v>
      </c>
      <c r="R63" s="50">
        <v>0</v>
      </c>
      <c r="S63" s="45" t="s">
        <v>68</v>
      </c>
      <c r="T63" s="53" t="s">
        <v>68</v>
      </c>
      <c r="V63" s="124" t="s">
        <v>95</v>
      </c>
      <c r="W63" s="123">
        <f t="shared" si="4"/>
        <v>7</v>
      </c>
      <c r="X63" s="123" t="str">
        <f t="shared" si="5"/>
        <v>Quarter 3</v>
      </c>
      <c r="Y63" s="123" t="str" cm="1">
        <f t="array" ref="Y63">_xlfn.IFS(OR(W63=1,W63=2,W63=3),"1",(OR(W63=4,W63=5,W63=6)),"2",(OR(W63=7,W63=8,W63=9)),"3",(OR(W63=10,W63=11,W63=12)),"4")</f>
        <v>3</v>
      </c>
      <c r="Z63" s="124">
        <v>2000</v>
      </c>
    </row>
    <row r="64" spans="1:26" ht="17.149999999999999" customHeight="1" x14ac:dyDescent="0.35">
      <c r="A64" s="56" t="str">
        <f t="shared" si="3"/>
        <v>August 2000</v>
      </c>
      <c r="B64" s="45">
        <v>78473</v>
      </c>
      <c r="C64" s="46">
        <v>1692</v>
      </c>
      <c r="D64" s="46">
        <v>15723</v>
      </c>
      <c r="E64" s="47">
        <f t="shared" si="0"/>
        <v>-14031</v>
      </c>
      <c r="F64" s="45">
        <v>-5804</v>
      </c>
      <c r="G64" s="46" t="s">
        <v>68</v>
      </c>
      <c r="H64" s="46">
        <v>0</v>
      </c>
      <c r="I64" s="48">
        <f t="shared" si="1"/>
        <v>80165</v>
      </c>
      <c r="J64" s="49">
        <f t="shared" si="6"/>
        <v>58638</v>
      </c>
      <c r="K64" s="45" t="s">
        <v>68</v>
      </c>
      <c r="L64" s="46" t="s">
        <v>68</v>
      </c>
      <c r="M64" s="46" t="s">
        <v>68</v>
      </c>
      <c r="N64" s="50" t="s">
        <v>68</v>
      </c>
      <c r="O64" s="46">
        <v>4741</v>
      </c>
      <c r="P64" s="46">
        <v>318</v>
      </c>
      <c r="Q64" s="46">
        <v>0</v>
      </c>
      <c r="R64" s="50">
        <v>0</v>
      </c>
      <c r="S64" s="45" t="s">
        <v>68</v>
      </c>
      <c r="T64" s="53" t="s">
        <v>68</v>
      </c>
      <c r="V64" s="124" t="s">
        <v>96</v>
      </c>
      <c r="W64" s="123">
        <f t="shared" si="4"/>
        <v>8</v>
      </c>
      <c r="X64" s="123" t="str">
        <f t="shared" si="5"/>
        <v>Quarter 3</v>
      </c>
      <c r="Y64" s="123" t="str" cm="1">
        <f t="array" ref="Y64">_xlfn.IFS(OR(W64=1,W64=2,W64=3),"1",(OR(W64=4,W64=5,W64=6)),"2",(OR(W64=7,W64=8,W64=9)),"3",(OR(W64=10,W64=11,W64=12)),"4")</f>
        <v>3</v>
      </c>
      <c r="Z64" s="124">
        <v>2000</v>
      </c>
    </row>
    <row r="65" spans="1:26" ht="17.149999999999999" customHeight="1" x14ac:dyDescent="0.35">
      <c r="A65" s="56" t="str">
        <f t="shared" si="3"/>
        <v>September 2000</v>
      </c>
      <c r="B65" s="45">
        <v>84473</v>
      </c>
      <c r="C65" s="46">
        <v>1919</v>
      </c>
      <c r="D65" s="46">
        <v>14808</v>
      </c>
      <c r="E65" s="47">
        <f t="shared" si="0"/>
        <v>-12889</v>
      </c>
      <c r="F65" s="45">
        <v>-6182</v>
      </c>
      <c r="G65" s="46" t="s">
        <v>68</v>
      </c>
      <c r="H65" s="46">
        <v>0</v>
      </c>
      <c r="I65" s="48">
        <f t="shared" si="1"/>
        <v>86392</v>
      </c>
      <c r="J65" s="49">
        <f t="shared" si="6"/>
        <v>65402</v>
      </c>
      <c r="K65" s="45" t="s">
        <v>68</v>
      </c>
      <c r="L65" s="46" t="s">
        <v>68</v>
      </c>
      <c r="M65" s="46" t="s">
        <v>68</v>
      </c>
      <c r="N65" s="50" t="s">
        <v>68</v>
      </c>
      <c r="O65" s="46">
        <v>4717</v>
      </c>
      <c r="P65" s="46">
        <v>335</v>
      </c>
      <c r="Q65" s="46">
        <v>0</v>
      </c>
      <c r="R65" s="50">
        <v>0</v>
      </c>
      <c r="S65" s="45" t="s">
        <v>68</v>
      </c>
      <c r="T65" s="53" t="s">
        <v>68</v>
      </c>
      <c r="V65" s="124" t="s">
        <v>97</v>
      </c>
      <c r="W65" s="123">
        <f t="shared" si="4"/>
        <v>9</v>
      </c>
      <c r="X65" s="123" t="str">
        <f t="shared" si="5"/>
        <v>Quarter 3</v>
      </c>
      <c r="Y65" s="123" t="str" cm="1">
        <f t="array" ref="Y65">_xlfn.IFS(OR(W65=1,W65=2,W65=3),"1",(OR(W65=4,W65=5,W65=6)),"2",(OR(W65=7,W65=8,W65=9)),"3",(OR(W65=10,W65=11,W65=12)),"4")</f>
        <v>3</v>
      </c>
      <c r="Z65" s="124">
        <v>2000</v>
      </c>
    </row>
    <row r="66" spans="1:26" ht="17.149999999999999" customHeight="1" x14ac:dyDescent="0.35">
      <c r="A66" s="56" t="str">
        <f t="shared" si="3"/>
        <v>October 2000</v>
      </c>
      <c r="B66" s="45">
        <v>104004</v>
      </c>
      <c r="C66" s="46">
        <v>2301</v>
      </c>
      <c r="D66" s="46">
        <v>8603</v>
      </c>
      <c r="E66" s="47">
        <f t="shared" si="0"/>
        <v>-6302</v>
      </c>
      <c r="F66" s="45">
        <v>-3207</v>
      </c>
      <c r="G66" s="46" t="s">
        <v>68</v>
      </c>
      <c r="H66" s="46">
        <v>0</v>
      </c>
      <c r="I66" s="48">
        <f t="shared" si="1"/>
        <v>106305</v>
      </c>
      <c r="J66" s="49">
        <f t="shared" si="6"/>
        <v>94495</v>
      </c>
      <c r="K66" s="45" t="s">
        <v>68</v>
      </c>
      <c r="L66" s="46" t="s">
        <v>68</v>
      </c>
      <c r="M66" s="46" t="s">
        <v>68</v>
      </c>
      <c r="N66" s="50" t="s">
        <v>68</v>
      </c>
      <c r="O66" s="46">
        <v>5399</v>
      </c>
      <c r="P66" s="46">
        <v>619</v>
      </c>
      <c r="Q66" s="46">
        <v>0</v>
      </c>
      <c r="R66" s="50">
        <v>0</v>
      </c>
      <c r="S66" s="45" t="s">
        <v>68</v>
      </c>
      <c r="T66" s="53" t="s">
        <v>68</v>
      </c>
      <c r="V66" s="124" t="s">
        <v>98</v>
      </c>
      <c r="W66" s="123">
        <f t="shared" si="4"/>
        <v>10</v>
      </c>
      <c r="X66" s="123" t="str">
        <f t="shared" si="5"/>
        <v>Quarter 4</v>
      </c>
      <c r="Y66" s="123" t="str" cm="1">
        <f t="array" ref="Y66">_xlfn.IFS(OR(W66=1,W66=2,W66=3),"1",(OR(W66=4,W66=5,W66=6)),"2",(OR(W66=7,W66=8,W66=9)),"3",(OR(W66=10,W66=11,W66=12)),"4")</f>
        <v>4</v>
      </c>
      <c r="Z66" s="124">
        <v>2000</v>
      </c>
    </row>
    <row r="67" spans="1:26" ht="17.149999999999999" customHeight="1" x14ac:dyDescent="0.35">
      <c r="A67" s="56" t="str">
        <f t="shared" si="3"/>
        <v>November 2000</v>
      </c>
      <c r="B67" s="45">
        <v>119155</v>
      </c>
      <c r="C67" s="46">
        <v>3596</v>
      </c>
      <c r="D67" s="46">
        <v>7784</v>
      </c>
      <c r="E67" s="47">
        <f t="shared" si="0"/>
        <v>-4188</v>
      </c>
      <c r="F67" s="45">
        <v>-515</v>
      </c>
      <c r="G67" s="46" t="s">
        <v>68</v>
      </c>
      <c r="H67" s="46">
        <v>0</v>
      </c>
      <c r="I67" s="48">
        <f t="shared" si="1"/>
        <v>122751</v>
      </c>
      <c r="J67" s="49">
        <f t="shared" si="6"/>
        <v>114452</v>
      </c>
      <c r="K67" s="45" t="s">
        <v>68</v>
      </c>
      <c r="L67" s="46" t="s">
        <v>68</v>
      </c>
      <c r="M67" s="46" t="s">
        <v>68</v>
      </c>
      <c r="N67" s="50" t="s">
        <v>68</v>
      </c>
      <c r="O67" s="46">
        <v>5756</v>
      </c>
      <c r="P67" s="46">
        <v>722</v>
      </c>
      <c r="Q67" s="46">
        <v>0</v>
      </c>
      <c r="R67" s="50">
        <v>0</v>
      </c>
      <c r="S67" s="45" t="s">
        <v>68</v>
      </c>
      <c r="T67" s="53" t="s">
        <v>68</v>
      </c>
      <c r="V67" s="124" t="s">
        <v>99</v>
      </c>
      <c r="W67" s="123">
        <f t="shared" si="4"/>
        <v>11</v>
      </c>
      <c r="X67" s="123" t="str">
        <f t="shared" si="5"/>
        <v>Quarter 4</v>
      </c>
      <c r="Y67" s="123" t="str" cm="1">
        <f t="array" ref="Y67">_xlfn.IFS(OR(W67=1,W67=2,W67=3),"1",(OR(W67=4,W67=5,W67=6)),"2",(OR(W67=7,W67=8,W67=9)),"3",(OR(W67=10,W67=11,W67=12)),"4")</f>
        <v>4</v>
      </c>
      <c r="Z67" s="124">
        <v>2000</v>
      </c>
    </row>
    <row r="68" spans="1:26" ht="17.149999999999999" customHeight="1" x14ac:dyDescent="0.35">
      <c r="A68" s="56" t="str">
        <f t="shared" si="3"/>
        <v>December 2000</v>
      </c>
      <c r="B68" s="45">
        <v>122186</v>
      </c>
      <c r="C68" s="46">
        <v>5953</v>
      </c>
      <c r="D68" s="46">
        <v>6073</v>
      </c>
      <c r="E68" s="47">
        <f t="shared" si="0"/>
        <v>-120</v>
      </c>
      <c r="F68" s="45">
        <v>2272</v>
      </c>
      <c r="G68" s="46" t="s">
        <v>68</v>
      </c>
      <c r="H68" s="46">
        <v>0</v>
      </c>
      <c r="I68" s="48">
        <f t="shared" si="1"/>
        <v>128139</v>
      </c>
      <c r="J68" s="49">
        <f t="shared" si="6"/>
        <v>124338</v>
      </c>
      <c r="K68" s="45" t="s">
        <v>68</v>
      </c>
      <c r="L68" s="46" t="s">
        <v>68</v>
      </c>
      <c r="M68" s="46" t="s">
        <v>68</v>
      </c>
      <c r="N68" s="50" t="s">
        <v>68</v>
      </c>
      <c r="O68" s="46">
        <v>6101</v>
      </c>
      <c r="P68" s="46">
        <v>702</v>
      </c>
      <c r="Q68" s="46">
        <v>0</v>
      </c>
      <c r="R68" s="50">
        <v>0</v>
      </c>
      <c r="S68" s="45" t="s">
        <v>68</v>
      </c>
      <c r="T68" s="53" t="s">
        <v>68</v>
      </c>
      <c r="V68" s="124" t="s">
        <v>100</v>
      </c>
      <c r="W68" s="123">
        <f t="shared" si="4"/>
        <v>12</v>
      </c>
      <c r="X68" s="123" t="str">
        <f t="shared" si="5"/>
        <v>Quarter 4</v>
      </c>
      <c r="Y68" s="123" t="str" cm="1">
        <f t="array" ref="Y68">_xlfn.IFS(OR(W68=1,W68=2,W68=3),"1",(OR(W68=4,W68=5,W68=6)),"2",(OR(W68=7,W68=8,W68=9)),"3",(OR(W68=10,W68=11,W68=12)),"4")</f>
        <v>4</v>
      </c>
      <c r="Z68" s="124">
        <v>2000</v>
      </c>
    </row>
    <row r="69" spans="1:26" ht="17.149999999999999" customHeight="1" x14ac:dyDescent="0.35">
      <c r="A69" s="56" t="str">
        <f t="shared" si="3"/>
        <v>January 2001</v>
      </c>
      <c r="B69" s="45">
        <v>128795</v>
      </c>
      <c r="C69" s="46">
        <v>5409</v>
      </c>
      <c r="D69" s="46">
        <v>7841</v>
      </c>
      <c r="E69" s="47">
        <f t="shared" si="0"/>
        <v>-2432</v>
      </c>
      <c r="F69" s="45">
        <v>12067</v>
      </c>
      <c r="G69" s="46" t="s">
        <v>68</v>
      </c>
      <c r="H69" s="46">
        <v>0</v>
      </c>
      <c r="I69" s="48">
        <f t="shared" si="1"/>
        <v>134204</v>
      </c>
      <c r="J69" s="49">
        <f t="shared" si="6"/>
        <v>138430</v>
      </c>
      <c r="K69" s="45" t="s">
        <v>68</v>
      </c>
      <c r="L69" s="46" t="s">
        <v>68</v>
      </c>
      <c r="M69" s="46" t="s">
        <v>68</v>
      </c>
      <c r="N69" s="50" t="s">
        <v>68</v>
      </c>
      <c r="O69" s="46">
        <v>7275</v>
      </c>
      <c r="P69" s="46">
        <v>861</v>
      </c>
      <c r="Q69" s="46">
        <v>0</v>
      </c>
      <c r="R69" s="50">
        <v>0</v>
      </c>
      <c r="S69" s="45" t="s">
        <v>68</v>
      </c>
      <c r="T69" s="53" t="s">
        <v>68</v>
      </c>
      <c r="V69" s="124" t="s">
        <v>89</v>
      </c>
      <c r="W69" s="123">
        <f t="shared" si="4"/>
        <v>1</v>
      </c>
      <c r="X69" s="123" t="str">
        <f t="shared" si="5"/>
        <v>Quarter 1</v>
      </c>
      <c r="Y69" s="123" t="str" cm="1">
        <f t="array" ref="Y69">_xlfn.IFS(OR(W69=1,W69=2,W69=3),"1",(OR(W69=4,W69=5,W69=6)),"2",(OR(W69=7,W69=8,W69=9)),"3",(OR(W69=10,W69=11,W69=12)),"4")</f>
        <v>1</v>
      </c>
      <c r="Z69" s="124">
        <v>2001</v>
      </c>
    </row>
    <row r="70" spans="1:26" ht="17.149999999999999" customHeight="1" x14ac:dyDescent="0.35">
      <c r="A70" s="56" t="str">
        <f t="shared" si="3"/>
        <v>February 2001</v>
      </c>
      <c r="B70" s="45">
        <v>111104</v>
      </c>
      <c r="C70" s="46">
        <v>5154</v>
      </c>
      <c r="D70" s="46">
        <v>5894</v>
      </c>
      <c r="E70" s="47">
        <f t="shared" si="0"/>
        <v>-740</v>
      </c>
      <c r="F70" s="45">
        <v>7731</v>
      </c>
      <c r="G70" s="46" t="s">
        <v>68</v>
      </c>
      <c r="H70" s="46">
        <v>0</v>
      </c>
      <c r="I70" s="48">
        <f t="shared" si="1"/>
        <v>116258</v>
      </c>
      <c r="J70" s="49">
        <f t="shared" si="6"/>
        <v>118095</v>
      </c>
      <c r="K70" s="45" t="s">
        <v>68</v>
      </c>
      <c r="L70" s="46" t="s">
        <v>68</v>
      </c>
      <c r="M70" s="46" t="s">
        <v>68</v>
      </c>
      <c r="N70" s="50" t="s">
        <v>68</v>
      </c>
      <c r="O70" s="46">
        <v>6166</v>
      </c>
      <c r="P70" s="46">
        <v>666</v>
      </c>
      <c r="Q70" s="46">
        <v>0</v>
      </c>
      <c r="R70" s="50">
        <v>0</v>
      </c>
      <c r="S70" s="45" t="s">
        <v>68</v>
      </c>
      <c r="T70" s="53" t="s">
        <v>68</v>
      </c>
      <c r="V70" s="124" t="s">
        <v>90</v>
      </c>
      <c r="W70" s="123">
        <f t="shared" si="4"/>
        <v>2</v>
      </c>
      <c r="X70" s="123" t="str">
        <f t="shared" si="5"/>
        <v>Quarter 1</v>
      </c>
      <c r="Y70" s="123" t="str" cm="1">
        <f t="array" ref="Y70">_xlfn.IFS(OR(W70=1,W70=2,W70=3),"1",(OR(W70=4,W70=5,W70=6)),"2",(OR(W70=7,W70=8,W70=9)),"3",(OR(W70=10,W70=11,W70=12)),"4")</f>
        <v>1</v>
      </c>
      <c r="Z70" s="124">
        <v>2001</v>
      </c>
    </row>
    <row r="71" spans="1:26" ht="17.149999999999999" customHeight="1" x14ac:dyDescent="0.35">
      <c r="A71" s="56" t="str">
        <f t="shared" si="3"/>
        <v>March 2001</v>
      </c>
      <c r="B71" s="45">
        <v>122856</v>
      </c>
      <c r="C71" s="46">
        <v>3279</v>
      </c>
      <c r="D71" s="46">
        <v>8508</v>
      </c>
      <c r="E71" s="47">
        <f t="shared" si="0"/>
        <v>-5229</v>
      </c>
      <c r="F71" s="45">
        <v>5786</v>
      </c>
      <c r="G71" s="46" t="s">
        <v>68</v>
      </c>
      <c r="H71" s="46">
        <v>0</v>
      </c>
      <c r="I71" s="48">
        <f t="shared" si="1"/>
        <v>126135</v>
      </c>
      <c r="J71" s="49">
        <f t="shared" si="6"/>
        <v>123413</v>
      </c>
      <c r="K71" s="45" t="s">
        <v>68</v>
      </c>
      <c r="L71" s="46" t="s">
        <v>68</v>
      </c>
      <c r="M71" s="46" t="s">
        <v>68</v>
      </c>
      <c r="N71" s="50" t="s">
        <v>68</v>
      </c>
      <c r="O71" s="46">
        <v>6974</v>
      </c>
      <c r="P71" s="46">
        <v>721</v>
      </c>
      <c r="Q71" s="46">
        <v>0</v>
      </c>
      <c r="R71" s="50">
        <v>0</v>
      </c>
      <c r="S71" s="45" t="s">
        <v>68</v>
      </c>
      <c r="T71" s="53" t="s">
        <v>68</v>
      </c>
      <c r="V71" s="124" t="s">
        <v>91</v>
      </c>
      <c r="W71" s="123">
        <f t="shared" si="4"/>
        <v>3</v>
      </c>
      <c r="X71" s="123" t="str">
        <f t="shared" si="5"/>
        <v>Quarter 1</v>
      </c>
      <c r="Y71" s="123" t="str" cm="1">
        <f t="array" ref="Y71">_xlfn.IFS(OR(W71=1,W71=2,W71=3),"1",(OR(W71=4,W71=5,W71=6)),"2",(OR(W71=7,W71=8,W71=9)),"3",(OR(W71=10,W71=11,W71=12)),"4")</f>
        <v>1</v>
      </c>
      <c r="Z71" s="124">
        <v>2001</v>
      </c>
    </row>
    <row r="72" spans="1:26" ht="17.149999999999999" customHeight="1" x14ac:dyDescent="0.35">
      <c r="A72" s="56" t="str">
        <f t="shared" si="3"/>
        <v>April 2001</v>
      </c>
      <c r="B72" s="45">
        <v>114482</v>
      </c>
      <c r="C72" s="46">
        <v>1642</v>
      </c>
      <c r="D72" s="46">
        <v>11889</v>
      </c>
      <c r="E72" s="47">
        <f t="shared" si="0"/>
        <v>-10247</v>
      </c>
      <c r="F72" s="45">
        <v>-2488</v>
      </c>
      <c r="G72" s="46" t="s">
        <v>68</v>
      </c>
      <c r="H72" s="46">
        <v>0</v>
      </c>
      <c r="I72" s="48">
        <f t="shared" si="1"/>
        <v>116124</v>
      </c>
      <c r="J72" s="49">
        <f t="shared" si="6"/>
        <v>101747</v>
      </c>
      <c r="K72" s="45" t="s">
        <v>68</v>
      </c>
      <c r="L72" s="46" t="s">
        <v>68</v>
      </c>
      <c r="M72" s="46" t="s">
        <v>68</v>
      </c>
      <c r="N72" s="50" t="s">
        <v>68</v>
      </c>
      <c r="O72" s="46">
        <v>6794</v>
      </c>
      <c r="P72" s="46">
        <v>565</v>
      </c>
      <c r="Q72" s="46">
        <v>0</v>
      </c>
      <c r="R72" s="50">
        <v>0</v>
      </c>
      <c r="S72" s="45" t="s">
        <v>68</v>
      </c>
      <c r="T72" s="53" t="s">
        <v>68</v>
      </c>
      <c r="V72" s="124" t="s">
        <v>92</v>
      </c>
      <c r="W72" s="123">
        <f t="shared" si="4"/>
        <v>4</v>
      </c>
      <c r="X72" s="123" t="str">
        <f t="shared" si="5"/>
        <v>Quarter 2</v>
      </c>
      <c r="Y72" s="123" t="str" cm="1">
        <f t="array" ref="Y72">_xlfn.IFS(OR(W72=1,W72=2,W72=3),"1",(OR(W72=4,W72=5,W72=6)),"2",(OR(W72=7,W72=8,W72=9)),"3",(OR(W72=10,W72=11,W72=12)),"4")</f>
        <v>2</v>
      </c>
      <c r="Z72" s="124">
        <v>2001</v>
      </c>
    </row>
    <row r="73" spans="1:26" ht="17.149999999999999" customHeight="1" x14ac:dyDescent="0.35">
      <c r="A73" s="56" t="str">
        <f t="shared" si="3"/>
        <v>May 2001</v>
      </c>
      <c r="B73" s="45">
        <v>92231</v>
      </c>
      <c r="C73" s="46">
        <v>1002</v>
      </c>
      <c r="D73" s="46">
        <v>13375</v>
      </c>
      <c r="E73" s="47">
        <f t="shared" ref="E73:E136" si="7">$C73-$D73</f>
        <v>-12373</v>
      </c>
      <c r="F73" s="45">
        <v>-3823</v>
      </c>
      <c r="G73" s="46" t="s">
        <v>68</v>
      </c>
      <c r="H73" s="46">
        <v>0</v>
      </c>
      <c r="I73" s="48">
        <f t="shared" ref="I73:I136" si="8">$B73+$C73</f>
        <v>93233</v>
      </c>
      <c r="J73" s="49">
        <f t="shared" ref="J73:J104" si="9">$B73+$C73-$D73+$F73+$H73</f>
        <v>76035</v>
      </c>
      <c r="K73" s="45" t="s">
        <v>68</v>
      </c>
      <c r="L73" s="46" t="s">
        <v>68</v>
      </c>
      <c r="M73" s="46" t="s">
        <v>68</v>
      </c>
      <c r="N73" s="50" t="s">
        <v>68</v>
      </c>
      <c r="O73" s="46">
        <v>6815</v>
      </c>
      <c r="P73" s="46">
        <v>454</v>
      </c>
      <c r="Q73" s="46">
        <v>0</v>
      </c>
      <c r="R73" s="50">
        <v>0</v>
      </c>
      <c r="S73" s="45" t="s">
        <v>68</v>
      </c>
      <c r="T73" s="53" t="s">
        <v>68</v>
      </c>
      <c r="V73" s="124" t="s">
        <v>93</v>
      </c>
      <c r="W73" s="123">
        <f t="shared" si="4"/>
        <v>5</v>
      </c>
      <c r="X73" s="123" t="str">
        <f t="shared" si="5"/>
        <v>Quarter 2</v>
      </c>
      <c r="Y73" s="123" t="str" cm="1">
        <f t="array" ref="Y73">_xlfn.IFS(OR(W73=1,W73=2,W73=3),"1",(OR(W73=4,W73=5,W73=6)),"2",(OR(W73=7,W73=8,W73=9)),"3",(OR(W73=10,W73=11,W73=12)),"4")</f>
        <v>2</v>
      </c>
      <c r="Z73" s="124">
        <v>2001</v>
      </c>
    </row>
    <row r="74" spans="1:26" ht="17.149999999999999" customHeight="1" x14ac:dyDescent="0.35">
      <c r="A74" s="56" t="str">
        <f t="shared" ref="A74:A137" si="10">V74&amp;" "&amp;Z74</f>
        <v>June 2001</v>
      </c>
      <c r="B74" s="45">
        <v>83246</v>
      </c>
      <c r="C74" s="46">
        <v>957</v>
      </c>
      <c r="D74" s="46">
        <v>13563</v>
      </c>
      <c r="E74" s="47">
        <f t="shared" si="7"/>
        <v>-12606</v>
      </c>
      <c r="F74" s="45">
        <v>-6903</v>
      </c>
      <c r="G74" s="46" t="s">
        <v>68</v>
      </c>
      <c r="H74" s="46">
        <v>0</v>
      </c>
      <c r="I74" s="48">
        <f t="shared" si="8"/>
        <v>84203</v>
      </c>
      <c r="J74" s="49">
        <f t="shared" si="9"/>
        <v>63737</v>
      </c>
      <c r="K74" s="45" t="s">
        <v>68</v>
      </c>
      <c r="L74" s="46" t="s">
        <v>68</v>
      </c>
      <c r="M74" s="46" t="s">
        <v>68</v>
      </c>
      <c r="N74" s="50" t="s">
        <v>68</v>
      </c>
      <c r="O74" s="46">
        <v>5641</v>
      </c>
      <c r="P74" s="46">
        <v>308</v>
      </c>
      <c r="Q74" s="46">
        <v>0</v>
      </c>
      <c r="R74" s="50">
        <v>0</v>
      </c>
      <c r="S74" s="45" t="s">
        <v>68</v>
      </c>
      <c r="T74" s="53" t="s">
        <v>68</v>
      </c>
      <c r="V74" s="124" t="s">
        <v>94</v>
      </c>
      <c r="W74" s="123">
        <f t="shared" ref="W74:W137" si="11">MONTH(1&amp;LEFT(V74,3))</f>
        <v>6</v>
      </c>
      <c r="X74" s="123" t="str">
        <f t="shared" ref="X74:X137" si="12">"Quarter "&amp;Y74</f>
        <v>Quarter 2</v>
      </c>
      <c r="Y74" s="123" t="str" cm="1">
        <f t="array" ref="Y74">_xlfn.IFS(OR(W74=1,W74=2,W74=3),"1",(OR(W74=4,W74=5,W74=6)),"2",(OR(W74=7,W74=8,W74=9)),"3",(OR(W74=10,W74=11,W74=12)),"4")</f>
        <v>2</v>
      </c>
      <c r="Z74" s="124">
        <v>2001</v>
      </c>
    </row>
    <row r="75" spans="1:26" ht="17.149999999999999" customHeight="1" x14ac:dyDescent="0.35">
      <c r="A75" s="56" t="str">
        <f t="shared" si="10"/>
        <v>July 2001</v>
      </c>
      <c r="B75" s="45">
        <v>83435</v>
      </c>
      <c r="C75" s="46">
        <v>186</v>
      </c>
      <c r="D75" s="46">
        <v>18080</v>
      </c>
      <c r="E75" s="47">
        <f t="shared" si="7"/>
        <v>-17894</v>
      </c>
      <c r="F75" s="45">
        <v>-6486</v>
      </c>
      <c r="G75" s="46" t="s">
        <v>68</v>
      </c>
      <c r="H75" s="46">
        <v>0</v>
      </c>
      <c r="I75" s="48">
        <f t="shared" si="8"/>
        <v>83621</v>
      </c>
      <c r="J75" s="49">
        <f t="shared" si="9"/>
        <v>59055</v>
      </c>
      <c r="K75" s="45" t="s">
        <v>68</v>
      </c>
      <c r="L75" s="46" t="s">
        <v>68</v>
      </c>
      <c r="M75" s="46" t="s">
        <v>68</v>
      </c>
      <c r="N75" s="50" t="s">
        <v>68</v>
      </c>
      <c r="O75" s="46">
        <v>6049</v>
      </c>
      <c r="P75" s="46">
        <v>317</v>
      </c>
      <c r="Q75" s="46">
        <v>0</v>
      </c>
      <c r="R75" s="50">
        <v>0</v>
      </c>
      <c r="S75" s="45" t="s">
        <v>68</v>
      </c>
      <c r="T75" s="53" t="s">
        <v>68</v>
      </c>
      <c r="V75" s="124" t="s">
        <v>95</v>
      </c>
      <c r="W75" s="123">
        <f t="shared" si="11"/>
        <v>7</v>
      </c>
      <c r="X75" s="123" t="str">
        <f t="shared" si="12"/>
        <v>Quarter 3</v>
      </c>
      <c r="Y75" s="123" t="str" cm="1">
        <f t="array" ref="Y75">_xlfn.IFS(OR(W75=1,W75=2,W75=3),"1",(OR(W75=4,W75=5,W75=6)),"2",(OR(W75=7,W75=8,W75=9)),"3",(OR(W75=10,W75=11,W75=12)),"4")</f>
        <v>3</v>
      </c>
      <c r="Z75" s="124">
        <v>2001</v>
      </c>
    </row>
    <row r="76" spans="1:26" ht="17.149999999999999" customHeight="1" x14ac:dyDescent="0.35">
      <c r="A76" s="56" t="str">
        <f t="shared" si="10"/>
        <v>August 2001</v>
      </c>
      <c r="B76" s="45">
        <v>77481</v>
      </c>
      <c r="C76" s="46">
        <v>917</v>
      </c>
      <c r="D76" s="46">
        <v>15926</v>
      </c>
      <c r="E76" s="47">
        <f t="shared" si="7"/>
        <v>-15009</v>
      </c>
      <c r="F76" s="45">
        <v>-5436</v>
      </c>
      <c r="G76" s="46" t="s">
        <v>68</v>
      </c>
      <c r="H76" s="46">
        <v>0</v>
      </c>
      <c r="I76" s="48">
        <f t="shared" si="8"/>
        <v>78398</v>
      </c>
      <c r="J76" s="49">
        <f t="shared" si="9"/>
        <v>57036</v>
      </c>
      <c r="K76" s="45" t="s">
        <v>68</v>
      </c>
      <c r="L76" s="46" t="s">
        <v>68</v>
      </c>
      <c r="M76" s="46" t="s">
        <v>68</v>
      </c>
      <c r="N76" s="50" t="s">
        <v>68</v>
      </c>
      <c r="O76" s="46">
        <v>5796</v>
      </c>
      <c r="P76" s="46">
        <v>255</v>
      </c>
      <c r="Q76" s="46">
        <v>0</v>
      </c>
      <c r="R76" s="50">
        <v>0</v>
      </c>
      <c r="S76" s="45" t="s">
        <v>68</v>
      </c>
      <c r="T76" s="53" t="s">
        <v>68</v>
      </c>
      <c r="V76" s="124" t="s">
        <v>96</v>
      </c>
      <c r="W76" s="123">
        <f t="shared" si="11"/>
        <v>8</v>
      </c>
      <c r="X76" s="123" t="str">
        <f t="shared" si="12"/>
        <v>Quarter 3</v>
      </c>
      <c r="Y76" s="123" t="str" cm="1">
        <f t="array" ref="Y76">_xlfn.IFS(OR(W76=1,W76=2,W76=3),"1",(OR(W76=4,W76=5,W76=6)),"2",(OR(W76=7,W76=8,W76=9)),"3",(OR(W76=10,W76=11,W76=12)),"4")</f>
        <v>3</v>
      </c>
      <c r="Z76" s="124">
        <v>2001</v>
      </c>
    </row>
    <row r="77" spans="1:26" ht="17.149999999999999" customHeight="1" x14ac:dyDescent="0.35">
      <c r="A77" s="56" t="str">
        <f t="shared" si="10"/>
        <v>September 2001</v>
      </c>
      <c r="B77" s="45">
        <v>87290</v>
      </c>
      <c r="C77" s="46">
        <v>909</v>
      </c>
      <c r="D77" s="46">
        <v>12371</v>
      </c>
      <c r="E77" s="47">
        <f t="shared" si="7"/>
        <v>-11462</v>
      </c>
      <c r="F77" s="45">
        <v>-6095</v>
      </c>
      <c r="G77" s="46" t="s">
        <v>68</v>
      </c>
      <c r="H77" s="46">
        <v>0</v>
      </c>
      <c r="I77" s="48">
        <f t="shared" si="8"/>
        <v>88199</v>
      </c>
      <c r="J77" s="49">
        <f t="shared" si="9"/>
        <v>69733</v>
      </c>
      <c r="K77" s="45" t="s">
        <v>68</v>
      </c>
      <c r="L77" s="46" t="s">
        <v>68</v>
      </c>
      <c r="M77" s="46" t="s">
        <v>68</v>
      </c>
      <c r="N77" s="50" t="s">
        <v>68</v>
      </c>
      <c r="O77" s="46">
        <v>5983</v>
      </c>
      <c r="P77" s="46">
        <v>272</v>
      </c>
      <c r="Q77" s="46">
        <v>0</v>
      </c>
      <c r="R77" s="50">
        <v>0</v>
      </c>
      <c r="S77" s="45" t="s">
        <v>68</v>
      </c>
      <c r="T77" s="53" t="s">
        <v>68</v>
      </c>
      <c r="V77" s="124" t="s">
        <v>97</v>
      </c>
      <c r="W77" s="123">
        <f t="shared" si="11"/>
        <v>9</v>
      </c>
      <c r="X77" s="123" t="str">
        <f t="shared" si="12"/>
        <v>Quarter 3</v>
      </c>
      <c r="Y77" s="123" t="str" cm="1">
        <f t="array" ref="Y77">_xlfn.IFS(OR(W77=1,W77=2,W77=3),"1",(OR(W77=4,W77=5,W77=6)),"2",(OR(W77=7,W77=8,W77=9)),"3",(OR(W77=10,W77=11,W77=12)),"4")</f>
        <v>3</v>
      </c>
      <c r="Z77" s="124">
        <v>2001</v>
      </c>
    </row>
    <row r="78" spans="1:26" ht="17.149999999999999" customHeight="1" x14ac:dyDescent="0.35">
      <c r="A78" s="56" t="str">
        <f t="shared" si="10"/>
        <v>October 2001</v>
      </c>
      <c r="B78" s="45">
        <v>94336</v>
      </c>
      <c r="C78" s="46">
        <v>1950</v>
      </c>
      <c r="D78" s="46">
        <v>13963</v>
      </c>
      <c r="E78" s="47">
        <f t="shared" si="7"/>
        <v>-12013</v>
      </c>
      <c r="F78" s="45">
        <v>-3142</v>
      </c>
      <c r="G78" s="46" t="s">
        <v>68</v>
      </c>
      <c r="H78" s="46">
        <v>0</v>
      </c>
      <c r="I78" s="48">
        <f t="shared" si="8"/>
        <v>96286</v>
      </c>
      <c r="J78" s="49">
        <f t="shared" si="9"/>
        <v>79181</v>
      </c>
      <c r="K78" s="45" t="s">
        <v>68</v>
      </c>
      <c r="L78" s="46" t="s">
        <v>68</v>
      </c>
      <c r="M78" s="46" t="s">
        <v>68</v>
      </c>
      <c r="N78" s="50" t="s">
        <v>68</v>
      </c>
      <c r="O78" s="46">
        <v>6371</v>
      </c>
      <c r="P78" s="46">
        <v>572</v>
      </c>
      <c r="Q78" s="46">
        <v>0</v>
      </c>
      <c r="R78" s="50">
        <v>0</v>
      </c>
      <c r="S78" s="45" t="s">
        <v>68</v>
      </c>
      <c r="T78" s="53" t="s">
        <v>68</v>
      </c>
      <c r="V78" s="124" t="s">
        <v>98</v>
      </c>
      <c r="W78" s="123">
        <f t="shared" si="11"/>
        <v>10</v>
      </c>
      <c r="X78" s="123" t="str">
        <f t="shared" si="12"/>
        <v>Quarter 4</v>
      </c>
      <c r="Y78" s="123" t="str" cm="1">
        <f t="array" ref="Y78">_xlfn.IFS(OR(W78=1,W78=2,W78=3),"1",(OR(W78=4,W78=5,W78=6)),"2",(OR(W78=7,W78=8,W78=9)),"3",(OR(W78=10,W78=11,W78=12)),"4")</f>
        <v>4</v>
      </c>
      <c r="Z78" s="124">
        <v>2001</v>
      </c>
    </row>
    <row r="79" spans="1:26" ht="17.149999999999999" customHeight="1" x14ac:dyDescent="0.35">
      <c r="A79" s="56" t="str">
        <f t="shared" si="10"/>
        <v>November 2001</v>
      </c>
      <c r="B79" s="45">
        <v>110702</v>
      </c>
      <c r="C79" s="46">
        <v>2793</v>
      </c>
      <c r="D79" s="46">
        <v>9695</v>
      </c>
      <c r="E79" s="47">
        <f t="shared" si="7"/>
        <v>-6902</v>
      </c>
      <c r="F79" s="45">
        <v>3229</v>
      </c>
      <c r="G79" s="46" t="s">
        <v>68</v>
      </c>
      <c r="H79" s="46">
        <v>0</v>
      </c>
      <c r="I79" s="48">
        <f t="shared" si="8"/>
        <v>113495</v>
      </c>
      <c r="J79" s="49">
        <f t="shared" si="9"/>
        <v>107029</v>
      </c>
      <c r="K79" s="45" t="s">
        <v>68</v>
      </c>
      <c r="L79" s="46" t="s">
        <v>68</v>
      </c>
      <c r="M79" s="46" t="s">
        <v>68</v>
      </c>
      <c r="N79" s="50" t="s">
        <v>68</v>
      </c>
      <c r="O79" s="46">
        <v>6804</v>
      </c>
      <c r="P79" s="46">
        <v>706</v>
      </c>
      <c r="Q79" s="46">
        <v>0</v>
      </c>
      <c r="R79" s="50">
        <v>0</v>
      </c>
      <c r="S79" s="45" t="s">
        <v>68</v>
      </c>
      <c r="T79" s="53" t="s">
        <v>68</v>
      </c>
      <c r="V79" s="124" t="s">
        <v>99</v>
      </c>
      <c r="W79" s="123">
        <f t="shared" si="11"/>
        <v>11</v>
      </c>
      <c r="X79" s="123" t="str">
        <f t="shared" si="12"/>
        <v>Quarter 4</v>
      </c>
      <c r="Y79" s="123" t="str" cm="1">
        <f t="array" ref="Y79">_xlfn.IFS(OR(W79=1,W79=2,W79=3),"1",(OR(W79=4,W79=5,W79=6)),"2",(OR(W79=7,W79=8,W79=9)),"3",(OR(W79=10,W79=11,W79=12)),"4")</f>
        <v>4</v>
      </c>
      <c r="Z79" s="124">
        <v>2001</v>
      </c>
    </row>
    <row r="80" spans="1:26" ht="17.149999999999999" customHeight="1" x14ac:dyDescent="0.35">
      <c r="A80" s="56" t="str">
        <f t="shared" si="10"/>
        <v>December 2001</v>
      </c>
      <c r="B80" s="45">
        <v>124575</v>
      </c>
      <c r="C80" s="46">
        <v>6266</v>
      </c>
      <c r="D80" s="46">
        <v>7225</v>
      </c>
      <c r="E80" s="47">
        <f t="shared" si="7"/>
        <v>-959</v>
      </c>
      <c r="F80" s="45">
        <v>4899</v>
      </c>
      <c r="G80" s="46" t="s">
        <v>68</v>
      </c>
      <c r="H80" s="46">
        <v>0</v>
      </c>
      <c r="I80" s="48">
        <f t="shared" si="8"/>
        <v>130841</v>
      </c>
      <c r="J80" s="49">
        <f t="shared" si="9"/>
        <v>128515</v>
      </c>
      <c r="K80" s="45" t="s">
        <v>68</v>
      </c>
      <c r="L80" s="46" t="s">
        <v>68</v>
      </c>
      <c r="M80" s="46" t="s">
        <v>68</v>
      </c>
      <c r="N80" s="50" t="s">
        <v>68</v>
      </c>
      <c r="O80" s="46">
        <v>7789</v>
      </c>
      <c r="P80" s="46">
        <v>852</v>
      </c>
      <c r="Q80" s="46">
        <v>0</v>
      </c>
      <c r="R80" s="50">
        <v>0</v>
      </c>
      <c r="S80" s="45" t="s">
        <v>68</v>
      </c>
      <c r="T80" s="53" t="s">
        <v>68</v>
      </c>
      <c r="V80" s="124" t="s">
        <v>100</v>
      </c>
      <c r="W80" s="123">
        <f t="shared" si="11"/>
        <v>12</v>
      </c>
      <c r="X80" s="123" t="str">
        <f t="shared" si="12"/>
        <v>Quarter 4</v>
      </c>
      <c r="Y80" s="123" t="str" cm="1">
        <f t="array" ref="Y80">_xlfn.IFS(OR(W80=1,W80=2,W80=3),"1",(OR(W80=4,W80=5,W80=6)),"2",(OR(W80=7,W80=8,W80=9)),"3",(OR(W80=10,W80=11,W80=12)),"4")</f>
        <v>4</v>
      </c>
      <c r="Z80" s="124">
        <v>2001</v>
      </c>
    </row>
    <row r="81" spans="1:26" ht="17.149999999999999" customHeight="1" x14ac:dyDescent="0.35">
      <c r="A81" s="56" t="str">
        <f t="shared" si="10"/>
        <v>January 2002</v>
      </c>
      <c r="B81" s="45">
        <v>118560</v>
      </c>
      <c r="C81" s="46">
        <v>9155</v>
      </c>
      <c r="D81" s="46">
        <v>5501</v>
      </c>
      <c r="E81" s="47">
        <f t="shared" si="7"/>
        <v>3654</v>
      </c>
      <c r="F81" s="45">
        <v>4694</v>
      </c>
      <c r="G81" s="46" t="s">
        <v>68</v>
      </c>
      <c r="H81" s="46">
        <v>0</v>
      </c>
      <c r="I81" s="48">
        <f t="shared" si="8"/>
        <v>127715</v>
      </c>
      <c r="J81" s="49">
        <f t="shared" si="9"/>
        <v>126908</v>
      </c>
      <c r="K81" s="45" t="s">
        <v>68</v>
      </c>
      <c r="L81" s="46" t="s">
        <v>68</v>
      </c>
      <c r="M81" s="46" t="s">
        <v>68</v>
      </c>
      <c r="N81" s="50" t="s">
        <v>68</v>
      </c>
      <c r="O81" s="46">
        <v>7279</v>
      </c>
      <c r="P81" s="46">
        <v>832</v>
      </c>
      <c r="Q81" s="46">
        <v>0</v>
      </c>
      <c r="R81" s="50">
        <v>0</v>
      </c>
      <c r="S81" s="45" t="s">
        <v>68</v>
      </c>
      <c r="T81" s="53" t="s">
        <v>68</v>
      </c>
      <c r="V81" s="124" t="s">
        <v>89</v>
      </c>
      <c r="W81" s="123">
        <f t="shared" si="11"/>
        <v>1</v>
      </c>
      <c r="X81" s="123" t="str">
        <f t="shared" si="12"/>
        <v>Quarter 1</v>
      </c>
      <c r="Y81" s="123" t="str" cm="1">
        <f t="array" ref="Y81">_xlfn.IFS(OR(W81=1,W81=2,W81=3),"1",(OR(W81=4,W81=5,W81=6)),"2",(OR(W81=7,W81=8,W81=9)),"3",(OR(W81=10,W81=11,W81=12)),"4")</f>
        <v>1</v>
      </c>
      <c r="Z81" s="124">
        <v>2002</v>
      </c>
    </row>
    <row r="82" spans="1:26" ht="17.149999999999999" customHeight="1" x14ac:dyDescent="0.35">
      <c r="A82" s="56" t="str">
        <f t="shared" si="10"/>
        <v>February 2002</v>
      </c>
      <c r="B82" s="45">
        <v>102365</v>
      </c>
      <c r="C82" s="46">
        <v>8455</v>
      </c>
      <c r="D82" s="46">
        <v>5943</v>
      </c>
      <c r="E82" s="47">
        <f t="shared" si="7"/>
        <v>2512</v>
      </c>
      <c r="F82" s="45">
        <v>5552</v>
      </c>
      <c r="G82" s="46" t="s">
        <v>68</v>
      </c>
      <c r="H82" s="46">
        <v>0</v>
      </c>
      <c r="I82" s="48">
        <f t="shared" si="8"/>
        <v>110820</v>
      </c>
      <c r="J82" s="49">
        <f t="shared" si="9"/>
        <v>110429</v>
      </c>
      <c r="K82" s="45" t="s">
        <v>68</v>
      </c>
      <c r="L82" s="46" t="s">
        <v>68</v>
      </c>
      <c r="M82" s="46" t="s">
        <v>68</v>
      </c>
      <c r="N82" s="50" t="s">
        <v>68</v>
      </c>
      <c r="O82" s="46">
        <v>6421</v>
      </c>
      <c r="P82" s="46">
        <v>716</v>
      </c>
      <c r="Q82" s="46">
        <v>0</v>
      </c>
      <c r="R82" s="50">
        <v>0</v>
      </c>
      <c r="S82" s="45" t="s">
        <v>68</v>
      </c>
      <c r="T82" s="53" t="s">
        <v>68</v>
      </c>
      <c r="V82" s="124" t="s">
        <v>90</v>
      </c>
      <c r="W82" s="123">
        <f t="shared" si="11"/>
        <v>2</v>
      </c>
      <c r="X82" s="123" t="str">
        <f t="shared" si="12"/>
        <v>Quarter 1</v>
      </c>
      <c r="Y82" s="123" t="str" cm="1">
        <f t="array" ref="Y82">_xlfn.IFS(OR(W82=1,W82=2,W82=3),"1",(OR(W82=4,W82=5,W82=6)),"2",(OR(W82=7,W82=8,W82=9)),"3",(OR(W82=10,W82=11,W82=12)),"4")</f>
        <v>1</v>
      </c>
      <c r="Z82" s="124">
        <v>2002</v>
      </c>
    </row>
    <row r="83" spans="1:26" ht="17.149999999999999" customHeight="1" x14ac:dyDescent="0.35">
      <c r="A83" s="56" t="str">
        <f t="shared" si="10"/>
        <v>March 2002</v>
      </c>
      <c r="B83" s="45">
        <v>112622</v>
      </c>
      <c r="C83" s="46">
        <v>6799</v>
      </c>
      <c r="D83" s="46">
        <v>11637</v>
      </c>
      <c r="E83" s="47">
        <f t="shared" si="7"/>
        <v>-4838</v>
      </c>
      <c r="F83" s="45">
        <v>4156</v>
      </c>
      <c r="G83" s="46" t="s">
        <v>68</v>
      </c>
      <c r="H83" s="46">
        <v>0</v>
      </c>
      <c r="I83" s="48">
        <f t="shared" si="8"/>
        <v>119421</v>
      </c>
      <c r="J83" s="49">
        <f t="shared" si="9"/>
        <v>111940</v>
      </c>
      <c r="K83" s="45" t="s">
        <v>68</v>
      </c>
      <c r="L83" s="46" t="s">
        <v>68</v>
      </c>
      <c r="M83" s="46" t="s">
        <v>68</v>
      </c>
      <c r="N83" s="50" t="s">
        <v>68</v>
      </c>
      <c r="O83" s="46">
        <v>7027</v>
      </c>
      <c r="P83" s="46">
        <v>739</v>
      </c>
      <c r="Q83" s="46">
        <v>0</v>
      </c>
      <c r="R83" s="50">
        <v>0</v>
      </c>
      <c r="S83" s="45" t="s">
        <v>68</v>
      </c>
      <c r="T83" s="53" t="s">
        <v>68</v>
      </c>
      <c r="V83" s="124" t="s">
        <v>91</v>
      </c>
      <c r="W83" s="123">
        <f t="shared" si="11"/>
        <v>3</v>
      </c>
      <c r="X83" s="123" t="str">
        <f t="shared" si="12"/>
        <v>Quarter 1</v>
      </c>
      <c r="Y83" s="123" t="str" cm="1">
        <f t="array" ref="Y83">_xlfn.IFS(OR(W83=1,W83=2,W83=3),"1",(OR(W83=4,W83=5,W83=6)),"2",(OR(W83=7,W83=8,W83=9)),"3",(OR(W83=10,W83=11,W83=12)),"4")</f>
        <v>1</v>
      </c>
      <c r="Z83" s="124">
        <v>2002</v>
      </c>
    </row>
    <row r="84" spans="1:26" ht="17.149999999999999" customHeight="1" x14ac:dyDescent="0.35">
      <c r="A84" s="56" t="str">
        <f t="shared" si="10"/>
        <v>April 2002</v>
      </c>
      <c r="B84" s="45">
        <v>106844</v>
      </c>
      <c r="C84" s="46">
        <v>3081</v>
      </c>
      <c r="D84" s="46">
        <v>15044</v>
      </c>
      <c r="E84" s="47">
        <f t="shared" si="7"/>
        <v>-11963</v>
      </c>
      <c r="F84" s="45">
        <v>-2296</v>
      </c>
      <c r="G84" s="46" t="s">
        <v>68</v>
      </c>
      <c r="H84" s="46">
        <v>0</v>
      </c>
      <c r="I84" s="48">
        <f t="shared" si="8"/>
        <v>109925</v>
      </c>
      <c r="J84" s="49">
        <f t="shared" si="9"/>
        <v>92585</v>
      </c>
      <c r="K84" s="45" t="s">
        <v>68</v>
      </c>
      <c r="L84" s="46" t="s">
        <v>68</v>
      </c>
      <c r="M84" s="46" t="s">
        <v>68</v>
      </c>
      <c r="N84" s="50" t="s">
        <v>68</v>
      </c>
      <c r="O84" s="46">
        <v>6918</v>
      </c>
      <c r="P84" s="46">
        <v>587</v>
      </c>
      <c r="Q84" s="46">
        <v>0</v>
      </c>
      <c r="R84" s="50">
        <v>0</v>
      </c>
      <c r="S84" s="45" t="s">
        <v>68</v>
      </c>
      <c r="T84" s="53" t="s">
        <v>68</v>
      </c>
      <c r="V84" s="124" t="s">
        <v>92</v>
      </c>
      <c r="W84" s="123">
        <f t="shared" si="11"/>
        <v>4</v>
      </c>
      <c r="X84" s="123" t="str">
        <f t="shared" si="12"/>
        <v>Quarter 2</v>
      </c>
      <c r="Y84" s="123" t="str" cm="1">
        <f t="array" ref="Y84">_xlfn.IFS(OR(W84=1,W84=2,W84=3),"1",(OR(W84=4,W84=5,W84=6)),"2",(OR(W84=7,W84=8,W84=9)),"3",(OR(W84=10,W84=11,W84=12)),"4")</f>
        <v>2</v>
      </c>
      <c r="Z84" s="124">
        <v>2002</v>
      </c>
    </row>
    <row r="85" spans="1:26" ht="17.149999999999999" customHeight="1" x14ac:dyDescent="0.35">
      <c r="A85" s="56" t="str">
        <f t="shared" si="10"/>
        <v>May 2002</v>
      </c>
      <c r="B85" s="45">
        <v>101677</v>
      </c>
      <c r="C85" s="46">
        <v>1786</v>
      </c>
      <c r="D85" s="46">
        <v>19937</v>
      </c>
      <c r="E85" s="47">
        <f t="shared" si="7"/>
        <v>-18151</v>
      </c>
      <c r="F85" s="45">
        <v>-433</v>
      </c>
      <c r="G85" s="46" t="s">
        <v>68</v>
      </c>
      <c r="H85" s="46">
        <v>0</v>
      </c>
      <c r="I85" s="48">
        <f t="shared" si="8"/>
        <v>103463</v>
      </c>
      <c r="J85" s="49">
        <f t="shared" si="9"/>
        <v>83093</v>
      </c>
      <c r="K85" s="45" t="s">
        <v>68</v>
      </c>
      <c r="L85" s="46" t="s">
        <v>68</v>
      </c>
      <c r="M85" s="46" t="s">
        <v>68</v>
      </c>
      <c r="N85" s="50" t="s">
        <v>68</v>
      </c>
      <c r="O85" s="46">
        <v>7000</v>
      </c>
      <c r="P85" s="46">
        <v>568</v>
      </c>
      <c r="Q85" s="46">
        <v>0</v>
      </c>
      <c r="R85" s="50">
        <v>0</v>
      </c>
      <c r="S85" s="45" t="s">
        <v>68</v>
      </c>
      <c r="T85" s="53" t="s">
        <v>68</v>
      </c>
      <c r="V85" s="124" t="s">
        <v>93</v>
      </c>
      <c r="W85" s="123">
        <f t="shared" si="11"/>
        <v>5</v>
      </c>
      <c r="X85" s="123" t="str">
        <f t="shared" si="12"/>
        <v>Quarter 2</v>
      </c>
      <c r="Y85" s="123" t="str" cm="1">
        <f t="array" ref="Y85">_xlfn.IFS(OR(W85=1,W85=2,W85=3),"1",(OR(W85=4,W85=5,W85=6)),"2",(OR(W85=7,W85=8,W85=9)),"3",(OR(W85=10,W85=11,W85=12)),"4")</f>
        <v>2</v>
      </c>
      <c r="Z85" s="124">
        <v>2002</v>
      </c>
    </row>
    <row r="86" spans="1:26" ht="17.149999999999999" customHeight="1" x14ac:dyDescent="0.35">
      <c r="A86" s="56" t="str">
        <f t="shared" si="10"/>
        <v>June 2002</v>
      </c>
      <c r="B86" s="45">
        <v>86999</v>
      </c>
      <c r="C86" s="46">
        <v>2473</v>
      </c>
      <c r="D86" s="46">
        <v>17911</v>
      </c>
      <c r="E86" s="47">
        <f t="shared" si="7"/>
        <v>-15438</v>
      </c>
      <c r="F86" s="45">
        <v>-6012</v>
      </c>
      <c r="G86" s="46" t="s">
        <v>68</v>
      </c>
      <c r="H86" s="46">
        <v>0</v>
      </c>
      <c r="I86" s="48">
        <f t="shared" si="8"/>
        <v>89472</v>
      </c>
      <c r="J86" s="49">
        <f t="shared" si="9"/>
        <v>65549</v>
      </c>
      <c r="K86" s="45" t="s">
        <v>68</v>
      </c>
      <c r="L86" s="46" t="s">
        <v>68</v>
      </c>
      <c r="M86" s="46" t="s">
        <v>68</v>
      </c>
      <c r="N86" s="50" t="s">
        <v>68</v>
      </c>
      <c r="O86" s="46">
        <v>6120</v>
      </c>
      <c r="P86" s="46">
        <v>445</v>
      </c>
      <c r="Q86" s="46">
        <v>0</v>
      </c>
      <c r="R86" s="50">
        <v>0</v>
      </c>
      <c r="S86" s="45" t="s">
        <v>68</v>
      </c>
      <c r="T86" s="53" t="s">
        <v>68</v>
      </c>
      <c r="V86" s="124" t="s">
        <v>94</v>
      </c>
      <c r="W86" s="123">
        <f t="shared" si="11"/>
        <v>6</v>
      </c>
      <c r="X86" s="123" t="str">
        <f t="shared" si="12"/>
        <v>Quarter 2</v>
      </c>
      <c r="Y86" s="123" t="str" cm="1">
        <f t="array" ref="Y86">_xlfn.IFS(OR(W86=1,W86=2,W86=3),"1",(OR(W86=4,W86=5,W86=6)),"2",(OR(W86=7,W86=8,W86=9)),"3",(OR(W86=10,W86=11,W86=12)),"4")</f>
        <v>2</v>
      </c>
      <c r="Z86" s="124">
        <v>2002</v>
      </c>
    </row>
    <row r="87" spans="1:26" ht="17.149999999999999" customHeight="1" x14ac:dyDescent="0.35">
      <c r="A87" s="56" t="str">
        <f t="shared" si="10"/>
        <v>July 2002</v>
      </c>
      <c r="B87" s="45">
        <v>72340</v>
      </c>
      <c r="C87" s="46">
        <v>3187</v>
      </c>
      <c r="D87" s="46">
        <v>4831</v>
      </c>
      <c r="E87" s="47">
        <f t="shared" si="7"/>
        <v>-1644</v>
      </c>
      <c r="F87" s="45">
        <v>-6427</v>
      </c>
      <c r="G87" s="46" t="s">
        <v>68</v>
      </c>
      <c r="H87" s="46">
        <v>0</v>
      </c>
      <c r="I87" s="48">
        <f t="shared" si="8"/>
        <v>75527</v>
      </c>
      <c r="J87" s="49">
        <f t="shared" si="9"/>
        <v>64269</v>
      </c>
      <c r="K87" s="45" t="s">
        <v>68</v>
      </c>
      <c r="L87" s="46" t="s">
        <v>68</v>
      </c>
      <c r="M87" s="46" t="s">
        <v>68</v>
      </c>
      <c r="N87" s="50" t="s">
        <v>68</v>
      </c>
      <c r="O87" s="46">
        <v>5655</v>
      </c>
      <c r="P87" s="46">
        <v>301</v>
      </c>
      <c r="Q87" s="46">
        <v>0</v>
      </c>
      <c r="R87" s="50">
        <v>0</v>
      </c>
      <c r="S87" s="45" t="s">
        <v>68</v>
      </c>
      <c r="T87" s="53" t="s">
        <v>68</v>
      </c>
      <c r="V87" s="124" t="s">
        <v>95</v>
      </c>
      <c r="W87" s="123">
        <f t="shared" si="11"/>
        <v>7</v>
      </c>
      <c r="X87" s="123" t="str">
        <f t="shared" si="12"/>
        <v>Quarter 3</v>
      </c>
      <c r="Y87" s="123" t="str" cm="1">
        <f t="array" ref="Y87">_xlfn.IFS(OR(W87=1,W87=2,W87=3),"1",(OR(W87=4,W87=5,W87=6)),"2",(OR(W87=7,W87=8,W87=9)),"3",(OR(W87=10,W87=11,W87=12)),"4")</f>
        <v>3</v>
      </c>
      <c r="Z87" s="124">
        <v>2002</v>
      </c>
    </row>
    <row r="88" spans="1:26" ht="17.149999999999999" customHeight="1" x14ac:dyDescent="0.35">
      <c r="A88" s="56" t="str">
        <f t="shared" si="10"/>
        <v>August 2002</v>
      </c>
      <c r="B88" s="45">
        <v>76907</v>
      </c>
      <c r="C88" s="46">
        <v>2549</v>
      </c>
      <c r="D88" s="46">
        <v>15335</v>
      </c>
      <c r="E88" s="47">
        <f t="shared" si="7"/>
        <v>-12786</v>
      </c>
      <c r="F88" s="45">
        <v>-3096</v>
      </c>
      <c r="G88" s="46" t="s">
        <v>68</v>
      </c>
      <c r="H88" s="46">
        <v>0</v>
      </c>
      <c r="I88" s="48">
        <f t="shared" si="8"/>
        <v>79456</v>
      </c>
      <c r="J88" s="49">
        <f t="shared" si="9"/>
        <v>61025</v>
      </c>
      <c r="K88" s="45" t="s">
        <v>68</v>
      </c>
      <c r="L88" s="46" t="s">
        <v>68</v>
      </c>
      <c r="M88" s="46" t="s">
        <v>68</v>
      </c>
      <c r="N88" s="50" t="s">
        <v>68</v>
      </c>
      <c r="O88" s="46">
        <v>5656</v>
      </c>
      <c r="P88" s="46">
        <v>350</v>
      </c>
      <c r="Q88" s="46">
        <v>0</v>
      </c>
      <c r="R88" s="50">
        <v>0</v>
      </c>
      <c r="S88" s="45" t="s">
        <v>68</v>
      </c>
      <c r="T88" s="53" t="s">
        <v>68</v>
      </c>
      <c r="V88" s="124" t="s">
        <v>96</v>
      </c>
      <c r="W88" s="123">
        <f t="shared" si="11"/>
        <v>8</v>
      </c>
      <c r="X88" s="123" t="str">
        <f t="shared" si="12"/>
        <v>Quarter 3</v>
      </c>
      <c r="Y88" s="123" t="str" cm="1">
        <f t="array" ref="Y88">_xlfn.IFS(OR(W88=1,W88=2,W88=3),"1",(OR(W88=4,W88=5,W88=6)),"2",(OR(W88=7,W88=8,W88=9)),"3",(OR(W88=10,W88=11,W88=12)),"4")</f>
        <v>3</v>
      </c>
      <c r="Z88" s="124">
        <v>2002</v>
      </c>
    </row>
    <row r="89" spans="1:26" ht="17.149999999999999" customHeight="1" x14ac:dyDescent="0.35">
      <c r="A89" s="56" t="str">
        <f t="shared" si="10"/>
        <v>September 2002</v>
      </c>
      <c r="B89" s="45">
        <v>86430</v>
      </c>
      <c r="C89" s="46">
        <v>2146</v>
      </c>
      <c r="D89" s="46">
        <v>15233</v>
      </c>
      <c r="E89" s="47">
        <f t="shared" si="7"/>
        <v>-13087</v>
      </c>
      <c r="F89" s="45">
        <v>-5117</v>
      </c>
      <c r="G89" s="46" t="s">
        <v>68</v>
      </c>
      <c r="H89" s="46">
        <v>0</v>
      </c>
      <c r="I89" s="48">
        <f t="shared" si="8"/>
        <v>88576</v>
      </c>
      <c r="J89" s="49">
        <f t="shared" si="9"/>
        <v>68226</v>
      </c>
      <c r="K89" s="45" t="s">
        <v>68</v>
      </c>
      <c r="L89" s="46" t="s">
        <v>68</v>
      </c>
      <c r="M89" s="46" t="s">
        <v>68</v>
      </c>
      <c r="N89" s="50" t="s">
        <v>68</v>
      </c>
      <c r="O89" s="46">
        <v>5970</v>
      </c>
      <c r="P89" s="46">
        <v>278</v>
      </c>
      <c r="Q89" s="46">
        <v>0</v>
      </c>
      <c r="R89" s="50">
        <v>0</v>
      </c>
      <c r="S89" s="45" t="s">
        <v>68</v>
      </c>
      <c r="T89" s="53" t="s">
        <v>68</v>
      </c>
      <c r="V89" s="124" t="s">
        <v>97</v>
      </c>
      <c r="W89" s="123">
        <f t="shared" si="11"/>
        <v>9</v>
      </c>
      <c r="X89" s="123" t="str">
        <f t="shared" si="12"/>
        <v>Quarter 3</v>
      </c>
      <c r="Y89" s="123" t="str" cm="1">
        <f t="array" ref="Y89">_xlfn.IFS(OR(W89=1,W89=2,W89=3),"1",(OR(W89=4,W89=5,W89=6)),"2",(OR(W89=7,W89=8,W89=9)),"3",(OR(W89=10,W89=11,W89=12)),"4")</f>
        <v>3</v>
      </c>
      <c r="Z89" s="124">
        <v>2002</v>
      </c>
    </row>
    <row r="90" spans="1:26" ht="17.149999999999999" customHeight="1" x14ac:dyDescent="0.35">
      <c r="A90" s="56" t="str">
        <f t="shared" si="10"/>
        <v>October 2002</v>
      </c>
      <c r="B90" s="45">
        <v>109413</v>
      </c>
      <c r="C90" s="46">
        <v>5736</v>
      </c>
      <c r="D90" s="46">
        <v>17930</v>
      </c>
      <c r="E90" s="47">
        <f t="shared" si="7"/>
        <v>-12194</v>
      </c>
      <c r="F90" s="45">
        <v>-1590</v>
      </c>
      <c r="G90" s="46" t="s">
        <v>68</v>
      </c>
      <c r="H90" s="46">
        <v>0</v>
      </c>
      <c r="I90" s="48">
        <f t="shared" si="8"/>
        <v>115149</v>
      </c>
      <c r="J90" s="49">
        <f t="shared" si="9"/>
        <v>95629</v>
      </c>
      <c r="K90" s="45" t="s">
        <v>68</v>
      </c>
      <c r="L90" s="46" t="s">
        <v>68</v>
      </c>
      <c r="M90" s="46" t="s">
        <v>68</v>
      </c>
      <c r="N90" s="50" t="s">
        <v>68</v>
      </c>
      <c r="O90" s="46">
        <v>6997</v>
      </c>
      <c r="P90" s="46">
        <v>690</v>
      </c>
      <c r="Q90" s="46">
        <v>0</v>
      </c>
      <c r="R90" s="50">
        <v>0</v>
      </c>
      <c r="S90" s="45" t="s">
        <v>68</v>
      </c>
      <c r="T90" s="53" t="s">
        <v>68</v>
      </c>
      <c r="V90" s="124" t="s">
        <v>98</v>
      </c>
      <c r="W90" s="123">
        <f t="shared" si="11"/>
        <v>10</v>
      </c>
      <c r="X90" s="123" t="str">
        <f t="shared" si="12"/>
        <v>Quarter 4</v>
      </c>
      <c r="Y90" s="123" t="str" cm="1">
        <f t="array" ref="Y90">_xlfn.IFS(OR(W90=1,W90=2,W90=3),"1",(OR(W90=4,W90=5,W90=6)),"2",(OR(W90=7,W90=8,W90=9)),"3",(OR(W90=10,W90=11,W90=12)),"4")</f>
        <v>4</v>
      </c>
      <c r="Z90" s="124">
        <v>2002</v>
      </c>
    </row>
    <row r="91" spans="1:26" ht="17.149999999999999" customHeight="1" x14ac:dyDescent="0.35">
      <c r="A91" s="56" t="str">
        <f t="shared" si="10"/>
        <v>November 2002</v>
      </c>
      <c r="B91" s="45">
        <v>110004</v>
      </c>
      <c r="C91" s="46">
        <v>7266</v>
      </c>
      <c r="D91" s="46">
        <v>12038</v>
      </c>
      <c r="E91" s="47">
        <f t="shared" si="7"/>
        <v>-4772</v>
      </c>
      <c r="F91" s="45">
        <v>-953</v>
      </c>
      <c r="G91" s="46" t="s">
        <v>68</v>
      </c>
      <c r="H91" s="46">
        <v>0</v>
      </c>
      <c r="I91" s="48">
        <f t="shared" si="8"/>
        <v>117270</v>
      </c>
      <c r="J91" s="49">
        <f t="shared" si="9"/>
        <v>104279</v>
      </c>
      <c r="K91" s="45" t="s">
        <v>68</v>
      </c>
      <c r="L91" s="46" t="s">
        <v>68</v>
      </c>
      <c r="M91" s="46" t="s">
        <v>68</v>
      </c>
      <c r="N91" s="50" t="s">
        <v>68</v>
      </c>
      <c r="O91" s="46">
        <v>6978</v>
      </c>
      <c r="P91" s="46">
        <v>713</v>
      </c>
      <c r="Q91" s="46">
        <v>0</v>
      </c>
      <c r="R91" s="50">
        <v>0</v>
      </c>
      <c r="S91" s="45" t="s">
        <v>68</v>
      </c>
      <c r="T91" s="53" t="s">
        <v>68</v>
      </c>
      <c r="V91" s="124" t="s">
        <v>99</v>
      </c>
      <c r="W91" s="123">
        <f t="shared" si="11"/>
        <v>11</v>
      </c>
      <c r="X91" s="123" t="str">
        <f t="shared" si="12"/>
        <v>Quarter 4</v>
      </c>
      <c r="Y91" s="123" t="str" cm="1">
        <f t="array" ref="Y91">_xlfn.IFS(OR(W91=1,W91=2,W91=3),"1",(OR(W91=4,W91=5,W91=6)),"2",(OR(W91=7,W91=8,W91=9)),"3",(OR(W91=10,W91=11,W91=12)),"4")</f>
        <v>4</v>
      </c>
      <c r="Z91" s="124">
        <v>2002</v>
      </c>
    </row>
    <row r="92" spans="1:26" ht="17.149999999999999" customHeight="1" x14ac:dyDescent="0.35">
      <c r="A92" s="56" t="str">
        <f t="shared" si="10"/>
        <v>December 2002</v>
      </c>
      <c r="B92" s="45">
        <v>120552</v>
      </c>
      <c r="C92" s="46">
        <v>7860</v>
      </c>
      <c r="D92" s="46">
        <v>9391</v>
      </c>
      <c r="E92" s="47">
        <f t="shared" si="7"/>
        <v>-1531</v>
      </c>
      <c r="F92" s="45">
        <v>4166</v>
      </c>
      <c r="G92" s="46" t="s">
        <v>68</v>
      </c>
      <c r="H92" s="46">
        <v>0</v>
      </c>
      <c r="I92" s="48">
        <f t="shared" si="8"/>
        <v>128412</v>
      </c>
      <c r="J92" s="49">
        <f t="shared" si="9"/>
        <v>123187</v>
      </c>
      <c r="K92" s="45" t="s">
        <v>68</v>
      </c>
      <c r="L92" s="46" t="s">
        <v>68</v>
      </c>
      <c r="M92" s="46" t="s">
        <v>68</v>
      </c>
      <c r="N92" s="50" t="s">
        <v>68</v>
      </c>
      <c r="O92" s="46">
        <v>7343</v>
      </c>
      <c r="P92" s="46">
        <v>798</v>
      </c>
      <c r="Q92" s="46">
        <v>0</v>
      </c>
      <c r="R92" s="50">
        <v>0</v>
      </c>
      <c r="S92" s="45" t="s">
        <v>68</v>
      </c>
      <c r="T92" s="53" t="s">
        <v>68</v>
      </c>
      <c r="V92" s="124" t="s">
        <v>100</v>
      </c>
      <c r="W92" s="123">
        <f t="shared" si="11"/>
        <v>12</v>
      </c>
      <c r="X92" s="123" t="str">
        <f t="shared" si="12"/>
        <v>Quarter 4</v>
      </c>
      <c r="Y92" s="123" t="str" cm="1">
        <f t="array" ref="Y92">_xlfn.IFS(OR(W92=1,W92=2,W92=3),"1",(OR(W92=4,W92=5,W92=6)),"2",(OR(W92=7,W92=8,W92=9)),"3",(OR(W92=10,W92=11,W92=12)),"4")</f>
        <v>4</v>
      </c>
      <c r="Z92" s="124">
        <v>2002</v>
      </c>
    </row>
    <row r="93" spans="1:26" ht="17.149999999999999" customHeight="1" x14ac:dyDescent="0.35">
      <c r="A93" s="56" t="str">
        <f t="shared" si="10"/>
        <v>January 2003</v>
      </c>
      <c r="B93" s="45">
        <v>120546.71</v>
      </c>
      <c r="C93" s="46">
        <v>9241.11</v>
      </c>
      <c r="D93" s="46">
        <v>7622.52</v>
      </c>
      <c r="E93" s="47">
        <f t="shared" si="7"/>
        <v>1618.5900000000001</v>
      </c>
      <c r="F93" s="45">
        <v>12619</v>
      </c>
      <c r="G93" s="46" t="s">
        <v>68</v>
      </c>
      <c r="H93" s="46">
        <v>0</v>
      </c>
      <c r="I93" s="48">
        <f t="shared" si="8"/>
        <v>129787.82</v>
      </c>
      <c r="J93" s="49">
        <f t="shared" si="9"/>
        <v>134784.29999999999</v>
      </c>
      <c r="K93" s="45" t="s">
        <v>68</v>
      </c>
      <c r="L93" s="46" t="s">
        <v>68</v>
      </c>
      <c r="M93" s="46" t="s">
        <v>68</v>
      </c>
      <c r="N93" s="50" t="s">
        <v>68</v>
      </c>
      <c r="O93" s="46">
        <v>7327.79</v>
      </c>
      <c r="P93" s="46">
        <v>894</v>
      </c>
      <c r="Q93" s="46">
        <v>0</v>
      </c>
      <c r="R93" s="50">
        <v>0</v>
      </c>
      <c r="S93" s="45" t="s">
        <v>68</v>
      </c>
      <c r="T93" s="53" t="s">
        <v>68</v>
      </c>
      <c r="V93" s="124" t="s">
        <v>89</v>
      </c>
      <c r="W93" s="123">
        <f t="shared" si="11"/>
        <v>1</v>
      </c>
      <c r="X93" s="123" t="str">
        <f t="shared" si="12"/>
        <v>Quarter 1</v>
      </c>
      <c r="Y93" s="123" t="str" cm="1">
        <f t="array" ref="Y93">_xlfn.IFS(OR(W93=1,W93=2,W93=3),"1",(OR(W93=4,W93=5,W93=6)),"2",(OR(W93=7,W93=8,W93=9)),"3",(OR(W93=10,W93=11,W93=12)),"4")</f>
        <v>1</v>
      </c>
      <c r="Z93" s="124">
        <v>2003</v>
      </c>
    </row>
    <row r="94" spans="1:26" ht="17.149999999999999" customHeight="1" x14ac:dyDescent="0.35">
      <c r="A94" s="56" t="str">
        <f t="shared" si="10"/>
        <v>February 2003</v>
      </c>
      <c r="B94" s="45">
        <v>111056.97</v>
      </c>
      <c r="C94" s="46">
        <v>6865.99</v>
      </c>
      <c r="D94" s="46">
        <v>9445.81</v>
      </c>
      <c r="E94" s="47">
        <f t="shared" si="7"/>
        <v>-2579.8199999999997</v>
      </c>
      <c r="F94" s="45">
        <v>12091</v>
      </c>
      <c r="G94" s="46" t="s">
        <v>68</v>
      </c>
      <c r="H94" s="46">
        <v>0</v>
      </c>
      <c r="I94" s="48">
        <f t="shared" si="8"/>
        <v>117922.96</v>
      </c>
      <c r="J94" s="49">
        <f t="shared" si="9"/>
        <v>120568.15000000001</v>
      </c>
      <c r="K94" s="45" t="s">
        <v>68</v>
      </c>
      <c r="L94" s="46" t="s">
        <v>68</v>
      </c>
      <c r="M94" s="46" t="s">
        <v>68</v>
      </c>
      <c r="N94" s="50" t="s">
        <v>68</v>
      </c>
      <c r="O94" s="46">
        <v>6614.26</v>
      </c>
      <c r="P94" s="46">
        <v>810</v>
      </c>
      <c r="Q94" s="46">
        <v>0</v>
      </c>
      <c r="R94" s="50">
        <v>0</v>
      </c>
      <c r="S94" s="45" t="s">
        <v>68</v>
      </c>
      <c r="T94" s="53" t="s">
        <v>68</v>
      </c>
      <c r="V94" s="124" t="s">
        <v>90</v>
      </c>
      <c r="W94" s="123">
        <f t="shared" si="11"/>
        <v>2</v>
      </c>
      <c r="X94" s="123" t="str">
        <f t="shared" si="12"/>
        <v>Quarter 1</v>
      </c>
      <c r="Y94" s="123" t="str" cm="1">
        <f t="array" ref="Y94">_xlfn.IFS(OR(W94=1,W94=2,W94=3),"1",(OR(W94=4,W94=5,W94=6)),"2",(OR(W94=7,W94=8,W94=9)),"3",(OR(W94=10,W94=11,W94=12)),"4")</f>
        <v>1</v>
      </c>
      <c r="Z94" s="124">
        <v>2003</v>
      </c>
    </row>
    <row r="95" spans="1:26" ht="17.149999999999999" customHeight="1" x14ac:dyDescent="0.35">
      <c r="A95" s="56" t="str">
        <f t="shared" si="10"/>
        <v>March 2003</v>
      </c>
      <c r="B95" s="45">
        <v>119256.76</v>
      </c>
      <c r="C95" s="46">
        <v>7739.77</v>
      </c>
      <c r="D95" s="46">
        <v>21002.1</v>
      </c>
      <c r="E95" s="47">
        <f t="shared" si="7"/>
        <v>-13262.329999999998</v>
      </c>
      <c r="F95" s="45">
        <v>3556</v>
      </c>
      <c r="G95" s="46" t="s">
        <v>68</v>
      </c>
      <c r="H95" s="46">
        <v>0</v>
      </c>
      <c r="I95" s="48">
        <f t="shared" si="8"/>
        <v>126996.53</v>
      </c>
      <c r="J95" s="49">
        <f t="shared" si="9"/>
        <v>109550.43</v>
      </c>
      <c r="K95" s="45" t="s">
        <v>68</v>
      </c>
      <c r="L95" s="46" t="s">
        <v>68</v>
      </c>
      <c r="M95" s="46" t="s">
        <v>68</v>
      </c>
      <c r="N95" s="50" t="s">
        <v>68</v>
      </c>
      <c r="O95" s="46">
        <v>7314.12</v>
      </c>
      <c r="P95" s="46">
        <v>739</v>
      </c>
      <c r="Q95" s="46">
        <v>0</v>
      </c>
      <c r="R95" s="50">
        <v>0</v>
      </c>
      <c r="S95" s="45" t="s">
        <v>68</v>
      </c>
      <c r="T95" s="53" t="s">
        <v>68</v>
      </c>
      <c r="V95" s="124" t="s">
        <v>91</v>
      </c>
      <c r="W95" s="123">
        <f t="shared" si="11"/>
        <v>3</v>
      </c>
      <c r="X95" s="123" t="str">
        <f t="shared" si="12"/>
        <v>Quarter 1</v>
      </c>
      <c r="Y95" s="123" t="str" cm="1">
        <f t="array" ref="Y95">_xlfn.IFS(OR(W95=1,W95=2,W95=3),"1",(OR(W95=4,W95=5,W95=6)),"2",(OR(W95=7,W95=8,W95=9)),"3",(OR(W95=10,W95=11,W95=12)),"4")</f>
        <v>1</v>
      </c>
      <c r="Z95" s="124">
        <v>2003</v>
      </c>
    </row>
    <row r="96" spans="1:26" ht="17.149999999999999" customHeight="1" x14ac:dyDescent="0.35">
      <c r="A96" s="56" t="str">
        <f t="shared" si="10"/>
        <v>April 2003</v>
      </c>
      <c r="B96" s="45">
        <v>104523.44</v>
      </c>
      <c r="C96" s="46">
        <v>4737.3599999999997</v>
      </c>
      <c r="D96" s="46">
        <v>21529.67</v>
      </c>
      <c r="E96" s="47">
        <f t="shared" si="7"/>
        <v>-16792.309999999998</v>
      </c>
      <c r="F96" s="45">
        <v>-887</v>
      </c>
      <c r="G96" s="46" t="s">
        <v>68</v>
      </c>
      <c r="H96" s="46">
        <v>0</v>
      </c>
      <c r="I96" s="48">
        <f t="shared" si="8"/>
        <v>109260.8</v>
      </c>
      <c r="J96" s="49">
        <f t="shared" si="9"/>
        <v>86844.13</v>
      </c>
      <c r="K96" s="45" t="s">
        <v>68</v>
      </c>
      <c r="L96" s="46" t="s">
        <v>68</v>
      </c>
      <c r="M96" s="46" t="s">
        <v>68</v>
      </c>
      <c r="N96" s="50" t="s">
        <v>68</v>
      </c>
      <c r="O96" s="46">
        <v>6632.37</v>
      </c>
      <c r="P96" s="46">
        <v>652</v>
      </c>
      <c r="Q96" s="46">
        <v>0</v>
      </c>
      <c r="R96" s="50">
        <v>0</v>
      </c>
      <c r="S96" s="45" t="s">
        <v>68</v>
      </c>
      <c r="T96" s="53" t="s">
        <v>68</v>
      </c>
      <c r="V96" s="124" t="s">
        <v>92</v>
      </c>
      <c r="W96" s="123">
        <f t="shared" si="11"/>
        <v>4</v>
      </c>
      <c r="X96" s="123" t="str">
        <f t="shared" si="12"/>
        <v>Quarter 2</v>
      </c>
      <c r="Y96" s="123" t="str" cm="1">
        <f t="array" ref="Y96">_xlfn.IFS(OR(W96=1,W96=2,W96=3),"1",(OR(W96=4,W96=5,W96=6)),"2",(OR(W96=7,W96=8,W96=9)),"3",(OR(W96=10,W96=11,W96=12)),"4")</f>
        <v>2</v>
      </c>
      <c r="Z96" s="124">
        <v>2003</v>
      </c>
    </row>
    <row r="97" spans="1:26" ht="17.149999999999999" customHeight="1" x14ac:dyDescent="0.35">
      <c r="A97" s="56" t="str">
        <f t="shared" si="10"/>
        <v>May 2003</v>
      </c>
      <c r="B97" s="45">
        <v>95638.31</v>
      </c>
      <c r="C97" s="46">
        <v>5991.55</v>
      </c>
      <c r="D97" s="46">
        <v>21354.5</v>
      </c>
      <c r="E97" s="47">
        <f t="shared" si="7"/>
        <v>-15362.95</v>
      </c>
      <c r="F97" s="45">
        <v>-2172</v>
      </c>
      <c r="G97" s="46" t="s">
        <v>68</v>
      </c>
      <c r="H97" s="46">
        <v>0</v>
      </c>
      <c r="I97" s="48">
        <f t="shared" si="8"/>
        <v>101629.86</v>
      </c>
      <c r="J97" s="49">
        <f t="shared" si="9"/>
        <v>78103.360000000001</v>
      </c>
      <c r="K97" s="45" t="s">
        <v>68</v>
      </c>
      <c r="L97" s="46" t="s">
        <v>68</v>
      </c>
      <c r="M97" s="46" t="s">
        <v>68</v>
      </c>
      <c r="N97" s="50" t="s">
        <v>68</v>
      </c>
      <c r="O97" s="46">
        <v>6277.52</v>
      </c>
      <c r="P97" s="46">
        <v>596</v>
      </c>
      <c r="Q97" s="46">
        <v>0</v>
      </c>
      <c r="R97" s="50">
        <v>0</v>
      </c>
      <c r="S97" s="45" t="s">
        <v>68</v>
      </c>
      <c r="T97" s="53" t="s">
        <v>68</v>
      </c>
      <c r="V97" s="124" t="s">
        <v>93</v>
      </c>
      <c r="W97" s="123">
        <f t="shared" si="11"/>
        <v>5</v>
      </c>
      <c r="X97" s="123" t="str">
        <f t="shared" si="12"/>
        <v>Quarter 2</v>
      </c>
      <c r="Y97" s="123" t="str" cm="1">
        <f t="array" ref="Y97">_xlfn.IFS(OR(W97=1,W97=2,W97=3),"1",(OR(W97=4,W97=5,W97=6)),"2",(OR(W97=7,W97=8,W97=9)),"3",(OR(W97=10,W97=11,W97=12)),"4")</f>
        <v>2</v>
      </c>
      <c r="Z97" s="124">
        <v>2003</v>
      </c>
    </row>
    <row r="98" spans="1:26" ht="17.149999999999999" customHeight="1" x14ac:dyDescent="0.35">
      <c r="A98" s="56" t="str">
        <f t="shared" si="10"/>
        <v>June 2003</v>
      </c>
      <c r="B98" s="45">
        <v>82954.59</v>
      </c>
      <c r="C98" s="46">
        <v>3084.44</v>
      </c>
      <c r="D98" s="46">
        <v>20986.21</v>
      </c>
      <c r="E98" s="47">
        <f t="shared" si="7"/>
        <v>-17901.77</v>
      </c>
      <c r="F98" s="45">
        <v>-4416</v>
      </c>
      <c r="G98" s="46" t="s">
        <v>68</v>
      </c>
      <c r="H98" s="46">
        <v>0</v>
      </c>
      <c r="I98" s="48">
        <f t="shared" si="8"/>
        <v>86039.03</v>
      </c>
      <c r="J98" s="49">
        <f t="shared" si="9"/>
        <v>60636.82</v>
      </c>
      <c r="K98" s="45" t="s">
        <v>68</v>
      </c>
      <c r="L98" s="46" t="s">
        <v>68</v>
      </c>
      <c r="M98" s="46" t="s">
        <v>68</v>
      </c>
      <c r="N98" s="50" t="s">
        <v>68</v>
      </c>
      <c r="O98" s="46">
        <v>5977.36</v>
      </c>
      <c r="P98" s="46">
        <v>539</v>
      </c>
      <c r="Q98" s="46">
        <v>0</v>
      </c>
      <c r="R98" s="50">
        <v>0</v>
      </c>
      <c r="S98" s="45" t="s">
        <v>68</v>
      </c>
      <c r="T98" s="53" t="s">
        <v>68</v>
      </c>
      <c r="V98" s="124" t="s">
        <v>94</v>
      </c>
      <c r="W98" s="123">
        <f t="shared" si="11"/>
        <v>6</v>
      </c>
      <c r="X98" s="123" t="str">
        <f t="shared" si="12"/>
        <v>Quarter 2</v>
      </c>
      <c r="Y98" s="123" t="str" cm="1">
        <f t="array" ref="Y98">_xlfn.IFS(OR(W98=1,W98=2,W98=3),"1",(OR(W98=4,W98=5,W98=6)),"2",(OR(W98=7,W98=8,W98=9)),"3",(OR(W98=10,W98=11,W98=12)),"4")</f>
        <v>2</v>
      </c>
      <c r="Z98" s="124">
        <v>2003</v>
      </c>
    </row>
    <row r="99" spans="1:26" ht="17.149999999999999" customHeight="1" x14ac:dyDescent="0.35">
      <c r="A99" s="56" t="str">
        <f t="shared" si="10"/>
        <v>July 2003</v>
      </c>
      <c r="B99" s="45">
        <v>83707.23</v>
      </c>
      <c r="C99" s="46">
        <v>4404.5</v>
      </c>
      <c r="D99" s="46">
        <v>21349.65</v>
      </c>
      <c r="E99" s="47">
        <f t="shared" si="7"/>
        <v>-16945.150000000001</v>
      </c>
      <c r="F99" s="45">
        <v>-6835</v>
      </c>
      <c r="G99" s="46" t="s">
        <v>68</v>
      </c>
      <c r="H99" s="46">
        <v>0</v>
      </c>
      <c r="I99" s="48">
        <f t="shared" si="8"/>
        <v>88111.73</v>
      </c>
      <c r="J99" s="49">
        <f t="shared" si="9"/>
        <v>59927.079999999987</v>
      </c>
      <c r="K99" s="45" t="s">
        <v>68</v>
      </c>
      <c r="L99" s="46" t="s">
        <v>68</v>
      </c>
      <c r="M99" s="46" t="s">
        <v>68</v>
      </c>
      <c r="N99" s="50" t="s">
        <v>68</v>
      </c>
      <c r="O99" s="46">
        <v>5754.69</v>
      </c>
      <c r="P99" s="46">
        <v>466</v>
      </c>
      <c r="Q99" s="46">
        <v>0</v>
      </c>
      <c r="R99" s="50">
        <v>0</v>
      </c>
      <c r="S99" s="45" t="s">
        <v>68</v>
      </c>
      <c r="T99" s="53" t="s">
        <v>68</v>
      </c>
      <c r="V99" s="124" t="s">
        <v>95</v>
      </c>
      <c r="W99" s="123">
        <f t="shared" si="11"/>
        <v>7</v>
      </c>
      <c r="X99" s="123" t="str">
        <f t="shared" si="12"/>
        <v>Quarter 3</v>
      </c>
      <c r="Y99" s="123" t="str" cm="1">
        <f t="array" ref="Y99">_xlfn.IFS(OR(W99=1,W99=2,W99=3),"1",(OR(W99=4,W99=5,W99=6)),"2",(OR(W99=7,W99=8,W99=9)),"3",(OR(W99=10,W99=11,W99=12)),"4")</f>
        <v>3</v>
      </c>
      <c r="Z99" s="124">
        <v>2003</v>
      </c>
    </row>
    <row r="100" spans="1:26" ht="17.149999999999999" customHeight="1" x14ac:dyDescent="0.35">
      <c r="A100" s="56" t="str">
        <f t="shared" si="10"/>
        <v>August 2003</v>
      </c>
      <c r="B100" s="45">
        <v>81023.92</v>
      </c>
      <c r="C100" s="46">
        <v>3891.53</v>
      </c>
      <c r="D100" s="46">
        <v>21265.46</v>
      </c>
      <c r="E100" s="47">
        <f t="shared" si="7"/>
        <v>-17373.93</v>
      </c>
      <c r="F100" s="45">
        <v>-5896</v>
      </c>
      <c r="G100" s="46" t="s">
        <v>68</v>
      </c>
      <c r="H100" s="46">
        <v>0</v>
      </c>
      <c r="I100" s="48">
        <f t="shared" si="8"/>
        <v>84915.45</v>
      </c>
      <c r="J100" s="49">
        <f t="shared" si="9"/>
        <v>57753.99</v>
      </c>
      <c r="K100" s="45" t="s">
        <v>68</v>
      </c>
      <c r="L100" s="46" t="s">
        <v>68</v>
      </c>
      <c r="M100" s="46" t="s">
        <v>68</v>
      </c>
      <c r="N100" s="50" t="s">
        <v>68</v>
      </c>
      <c r="O100" s="46">
        <v>5435.2</v>
      </c>
      <c r="P100" s="46">
        <v>518</v>
      </c>
      <c r="Q100" s="46">
        <v>0</v>
      </c>
      <c r="R100" s="50">
        <v>0</v>
      </c>
      <c r="S100" s="45" t="s">
        <v>68</v>
      </c>
      <c r="T100" s="53" t="s">
        <v>68</v>
      </c>
      <c r="V100" s="124" t="s">
        <v>96</v>
      </c>
      <c r="W100" s="123">
        <f t="shared" si="11"/>
        <v>8</v>
      </c>
      <c r="X100" s="123" t="str">
        <f t="shared" si="12"/>
        <v>Quarter 3</v>
      </c>
      <c r="Y100" s="123" t="str" cm="1">
        <f t="array" ref="Y100">_xlfn.IFS(OR(W100=1,W100=2,W100=3),"1",(OR(W100=4,W100=5,W100=6)),"2",(OR(W100=7,W100=8,W100=9)),"3",(OR(W100=10,W100=11,W100=12)),"4")</f>
        <v>3</v>
      </c>
      <c r="Z100" s="124">
        <v>2003</v>
      </c>
    </row>
    <row r="101" spans="1:26" ht="17.149999999999999" customHeight="1" x14ac:dyDescent="0.35">
      <c r="A101" s="56" t="str">
        <f t="shared" si="10"/>
        <v>September 2003</v>
      </c>
      <c r="B101" s="45">
        <v>79481.09</v>
      </c>
      <c r="C101" s="46">
        <v>3033.32</v>
      </c>
      <c r="D101" s="46">
        <v>8942.52</v>
      </c>
      <c r="E101" s="47">
        <f t="shared" si="7"/>
        <v>-5909.2000000000007</v>
      </c>
      <c r="F101" s="45">
        <v>-5602</v>
      </c>
      <c r="G101" s="46" t="s">
        <v>68</v>
      </c>
      <c r="H101" s="46">
        <v>0</v>
      </c>
      <c r="I101" s="48">
        <f t="shared" si="8"/>
        <v>82514.41</v>
      </c>
      <c r="J101" s="49">
        <f t="shared" si="9"/>
        <v>67969.89</v>
      </c>
      <c r="K101" s="45" t="s">
        <v>68</v>
      </c>
      <c r="L101" s="46" t="s">
        <v>68</v>
      </c>
      <c r="M101" s="46" t="s">
        <v>68</v>
      </c>
      <c r="N101" s="50" t="s">
        <v>68</v>
      </c>
      <c r="O101" s="46">
        <v>5616.91</v>
      </c>
      <c r="P101" s="46">
        <v>316</v>
      </c>
      <c r="Q101" s="46">
        <v>0</v>
      </c>
      <c r="R101" s="50">
        <v>0</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2003</v>
      </c>
    </row>
    <row r="102" spans="1:26" ht="17.149999999999999" customHeight="1" x14ac:dyDescent="0.35">
      <c r="A102" s="56" t="str">
        <f t="shared" si="10"/>
        <v>October 2003</v>
      </c>
      <c r="B102" s="45">
        <v>102181.95</v>
      </c>
      <c r="C102" s="46">
        <v>9475</v>
      </c>
      <c r="D102" s="46">
        <v>12107.75</v>
      </c>
      <c r="E102" s="47">
        <f t="shared" si="7"/>
        <v>-2632.75</v>
      </c>
      <c r="F102" s="45">
        <v>-503</v>
      </c>
      <c r="G102" s="46" t="s">
        <v>68</v>
      </c>
      <c r="H102" s="46">
        <v>0</v>
      </c>
      <c r="I102" s="48">
        <f t="shared" si="8"/>
        <v>111656.95</v>
      </c>
      <c r="J102" s="49">
        <f t="shared" si="9"/>
        <v>99046.2</v>
      </c>
      <c r="K102" s="45" t="s">
        <v>68</v>
      </c>
      <c r="L102" s="46" t="s">
        <v>68</v>
      </c>
      <c r="M102" s="46" t="s">
        <v>68</v>
      </c>
      <c r="N102" s="50" t="s">
        <v>68</v>
      </c>
      <c r="O102" s="46">
        <v>6374.85</v>
      </c>
      <c r="P102" s="46">
        <v>571</v>
      </c>
      <c r="Q102" s="46">
        <v>0</v>
      </c>
      <c r="R102" s="50">
        <v>0</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2003</v>
      </c>
    </row>
    <row r="103" spans="1:26" ht="17.149999999999999" customHeight="1" x14ac:dyDescent="0.35">
      <c r="A103" s="56" t="str">
        <f t="shared" si="10"/>
        <v>November 2003</v>
      </c>
      <c r="B103" s="45">
        <v>105536.07</v>
      </c>
      <c r="C103" s="46">
        <v>11749.51</v>
      </c>
      <c r="D103" s="46">
        <v>6193.93</v>
      </c>
      <c r="E103" s="47">
        <f t="shared" si="7"/>
        <v>5555.58</v>
      </c>
      <c r="F103" s="45">
        <v>-3546</v>
      </c>
      <c r="G103" s="46" t="s">
        <v>68</v>
      </c>
      <c r="H103" s="46">
        <v>0</v>
      </c>
      <c r="I103" s="48">
        <f t="shared" si="8"/>
        <v>117285.58</v>
      </c>
      <c r="J103" s="49">
        <f t="shared" si="9"/>
        <v>107545.65</v>
      </c>
      <c r="K103" s="45" t="s">
        <v>68</v>
      </c>
      <c r="L103" s="46" t="s">
        <v>68</v>
      </c>
      <c r="M103" s="46" t="s">
        <v>68</v>
      </c>
      <c r="N103" s="50" t="s">
        <v>68</v>
      </c>
      <c r="O103" s="46">
        <v>6516.54</v>
      </c>
      <c r="P103" s="46">
        <v>605</v>
      </c>
      <c r="Q103" s="46">
        <v>0</v>
      </c>
      <c r="R103" s="50">
        <v>0</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2003</v>
      </c>
    </row>
    <row r="104" spans="1:26" ht="17.149999999999999" customHeight="1" x14ac:dyDescent="0.35">
      <c r="A104" s="56" t="str">
        <f t="shared" si="10"/>
        <v>December 2003</v>
      </c>
      <c r="B104" s="45">
        <v>111023.58</v>
      </c>
      <c r="C104" s="46">
        <v>16084.34</v>
      </c>
      <c r="D104" s="46">
        <v>5237.3500000000004</v>
      </c>
      <c r="E104" s="47">
        <f t="shared" si="7"/>
        <v>10846.99</v>
      </c>
      <c r="F104" s="45">
        <v>5123</v>
      </c>
      <c r="G104" s="46" t="s">
        <v>68</v>
      </c>
      <c r="H104" s="46">
        <v>0</v>
      </c>
      <c r="I104" s="48">
        <f t="shared" si="8"/>
        <v>127107.92</v>
      </c>
      <c r="J104" s="49">
        <f t="shared" si="9"/>
        <v>126993.56999999999</v>
      </c>
      <c r="K104" s="45" t="s">
        <v>68</v>
      </c>
      <c r="L104" s="46" t="s">
        <v>68</v>
      </c>
      <c r="M104" s="46" t="s">
        <v>68</v>
      </c>
      <c r="N104" s="50" t="s">
        <v>68</v>
      </c>
      <c r="O104" s="46">
        <v>7006.56</v>
      </c>
      <c r="P104" s="46">
        <v>769</v>
      </c>
      <c r="Q104" s="46">
        <v>0</v>
      </c>
      <c r="R104" s="50">
        <v>0</v>
      </c>
      <c r="S104" s="45" t="s">
        <v>68</v>
      </c>
      <c r="T104" s="53" t="s">
        <v>68</v>
      </c>
      <c r="V104" s="124" t="s">
        <v>100</v>
      </c>
      <c r="W104" s="123">
        <f t="shared" si="11"/>
        <v>12</v>
      </c>
      <c r="X104" s="123" t="str">
        <f t="shared" si="12"/>
        <v>Quarter 4</v>
      </c>
      <c r="Y104" s="123" t="str" cm="1">
        <f t="array" ref="Y104">_xlfn.IFS(OR(W104=1,W104=2,W104=3),"1",(OR(W104=4,W104=5,W104=6)),"2",(OR(W104=7,W104=8,W104=9)),"3",(OR(W104=10,W104=11,W104=12)),"4")</f>
        <v>4</v>
      </c>
      <c r="Z104" s="124">
        <v>2003</v>
      </c>
    </row>
    <row r="105" spans="1:26" ht="17.149999999999999" customHeight="1" x14ac:dyDescent="0.35">
      <c r="A105" s="56" t="str">
        <f t="shared" si="10"/>
        <v>January 2004</v>
      </c>
      <c r="B105" s="45">
        <v>110849.65</v>
      </c>
      <c r="C105" s="46">
        <v>17682.3</v>
      </c>
      <c r="D105" s="46">
        <v>4423.96</v>
      </c>
      <c r="E105" s="47">
        <f t="shared" si="7"/>
        <v>13258.34</v>
      </c>
      <c r="F105" s="45">
        <v>6687</v>
      </c>
      <c r="G105" s="46" t="s">
        <v>68</v>
      </c>
      <c r="H105" s="46">
        <v>0</v>
      </c>
      <c r="I105" s="48">
        <f t="shared" si="8"/>
        <v>128531.95</v>
      </c>
      <c r="J105" s="49">
        <f t="shared" ref="J105:J140" si="13">$B105+$C105-$D105+$F105+$H105</f>
        <v>130794.98999999999</v>
      </c>
      <c r="K105" s="45" t="s">
        <v>68</v>
      </c>
      <c r="L105" s="46" t="s">
        <v>68</v>
      </c>
      <c r="M105" s="46" t="s">
        <v>68</v>
      </c>
      <c r="N105" s="50" t="s">
        <v>68</v>
      </c>
      <c r="O105" s="46">
        <v>6930.74</v>
      </c>
      <c r="P105" s="46">
        <v>775</v>
      </c>
      <c r="Q105" s="46">
        <v>0</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2004</v>
      </c>
    </row>
    <row r="106" spans="1:26" ht="17.149999999999999" customHeight="1" x14ac:dyDescent="0.35">
      <c r="A106" s="56" t="str">
        <f t="shared" si="10"/>
        <v>February 2004</v>
      </c>
      <c r="B106" s="45">
        <v>98606.39</v>
      </c>
      <c r="C106" s="46">
        <v>16280.24</v>
      </c>
      <c r="D106" s="46">
        <v>4401.92</v>
      </c>
      <c r="E106" s="47">
        <f t="shared" si="7"/>
        <v>11878.32</v>
      </c>
      <c r="F106" s="45">
        <v>10840</v>
      </c>
      <c r="G106" s="46" t="s">
        <v>68</v>
      </c>
      <c r="H106" s="46">
        <v>0</v>
      </c>
      <c r="I106" s="48">
        <f t="shared" si="8"/>
        <v>114886.63</v>
      </c>
      <c r="J106" s="49">
        <f t="shared" si="13"/>
        <v>121324.71</v>
      </c>
      <c r="K106" s="45" t="s">
        <v>68</v>
      </c>
      <c r="L106" s="46" t="s">
        <v>68</v>
      </c>
      <c r="M106" s="46" t="s">
        <v>68</v>
      </c>
      <c r="N106" s="50" t="s">
        <v>68</v>
      </c>
      <c r="O106" s="46">
        <v>6274</v>
      </c>
      <c r="P106" s="46">
        <v>714</v>
      </c>
      <c r="Q106" s="46">
        <v>0</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2004</v>
      </c>
    </row>
    <row r="107" spans="1:26" ht="17.149999999999999" customHeight="1" x14ac:dyDescent="0.35">
      <c r="A107" s="56" t="str">
        <f t="shared" si="10"/>
        <v>March 2004</v>
      </c>
      <c r="B107" s="45">
        <v>108263.03</v>
      </c>
      <c r="C107" s="46">
        <v>13757.55</v>
      </c>
      <c r="D107" s="46">
        <v>6050.66</v>
      </c>
      <c r="E107" s="47">
        <f t="shared" si="7"/>
        <v>7706.8899999999994</v>
      </c>
      <c r="F107" s="45">
        <v>5429</v>
      </c>
      <c r="G107" s="46" t="s">
        <v>68</v>
      </c>
      <c r="H107" s="46">
        <v>0</v>
      </c>
      <c r="I107" s="48">
        <f t="shared" si="8"/>
        <v>122020.58</v>
      </c>
      <c r="J107" s="49">
        <f t="shared" si="13"/>
        <v>121398.92</v>
      </c>
      <c r="K107" s="45" t="s">
        <v>68</v>
      </c>
      <c r="L107" s="46" t="s">
        <v>68</v>
      </c>
      <c r="M107" s="46" t="s">
        <v>68</v>
      </c>
      <c r="N107" s="50" t="s">
        <v>68</v>
      </c>
      <c r="O107" s="46">
        <v>7010.7</v>
      </c>
      <c r="P107" s="46">
        <v>774</v>
      </c>
      <c r="Q107" s="46">
        <v>0</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2004</v>
      </c>
    </row>
    <row r="108" spans="1:26" ht="17.149999999999999" customHeight="1" x14ac:dyDescent="0.35">
      <c r="A108" s="56" t="str">
        <f t="shared" si="10"/>
        <v>April 2004</v>
      </c>
      <c r="B108" s="45">
        <v>103996.73</v>
      </c>
      <c r="C108" s="46">
        <v>6671.05</v>
      </c>
      <c r="D108" s="46">
        <v>11699.55</v>
      </c>
      <c r="E108" s="47">
        <f t="shared" si="7"/>
        <v>-5028.4999999999991</v>
      </c>
      <c r="F108" s="45">
        <v>-3538</v>
      </c>
      <c r="G108" s="46" t="s">
        <v>68</v>
      </c>
      <c r="H108" s="46">
        <v>0</v>
      </c>
      <c r="I108" s="48">
        <f t="shared" si="8"/>
        <v>110667.78</v>
      </c>
      <c r="J108" s="49">
        <f t="shared" si="13"/>
        <v>95430.23</v>
      </c>
      <c r="K108" s="45" t="s">
        <v>68</v>
      </c>
      <c r="L108" s="46" t="s">
        <v>68</v>
      </c>
      <c r="M108" s="46" t="s">
        <v>68</v>
      </c>
      <c r="N108" s="50" t="s">
        <v>68</v>
      </c>
      <c r="O108" s="46">
        <v>6999.65</v>
      </c>
      <c r="P108" s="46">
        <v>557</v>
      </c>
      <c r="Q108" s="46">
        <v>0</v>
      </c>
      <c r="R108" s="50">
        <v>0</v>
      </c>
      <c r="S108" s="45" t="s">
        <v>68</v>
      </c>
      <c r="T108" s="53" t="s">
        <v>68</v>
      </c>
      <c r="V108" s="124" t="s">
        <v>92</v>
      </c>
      <c r="W108" s="123">
        <f t="shared" si="11"/>
        <v>4</v>
      </c>
      <c r="X108" s="123" t="str">
        <f t="shared" si="12"/>
        <v>Quarter 2</v>
      </c>
      <c r="Y108" s="123" t="str" cm="1">
        <f t="array" ref="Y108">_xlfn.IFS(OR(W108=1,W108=2,W108=3),"1",(OR(W108=4,W108=5,W108=6)),"2",(OR(W108=7,W108=8,W108=9)),"3",(OR(W108=10,W108=11,W108=12)),"4")</f>
        <v>2</v>
      </c>
      <c r="Z108" s="124">
        <v>2004</v>
      </c>
    </row>
    <row r="109" spans="1:26" ht="17.149999999999999" customHeight="1" x14ac:dyDescent="0.35">
      <c r="A109" s="56" t="str">
        <f t="shared" si="10"/>
        <v>May 2004</v>
      </c>
      <c r="B109" s="45">
        <v>92472.58</v>
      </c>
      <c r="C109" s="46">
        <v>7122.44</v>
      </c>
      <c r="D109" s="46">
        <v>16666.52</v>
      </c>
      <c r="E109" s="47">
        <f t="shared" si="7"/>
        <v>-9544.0800000000017</v>
      </c>
      <c r="F109" s="45">
        <v>-4447</v>
      </c>
      <c r="G109" s="46" t="s">
        <v>68</v>
      </c>
      <c r="H109" s="46">
        <v>0</v>
      </c>
      <c r="I109" s="48">
        <f t="shared" si="8"/>
        <v>99595.02</v>
      </c>
      <c r="J109" s="49">
        <f t="shared" si="13"/>
        <v>78481.5</v>
      </c>
      <c r="K109" s="45" t="s">
        <v>68</v>
      </c>
      <c r="L109" s="46" t="s">
        <v>68</v>
      </c>
      <c r="M109" s="46" t="s">
        <v>68</v>
      </c>
      <c r="N109" s="50" t="s">
        <v>68</v>
      </c>
      <c r="O109" s="46">
        <v>6508.89</v>
      </c>
      <c r="P109" s="46">
        <v>496</v>
      </c>
      <c r="Q109" s="46">
        <v>0</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2004</v>
      </c>
    </row>
    <row r="110" spans="1:26" ht="17.149999999999999" customHeight="1" x14ac:dyDescent="0.35">
      <c r="A110" s="56" t="str">
        <f t="shared" si="10"/>
        <v>June 2004</v>
      </c>
      <c r="B110" s="45">
        <v>85544.82</v>
      </c>
      <c r="C110" s="46">
        <v>3748.07</v>
      </c>
      <c r="D110" s="46">
        <v>18192.7</v>
      </c>
      <c r="E110" s="47">
        <f t="shared" si="7"/>
        <v>-14444.630000000001</v>
      </c>
      <c r="F110" s="45">
        <v>-6439</v>
      </c>
      <c r="G110" s="46" t="s">
        <v>68</v>
      </c>
      <c r="H110" s="46">
        <v>0</v>
      </c>
      <c r="I110" s="48">
        <f t="shared" si="8"/>
        <v>89292.890000000014</v>
      </c>
      <c r="J110" s="49">
        <f t="shared" si="13"/>
        <v>64661.190000000017</v>
      </c>
      <c r="K110" s="45" t="s">
        <v>68</v>
      </c>
      <c r="L110" s="46" t="s">
        <v>68</v>
      </c>
      <c r="M110" s="46" t="s">
        <v>68</v>
      </c>
      <c r="N110" s="50" t="s">
        <v>68</v>
      </c>
      <c r="O110" s="46">
        <v>6260.9</v>
      </c>
      <c r="P110" s="46">
        <v>386</v>
      </c>
      <c r="Q110" s="46">
        <v>0</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2004</v>
      </c>
    </row>
    <row r="111" spans="1:26" ht="17.149999999999999" customHeight="1" x14ac:dyDescent="0.35">
      <c r="A111" s="56" t="str">
        <f t="shared" si="10"/>
        <v>July 2004</v>
      </c>
      <c r="B111" s="45">
        <v>85742.97</v>
      </c>
      <c r="C111" s="46">
        <v>6616.76</v>
      </c>
      <c r="D111" s="46">
        <v>19986.96</v>
      </c>
      <c r="E111" s="47">
        <f t="shared" si="7"/>
        <v>-13370.199999999999</v>
      </c>
      <c r="F111" s="45">
        <v>-6335</v>
      </c>
      <c r="G111" s="46" t="s">
        <v>68</v>
      </c>
      <c r="H111" s="46">
        <v>0</v>
      </c>
      <c r="I111" s="48">
        <f t="shared" si="8"/>
        <v>92359.73</v>
      </c>
      <c r="J111" s="49">
        <f t="shared" si="13"/>
        <v>66037.76999999999</v>
      </c>
      <c r="K111" s="45" t="s">
        <v>68</v>
      </c>
      <c r="L111" s="46" t="s">
        <v>68</v>
      </c>
      <c r="M111" s="46" t="s">
        <v>68</v>
      </c>
      <c r="N111" s="50" t="s">
        <v>68</v>
      </c>
      <c r="O111" s="46">
        <v>6577.46</v>
      </c>
      <c r="P111" s="46">
        <v>478</v>
      </c>
      <c r="Q111" s="46">
        <v>0</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2004</v>
      </c>
    </row>
    <row r="112" spans="1:26" ht="17.149999999999999" customHeight="1" x14ac:dyDescent="0.35">
      <c r="A112" s="56" t="str">
        <f t="shared" si="10"/>
        <v>August 2004</v>
      </c>
      <c r="B112" s="45">
        <v>72257.31</v>
      </c>
      <c r="C112" s="46">
        <v>6203.19</v>
      </c>
      <c r="D112" s="46">
        <v>12695.15</v>
      </c>
      <c r="E112" s="47">
        <f t="shared" si="7"/>
        <v>-6491.96</v>
      </c>
      <c r="F112" s="45">
        <v>-4838</v>
      </c>
      <c r="G112" s="46" t="s">
        <v>68</v>
      </c>
      <c r="H112" s="46">
        <v>0</v>
      </c>
      <c r="I112" s="48">
        <f t="shared" si="8"/>
        <v>78460.5</v>
      </c>
      <c r="J112" s="49">
        <f t="shared" si="13"/>
        <v>60927.350000000006</v>
      </c>
      <c r="K112" s="45" t="s">
        <v>68</v>
      </c>
      <c r="L112" s="46" t="s">
        <v>68</v>
      </c>
      <c r="M112" s="46" t="s">
        <v>68</v>
      </c>
      <c r="N112" s="50" t="s">
        <v>68</v>
      </c>
      <c r="O112" s="46">
        <v>5599.01</v>
      </c>
      <c r="P112" s="46">
        <v>207</v>
      </c>
      <c r="Q112" s="46">
        <v>0</v>
      </c>
      <c r="R112" s="50">
        <v>0</v>
      </c>
      <c r="S112" s="45" t="s">
        <v>68</v>
      </c>
      <c r="T112" s="53" t="s">
        <v>68</v>
      </c>
      <c r="V112" s="124" t="s">
        <v>96</v>
      </c>
      <c r="W112" s="123">
        <f t="shared" si="11"/>
        <v>8</v>
      </c>
      <c r="X112" s="123" t="str">
        <f t="shared" si="12"/>
        <v>Quarter 3</v>
      </c>
      <c r="Y112" s="123" t="str" cm="1">
        <f t="array" ref="Y112">_xlfn.IFS(OR(W112=1,W112=2,W112=3),"1",(OR(W112=4,W112=5,W112=6)),"2",(OR(W112=7,W112=8,W112=9)),"3",(OR(W112=10,W112=11,W112=12)),"4")</f>
        <v>3</v>
      </c>
      <c r="Z112" s="124">
        <v>2004</v>
      </c>
    </row>
    <row r="113" spans="1:26" ht="17.149999999999999" customHeight="1" x14ac:dyDescent="0.35">
      <c r="A113" s="56" t="str">
        <f t="shared" si="10"/>
        <v>September 2004</v>
      </c>
      <c r="B113" s="45">
        <v>66953.2</v>
      </c>
      <c r="C113" s="46">
        <v>6000.92</v>
      </c>
      <c r="D113" s="46">
        <v>5031.55</v>
      </c>
      <c r="E113" s="47">
        <f t="shared" si="7"/>
        <v>969.36999999999989</v>
      </c>
      <c r="F113" s="45">
        <v>-3175</v>
      </c>
      <c r="G113" s="46" t="s">
        <v>68</v>
      </c>
      <c r="H113" s="46">
        <v>0</v>
      </c>
      <c r="I113" s="48">
        <f t="shared" si="8"/>
        <v>72954.12</v>
      </c>
      <c r="J113" s="49">
        <f t="shared" si="13"/>
        <v>64747.569999999992</v>
      </c>
      <c r="K113" s="45" t="s">
        <v>68</v>
      </c>
      <c r="L113" s="46" t="s">
        <v>68</v>
      </c>
      <c r="M113" s="46" t="s">
        <v>68</v>
      </c>
      <c r="N113" s="50" t="s">
        <v>68</v>
      </c>
      <c r="O113" s="46">
        <v>5014.93</v>
      </c>
      <c r="P113" s="46">
        <v>177</v>
      </c>
      <c r="Q113" s="46">
        <v>0</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2004</v>
      </c>
    </row>
    <row r="114" spans="1:26" ht="17.149999999999999" customHeight="1" x14ac:dyDescent="0.35">
      <c r="A114" s="56" t="str">
        <f t="shared" si="10"/>
        <v>October 2004</v>
      </c>
      <c r="B114" s="45">
        <v>91319.28</v>
      </c>
      <c r="C114" s="46">
        <v>12309.83</v>
      </c>
      <c r="D114" s="46">
        <v>5330.17</v>
      </c>
      <c r="E114" s="47">
        <f t="shared" si="7"/>
        <v>6979.66</v>
      </c>
      <c r="F114" s="45">
        <v>-3395</v>
      </c>
      <c r="G114" s="46" t="s">
        <v>68</v>
      </c>
      <c r="H114" s="46">
        <v>0</v>
      </c>
      <c r="I114" s="48">
        <f t="shared" si="8"/>
        <v>103629.11</v>
      </c>
      <c r="J114" s="49">
        <f t="shared" si="13"/>
        <v>94903.94</v>
      </c>
      <c r="K114" s="45" t="s">
        <v>68</v>
      </c>
      <c r="L114" s="46" t="s">
        <v>68</v>
      </c>
      <c r="M114" s="46" t="s">
        <v>68</v>
      </c>
      <c r="N114" s="50" t="s">
        <v>68</v>
      </c>
      <c r="O114" s="46">
        <v>5930.57</v>
      </c>
      <c r="P114" s="46">
        <v>449</v>
      </c>
      <c r="Q114" s="46">
        <v>0</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2004</v>
      </c>
    </row>
    <row r="115" spans="1:26" ht="17.149999999999999" customHeight="1" x14ac:dyDescent="0.35">
      <c r="A115" s="56" t="str">
        <f t="shared" si="10"/>
        <v>November 2004</v>
      </c>
      <c r="B115" s="45">
        <v>98677</v>
      </c>
      <c r="C115" s="46">
        <v>17187.28</v>
      </c>
      <c r="D115" s="46">
        <v>4988.1499999999996</v>
      </c>
      <c r="E115" s="47">
        <f t="shared" si="7"/>
        <v>12199.13</v>
      </c>
      <c r="F115" s="45">
        <v>-242</v>
      </c>
      <c r="G115" s="46" t="s">
        <v>68</v>
      </c>
      <c r="H115" s="46">
        <v>0</v>
      </c>
      <c r="I115" s="48">
        <f t="shared" si="8"/>
        <v>115864.28</v>
      </c>
      <c r="J115" s="49">
        <f t="shared" si="13"/>
        <v>110634.13</v>
      </c>
      <c r="K115" s="45" t="s">
        <v>68</v>
      </c>
      <c r="L115" s="46" t="s">
        <v>68</v>
      </c>
      <c r="M115" s="46" t="s">
        <v>68</v>
      </c>
      <c r="N115" s="50" t="s">
        <v>68</v>
      </c>
      <c r="O115" s="46">
        <v>6644.25</v>
      </c>
      <c r="P115" s="46">
        <v>725</v>
      </c>
      <c r="Q115" s="46">
        <v>0</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2004</v>
      </c>
    </row>
    <row r="116" spans="1:26" ht="17.149999999999999" customHeight="1" x14ac:dyDescent="0.35">
      <c r="A116" s="56" t="str">
        <f t="shared" si="10"/>
        <v>December 2004</v>
      </c>
      <c r="B116" s="45">
        <v>105764.16</v>
      </c>
      <c r="C116" s="46">
        <v>19453.169999999998</v>
      </c>
      <c r="D116" s="46">
        <v>4644.4799999999996</v>
      </c>
      <c r="E116" s="47">
        <f t="shared" si="7"/>
        <v>14808.689999999999</v>
      </c>
      <c r="F116" s="45">
        <v>3218</v>
      </c>
      <c r="G116" s="46" t="s">
        <v>68</v>
      </c>
      <c r="H116" s="46">
        <v>0</v>
      </c>
      <c r="I116" s="48">
        <f t="shared" si="8"/>
        <v>125217.33</v>
      </c>
      <c r="J116" s="49">
        <f t="shared" si="13"/>
        <v>123790.85</v>
      </c>
      <c r="K116" s="45" t="s">
        <v>68</v>
      </c>
      <c r="L116" s="46" t="s">
        <v>68</v>
      </c>
      <c r="M116" s="46" t="s">
        <v>68</v>
      </c>
      <c r="N116" s="50" t="s">
        <v>68</v>
      </c>
      <c r="O116" s="46">
        <v>7230.66</v>
      </c>
      <c r="P116" s="46">
        <v>822</v>
      </c>
      <c r="Q116" s="46">
        <v>0</v>
      </c>
      <c r="R116" s="50">
        <v>0</v>
      </c>
      <c r="S116" s="45" t="s">
        <v>68</v>
      </c>
      <c r="T116" s="53" t="s">
        <v>68</v>
      </c>
      <c r="V116" s="124" t="s">
        <v>100</v>
      </c>
      <c r="W116" s="123">
        <f t="shared" si="11"/>
        <v>12</v>
      </c>
      <c r="X116" s="123" t="str">
        <f t="shared" si="12"/>
        <v>Quarter 4</v>
      </c>
      <c r="Y116" s="123" t="str" cm="1">
        <f t="array" ref="Y116">_xlfn.IFS(OR(W116=1,W116=2,W116=3),"1",(OR(W116=4,W116=5,W116=6)),"2",(OR(W116=7,W116=8,W116=9)),"3",(OR(W116=10,W116=11,W116=12)),"4")</f>
        <v>4</v>
      </c>
      <c r="Z116" s="124">
        <v>2004</v>
      </c>
    </row>
    <row r="117" spans="1:26" ht="17.149999999999999" customHeight="1" x14ac:dyDescent="0.35">
      <c r="A117" s="56" t="str">
        <f t="shared" si="10"/>
        <v>January 2005</v>
      </c>
      <c r="B117" s="45">
        <v>103586.61</v>
      </c>
      <c r="C117" s="46">
        <v>18608.439999999999</v>
      </c>
      <c r="D117" s="46">
        <v>4474.8999999999996</v>
      </c>
      <c r="E117" s="47">
        <f t="shared" si="7"/>
        <v>14133.539999999999</v>
      </c>
      <c r="F117" s="45">
        <v>9172</v>
      </c>
      <c r="G117" s="46" t="s">
        <v>68</v>
      </c>
      <c r="H117" s="46">
        <v>0</v>
      </c>
      <c r="I117" s="48">
        <f t="shared" si="8"/>
        <v>122195.05</v>
      </c>
      <c r="J117" s="49">
        <f t="shared" si="13"/>
        <v>126892.15000000001</v>
      </c>
      <c r="K117" s="45" t="s">
        <v>68</v>
      </c>
      <c r="L117" s="46" t="s">
        <v>68</v>
      </c>
      <c r="M117" s="46" t="s">
        <v>68</v>
      </c>
      <c r="N117" s="50" t="s">
        <v>68</v>
      </c>
      <c r="O117" s="46">
        <v>6874.02</v>
      </c>
      <c r="P117" s="46">
        <v>752</v>
      </c>
      <c r="Q117" s="46">
        <v>0</v>
      </c>
      <c r="R117" s="50">
        <v>0</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2005</v>
      </c>
    </row>
    <row r="118" spans="1:26" ht="17.149999999999999" customHeight="1" x14ac:dyDescent="0.35">
      <c r="A118" s="56" t="str">
        <f t="shared" si="10"/>
        <v>February 2005</v>
      </c>
      <c r="B118" s="45">
        <v>92366.080000000002</v>
      </c>
      <c r="C118" s="46">
        <v>17673.13</v>
      </c>
      <c r="D118" s="46">
        <v>4486.68</v>
      </c>
      <c r="E118" s="47">
        <f t="shared" si="7"/>
        <v>13186.45</v>
      </c>
      <c r="F118" s="45">
        <v>13274</v>
      </c>
      <c r="G118" s="46" t="s">
        <v>68</v>
      </c>
      <c r="H118" s="46">
        <v>0</v>
      </c>
      <c r="I118" s="48">
        <f t="shared" si="8"/>
        <v>110039.21</v>
      </c>
      <c r="J118" s="49">
        <f t="shared" si="13"/>
        <v>118826.53</v>
      </c>
      <c r="K118" s="45" t="s">
        <v>68</v>
      </c>
      <c r="L118" s="46" t="s">
        <v>68</v>
      </c>
      <c r="M118" s="46" t="s">
        <v>68</v>
      </c>
      <c r="N118" s="50" t="s">
        <v>68</v>
      </c>
      <c r="O118" s="46">
        <v>6192.6</v>
      </c>
      <c r="P118" s="46">
        <v>712</v>
      </c>
      <c r="Q118" s="46">
        <v>0</v>
      </c>
      <c r="R118" s="50">
        <v>0</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2005</v>
      </c>
    </row>
    <row r="119" spans="1:26" ht="17.149999999999999" customHeight="1" x14ac:dyDescent="0.35">
      <c r="A119" s="56" t="str">
        <f t="shared" si="10"/>
        <v>March 2005</v>
      </c>
      <c r="B119" s="45">
        <v>103524.19</v>
      </c>
      <c r="C119" s="46">
        <v>16315.71</v>
      </c>
      <c r="D119" s="46">
        <v>7764.3</v>
      </c>
      <c r="E119" s="47">
        <f t="shared" si="7"/>
        <v>8551.41</v>
      </c>
      <c r="F119" s="45">
        <v>2322</v>
      </c>
      <c r="G119" s="46" t="s">
        <v>68</v>
      </c>
      <c r="H119" s="46">
        <v>0</v>
      </c>
      <c r="I119" s="48">
        <f t="shared" si="8"/>
        <v>119839.9</v>
      </c>
      <c r="J119" s="49">
        <f t="shared" si="13"/>
        <v>114397.59999999999</v>
      </c>
      <c r="K119" s="45" t="s">
        <v>68</v>
      </c>
      <c r="L119" s="46" t="s">
        <v>68</v>
      </c>
      <c r="M119" s="46" t="s">
        <v>68</v>
      </c>
      <c r="N119" s="50" t="s">
        <v>68</v>
      </c>
      <c r="O119" s="46">
        <v>6876.37</v>
      </c>
      <c r="P119" s="46">
        <v>694</v>
      </c>
      <c r="Q119" s="46">
        <v>0</v>
      </c>
      <c r="R119" s="50">
        <v>0</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2005</v>
      </c>
    </row>
    <row r="120" spans="1:26" ht="17.149999999999999" customHeight="1" x14ac:dyDescent="0.35">
      <c r="A120" s="56" t="str">
        <f t="shared" si="10"/>
        <v>April 2005</v>
      </c>
      <c r="B120" s="45">
        <v>99746.86</v>
      </c>
      <c r="C120" s="46">
        <v>12977.29</v>
      </c>
      <c r="D120" s="46">
        <v>9972.2099999999991</v>
      </c>
      <c r="E120" s="47">
        <f t="shared" si="7"/>
        <v>3005.0800000000017</v>
      </c>
      <c r="F120" s="45">
        <v>-4603</v>
      </c>
      <c r="G120" s="46" t="s">
        <v>68</v>
      </c>
      <c r="H120" s="46">
        <v>0</v>
      </c>
      <c r="I120" s="48">
        <f t="shared" si="8"/>
        <v>112724.15</v>
      </c>
      <c r="J120" s="49">
        <f t="shared" si="13"/>
        <v>98148.94</v>
      </c>
      <c r="K120" s="45" t="s">
        <v>68</v>
      </c>
      <c r="L120" s="46" t="s">
        <v>68</v>
      </c>
      <c r="M120" s="46" t="s">
        <v>68</v>
      </c>
      <c r="N120" s="50" t="s">
        <v>68</v>
      </c>
      <c r="O120" s="46">
        <v>6650.04</v>
      </c>
      <c r="P120" s="46">
        <v>660</v>
      </c>
      <c r="Q120" s="46">
        <v>0</v>
      </c>
      <c r="R120" s="50">
        <v>0</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2005</v>
      </c>
    </row>
    <row r="121" spans="1:26" ht="17.149999999999999" customHeight="1" x14ac:dyDescent="0.35">
      <c r="A121" s="56" t="str">
        <f t="shared" si="10"/>
        <v>May 2005</v>
      </c>
      <c r="B121" s="45">
        <v>88827.82</v>
      </c>
      <c r="C121" s="46">
        <v>12648.98</v>
      </c>
      <c r="D121" s="46">
        <v>12080.14</v>
      </c>
      <c r="E121" s="47">
        <f t="shared" si="7"/>
        <v>568.84000000000015</v>
      </c>
      <c r="F121" s="45">
        <v>-6831</v>
      </c>
      <c r="G121" s="46" t="s">
        <v>68</v>
      </c>
      <c r="H121" s="46">
        <v>0</v>
      </c>
      <c r="I121" s="48">
        <f t="shared" si="8"/>
        <v>101476.8</v>
      </c>
      <c r="J121" s="49">
        <f t="shared" si="13"/>
        <v>82565.66</v>
      </c>
      <c r="K121" s="45" t="s">
        <v>68</v>
      </c>
      <c r="L121" s="46" t="s">
        <v>68</v>
      </c>
      <c r="M121" s="46" t="s">
        <v>68</v>
      </c>
      <c r="N121" s="50" t="s">
        <v>68</v>
      </c>
      <c r="O121" s="46">
        <v>6371.3</v>
      </c>
      <c r="P121" s="46">
        <v>594</v>
      </c>
      <c r="Q121" s="46">
        <v>0</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2005</v>
      </c>
    </row>
    <row r="122" spans="1:26" ht="17.149999999999999" customHeight="1" x14ac:dyDescent="0.35">
      <c r="A122" s="56" t="str">
        <f t="shared" si="10"/>
        <v>June 2005</v>
      </c>
      <c r="B122" s="45">
        <v>78963.75</v>
      </c>
      <c r="C122" s="46">
        <v>1325.62</v>
      </c>
      <c r="D122" s="46">
        <v>11465.03</v>
      </c>
      <c r="E122" s="47">
        <f t="shared" si="7"/>
        <v>-10139.41</v>
      </c>
      <c r="F122" s="45">
        <v>-5254</v>
      </c>
      <c r="G122" s="46" t="s">
        <v>68</v>
      </c>
      <c r="H122" s="46">
        <v>0</v>
      </c>
      <c r="I122" s="48">
        <f t="shared" si="8"/>
        <v>80289.37</v>
      </c>
      <c r="J122" s="49">
        <f t="shared" si="13"/>
        <v>63570.34</v>
      </c>
      <c r="K122" s="45" t="s">
        <v>68</v>
      </c>
      <c r="L122" s="46" t="s">
        <v>68</v>
      </c>
      <c r="M122" s="46" t="s">
        <v>68</v>
      </c>
      <c r="N122" s="50" t="s">
        <v>68</v>
      </c>
      <c r="O122" s="46">
        <v>5789.84</v>
      </c>
      <c r="P122" s="46">
        <v>269</v>
      </c>
      <c r="Q122" s="46">
        <v>0</v>
      </c>
      <c r="R122" s="50">
        <v>0</v>
      </c>
      <c r="S122" s="45" t="s">
        <v>68</v>
      </c>
      <c r="T122" s="53" t="s">
        <v>68</v>
      </c>
      <c r="V122" s="124" t="s">
        <v>94</v>
      </c>
      <c r="W122" s="123">
        <f t="shared" si="11"/>
        <v>6</v>
      </c>
      <c r="X122" s="123" t="str">
        <f t="shared" si="12"/>
        <v>Quarter 2</v>
      </c>
      <c r="Y122" s="123" t="str" cm="1">
        <f t="array" ref="Y122">_xlfn.IFS(OR(W122=1,W122=2,W122=3),"1",(OR(W122=4,W122=5,W122=6)),"2",(OR(W122=7,W122=8,W122=9)),"3",(OR(W122=10,W122=11,W122=12)),"4")</f>
        <v>2</v>
      </c>
      <c r="Z122" s="124">
        <v>2005</v>
      </c>
    </row>
    <row r="123" spans="1:26" ht="17.149999999999999" customHeight="1" x14ac:dyDescent="0.35">
      <c r="A123" s="56" t="str">
        <f t="shared" si="10"/>
        <v>July 2005</v>
      </c>
      <c r="B123" s="45">
        <v>69292.399999999994</v>
      </c>
      <c r="C123" s="46">
        <v>5643.87</v>
      </c>
      <c r="D123" s="46">
        <v>5953.06</v>
      </c>
      <c r="E123" s="47">
        <f t="shared" si="7"/>
        <v>-309.19000000000051</v>
      </c>
      <c r="F123" s="45">
        <v>-6898</v>
      </c>
      <c r="G123" s="46" t="s">
        <v>68</v>
      </c>
      <c r="H123" s="46">
        <v>0</v>
      </c>
      <c r="I123" s="48">
        <f t="shared" si="8"/>
        <v>74936.26999999999</v>
      </c>
      <c r="J123" s="49">
        <f t="shared" si="13"/>
        <v>62085.209999999992</v>
      </c>
      <c r="K123" s="45" t="s">
        <v>68</v>
      </c>
      <c r="L123" s="46" t="s">
        <v>68</v>
      </c>
      <c r="M123" s="46" t="s">
        <v>68</v>
      </c>
      <c r="N123" s="50" t="s">
        <v>68</v>
      </c>
      <c r="O123" s="46">
        <v>5682.91</v>
      </c>
      <c r="P123" s="46">
        <v>291</v>
      </c>
      <c r="Q123" s="46">
        <v>0</v>
      </c>
      <c r="R123" s="50">
        <v>0</v>
      </c>
      <c r="S123" s="45" t="s">
        <v>68</v>
      </c>
      <c r="T123" s="53" t="s">
        <v>68</v>
      </c>
      <c r="V123" s="124" t="s">
        <v>95</v>
      </c>
      <c r="W123" s="123">
        <f t="shared" si="11"/>
        <v>7</v>
      </c>
      <c r="X123" s="123" t="str">
        <f t="shared" si="12"/>
        <v>Quarter 3</v>
      </c>
      <c r="Y123" s="123" t="str" cm="1">
        <f t="array" ref="Y123">_xlfn.IFS(OR(W123=1,W123=2,W123=3),"1",(OR(W123=4,W123=5,W123=6)),"2",(OR(W123=7,W123=8,W123=9)),"3",(OR(W123=10,W123=11,W123=12)),"4")</f>
        <v>3</v>
      </c>
      <c r="Z123" s="124">
        <v>2005</v>
      </c>
    </row>
    <row r="124" spans="1:26" ht="17.149999999999999" customHeight="1" x14ac:dyDescent="0.35">
      <c r="A124" s="56" t="str">
        <f t="shared" si="10"/>
        <v>August 2005</v>
      </c>
      <c r="B124" s="45">
        <v>52444.2</v>
      </c>
      <c r="C124" s="46">
        <v>16618.689999999999</v>
      </c>
      <c r="D124" s="46">
        <v>6588.98</v>
      </c>
      <c r="E124" s="47">
        <f t="shared" si="7"/>
        <v>10029.709999999999</v>
      </c>
      <c r="F124" s="45">
        <v>-3737</v>
      </c>
      <c r="G124" s="46" t="s">
        <v>68</v>
      </c>
      <c r="H124" s="46">
        <v>0</v>
      </c>
      <c r="I124" s="48">
        <f t="shared" si="8"/>
        <v>69062.89</v>
      </c>
      <c r="J124" s="49">
        <f t="shared" si="13"/>
        <v>58736.91</v>
      </c>
      <c r="K124" s="45" t="s">
        <v>68</v>
      </c>
      <c r="L124" s="46" t="s">
        <v>68</v>
      </c>
      <c r="M124" s="46" t="s">
        <v>68</v>
      </c>
      <c r="N124" s="50" t="s">
        <v>68</v>
      </c>
      <c r="O124" s="46">
        <v>4915.75</v>
      </c>
      <c r="P124" s="46">
        <v>346</v>
      </c>
      <c r="Q124" s="46">
        <v>0</v>
      </c>
      <c r="R124" s="50">
        <v>0</v>
      </c>
      <c r="S124" s="45" t="s">
        <v>68</v>
      </c>
      <c r="T124" s="53" t="s">
        <v>68</v>
      </c>
      <c r="V124" s="124" t="s">
        <v>96</v>
      </c>
      <c r="W124" s="123">
        <f t="shared" si="11"/>
        <v>8</v>
      </c>
      <c r="X124" s="125" t="str">
        <f t="shared" si="12"/>
        <v>Quarter 3</v>
      </c>
      <c r="Y124" s="123" t="str" cm="1">
        <f t="array" ref="Y124">_xlfn.IFS(OR(W124=1,W124=2,W124=3),"1",(OR(W124=4,W124=5,W124=6)),"2",(OR(W124=7,W124=8,W124=9)),"3",(OR(W124=10,W124=11,W124=12)),"4")</f>
        <v>3</v>
      </c>
      <c r="Z124" s="124">
        <v>2005</v>
      </c>
    </row>
    <row r="125" spans="1:26" ht="17.149999999999999" customHeight="1" x14ac:dyDescent="0.35">
      <c r="A125" s="56" t="str">
        <f t="shared" si="10"/>
        <v>September 2005</v>
      </c>
      <c r="B125" s="45">
        <v>69776.240000000005</v>
      </c>
      <c r="C125" s="46">
        <v>12610.24</v>
      </c>
      <c r="D125" s="46">
        <v>13061.76</v>
      </c>
      <c r="E125" s="47">
        <f t="shared" si="7"/>
        <v>-451.52000000000044</v>
      </c>
      <c r="F125" s="45">
        <v>-2297</v>
      </c>
      <c r="G125" s="46" t="s">
        <v>68</v>
      </c>
      <c r="H125" s="46">
        <v>0</v>
      </c>
      <c r="I125" s="48">
        <f t="shared" si="8"/>
        <v>82386.48000000001</v>
      </c>
      <c r="J125" s="49">
        <f t="shared" si="13"/>
        <v>67027.720000000016</v>
      </c>
      <c r="K125" s="45" t="s">
        <v>68</v>
      </c>
      <c r="L125" s="46" t="s">
        <v>68</v>
      </c>
      <c r="M125" s="46" t="s">
        <v>68</v>
      </c>
      <c r="N125" s="50" t="s">
        <v>68</v>
      </c>
      <c r="O125" s="46">
        <v>5311.45</v>
      </c>
      <c r="P125" s="46">
        <v>445</v>
      </c>
      <c r="Q125" s="46">
        <v>0</v>
      </c>
      <c r="R125" s="50">
        <v>0</v>
      </c>
      <c r="S125" s="45" t="s">
        <v>68</v>
      </c>
      <c r="T125" s="53" t="s">
        <v>68</v>
      </c>
      <c r="V125" s="124" t="s">
        <v>97</v>
      </c>
      <c r="W125" s="123">
        <f t="shared" si="11"/>
        <v>9</v>
      </c>
      <c r="X125" s="123" t="str">
        <f t="shared" si="12"/>
        <v>Quarter 3</v>
      </c>
      <c r="Y125" s="123" t="str" cm="1">
        <f t="array" ref="Y125">_xlfn.IFS(OR(W125=1,W125=2,W125=3),"1",(OR(W125=4,W125=5,W125=6)),"2",(OR(W125=7,W125=8,W125=9)),"3",(OR(W125=10,W125=11,W125=12)),"4")</f>
        <v>3</v>
      </c>
      <c r="Z125" s="124">
        <v>2005</v>
      </c>
    </row>
    <row r="126" spans="1:26" ht="17.149999999999999" customHeight="1" x14ac:dyDescent="0.35">
      <c r="A126" s="56" t="str">
        <f t="shared" si="10"/>
        <v>October 2005</v>
      </c>
      <c r="B126" s="45">
        <v>78748.5</v>
      </c>
      <c r="C126" s="46">
        <v>13280.14</v>
      </c>
      <c r="D126" s="46">
        <v>8076.11</v>
      </c>
      <c r="E126" s="47">
        <f t="shared" si="7"/>
        <v>5204.03</v>
      </c>
      <c r="F126" s="45">
        <v>-1160</v>
      </c>
      <c r="G126" s="46" t="s">
        <v>68</v>
      </c>
      <c r="H126" s="46">
        <v>0</v>
      </c>
      <c r="I126" s="48">
        <f t="shared" si="8"/>
        <v>92028.64</v>
      </c>
      <c r="J126" s="49">
        <f t="shared" si="13"/>
        <v>82792.53</v>
      </c>
      <c r="K126" s="45" t="s">
        <v>68</v>
      </c>
      <c r="L126" s="46" t="s">
        <v>68</v>
      </c>
      <c r="M126" s="46" t="s">
        <v>68</v>
      </c>
      <c r="N126" s="50" t="s">
        <v>68</v>
      </c>
      <c r="O126" s="46">
        <v>5912.06</v>
      </c>
      <c r="P126" s="46">
        <v>436</v>
      </c>
      <c r="Q126" s="46">
        <v>0</v>
      </c>
      <c r="R126" s="50">
        <v>0</v>
      </c>
      <c r="S126" s="45" t="s">
        <v>68</v>
      </c>
      <c r="T126" s="53" t="s">
        <v>68</v>
      </c>
      <c r="V126" s="124" t="s">
        <v>98</v>
      </c>
      <c r="W126" s="123">
        <f t="shared" si="11"/>
        <v>10</v>
      </c>
      <c r="X126" s="123" t="str">
        <f t="shared" si="12"/>
        <v>Quarter 4</v>
      </c>
      <c r="Y126" s="123" t="str" cm="1">
        <f t="array" ref="Y126">_xlfn.IFS(OR(W126=1,W126=2,W126=3),"1",(OR(W126=4,W126=5,W126=6)),"2",(OR(W126=7,W126=8,W126=9)),"3",(OR(W126=10,W126=11,W126=12)),"4")</f>
        <v>4</v>
      </c>
      <c r="Z126" s="124">
        <v>2005</v>
      </c>
    </row>
    <row r="127" spans="1:26" ht="17.149999999999999" customHeight="1" x14ac:dyDescent="0.35">
      <c r="A127" s="56" t="str">
        <f t="shared" si="10"/>
        <v>November 2005</v>
      </c>
      <c r="B127" s="45">
        <v>87998.32</v>
      </c>
      <c r="C127" s="46">
        <v>21182.69</v>
      </c>
      <c r="D127" s="46">
        <v>6021.59</v>
      </c>
      <c r="E127" s="47">
        <f t="shared" si="7"/>
        <v>15161.099999999999</v>
      </c>
      <c r="F127" s="45">
        <v>6423</v>
      </c>
      <c r="G127" s="46" t="s">
        <v>68</v>
      </c>
      <c r="H127" s="46">
        <v>0</v>
      </c>
      <c r="I127" s="48">
        <f t="shared" si="8"/>
        <v>109181.01000000001</v>
      </c>
      <c r="J127" s="49">
        <f t="shared" si="13"/>
        <v>109582.42000000001</v>
      </c>
      <c r="K127" s="45" t="s">
        <v>68</v>
      </c>
      <c r="L127" s="46" t="s">
        <v>68</v>
      </c>
      <c r="M127" s="46" t="s">
        <v>68</v>
      </c>
      <c r="N127" s="50" t="s">
        <v>68</v>
      </c>
      <c r="O127" s="46">
        <v>6016.38</v>
      </c>
      <c r="P127" s="46">
        <v>644</v>
      </c>
      <c r="Q127" s="46">
        <v>0</v>
      </c>
      <c r="R127" s="50">
        <v>0</v>
      </c>
      <c r="S127" s="45" t="s">
        <v>68</v>
      </c>
      <c r="T127" s="53" t="s">
        <v>68</v>
      </c>
      <c r="V127" s="124" t="s">
        <v>99</v>
      </c>
      <c r="W127" s="123">
        <f t="shared" si="11"/>
        <v>11</v>
      </c>
      <c r="X127" s="123" t="str">
        <f t="shared" si="12"/>
        <v>Quarter 4</v>
      </c>
      <c r="Y127" s="123" t="str" cm="1">
        <f t="array" ref="Y127">_xlfn.IFS(OR(W127=1,W127=2,W127=3),"1",(OR(W127=4,W127=5,W127=6)),"2",(OR(W127=7,W127=8,W127=9)),"3",(OR(W127=10,W127=11,W127=12)),"4")</f>
        <v>4</v>
      </c>
      <c r="Z127" s="124">
        <v>2005</v>
      </c>
    </row>
    <row r="128" spans="1:26" ht="17.149999999999999" customHeight="1" x14ac:dyDescent="0.35">
      <c r="A128" s="56" t="str">
        <f t="shared" si="10"/>
        <v>December 2005</v>
      </c>
      <c r="B128" s="45">
        <v>99957.18</v>
      </c>
      <c r="C128" s="46">
        <v>24443.41</v>
      </c>
      <c r="D128" s="46">
        <v>6236.53</v>
      </c>
      <c r="E128" s="47">
        <f t="shared" si="7"/>
        <v>18206.88</v>
      </c>
      <c r="F128" s="45">
        <v>910</v>
      </c>
      <c r="G128" s="46" t="s">
        <v>68</v>
      </c>
      <c r="H128" s="46">
        <v>0</v>
      </c>
      <c r="I128" s="48">
        <f t="shared" si="8"/>
        <v>124400.59</v>
      </c>
      <c r="J128" s="49">
        <f t="shared" si="13"/>
        <v>119074.06</v>
      </c>
      <c r="K128" s="45" t="s">
        <v>68</v>
      </c>
      <c r="L128" s="46" t="s">
        <v>68</v>
      </c>
      <c r="M128" s="46" t="s">
        <v>68</v>
      </c>
      <c r="N128" s="50" t="s">
        <v>68</v>
      </c>
      <c r="O128" s="46">
        <v>6779.09</v>
      </c>
      <c r="P128" s="46">
        <v>712</v>
      </c>
      <c r="Q128" s="46">
        <v>0</v>
      </c>
      <c r="R128" s="50">
        <v>0</v>
      </c>
      <c r="S128" s="45" t="s">
        <v>68</v>
      </c>
      <c r="T128" s="53" t="s">
        <v>68</v>
      </c>
      <c r="V128" s="124" t="s">
        <v>100</v>
      </c>
      <c r="W128" s="123">
        <f t="shared" si="11"/>
        <v>12</v>
      </c>
      <c r="X128" s="125" t="str">
        <f t="shared" si="12"/>
        <v>Quarter 4</v>
      </c>
      <c r="Y128" s="123" t="str" cm="1">
        <f t="array" ref="Y128">_xlfn.IFS(OR(W128=1,W128=2,W128=3),"1",(OR(W128=4,W128=5,W128=6)),"2",(OR(W128=7,W128=8,W128=9)),"3",(OR(W128=10,W128=11,W128=12)),"4")</f>
        <v>4</v>
      </c>
      <c r="Z128" s="124">
        <v>2005</v>
      </c>
    </row>
    <row r="129" spans="1:29" ht="17.149999999999999" customHeight="1" x14ac:dyDescent="0.35">
      <c r="A129" s="56" t="str">
        <f t="shared" si="10"/>
        <v>January 2006</v>
      </c>
      <c r="B129" s="45">
        <v>99129</v>
      </c>
      <c r="C129" s="46">
        <v>24589.89</v>
      </c>
      <c r="D129" s="46">
        <v>5582.25</v>
      </c>
      <c r="E129" s="47">
        <f t="shared" si="7"/>
        <v>19007.64</v>
      </c>
      <c r="F129" s="45">
        <v>6321</v>
      </c>
      <c r="G129" s="46" t="s">
        <v>68</v>
      </c>
      <c r="H129" s="46">
        <v>0</v>
      </c>
      <c r="I129" s="48">
        <f t="shared" si="8"/>
        <v>123718.89</v>
      </c>
      <c r="J129" s="49">
        <f t="shared" si="13"/>
        <v>124457.64</v>
      </c>
      <c r="K129" s="45" t="s">
        <v>68</v>
      </c>
      <c r="L129" s="46" t="s">
        <v>68</v>
      </c>
      <c r="M129" s="46" t="s">
        <v>68</v>
      </c>
      <c r="N129" s="50" t="s">
        <v>68</v>
      </c>
      <c r="O129" s="46">
        <v>6620</v>
      </c>
      <c r="P129" s="46">
        <v>687</v>
      </c>
      <c r="Q129" s="46">
        <v>0</v>
      </c>
      <c r="R129" s="50">
        <v>0</v>
      </c>
      <c r="S129" s="45" t="s">
        <v>68</v>
      </c>
      <c r="T129" s="53" t="s">
        <v>68</v>
      </c>
      <c r="V129" s="124" t="s">
        <v>89</v>
      </c>
      <c r="W129" s="123">
        <f t="shared" si="11"/>
        <v>1</v>
      </c>
      <c r="X129" s="123" t="str">
        <f t="shared" si="12"/>
        <v>Quarter 1</v>
      </c>
      <c r="Y129" s="123" t="str" cm="1">
        <f t="array" ref="Y129">_xlfn.IFS(OR(W129=1,W129=2,W129=3),"1",(OR(W129=4,W129=5,W129=6)),"2",(OR(W129=7,W129=8,W129=9)),"3",(OR(W129=10,W129=11,W129=12)),"4")</f>
        <v>1</v>
      </c>
      <c r="Z129" s="124">
        <v>2006</v>
      </c>
    </row>
    <row r="130" spans="1:29" ht="17.149999999999999" customHeight="1" x14ac:dyDescent="0.35">
      <c r="A130" s="56" t="str">
        <f t="shared" si="10"/>
        <v>February 2006</v>
      </c>
      <c r="B130" s="45">
        <v>89366</v>
      </c>
      <c r="C130" s="46">
        <v>25995.9</v>
      </c>
      <c r="D130" s="46">
        <v>4654.84</v>
      </c>
      <c r="E130" s="47">
        <f t="shared" si="7"/>
        <v>21341.06</v>
      </c>
      <c r="F130" s="45">
        <v>4470</v>
      </c>
      <c r="G130" s="46" t="s">
        <v>68</v>
      </c>
      <c r="H130" s="46">
        <v>0</v>
      </c>
      <c r="I130" s="48">
        <f t="shared" si="8"/>
        <v>115361.9</v>
      </c>
      <c r="J130" s="49">
        <f t="shared" si="13"/>
        <v>115177.06</v>
      </c>
      <c r="K130" s="45" t="s">
        <v>68</v>
      </c>
      <c r="L130" s="46" t="s">
        <v>68</v>
      </c>
      <c r="M130" s="46" t="s">
        <v>68</v>
      </c>
      <c r="N130" s="50" t="s">
        <v>68</v>
      </c>
      <c r="O130" s="46">
        <v>5992</v>
      </c>
      <c r="P130" s="46">
        <v>673</v>
      </c>
      <c r="Q130" s="46">
        <v>0</v>
      </c>
      <c r="R130" s="50">
        <v>0</v>
      </c>
      <c r="S130" s="45" t="s">
        <v>68</v>
      </c>
      <c r="T130" s="53" t="s">
        <v>68</v>
      </c>
      <c r="V130" s="124" t="s">
        <v>90</v>
      </c>
      <c r="W130" s="123">
        <f t="shared" si="11"/>
        <v>2</v>
      </c>
      <c r="X130" s="123" t="str">
        <f t="shared" si="12"/>
        <v>Quarter 1</v>
      </c>
      <c r="Y130" s="123" t="str" cm="1">
        <f t="array" ref="Y130">_xlfn.IFS(OR(W130=1,W130=2,W130=3),"1",(OR(W130=4,W130=5,W130=6)),"2",(OR(W130=7,W130=8,W130=9)),"3",(OR(W130=10,W130=11,W130=12)),"4")</f>
        <v>1</v>
      </c>
      <c r="Z130" s="124">
        <v>2006</v>
      </c>
    </row>
    <row r="131" spans="1:29" ht="17.149999999999999" customHeight="1" x14ac:dyDescent="0.35">
      <c r="A131" s="56" t="str">
        <f t="shared" si="10"/>
        <v>March 2006</v>
      </c>
      <c r="B131" s="45">
        <v>96774</v>
      </c>
      <c r="C131" s="46">
        <v>25341.99</v>
      </c>
      <c r="D131" s="46">
        <v>5867.59</v>
      </c>
      <c r="E131" s="47">
        <f t="shared" si="7"/>
        <v>19474.400000000001</v>
      </c>
      <c r="F131" s="45">
        <v>2955</v>
      </c>
      <c r="G131" s="46" t="s">
        <v>68</v>
      </c>
      <c r="H131" s="46">
        <v>0</v>
      </c>
      <c r="I131" s="48">
        <f t="shared" si="8"/>
        <v>122115.99</v>
      </c>
      <c r="J131" s="49">
        <f t="shared" si="13"/>
        <v>119203.40000000001</v>
      </c>
      <c r="K131" s="45" t="s">
        <v>68</v>
      </c>
      <c r="L131" s="46" t="s">
        <v>68</v>
      </c>
      <c r="M131" s="46" t="s">
        <v>68</v>
      </c>
      <c r="N131" s="50" t="s">
        <v>68</v>
      </c>
      <c r="O131" s="46">
        <v>6580</v>
      </c>
      <c r="P131" s="46">
        <v>643</v>
      </c>
      <c r="Q131" s="46">
        <v>0</v>
      </c>
      <c r="R131" s="50">
        <v>0</v>
      </c>
      <c r="S131" s="45" t="s">
        <v>68</v>
      </c>
      <c r="T131" s="53" t="s">
        <v>68</v>
      </c>
      <c r="V131" s="124" t="s">
        <v>91</v>
      </c>
      <c r="W131" s="123">
        <f t="shared" si="11"/>
        <v>3</v>
      </c>
      <c r="X131" s="123" t="str">
        <f t="shared" si="12"/>
        <v>Quarter 1</v>
      </c>
      <c r="Y131" s="123" t="str" cm="1">
        <f t="array" ref="Y131">_xlfn.IFS(OR(W131=1,W131=2,W131=3),"1",(OR(W131=4,W131=5,W131=6)),"2",(OR(W131=7,W131=8,W131=9)),"3",(OR(W131=10,W131=11,W131=12)),"4")</f>
        <v>1</v>
      </c>
      <c r="Z131" s="124">
        <v>2006</v>
      </c>
    </row>
    <row r="132" spans="1:29" ht="17.149999999999999" customHeight="1" x14ac:dyDescent="0.35">
      <c r="A132" s="56" t="str">
        <f t="shared" si="10"/>
        <v>April 2006</v>
      </c>
      <c r="B132" s="45">
        <v>85784</v>
      </c>
      <c r="C132" s="46">
        <v>16295.93</v>
      </c>
      <c r="D132" s="46">
        <v>9846.82</v>
      </c>
      <c r="E132" s="47">
        <f t="shared" si="7"/>
        <v>6449.1100000000006</v>
      </c>
      <c r="F132" s="45">
        <v>-1217</v>
      </c>
      <c r="G132" s="46" t="s">
        <v>68</v>
      </c>
      <c r="H132" s="46">
        <v>0</v>
      </c>
      <c r="I132" s="48">
        <f t="shared" si="8"/>
        <v>102079.93</v>
      </c>
      <c r="J132" s="49">
        <f t="shared" si="13"/>
        <v>91016.109999999986</v>
      </c>
      <c r="K132" s="45" t="s">
        <v>68</v>
      </c>
      <c r="L132" s="46" t="s">
        <v>68</v>
      </c>
      <c r="M132" s="46" t="s">
        <v>68</v>
      </c>
      <c r="N132" s="50" t="s">
        <v>68</v>
      </c>
      <c r="O132" s="46">
        <v>6188</v>
      </c>
      <c r="P132" s="46">
        <v>476</v>
      </c>
      <c r="Q132" s="46">
        <v>0</v>
      </c>
      <c r="R132" s="50">
        <v>0</v>
      </c>
      <c r="S132" s="45" t="s">
        <v>68</v>
      </c>
      <c r="T132" s="53" t="s">
        <v>68</v>
      </c>
      <c r="V132" s="124" t="s">
        <v>92</v>
      </c>
      <c r="W132" s="123">
        <f t="shared" si="11"/>
        <v>4</v>
      </c>
      <c r="X132" s="125" t="str">
        <f t="shared" si="12"/>
        <v>Quarter 2</v>
      </c>
      <c r="Y132" s="123" t="str" cm="1">
        <f t="array" ref="Y132">_xlfn.IFS(OR(W132=1,W132=2,W132=3),"1",(OR(W132=4,W132=5,W132=6)),"2",(OR(W132=7,W132=8,W132=9)),"3",(OR(W132=10,W132=11,W132=12)),"4")</f>
        <v>2</v>
      </c>
      <c r="Z132" s="124">
        <v>2006</v>
      </c>
    </row>
    <row r="133" spans="1:29" ht="17.149999999999999" customHeight="1" x14ac:dyDescent="0.35">
      <c r="A133" s="56" t="str">
        <f t="shared" si="10"/>
        <v>May 2006</v>
      </c>
      <c r="B133" s="45">
        <v>76394</v>
      </c>
      <c r="C133" s="46">
        <v>12241.51</v>
      </c>
      <c r="D133" s="46">
        <v>15087.41</v>
      </c>
      <c r="E133" s="47">
        <f t="shared" si="7"/>
        <v>-2845.8999999999996</v>
      </c>
      <c r="F133" s="45">
        <v>-1431</v>
      </c>
      <c r="G133" s="46" t="s">
        <v>68</v>
      </c>
      <c r="H133" s="46">
        <v>0</v>
      </c>
      <c r="I133" s="48">
        <f t="shared" si="8"/>
        <v>88635.51</v>
      </c>
      <c r="J133" s="49">
        <f t="shared" si="13"/>
        <v>72117.099999999991</v>
      </c>
      <c r="K133" s="45" t="s">
        <v>68</v>
      </c>
      <c r="L133" s="46" t="s">
        <v>68</v>
      </c>
      <c r="M133" s="46" t="s">
        <v>68</v>
      </c>
      <c r="N133" s="50" t="s">
        <v>68</v>
      </c>
      <c r="O133" s="46">
        <v>5722</v>
      </c>
      <c r="P133" s="46">
        <v>389</v>
      </c>
      <c r="Q133" s="46">
        <v>0</v>
      </c>
      <c r="R133" s="50">
        <v>0</v>
      </c>
      <c r="S133" s="45" t="s">
        <v>68</v>
      </c>
      <c r="T133" s="53" t="s">
        <v>68</v>
      </c>
      <c r="V133" s="124" t="s">
        <v>93</v>
      </c>
      <c r="W133" s="123">
        <f t="shared" si="11"/>
        <v>5</v>
      </c>
      <c r="X133" s="123" t="str">
        <f t="shared" si="12"/>
        <v>Quarter 2</v>
      </c>
      <c r="Y133" s="123" t="str" cm="1">
        <f t="array" ref="Y133">_xlfn.IFS(OR(W133=1,W133=2,W133=3),"1",(OR(W133=4,W133=5,W133=6)),"2",(OR(W133=7,W133=8,W133=9)),"3",(OR(W133=10,W133=11,W133=12)),"4")</f>
        <v>2</v>
      </c>
      <c r="Z133" s="124">
        <v>2006</v>
      </c>
    </row>
    <row r="134" spans="1:29" ht="17.149999999999999" customHeight="1" x14ac:dyDescent="0.35">
      <c r="A134" s="56" t="str">
        <f t="shared" si="10"/>
        <v>June 2006</v>
      </c>
      <c r="B134" s="45">
        <v>65652</v>
      </c>
      <c r="C134" s="46">
        <v>6584.49</v>
      </c>
      <c r="D134" s="46">
        <v>10660.35</v>
      </c>
      <c r="E134" s="47">
        <f t="shared" si="7"/>
        <v>-4075.8600000000006</v>
      </c>
      <c r="F134" s="45">
        <v>-3508</v>
      </c>
      <c r="G134" s="46" t="s">
        <v>68</v>
      </c>
      <c r="H134" s="46">
        <v>0</v>
      </c>
      <c r="I134" s="48">
        <f t="shared" si="8"/>
        <v>72236.490000000005</v>
      </c>
      <c r="J134" s="49">
        <f t="shared" si="13"/>
        <v>58068.140000000007</v>
      </c>
      <c r="K134" s="45" t="s">
        <v>68</v>
      </c>
      <c r="L134" s="46" t="s">
        <v>68</v>
      </c>
      <c r="M134" s="46" t="s">
        <v>68</v>
      </c>
      <c r="N134" s="50" t="s">
        <v>68</v>
      </c>
      <c r="O134" s="46">
        <v>5261</v>
      </c>
      <c r="P134" s="46">
        <v>247</v>
      </c>
      <c r="Q134" s="46">
        <v>0</v>
      </c>
      <c r="R134" s="50">
        <v>0</v>
      </c>
      <c r="S134" s="45" t="s">
        <v>68</v>
      </c>
      <c r="T134" s="53" t="s">
        <v>68</v>
      </c>
      <c r="V134" s="124" t="s">
        <v>94</v>
      </c>
      <c r="W134" s="123">
        <f t="shared" si="11"/>
        <v>6</v>
      </c>
      <c r="X134" s="123" t="str">
        <f t="shared" si="12"/>
        <v>Quarter 2</v>
      </c>
      <c r="Y134" s="123" t="str" cm="1">
        <f t="array" ref="Y134">_xlfn.IFS(OR(W134=1,W134=2,W134=3),"1",(OR(W134=4,W134=5,W134=6)),"2",(OR(W134=7,W134=8,W134=9)),"3",(OR(W134=10,W134=11,W134=12)),"4")</f>
        <v>2</v>
      </c>
      <c r="Z134" s="124">
        <v>2006</v>
      </c>
    </row>
    <row r="135" spans="1:29" ht="17.149999999999999" customHeight="1" x14ac:dyDescent="0.35">
      <c r="A135" s="56" t="str">
        <f t="shared" si="10"/>
        <v>July 2006</v>
      </c>
      <c r="B135" s="45">
        <v>58955</v>
      </c>
      <c r="C135" s="46">
        <v>13648.66</v>
      </c>
      <c r="D135" s="46">
        <v>13588.45</v>
      </c>
      <c r="E135" s="47">
        <f t="shared" si="7"/>
        <v>60.209999999999127</v>
      </c>
      <c r="F135" s="45">
        <v>-5740</v>
      </c>
      <c r="G135" s="46" t="s">
        <v>68</v>
      </c>
      <c r="H135" s="46">
        <v>0</v>
      </c>
      <c r="I135" s="48">
        <f t="shared" si="8"/>
        <v>72603.66</v>
      </c>
      <c r="J135" s="49">
        <f t="shared" si="13"/>
        <v>53275.210000000006</v>
      </c>
      <c r="K135" s="45" t="s">
        <v>68</v>
      </c>
      <c r="L135" s="46" t="s">
        <v>68</v>
      </c>
      <c r="M135" s="46" t="s">
        <v>68</v>
      </c>
      <c r="N135" s="50" t="s">
        <v>68</v>
      </c>
      <c r="O135" s="46">
        <v>5244</v>
      </c>
      <c r="P135" s="46">
        <v>479</v>
      </c>
      <c r="Q135" s="46">
        <v>0</v>
      </c>
      <c r="R135" s="50">
        <v>0</v>
      </c>
      <c r="S135" s="45" t="s">
        <v>68</v>
      </c>
      <c r="T135" s="53" t="s">
        <v>68</v>
      </c>
      <c r="V135" s="124" t="s">
        <v>95</v>
      </c>
      <c r="W135" s="123">
        <f t="shared" si="11"/>
        <v>7</v>
      </c>
      <c r="X135" s="123" t="str">
        <f t="shared" si="12"/>
        <v>Quarter 3</v>
      </c>
      <c r="Y135" s="123" t="str" cm="1">
        <f t="array" ref="Y135">_xlfn.IFS(OR(W135=1,W135=2,W135=3),"1",(OR(W135=4,W135=5,W135=6)),"2",(OR(W135=7,W135=8,W135=9)),"3",(OR(W135=10,W135=11,W135=12)),"4")</f>
        <v>3</v>
      </c>
      <c r="Z135" s="124">
        <v>2006</v>
      </c>
    </row>
    <row r="136" spans="1:29" ht="17.149999999999999" customHeight="1" x14ac:dyDescent="0.35">
      <c r="A136" s="56" t="str">
        <f t="shared" si="10"/>
        <v>August 2006</v>
      </c>
      <c r="B136" s="45">
        <v>59554</v>
      </c>
      <c r="C136" s="46">
        <v>13822.03</v>
      </c>
      <c r="D136" s="46">
        <v>11466.3</v>
      </c>
      <c r="E136" s="47">
        <f t="shared" si="7"/>
        <v>2355.7300000000014</v>
      </c>
      <c r="F136" s="45">
        <v>-5759</v>
      </c>
      <c r="G136" s="46" t="s">
        <v>68</v>
      </c>
      <c r="H136" s="46">
        <v>0</v>
      </c>
      <c r="I136" s="48">
        <f t="shared" si="8"/>
        <v>73376.03</v>
      </c>
      <c r="J136" s="49">
        <f t="shared" si="13"/>
        <v>56150.729999999996</v>
      </c>
      <c r="K136" s="45" t="s">
        <v>68</v>
      </c>
      <c r="L136" s="46" t="s">
        <v>68</v>
      </c>
      <c r="M136" s="46" t="s">
        <v>68</v>
      </c>
      <c r="N136" s="50" t="s">
        <v>68</v>
      </c>
      <c r="O136" s="46">
        <v>4752</v>
      </c>
      <c r="P136" s="46">
        <v>353</v>
      </c>
      <c r="Q136" s="46">
        <v>0</v>
      </c>
      <c r="R136" s="50">
        <v>0</v>
      </c>
      <c r="S136" s="45" t="s">
        <v>68</v>
      </c>
      <c r="T136" s="53" t="s">
        <v>68</v>
      </c>
      <c r="V136" s="124" t="s">
        <v>96</v>
      </c>
      <c r="W136" s="123">
        <f t="shared" si="11"/>
        <v>8</v>
      </c>
      <c r="X136" s="125" t="str">
        <f t="shared" si="12"/>
        <v>Quarter 3</v>
      </c>
      <c r="Y136" s="123" t="str" cm="1">
        <f t="array" ref="Y136">_xlfn.IFS(OR(W136=1,W136=2,W136=3),"1",(OR(W136=4,W136=5,W136=6)),"2",(OR(W136=7,W136=8,W136=9)),"3",(OR(W136=10,W136=11,W136=12)),"4")</f>
        <v>3</v>
      </c>
      <c r="Z136" s="124">
        <v>2006</v>
      </c>
    </row>
    <row r="137" spans="1:29" ht="17.149999999999999" customHeight="1" x14ac:dyDescent="0.35">
      <c r="A137" s="56" t="str">
        <f t="shared" si="10"/>
        <v>September 2006</v>
      </c>
      <c r="B137" s="45">
        <v>68123</v>
      </c>
      <c r="C137" s="46">
        <v>12352.53</v>
      </c>
      <c r="D137" s="46">
        <v>16622.96</v>
      </c>
      <c r="E137" s="47">
        <f t="shared" ref="E137:E200" si="14">$C137-$D137</f>
        <v>-4270.4299999999985</v>
      </c>
      <c r="F137" s="45">
        <v>-3107</v>
      </c>
      <c r="G137" s="46" t="s">
        <v>68</v>
      </c>
      <c r="H137" s="46">
        <v>0</v>
      </c>
      <c r="I137" s="48">
        <f t="shared" ref="I137:I200" si="15">$B137+$C137</f>
        <v>80475.53</v>
      </c>
      <c r="J137" s="49">
        <f t="shared" si="13"/>
        <v>60745.57</v>
      </c>
      <c r="K137" s="45" t="s">
        <v>68</v>
      </c>
      <c r="L137" s="46" t="s">
        <v>68</v>
      </c>
      <c r="M137" s="46" t="s">
        <v>68</v>
      </c>
      <c r="N137" s="50" t="s">
        <v>68</v>
      </c>
      <c r="O137" s="46">
        <v>5241</v>
      </c>
      <c r="P137" s="46">
        <v>481</v>
      </c>
      <c r="Q137" s="46">
        <v>0</v>
      </c>
      <c r="R137" s="50">
        <v>0</v>
      </c>
      <c r="S137" s="45" t="s">
        <v>68</v>
      </c>
      <c r="T137" s="53" t="s">
        <v>68</v>
      </c>
      <c r="V137" s="124" t="s">
        <v>97</v>
      </c>
      <c r="W137" s="123">
        <f t="shared" si="11"/>
        <v>9</v>
      </c>
      <c r="X137" s="123" t="str">
        <f t="shared" si="12"/>
        <v>Quarter 3</v>
      </c>
      <c r="Y137" s="123" t="str" cm="1">
        <f t="array" ref="Y137">_xlfn.IFS(OR(W137=1,W137=2,W137=3),"1",(OR(W137=4,W137=5,W137=6)),"2",(OR(W137=7,W137=8,W137=9)),"3",(OR(W137=10,W137=11,W137=12)),"4")</f>
        <v>3</v>
      </c>
      <c r="Z137" s="124">
        <v>2006</v>
      </c>
    </row>
    <row r="138" spans="1:29" ht="17.149999999999999" customHeight="1" x14ac:dyDescent="0.35">
      <c r="A138" s="56" t="str">
        <f t="shared" ref="A138:A201" si="16">V138&amp;" "&amp;Z138</f>
        <v>October 2006</v>
      </c>
      <c r="B138" s="45">
        <v>74757</v>
      </c>
      <c r="C138" s="46">
        <v>21875.63</v>
      </c>
      <c r="D138" s="46">
        <v>13725.51</v>
      </c>
      <c r="E138" s="47">
        <f t="shared" si="14"/>
        <v>8150.1200000000008</v>
      </c>
      <c r="F138" s="45">
        <v>-2243</v>
      </c>
      <c r="G138" s="46" t="s">
        <v>68</v>
      </c>
      <c r="H138" s="46">
        <v>0</v>
      </c>
      <c r="I138" s="48">
        <f t="shared" si="15"/>
        <v>96632.63</v>
      </c>
      <c r="J138" s="49">
        <f t="shared" si="13"/>
        <v>80664.12000000001</v>
      </c>
      <c r="K138" s="45" t="s">
        <v>68</v>
      </c>
      <c r="L138" s="46" t="s">
        <v>68</v>
      </c>
      <c r="M138" s="46" t="s">
        <v>68</v>
      </c>
      <c r="N138" s="50" t="s">
        <v>68</v>
      </c>
      <c r="O138" s="46">
        <v>5577</v>
      </c>
      <c r="P138" s="46">
        <v>379</v>
      </c>
      <c r="Q138" s="46">
        <v>0</v>
      </c>
      <c r="R138" s="50">
        <v>0</v>
      </c>
      <c r="S138" s="45" t="s">
        <v>68</v>
      </c>
      <c r="T138" s="53" t="s">
        <v>68</v>
      </c>
      <c r="V138" s="124" t="s">
        <v>98</v>
      </c>
      <c r="W138" s="123">
        <f t="shared" ref="W138:W201" si="17">MONTH(1&amp;LEFT(V138,3))</f>
        <v>10</v>
      </c>
      <c r="X138" s="123" t="str">
        <f t="shared" ref="X138:X201" si="18">"Quarter "&amp;Y138</f>
        <v>Quarter 4</v>
      </c>
      <c r="Y138" s="123" t="str" cm="1">
        <f t="array" ref="Y138">_xlfn.IFS(OR(W138=1,W138=2,W138=3),"1",(OR(W138=4,W138=5,W138=6)),"2",(OR(W138=7,W138=8,W138=9)),"3",(OR(W138=10,W138=11,W138=12)),"4")</f>
        <v>4</v>
      </c>
      <c r="Z138" s="124">
        <v>2006</v>
      </c>
    </row>
    <row r="139" spans="1:29" ht="17.149999999999999" customHeight="1" x14ac:dyDescent="0.35">
      <c r="A139" s="56" t="str">
        <f t="shared" si="16"/>
        <v>November 2006</v>
      </c>
      <c r="B139" s="45">
        <v>77669</v>
      </c>
      <c r="C139" s="46">
        <v>30550.67</v>
      </c>
      <c r="D139" s="46">
        <v>7146.21</v>
      </c>
      <c r="E139" s="47">
        <f t="shared" si="14"/>
        <v>23404.46</v>
      </c>
      <c r="F139" s="45">
        <v>75</v>
      </c>
      <c r="G139" s="46" t="s">
        <v>68</v>
      </c>
      <c r="H139" s="46">
        <v>0</v>
      </c>
      <c r="I139" s="48">
        <f t="shared" si="15"/>
        <v>108219.67</v>
      </c>
      <c r="J139" s="49">
        <f t="shared" si="13"/>
        <v>101148.45999999999</v>
      </c>
      <c r="K139" s="45" t="s">
        <v>68</v>
      </c>
      <c r="L139" s="46" t="s">
        <v>68</v>
      </c>
      <c r="M139" s="46" t="s">
        <v>68</v>
      </c>
      <c r="N139" s="50" t="s">
        <v>68</v>
      </c>
      <c r="O139" s="46">
        <v>5942</v>
      </c>
      <c r="P139" s="46">
        <v>481</v>
      </c>
      <c r="Q139" s="46">
        <v>0</v>
      </c>
      <c r="R139" s="50">
        <v>0</v>
      </c>
      <c r="S139" s="45" t="s">
        <v>68</v>
      </c>
      <c r="T139" s="53" t="s">
        <v>68</v>
      </c>
      <c r="V139" s="124" t="s">
        <v>99</v>
      </c>
      <c r="W139" s="123">
        <f t="shared" si="17"/>
        <v>11</v>
      </c>
      <c r="X139" s="123" t="str">
        <f t="shared" si="18"/>
        <v>Quarter 4</v>
      </c>
      <c r="Y139" s="123" t="str" cm="1">
        <f t="array" ref="Y139">_xlfn.IFS(OR(W139=1,W139=2,W139=3),"1",(OR(W139=4,W139=5,W139=6)),"2",(OR(W139=7,W139=8,W139=9)),"3",(OR(W139=10,W139=11,W139=12)),"4")</f>
        <v>4</v>
      </c>
      <c r="Z139" s="124">
        <v>2006</v>
      </c>
    </row>
    <row r="140" spans="1:29" ht="17.149999999999999" customHeight="1" x14ac:dyDescent="0.35">
      <c r="A140" s="56" t="str">
        <f t="shared" si="16"/>
        <v>December 2006</v>
      </c>
      <c r="B140" s="45">
        <v>77627</v>
      </c>
      <c r="C140" s="46">
        <v>40730.080000000002</v>
      </c>
      <c r="D140" s="46">
        <v>6342</v>
      </c>
      <c r="E140" s="47">
        <f t="shared" si="14"/>
        <v>34388.080000000002</v>
      </c>
      <c r="F140" s="45">
        <v>2749</v>
      </c>
      <c r="G140" s="46" t="s">
        <v>68</v>
      </c>
      <c r="H140" s="46">
        <v>0</v>
      </c>
      <c r="I140" s="48">
        <f t="shared" si="15"/>
        <v>118357.08</v>
      </c>
      <c r="J140" s="49">
        <f t="shared" si="13"/>
        <v>114764.08</v>
      </c>
      <c r="K140" s="45" t="s">
        <v>68</v>
      </c>
      <c r="L140" s="46" t="s">
        <v>68</v>
      </c>
      <c r="M140" s="46" t="s">
        <v>68</v>
      </c>
      <c r="N140" s="50" t="s">
        <v>68</v>
      </c>
      <c r="O140" s="46">
        <v>6133</v>
      </c>
      <c r="P140" s="46">
        <v>543</v>
      </c>
      <c r="Q140" s="46">
        <v>0</v>
      </c>
      <c r="R140" s="50">
        <v>0</v>
      </c>
      <c r="S140" s="45" t="s">
        <v>68</v>
      </c>
      <c r="T140" s="53" t="s">
        <v>68</v>
      </c>
      <c r="V140" s="124" t="s">
        <v>100</v>
      </c>
      <c r="W140" s="123">
        <f t="shared" si="17"/>
        <v>12</v>
      </c>
      <c r="X140" s="125" t="str">
        <f t="shared" si="18"/>
        <v>Quarter 4</v>
      </c>
      <c r="Y140" s="123" t="str" cm="1">
        <f t="array" ref="Y140">_xlfn.IFS(OR(W140=1,W140=2,W140=3),"1",(OR(W140=4,W140=5,W140=6)),"2",(OR(W140=7,W140=8,W140=9)),"3",(OR(W140=10,W140=11,W140=12)),"4")</f>
        <v>4</v>
      </c>
      <c r="Z140" s="124">
        <v>2006</v>
      </c>
    </row>
    <row r="141" spans="1:29" ht="17.149999999999999"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68</v>
      </c>
      <c r="L141" s="46" t="s">
        <v>68</v>
      </c>
      <c r="M141" s="46" t="s">
        <v>68</v>
      </c>
      <c r="N141" s="50" t="s">
        <v>68</v>
      </c>
      <c r="O141" s="46">
        <v>5857.67</v>
      </c>
      <c r="P141" s="46">
        <v>529</v>
      </c>
      <c r="Q141" s="46">
        <v>0</v>
      </c>
      <c r="R141" s="50">
        <v>0</v>
      </c>
      <c r="S141" s="45" t="s">
        <v>68</v>
      </c>
      <c r="T141" s="53" t="s">
        <v>68</v>
      </c>
      <c r="V141" s="124" t="s">
        <v>89</v>
      </c>
      <c r="W141" s="123">
        <f t="shared" si="17"/>
        <v>1</v>
      </c>
      <c r="X141" s="123" t="str">
        <f t="shared" si="18"/>
        <v>Quarter 1</v>
      </c>
      <c r="Y141" s="123" t="str" cm="1">
        <f t="array" ref="Y141">_xlfn.IFS(OR(W141=1,W141=2,W141=3),"1",(OR(W141=4,W141=5,W141=6)),"2",(OR(W141=7,W141=8,W141=9)),"3",(OR(W141=10,W141=11,W141=12)),"4")</f>
        <v>1</v>
      </c>
      <c r="Z141" s="124">
        <v>2007</v>
      </c>
    </row>
    <row r="142" spans="1:29" ht="17.149999999999999"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68</v>
      </c>
      <c r="L142" s="46" t="s">
        <v>68</v>
      </c>
      <c r="M142" s="46" t="s">
        <v>68</v>
      </c>
      <c r="N142" s="50" t="s">
        <v>68</v>
      </c>
      <c r="O142" s="46">
        <v>5365.6</v>
      </c>
      <c r="P142" s="46">
        <v>597</v>
      </c>
      <c r="Q142" s="46">
        <v>0</v>
      </c>
      <c r="R142" s="50">
        <v>0</v>
      </c>
      <c r="S142" s="45" t="s">
        <v>68</v>
      </c>
      <c r="T142" s="53" t="s">
        <v>68</v>
      </c>
      <c r="V142" s="124" t="s">
        <v>90</v>
      </c>
      <c r="W142" s="123">
        <f t="shared" si="17"/>
        <v>2</v>
      </c>
      <c r="X142" s="123" t="str">
        <f t="shared" si="18"/>
        <v>Quarter 1</v>
      </c>
      <c r="Y142" s="123" t="str" cm="1">
        <f t="array" ref="Y142">_xlfn.IFS(OR(W142=1,W142=2,W142=3),"1",(OR(W142=4,W142=5,W142=6)),"2",(OR(W142=7,W142=8,W142=9)),"3",(OR(W142=10,W142=11,W142=12)),"4")</f>
        <v>1</v>
      </c>
      <c r="Z142" s="124">
        <v>2007</v>
      </c>
    </row>
    <row r="143" spans="1:29" ht="17.149999999999999"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68</v>
      </c>
      <c r="L143" s="46" t="s">
        <v>68</v>
      </c>
      <c r="M143" s="46" t="s">
        <v>68</v>
      </c>
      <c r="N143" s="50" t="s">
        <v>68</v>
      </c>
      <c r="O143" s="46">
        <v>6055.1</v>
      </c>
      <c r="P143" s="46">
        <v>609</v>
      </c>
      <c r="Q143" s="46">
        <v>0</v>
      </c>
      <c r="R143" s="50">
        <v>0</v>
      </c>
      <c r="S143" s="45" t="s">
        <v>68</v>
      </c>
      <c r="T143" s="53" t="s">
        <v>68</v>
      </c>
      <c r="V143" s="124" t="s">
        <v>91</v>
      </c>
      <c r="W143" s="123">
        <f t="shared" si="17"/>
        <v>3</v>
      </c>
      <c r="X143" s="123" t="str">
        <f t="shared" si="18"/>
        <v>Quarter 1</v>
      </c>
      <c r="Y143" s="123" t="str" cm="1">
        <f t="array" ref="Y143">_xlfn.IFS(OR(W143=1,W143=2,W143=3),"1",(OR(W143=4,W143=5,W143=6)),"2",(OR(W143=7,W143=8,W143=9)),"3",(OR(W143=10,W143=11,W143=12)),"4")</f>
        <v>1</v>
      </c>
      <c r="Z143" s="124">
        <v>2007</v>
      </c>
    </row>
    <row r="144" spans="1:29" ht="17.149999999999999"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68</v>
      </c>
      <c r="L144" s="46" t="s">
        <v>68</v>
      </c>
      <c r="M144" s="46" t="s">
        <v>68</v>
      </c>
      <c r="N144" s="50" t="s">
        <v>68</v>
      </c>
      <c r="O144" s="46">
        <v>5750.5</v>
      </c>
      <c r="P144" s="46">
        <v>422</v>
      </c>
      <c r="Q144" s="46">
        <v>0</v>
      </c>
      <c r="R144" s="50">
        <v>0</v>
      </c>
      <c r="S144" s="45" t="s">
        <v>68</v>
      </c>
      <c r="T144" s="53" t="s">
        <v>68</v>
      </c>
      <c r="V144" s="124" t="s">
        <v>92</v>
      </c>
      <c r="W144" s="123">
        <f t="shared" si="17"/>
        <v>4</v>
      </c>
      <c r="X144" s="125" t="str">
        <f t="shared" si="18"/>
        <v>Quarter 2</v>
      </c>
      <c r="Y144" s="123" t="str" cm="1">
        <f t="array" ref="Y144">_xlfn.IFS(OR(W144=1,W144=2,W144=3),"1",(OR(W144=4,W144=5,W144=6)),"2",(OR(W144=7,W144=8,W144=9)),"3",(OR(W144=10,W144=11,W144=12)),"4")</f>
        <v>2</v>
      </c>
      <c r="Z144" s="124">
        <v>2007</v>
      </c>
      <c r="AC144" s="46"/>
    </row>
    <row r="145" spans="1:29" ht="17.149999999999999"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68</v>
      </c>
      <c r="L145" s="46" t="s">
        <v>68</v>
      </c>
      <c r="M145" s="46" t="s">
        <v>68</v>
      </c>
      <c r="N145" s="50" t="s">
        <v>68</v>
      </c>
      <c r="O145" s="46">
        <v>5821.52</v>
      </c>
      <c r="P145" s="46">
        <v>298</v>
      </c>
      <c r="Q145" s="46">
        <v>0</v>
      </c>
      <c r="R145" s="50">
        <v>0</v>
      </c>
      <c r="S145" s="45" t="s">
        <v>68</v>
      </c>
      <c r="T145" s="53" t="s">
        <v>68</v>
      </c>
      <c r="V145" s="124" t="s">
        <v>93</v>
      </c>
      <c r="W145" s="123">
        <f t="shared" si="17"/>
        <v>5</v>
      </c>
      <c r="X145" s="123" t="str">
        <f t="shared" si="18"/>
        <v>Quarter 2</v>
      </c>
      <c r="Y145" s="123" t="str" cm="1">
        <f t="array" ref="Y145">_xlfn.IFS(OR(W145=1,W145=2,W145=3),"1",(OR(W145=4,W145=5,W145=6)),"2",(OR(W145=7,W145=8,W145=9)),"3",(OR(W145=10,W145=11,W145=12)),"4")</f>
        <v>2</v>
      </c>
      <c r="Z145" s="124">
        <v>2007</v>
      </c>
      <c r="AC145" s="46"/>
    </row>
    <row r="146" spans="1:29" ht="17.149999999999999"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68</v>
      </c>
      <c r="L146" s="46" t="s">
        <v>68</v>
      </c>
      <c r="M146" s="46" t="s">
        <v>68</v>
      </c>
      <c r="N146" s="50" t="s">
        <v>68</v>
      </c>
      <c r="O146" s="46">
        <v>4912.43</v>
      </c>
      <c r="P146" s="46">
        <v>148</v>
      </c>
      <c r="Q146" s="46">
        <v>0</v>
      </c>
      <c r="R146" s="50">
        <v>0</v>
      </c>
      <c r="S146" s="45" t="s">
        <v>68</v>
      </c>
      <c r="T146" s="53" t="s">
        <v>68</v>
      </c>
      <c r="V146" s="124" t="s">
        <v>94</v>
      </c>
      <c r="W146" s="123">
        <f t="shared" si="17"/>
        <v>6</v>
      </c>
      <c r="X146" s="123" t="str">
        <f t="shared" si="18"/>
        <v>Quarter 2</v>
      </c>
      <c r="Y146" s="123" t="str" cm="1">
        <f t="array" ref="Y146">_xlfn.IFS(OR(W146=1,W146=2,W146=3),"1",(OR(W146=4,W146=5,W146=6)),"2",(OR(W146=7,W146=8,W146=9)),"3",(OR(W146=10,W146=11,W146=12)),"4")</f>
        <v>2</v>
      </c>
      <c r="Z146" s="124">
        <v>2007</v>
      </c>
      <c r="AC146" s="46"/>
    </row>
    <row r="147" spans="1:29" ht="17.149999999999999"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68</v>
      </c>
      <c r="L147" s="46" t="s">
        <v>68</v>
      </c>
      <c r="M147" s="46" t="s">
        <v>68</v>
      </c>
      <c r="N147" s="50" t="s">
        <v>68</v>
      </c>
      <c r="O147" s="46">
        <v>5133.05</v>
      </c>
      <c r="P147" s="46">
        <v>269</v>
      </c>
      <c r="Q147" s="46">
        <v>0</v>
      </c>
      <c r="R147" s="50">
        <v>0</v>
      </c>
      <c r="S147" s="45" t="s">
        <v>68</v>
      </c>
      <c r="T147" s="53" t="s">
        <v>68</v>
      </c>
      <c r="V147" s="124" t="s">
        <v>95</v>
      </c>
      <c r="W147" s="123">
        <f t="shared" si="17"/>
        <v>7</v>
      </c>
      <c r="X147" s="123" t="str">
        <f t="shared" si="18"/>
        <v>Quarter 3</v>
      </c>
      <c r="Y147" s="123" t="str" cm="1">
        <f t="array" ref="Y147">_xlfn.IFS(OR(W147=1,W147=2,W147=3),"1",(OR(W147=4,W147=5,W147=6)),"2",(OR(W147=7,W147=8,W147=9)),"3",(OR(W147=10,W147=11,W147=12)),"4")</f>
        <v>3</v>
      </c>
      <c r="Z147" s="124">
        <v>2007</v>
      </c>
      <c r="AC147" s="46"/>
    </row>
    <row r="148" spans="1:29" ht="17.149999999999999"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68</v>
      </c>
      <c r="L148" s="46" t="s">
        <v>68</v>
      </c>
      <c r="M148" s="46" t="s">
        <v>68</v>
      </c>
      <c r="N148" s="50" t="s">
        <v>68</v>
      </c>
      <c r="O148" s="46">
        <v>4617.25</v>
      </c>
      <c r="P148" s="46">
        <v>263</v>
      </c>
      <c r="Q148" s="46">
        <v>0</v>
      </c>
      <c r="R148" s="50">
        <v>0</v>
      </c>
      <c r="S148" s="45" t="s">
        <v>68</v>
      </c>
      <c r="T148" s="53" t="s">
        <v>68</v>
      </c>
      <c r="V148" s="124" t="s">
        <v>96</v>
      </c>
      <c r="W148" s="123">
        <f t="shared" si="17"/>
        <v>8</v>
      </c>
      <c r="X148" s="125" t="str">
        <f t="shared" si="18"/>
        <v>Quarter 3</v>
      </c>
      <c r="Y148" s="123" t="str" cm="1">
        <f t="array" ref="Y148">_xlfn.IFS(OR(W148=1,W148=2,W148=3),"1",(OR(W148=4,W148=5,W148=6)),"2",(OR(W148=7,W148=8,W148=9)),"3",(OR(W148=10,W148=11,W148=12)),"4")</f>
        <v>3</v>
      </c>
      <c r="Z148" s="124">
        <v>2007</v>
      </c>
      <c r="AC148" s="46"/>
    </row>
    <row r="149" spans="1:29" ht="17.149999999999999"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68</v>
      </c>
      <c r="L149" s="46" t="s">
        <v>68</v>
      </c>
      <c r="M149" s="46" t="s">
        <v>68</v>
      </c>
      <c r="N149" s="50" t="s">
        <v>68</v>
      </c>
      <c r="O149" s="46">
        <v>4517.5600000000004</v>
      </c>
      <c r="P149" s="46">
        <v>223</v>
      </c>
      <c r="Q149" s="46">
        <v>0</v>
      </c>
      <c r="R149" s="50">
        <v>0</v>
      </c>
      <c r="S149" s="45" t="s">
        <v>68</v>
      </c>
      <c r="T149" s="53" t="s">
        <v>68</v>
      </c>
      <c r="V149" s="124" t="s">
        <v>97</v>
      </c>
      <c r="W149" s="123">
        <f t="shared" si="17"/>
        <v>9</v>
      </c>
      <c r="X149" s="123" t="str">
        <f t="shared" si="18"/>
        <v>Quarter 3</v>
      </c>
      <c r="Y149" s="123" t="str" cm="1">
        <f t="array" ref="Y149">_xlfn.IFS(OR(W149=1,W149=2,W149=3),"1",(OR(W149=4,W149=5,W149=6)),"2",(OR(W149=7,W149=8,W149=9)),"3",(OR(W149=10,W149=11,W149=12)),"4")</f>
        <v>3</v>
      </c>
      <c r="Z149" s="124">
        <v>2007</v>
      </c>
      <c r="AC149" s="46"/>
    </row>
    <row r="150" spans="1:29" ht="17.149999999999999"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68</v>
      </c>
      <c r="L150" s="46" t="s">
        <v>68</v>
      </c>
      <c r="M150" s="46" t="s">
        <v>68</v>
      </c>
      <c r="N150" s="50" t="s">
        <v>68</v>
      </c>
      <c r="O150" s="46">
        <v>5132.6400000000003</v>
      </c>
      <c r="P150" s="46">
        <v>380</v>
      </c>
      <c r="Q150" s="46">
        <v>0</v>
      </c>
      <c r="R150" s="50">
        <v>0</v>
      </c>
      <c r="S150" s="45" t="s">
        <v>68</v>
      </c>
      <c r="T150" s="53" t="s">
        <v>68</v>
      </c>
      <c r="V150" s="124" t="s">
        <v>98</v>
      </c>
      <c r="W150" s="123">
        <f t="shared" si="17"/>
        <v>10</v>
      </c>
      <c r="X150" s="123" t="str">
        <f t="shared" si="18"/>
        <v>Quarter 4</v>
      </c>
      <c r="Y150" s="123" t="str" cm="1">
        <f t="array" ref="Y150">_xlfn.IFS(OR(W150=1,W150=2,W150=3),"1",(OR(W150=4,W150=5,W150=6)),"2",(OR(W150=7,W150=8,W150=9)),"3",(OR(W150=10,W150=11,W150=12)),"4")</f>
        <v>4</v>
      </c>
      <c r="Z150" s="124">
        <v>2007</v>
      </c>
      <c r="AC150" s="46"/>
    </row>
    <row r="151" spans="1:29" ht="17.149999999999999"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68</v>
      </c>
      <c r="L151" s="46" t="s">
        <v>68</v>
      </c>
      <c r="M151" s="46" t="s">
        <v>68</v>
      </c>
      <c r="N151" s="50" t="s">
        <v>68</v>
      </c>
      <c r="O151" s="46">
        <v>5338.22</v>
      </c>
      <c r="P151" s="46">
        <v>383</v>
      </c>
      <c r="Q151" s="46">
        <v>0</v>
      </c>
      <c r="R151" s="50">
        <v>0</v>
      </c>
      <c r="S151" s="45" t="s">
        <v>68</v>
      </c>
      <c r="T151" s="53" t="s">
        <v>68</v>
      </c>
      <c r="V151" s="124" t="s">
        <v>99</v>
      </c>
      <c r="W151" s="123">
        <f t="shared" si="17"/>
        <v>11</v>
      </c>
      <c r="X151" s="123" t="str">
        <f t="shared" si="18"/>
        <v>Quarter 4</v>
      </c>
      <c r="Y151" s="123" t="str" cm="1">
        <f t="array" ref="Y151">_xlfn.IFS(OR(W151=1,W151=2,W151=3),"1",(OR(W151=4,W151=5,W151=6)),"2",(OR(W151=7,W151=8,W151=9)),"3",(OR(W151=10,W151=11,W151=12)),"4")</f>
        <v>4</v>
      </c>
      <c r="Z151" s="124">
        <v>2007</v>
      </c>
      <c r="AC151" s="46"/>
    </row>
    <row r="152" spans="1:29" ht="17.149999999999999"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68</v>
      </c>
      <c r="L152" s="46" t="s">
        <v>68</v>
      </c>
      <c r="M152" s="46" t="s">
        <v>68</v>
      </c>
      <c r="N152" s="50" t="s">
        <v>68</v>
      </c>
      <c r="O152" s="46">
        <v>5728.24</v>
      </c>
      <c r="P152" s="46">
        <v>577</v>
      </c>
      <c r="Q152" s="46">
        <v>0</v>
      </c>
      <c r="R152" s="50">
        <v>0</v>
      </c>
      <c r="S152" s="45" t="s">
        <v>68</v>
      </c>
      <c r="T152" s="53" t="s">
        <v>68</v>
      </c>
      <c r="V152" s="124" t="s">
        <v>100</v>
      </c>
      <c r="W152" s="123">
        <f t="shared" si="17"/>
        <v>12</v>
      </c>
      <c r="X152" s="125" t="str">
        <f t="shared" si="18"/>
        <v>Quarter 4</v>
      </c>
      <c r="Y152" s="123" t="str" cm="1">
        <f t="array" ref="Y152">_xlfn.IFS(OR(W152=1,W152=2,W152=3),"1",(OR(W152=4,W152=5,W152=6)),"2",(OR(W152=7,W152=8,W152=9)),"3",(OR(W152=10,W152=11,W152=12)),"4")</f>
        <v>4</v>
      </c>
      <c r="Z152" s="124">
        <v>2007</v>
      </c>
      <c r="AC152" s="46"/>
    </row>
    <row r="153" spans="1:29" ht="17.149999999999999"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68</v>
      </c>
      <c r="L153" s="46" t="s">
        <v>68</v>
      </c>
      <c r="M153" s="46" t="s">
        <v>68</v>
      </c>
      <c r="N153" s="50" t="s">
        <v>68</v>
      </c>
      <c r="O153" s="46">
        <v>5618.68</v>
      </c>
      <c r="P153" s="46">
        <v>505</v>
      </c>
      <c r="Q153" s="46">
        <v>27.7</v>
      </c>
      <c r="R153" s="50">
        <v>18.7</v>
      </c>
      <c r="S153" s="45" t="s">
        <v>68</v>
      </c>
      <c r="T153" s="53" t="s">
        <v>68</v>
      </c>
      <c r="V153" s="124" t="s">
        <v>89</v>
      </c>
      <c r="W153" s="123">
        <f t="shared" si="17"/>
        <v>1</v>
      </c>
      <c r="X153" s="123" t="str">
        <f t="shared" si="18"/>
        <v>Quarter 1</v>
      </c>
      <c r="Y153" s="123" t="str" cm="1">
        <f t="array" ref="Y153">_xlfn.IFS(OR(W153=1,W153=2,W153=3),"1",(OR(W153=4,W153=5,W153=6)),"2",(OR(W153=7,W153=8,W153=9)),"3",(OR(W153=10,W153=11,W153=12)),"4")</f>
        <v>1</v>
      </c>
      <c r="Z153" s="124">
        <v>2008</v>
      </c>
      <c r="AC153" s="46"/>
    </row>
    <row r="154" spans="1:29" ht="17.149999999999999"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68</v>
      </c>
      <c r="L154" s="46" t="s">
        <v>68</v>
      </c>
      <c r="M154" s="46" t="s">
        <v>68</v>
      </c>
      <c r="N154" s="50" t="s">
        <v>68</v>
      </c>
      <c r="O154" s="46">
        <v>5235.13</v>
      </c>
      <c r="P154" s="46">
        <v>535</v>
      </c>
      <c r="Q154" s="46">
        <v>1.91</v>
      </c>
      <c r="R154" s="50">
        <v>14.83</v>
      </c>
      <c r="S154" s="45" t="s">
        <v>68</v>
      </c>
      <c r="T154" s="53" t="s">
        <v>68</v>
      </c>
      <c r="V154" s="124" t="s">
        <v>90</v>
      </c>
      <c r="W154" s="123">
        <f t="shared" si="17"/>
        <v>2</v>
      </c>
      <c r="X154" s="123" t="str">
        <f t="shared" si="18"/>
        <v>Quarter 1</v>
      </c>
      <c r="Y154" s="123" t="str" cm="1">
        <f t="array" ref="Y154">_xlfn.IFS(OR(W154=1,W154=2,W154=3),"1",(OR(W154=4,W154=5,W154=6)),"2",(OR(W154=7,W154=8,W154=9)),"3",(OR(W154=10,W154=11,W154=12)),"4")</f>
        <v>1</v>
      </c>
      <c r="Z154" s="124">
        <v>2008</v>
      </c>
      <c r="AC154" s="46"/>
    </row>
    <row r="155" spans="1:29" ht="17.149999999999999"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68</v>
      </c>
      <c r="L155" s="46" t="s">
        <v>68</v>
      </c>
      <c r="M155" s="46" t="s">
        <v>68</v>
      </c>
      <c r="N155" s="50" t="s">
        <v>68</v>
      </c>
      <c r="O155" s="46">
        <v>5516.34</v>
      </c>
      <c r="P155" s="46">
        <v>545</v>
      </c>
      <c r="Q155" s="46">
        <v>1.34</v>
      </c>
      <c r="R155" s="50">
        <v>28.75</v>
      </c>
      <c r="S155" s="45" t="s">
        <v>68</v>
      </c>
      <c r="T155" s="53" t="s">
        <v>68</v>
      </c>
      <c r="V155" s="124" t="s">
        <v>91</v>
      </c>
      <c r="W155" s="123">
        <f t="shared" si="17"/>
        <v>3</v>
      </c>
      <c r="X155" s="123" t="str">
        <f t="shared" si="18"/>
        <v>Quarter 1</v>
      </c>
      <c r="Y155" s="123" t="str" cm="1">
        <f t="array" ref="Y155">_xlfn.IFS(OR(W155=1,W155=2,W155=3),"1",(OR(W155=4,W155=5,W155=6)),"2",(OR(W155=7,W155=8,W155=9)),"3",(OR(W155=10,W155=11,W155=12)),"4")</f>
        <v>1</v>
      </c>
      <c r="Z155" s="124">
        <v>2008</v>
      </c>
      <c r="AC155" s="46"/>
    </row>
    <row r="156" spans="1:29" ht="17.149999999999999"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68</v>
      </c>
      <c r="L156" s="46" t="s">
        <v>68</v>
      </c>
      <c r="M156" s="46" t="s">
        <v>68</v>
      </c>
      <c r="N156" s="50" t="s">
        <v>68</v>
      </c>
      <c r="O156" s="46">
        <v>5269.94</v>
      </c>
      <c r="P156" s="46">
        <v>384</v>
      </c>
      <c r="Q156" s="46">
        <v>8.6300000000000008</v>
      </c>
      <c r="R156" s="50">
        <v>80.209999999999994</v>
      </c>
      <c r="S156" s="45" t="s">
        <v>68</v>
      </c>
      <c r="T156" s="53" t="s">
        <v>68</v>
      </c>
      <c r="V156" s="124" t="s">
        <v>92</v>
      </c>
      <c r="W156" s="123">
        <f t="shared" si="17"/>
        <v>4</v>
      </c>
      <c r="X156" s="125" t="str">
        <f t="shared" si="18"/>
        <v>Quarter 2</v>
      </c>
      <c r="Y156" s="123" t="str" cm="1">
        <f t="array" ref="Y156">_xlfn.IFS(OR(W156=1,W156=2,W156=3),"1",(OR(W156=4,W156=5,W156=6)),"2",(OR(W156=7,W156=8,W156=9)),"3",(OR(W156=10,W156=11,W156=12)),"4")</f>
        <v>2</v>
      </c>
      <c r="Z156" s="124">
        <v>2008</v>
      </c>
      <c r="AC156" s="46"/>
    </row>
    <row r="157" spans="1:29" ht="17.149999999999999"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68</v>
      </c>
      <c r="L157" s="46" t="s">
        <v>68</v>
      </c>
      <c r="M157" s="46" t="s">
        <v>68</v>
      </c>
      <c r="N157" s="50" t="s">
        <v>68</v>
      </c>
      <c r="O157" s="46">
        <v>5456.23</v>
      </c>
      <c r="P157" s="46">
        <v>312</v>
      </c>
      <c r="Q157" s="46">
        <v>4.1900000000000004</v>
      </c>
      <c r="R157" s="50">
        <v>69.83</v>
      </c>
      <c r="S157" s="45" t="s">
        <v>68</v>
      </c>
      <c r="T157" s="53" t="s">
        <v>68</v>
      </c>
      <c r="V157" s="124" t="s">
        <v>93</v>
      </c>
      <c r="W157" s="123">
        <f t="shared" si="17"/>
        <v>5</v>
      </c>
      <c r="X157" s="123" t="str">
        <f t="shared" si="18"/>
        <v>Quarter 2</v>
      </c>
      <c r="Y157" s="123" t="str" cm="1">
        <f t="array" ref="Y157">_xlfn.IFS(OR(W157=1,W157=2,W157=3),"1",(OR(W157=4,W157=5,W157=6)),"2",(OR(W157=7,W157=8,W157=9)),"3",(OR(W157=10,W157=11,W157=12)),"4")</f>
        <v>2</v>
      </c>
      <c r="Z157" s="124">
        <v>2008</v>
      </c>
      <c r="AC157" s="46"/>
    </row>
    <row r="158" spans="1:29" ht="17.149999999999999"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68</v>
      </c>
      <c r="L158" s="46" t="s">
        <v>68</v>
      </c>
      <c r="M158" s="46" t="s">
        <v>68</v>
      </c>
      <c r="N158" s="50" t="s">
        <v>68</v>
      </c>
      <c r="O158" s="46">
        <v>4794.96</v>
      </c>
      <c r="P158" s="46">
        <v>191</v>
      </c>
      <c r="Q158" s="46">
        <v>1.4</v>
      </c>
      <c r="R158" s="50">
        <v>113.67</v>
      </c>
      <c r="S158" s="45" t="s">
        <v>68</v>
      </c>
      <c r="T158" s="53" t="s">
        <v>68</v>
      </c>
      <c r="V158" s="124" t="s">
        <v>94</v>
      </c>
      <c r="W158" s="123">
        <f t="shared" si="17"/>
        <v>6</v>
      </c>
      <c r="X158" s="123" t="str">
        <f t="shared" si="18"/>
        <v>Quarter 2</v>
      </c>
      <c r="Y158" s="123" t="str" cm="1">
        <f t="array" ref="Y158">_xlfn.IFS(OR(W158=1,W158=2,W158=3),"1",(OR(W158=4,W158=5,W158=6)),"2",(OR(W158=7,W158=8,W158=9)),"3",(OR(W158=10,W158=11,W158=12)),"4")</f>
        <v>2</v>
      </c>
      <c r="Z158" s="124">
        <v>2008</v>
      </c>
      <c r="AC158" s="46"/>
    </row>
    <row r="159" spans="1:29" ht="17.149999999999999"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68</v>
      </c>
      <c r="L159" s="46" t="s">
        <v>68</v>
      </c>
      <c r="M159" s="46" t="s">
        <v>68</v>
      </c>
      <c r="N159" s="50" t="s">
        <v>68</v>
      </c>
      <c r="O159" s="46">
        <v>4571.1400000000003</v>
      </c>
      <c r="P159" s="46">
        <v>117</v>
      </c>
      <c r="Q159" s="46">
        <v>3.47</v>
      </c>
      <c r="R159" s="50">
        <v>120.8</v>
      </c>
      <c r="S159" s="45" t="s">
        <v>68</v>
      </c>
      <c r="T159" s="53" t="s">
        <v>68</v>
      </c>
      <c r="V159" s="124" t="s">
        <v>95</v>
      </c>
      <c r="W159" s="123">
        <f t="shared" si="17"/>
        <v>7</v>
      </c>
      <c r="X159" s="123" t="str">
        <f t="shared" si="18"/>
        <v>Quarter 3</v>
      </c>
      <c r="Y159" s="123" t="str" cm="1">
        <f t="array" ref="Y159">_xlfn.IFS(OR(W159=1,W159=2,W159=3),"1",(OR(W159=4,W159=5,W159=6)),"2",(OR(W159=7,W159=8,W159=9)),"3",(OR(W159=10,W159=11,W159=12)),"4")</f>
        <v>3</v>
      </c>
      <c r="Z159" s="124">
        <v>2008</v>
      </c>
      <c r="AC159" s="46"/>
    </row>
    <row r="160" spans="1:29" ht="17.149999999999999"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68</v>
      </c>
      <c r="L160" s="46" t="s">
        <v>68</v>
      </c>
      <c r="M160" s="46" t="s">
        <v>68</v>
      </c>
      <c r="N160" s="50" t="s">
        <v>68</v>
      </c>
      <c r="O160" s="46">
        <v>4379.18</v>
      </c>
      <c r="P160" s="46">
        <v>94</v>
      </c>
      <c r="Q160" s="46">
        <v>2.62</v>
      </c>
      <c r="R160" s="50">
        <v>107.63</v>
      </c>
      <c r="S160" s="45" t="s">
        <v>68</v>
      </c>
      <c r="T160" s="53" t="s">
        <v>68</v>
      </c>
      <c r="V160" s="124" t="s">
        <v>96</v>
      </c>
      <c r="W160" s="123">
        <f t="shared" si="17"/>
        <v>8</v>
      </c>
      <c r="X160" s="125" t="str">
        <f t="shared" si="18"/>
        <v>Quarter 3</v>
      </c>
      <c r="Y160" s="123" t="str" cm="1">
        <f t="array" ref="Y160">_xlfn.IFS(OR(W160=1,W160=2,W160=3),"1",(OR(W160=4,W160=5,W160=6)),"2",(OR(W160=7,W160=8,W160=9)),"3",(OR(W160=10,W160=11,W160=12)),"4")</f>
        <v>3</v>
      </c>
      <c r="Z160" s="124">
        <v>2008</v>
      </c>
      <c r="AC160" s="46"/>
    </row>
    <row r="161" spans="1:29" ht="17.149999999999999"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68</v>
      </c>
      <c r="L161" s="46" t="s">
        <v>68</v>
      </c>
      <c r="M161" s="46" t="s">
        <v>68</v>
      </c>
      <c r="N161" s="50" t="s">
        <v>68</v>
      </c>
      <c r="O161" s="46">
        <v>4546.53</v>
      </c>
      <c r="P161" s="46">
        <v>155</v>
      </c>
      <c r="Q161" s="46">
        <v>5.68</v>
      </c>
      <c r="R161" s="50">
        <v>76.59</v>
      </c>
      <c r="S161" s="45" t="s">
        <v>68</v>
      </c>
      <c r="T161" s="53" t="s">
        <v>68</v>
      </c>
      <c r="V161" s="124" t="s">
        <v>97</v>
      </c>
      <c r="W161" s="123">
        <f t="shared" si="17"/>
        <v>9</v>
      </c>
      <c r="X161" s="123" t="str">
        <f t="shared" si="18"/>
        <v>Quarter 3</v>
      </c>
      <c r="Y161" s="123" t="str" cm="1">
        <f t="array" ref="Y161">_xlfn.IFS(OR(W161=1,W161=2,W161=3),"1",(OR(W161=4,W161=5,W161=6)),"2",(OR(W161=7,W161=8,W161=9)),"3",(OR(W161=10,W161=11,W161=12)),"4")</f>
        <v>3</v>
      </c>
      <c r="Z161" s="124">
        <v>2008</v>
      </c>
      <c r="AC161" s="46"/>
    </row>
    <row r="162" spans="1:29" ht="17.149999999999999"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68</v>
      </c>
      <c r="L162" s="46" t="s">
        <v>68</v>
      </c>
      <c r="M162" s="46" t="s">
        <v>68</v>
      </c>
      <c r="N162" s="50" t="s">
        <v>68</v>
      </c>
      <c r="O162" s="46">
        <v>5173.71</v>
      </c>
      <c r="P162" s="46">
        <v>445</v>
      </c>
      <c r="Q162" s="46">
        <v>11.9</v>
      </c>
      <c r="R162" s="50">
        <v>80.430000000000007</v>
      </c>
      <c r="S162" s="45" t="s">
        <v>68</v>
      </c>
      <c r="T162" s="53" t="s">
        <v>68</v>
      </c>
      <c r="V162" s="124" t="s">
        <v>98</v>
      </c>
      <c r="W162" s="123">
        <f t="shared" si="17"/>
        <v>10</v>
      </c>
      <c r="X162" s="123" t="str">
        <f t="shared" si="18"/>
        <v>Quarter 4</v>
      </c>
      <c r="Y162" s="123" t="str" cm="1">
        <f t="array" ref="Y162">_xlfn.IFS(OR(W162=1,W162=2,W162=3),"1",(OR(W162=4,W162=5,W162=6)),"2",(OR(W162=7,W162=8,W162=9)),"3",(OR(W162=10,W162=11,W162=12)),"4")</f>
        <v>4</v>
      </c>
      <c r="Z162" s="124">
        <v>2008</v>
      </c>
      <c r="AC162" s="46"/>
    </row>
    <row r="163" spans="1:29" ht="17.149999999999999"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68</v>
      </c>
      <c r="L163" s="46" t="s">
        <v>68</v>
      </c>
      <c r="M163" s="46" t="s">
        <v>68</v>
      </c>
      <c r="N163" s="50" t="s">
        <v>68</v>
      </c>
      <c r="O163" s="46">
        <v>5160.53</v>
      </c>
      <c r="P163" s="46">
        <v>447</v>
      </c>
      <c r="Q163" s="46">
        <v>29.47</v>
      </c>
      <c r="R163" s="50">
        <v>42.54</v>
      </c>
      <c r="S163" s="45" t="s">
        <v>68</v>
      </c>
      <c r="T163" s="53" t="s">
        <v>68</v>
      </c>
      <c r="V163" s="124" t="s">
        <v>99</v>
      </c>
      <c r="W163" s="123">
        <f t="shared" si="17"/>
        <v>11</v>
      </c>
      <c r="X163" s="123" t="str">
        <f t="shared" si="18"/>
        <v>Quarter 4</v>
      </c>
      <c r="Y163" s="123" t="str" cm="1">
        <f t="array" ref="Y163">_xlfn.IFS(OR(W163=1,W163=2,W163=3),"1",(OR(W163=4,W163=5,W163=6)),"2",(OR(W163=7,W163=8,W163=9)),"3",(OR(W163=10,W163=11,W163=12)),"4")</f>
        <v>4</v>
      </c>
      <c r="Z163" s="124">
        <v>2008</v>
      </c>
      <c r="AC163" s="46"/>
    </row>
    <row r="164" spans="1:29" ht="17.149999999999999"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68</v>
      </c>
      <c r="L164" s="46" t="s">
        <v>68</v>
      </c>
      <c r="M164" s="46" t="s">
        <v>68</v>
      </c>
      <c r="N164" s="50" t="s">
        <v>68</v>
      </c>
      <c r="O164" s="46">
        <v>5601.93</v>
      </c>
      <c r="P164" s="46">
        <v>535</v>
      </c>
      <c r="Q164" s="46">
        <v>35.39</v>
      </c>
      <c r="R164" s="50">
        <v>36.590000000000003</v>
      </c>
      <c r="S164" s="45" t="s">
        <v>68</v>
      </c>
      <c r="T164" s="53" t="s">
        <v>68</v>
      </c>
      <c r="V164" s="124" t="s">
        <v>100</v>
      </c>
      <c r="W164" s="123">
        <f t="shared" si="17"/>
        <v>12</v>
      </c>
      <c r="X164" s="125" t="str">
        <f t="shared" si="18"/>
        <v>Quarter 4</v>
      </c>
      <c r="Y164" s="123" t="str" cm="1">
        <f t="array" ref="Y164">_xlfn.IFS(OR(W164=1,W164=2,W164=3),"1",(OR(W164=4,W164=5,W164=6)),"2",(OR(W164=7,W164=8,W164=9)),"3",(OR(W164=10,W164=11,W164=12)),"4")</f>
        <v>4</v>
      </c>
      <c r="Z164" s="124">
        <v>2008</v>
      </c>
      <c r="AC164" s="46"/>
    </row>
    <row r="165" spans="1:29" ht="17.149999999999999"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68</v>
      </c>
      <c r="L165" s="46" t="s">
        <v>68</v>
      </c>
      <c r="M165" s="46" t="s">
        <v>68</v>
      </c>
      <c r="N165" s="50" t="s">
        <v>68</v>
      </c>
      <c r="O165" s="46">
        <v>5690.6</v>
      </c>
      <c r="P165" s="46">
        <v>557</v>
      </c>
      <c r="Q165" s="46">
        <v>67.099999999999994</v>
      </c>
      <c r="R165" s="50">
        <v>14.87</v>
      </c>
      <c r="S165" s="45" t="s">
        <v>68</v>
      </c>
      <c r="T165" s="53" t="s">
        <v>68</v>
      </c>
      <c r="V165" s="124" t="s">
        <v>89</v>
      </c>
      <c r="W165" s="123">
        <f t="shared" si="17"/>
        <v>1</v>
      </c>
      <c r="X165" s="123" t="str">
        <f t="shared" si="18"/>
        <v>Quarter 1</v>
      </c>
      <c r="Y165" s="123" t="str" cm="1">
        <f t="array" ref="Y165">_xlfn.IFS(OR(W165=1,W165=2,W165=3),"1",(OR(W165=4,W165=5,W165=6)),"2",(OR(W165=7,W165=8,W165=9)),"3",(OR(W165=10,W165=11,W165=12)),"4")</f>
        <v>1</v>
      </c>
      <c r="Z165" s="124">
        <v>2009</v>
      </c>
      <c r="AC165" s="46"/>
    </row>
    <row r="166" spans="1:29" ht="17.149999999999999"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68</v>
      </c>
      <c r="L166" s="46" t="s">
        <v>68</v>
      </c>
      <c r="M166" s="46" t="s">
        <v>68</v>
      </c>
      <c r="N166" s="50" t="s">
        <v>68</v>
      </c>
      <c r="O166" s="46">
        <v>4932.6099999999997</v>
      </c>
      <c r="P166" s="46">
        <v>467</v>
      </c>
      <c r="Q166" s="46">
        <v>59.87</v>
      </c>
      <c r="R166" s="50">
        <v>18.5</v>
      </c>
      <c r="S166" s="45" t="s">
        <v>68</v>
      </c>
      <c r="T166" s="53" t="s">
        <v>68</v>
      </c>
      <c r="V166" s="124" t="s">
        <v>90</v>
      </c>
      <c r="W166" s="123">
        <f t="shared" si="17"/>
        <v>2</v>
      </c>
      <c r="X166" s="123" t="str">
        <f t="shared" si="18"/>
        <v>Quarter 1</v>
      </c>
      <c r="Y166" s="123" t="str" cm="1">
        <f t="array" ref="Y166">_xlfn.IFS(OR(W166=1,W166=2,W166=3),"1",(OR(W166=4,W166=5,W166=6)),"2",(OR(W166=7,W166=8,W166=9)),"3",(OR(W166=10,W166=11,W166=12)),"4")</f>
        <v>1</v>
      </c>
      <c r="Z166" s="124">
        <v>2009</v>
      </c>
      <c r="AC166" s="46"/>
    </row>
    <row r="167" spans="1:29" ht="17.149999999999999"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68</v>
      </c>
      <c r="L167" s="46" t="s">
        <v>68</v>
      </c>
      <c r="M167" s="46" t="s">
        <v>68</v>
      </c>
      <c r="N167" s="50" t="s">
        <v>68</v>
      </c>
      <c r="O167" s="46">
        <v>5520.87</v>
      </c>
      <c r="P167" s="46">
        <v>379</v>
      </c>
      <c r="Q167" s="46">
        <v>71.39</v>
      </c>
      <c r="R167" s="50">
        <v>59.54</v>
      </c>
      <c r="S167" s="45" t="s">
        <v>68</v>
      </c>
      <c r="T167" s="53" t="s">
        <v>68</v>
      </c>
      <c r="V167" s="124" t="s">
        <v>91</v>
      </c>
      <c r="W167" s="123">
        <f t="shared" si="17"/>
        <v>3</v>
      </c>
      <c r="X167" s="123" t="str">
        <f t="shared" si="18"/>
        <v>Quarter 1</v>
      </c>
      <c r="Y167" s="123" t="str" cm="1">
        <f t="array" ref="Y167">_xlfn.IFS(OR(W167=1,W167=2,W167=3),"1",(OR(W167=4,W167=5,W167=6)),"2",(OR(W167=7,W167=8,W167=9)),"3",(OR(W167=10,W167=11,W167=12)),"4")</f>
        <v>1</v>
      </c>
      <c r="Z167" s="124">
        <v>2009</v>
      </c>
      <c r="AC167" s="46"/>
    </row>
    <row r="168" spans="1:29" ht="17.149999999999999"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68</v>
      </c>
      <c r="L168" s="46" t="s">
        <v>68</v>
      </c>
      <c r="M168" s="46" t="s">
        <v>68</v>
      </c>
      <c r="N168" s="50" t="s">
        <v>68</v>
      </c>
      <c r="O168" s="46">
        <v>5276.82</v>
      </c>
      <c r="P168" s="46">
        <v>274</v>
      </c>
      <c r="Q168" s="46">
        <v>92.34</v>
      </c>
      <c r="R168" s="50">
        <v>116.31</v>
      </c>
      <c r="S168" s="45" t="s">
        <v>68</v>
      </c>
      <c r="T168" s="53" t="s">
        <v>68</v>
      </c>
      <c r="V168" s="124" t="s">
        <v>92</v>
      </c>
      <c r="W168" s="123">
        <f t="shared" si="17"/>
        <v>4</v>
      </c>
      <c r="X168" s="125" t="str">
        <f t="shared" si="18"/>
        <v>Quarter 2</v>
      </c>
      <c r="Y168" s="123" t="str" cm="1">
        <f t="array" ref="Y168">_xlfn.IFS(OR(W168=1,W168=2,W168=3),"1",(OR(W168=4,W168=5,W168=6)),"2",(OR(W168=7,W168=8,W168=9)),"3",(OR(W168=10,W168=11,W168=12)),"4")</f>
        <v>2</v>
      </c>
      <c r="Z168" s="124">
        <v>2009</v>
      </c>
      <c r="AC168" s="46"/>
    </row>
    <row r="169" spans="1:29" ht="17.149999999999999"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68</v>
      </c>
      <c r="L169" s="46" t="s">
        <v>68</v>
      </c>
      <c r="M169" s="46" t="s">
        <v>68</v>
      </c>
      <c r="N169" s="50" t="s">
        <v>68</v>
      </c>
      <c r="O169" s="46">
        <v>5599.86</v>
      </c>
      <c r="P169" s="46">
        <v>249</v>
      </c>
      <c r="Q169" s="46">
        <v>98.61</v>
      </c>
      <c r="R169" s="50">
        <v>133.16</v>
      </c>
      <c r="S169" s="45" t="s">
        <v>68</v>
      </c>
      <c r="T169" s="53" t="s">
        <v>68</v>
      </c>
      <c r="V169" s="124" t="s">
        <v>93</v>
      </c>
      <c r="W169" s="123">
        <f t="shared" si="17"/>
        <v>5</v>
      </c>
      <c r="X169" s="123" t="str">
        <f t="shared" si="18"/>
        <v>Quarter 2</v>
      </c>
      <c r="Y169" s="123" t="str" cm="1">
        <f t="array" ref="Y169">_xlfn.IFS(OR(W169=1,W169=2,W169=3),"1",(OR(W169=4,W169=5,W169=6)),"2",(OR(W169=7,W169=8,W169=9)),"3",(OR(W169=10,W169=11,W169=12)),"4")</f>
        <v>2</v>
      </c>
      <c r="Z169" s="124">
        <v>2009</v>
      </c>
      <c r="AC169" s="46"/>
    </row>
    <row r="170" spans="1:29" ht="17.149999999999999"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68</v>
      </c>
      <c r="L170" s="46" t="s">
        <v>68</v>
      </c>
      <c r="M170" s="46" t="s">
        <v>68</v>
      </c>
      <c r="N170" s="50" t="s">
        <v>68</v>
      </c>
      <c r="O170" s="46">
        <v>5268.79</v>
      </c>
      <c r="P170" s="46">
        <v>79</v>
      </c>
      <c r="Q170" s="46">
        <v>90.21</v>
      </c>
      <c r="R170" s="50">
        <v>110.99</v>
      </c>
      <c r="S170" s="45" t="s">
        <v>68</v>
      </c>
      <c r="T170" s="53" t="s">
        <v>68</v>
      </c>
      <c r="V170" s="124" t="s">
        <v>94</v>
      </c>
      <c r="W170" s="123">
        <f t="shared" si="17"/>
        <v>6</v>
      </c>
      <c r="X170" s="123" t="str">
        <f t="shared" si="18"/>
        <v>Quarter 2</v>
      </c>
      <c r="Y170" s="123" t="str" cm="1">
        <f t="array" ref="Y170">_xlfn.IFS(OR(W170=1,W170=2,W170=3),"1",(OR(W170=4,W170=5,W170=6)),"2",(OR(W170=7,W170=8,W170=9)),"3",(OR(W170=10,W170=11,W170=12)),"4")</f>
        <v>2</v>
      </c>
      <c r="Z170" s="124">
        <v>2009</v>
      </c>
      <c r="AC170" s="46"/>
    </row>
    <row r="171" spans="1:29" ht="17.149999999999999"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68</v>
      </c>
      <c r="L171" s="46" t="s">
        <v>68</v>
      </c>
      <c r="M171" s="46" t="s">
        <v>68</v>
      </c>
      <c r="N171" s="50" t="s">
        <v>68</v>
      </c>
      <c r="O171" s="46">
        <v>4975.8999999999996</v>
      </c>
      <c r="P171" s="46">
        <v>77</v>
      </c>
      <c r="Q171" s="46">
        <v>128.12</v>
      </c>
      <c r="R171" s="50">
        <v>96.35</v>
      </c>
      <c r="S171" s="45" t="s">
        <v>68</v>
      </c>
      <c r="T171" s="53" t="s">
        <v>68</v>
      </c>
      <c r="V171" s="124" t="s">
        <v>95</v>
      </c>
      <c r="W171" s="123">
        <f t="shared" si="17"/>
        <v>7</v>
      </c>
      <c r="X171" s="123" t="str">
        <f t="shared" si="18"/>
        <v>Quarter 3</v>
      </c>
      <c r="Y171" s="123" t="str" cm="1">
        <f t="array" ref="Y171">_xlfn.IFS(OR(W171=1,W171=2,W171=3),"1",(OR(W171=4,W171=5,W171=6)),"2",(OR(W171=7,W171=8,W171=9)),"3",(OR(W171=10,W171=11,W171=12)),"4")</f>
        <v>3</v>
      </c>
      <c r="Z171" s="124">
        <v>2009</v>
      </c>
      <c r="AC171" s="46"/>
    </row>
    <row r="172" spans="1:29" ht="17.149999999999999"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68</v>
      </c>
      <c r="L172" s="46" t="s">
        <v>68</v>
      </c>
      <c r="M172" s="46" t="s">
        <v>68</v>
      </c>
      <c r="N172" s="50" t="s">
        <v>68</v>
      </c>
      <c r="O172" s="46">
        <v>4114.6899999999996</v>
      </c>
      <c r="P172" s="46">
        <v>65</v>
      </c>
      <c r="Q172" s="46">
        <v>152.78</v>
      </c>
      <c r="R172" s="50">
        <v>52.63</v>
      </c>
      <c r="S172" s="45" t="s">
        <v>68</v>
      </c>
      <c r="T172" s="53" t="s">
        <v>68</v>
      </c>
      <c r="V172" s="124" t="s">
        <v>96</v>
      </c>
      <c r="W172" s="123">
        <f t="shared" si="17"/>
        <v>8</v>
      </c>
      <c r="X172" s="125" t="str">
        <f t="shared" si="18"/>
        <v>Quarter 3</v>
      </c>
      <c r="Y172" s="123" t="str" cm="1">
        <f t="array" ref="Y172">_xlfn.IFS(OR(W172=1,W172=2,W172=3),"1",(OR(W172=4,W172=5,W172=6)),"2",(OR(W172=7,W172=8,W172=9)),"3",(OR(W172=10,W172=11,W172=12)),"4")</f>
        <v>3</v>
      </c>
      <c r="Z172" s="124">
        <v>2009</v>
      </c>
      <c r="AC172" s="46"/>
    </row>
    <row r="173" spans="1:29" ht="17.149999999999999"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68</v>
      </c>
      <c r="L173" s="46" t="s">
        <v>68</v>
      </c>
      <c r="M173" s="46" t="s">
        <v>68</v>
      </c>
      <c r="N173" s="50" t="s">
        <v>68</v>
      </c>
      <c r="O173" s="46">
        <v>4288.5</v>
      </c>
      <c r="P173" s="46">
        <v>83</v>
      </c>
      <c r="Q173" s="46">
        <v>167.2</v>
      </c>
      <c r="R173" s="50">
        <v>19.37</v>
      </c>
      <c r="S173" s="45" t="s">
        <v>68</v>
      </c>
      <c r="T173" s="53" t="s">
        <v>68</v>
      </c>
      <c r="V173" s="124" t="s">
        <v>97</v>
      </c>
      <c r="W173" s="123">
        <f t="shared" si="17"/>
        <v>9</v>
      </c>
      <c r="X173" s="123" t="str">
        <f t="shared" si="18"/>
        <v>Quarter 3</v>
      </c>
      <c r="Y173" s="123" t="str" cm="1">
        <f t="array" ref="Y173">_xlfn.IFS(OR(W173=1,W173=2,W173=3),"1",(OR(W173=4,W173=5,W173=6)),"2",(OR(W173=7,W173=8,W173=9)),"3",(OR(W173=10,W173=11,W173=12)),"4")</f>
        <v>3</v>
      </c>
      <c r="Z173" s="124">
        <v>2009</v>
      </c>
      <c r="AC173" s="46"/>
    </row>
    <row r="174" spans="1:29" ht="17.149999999999999"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68</v>
      </c>
      <c r="L174" s="46" t="s">
        <v>68</v>
      </c>
      <c r="M174" s="46" t="s">
        <v>68</v>
      </c>
      <c r="N174" s="50" t="s">
        <v>68</v>
      </c>
      <c r="O174" s="46">
        <v>4908.96</v>
      </c>
      <c r="P174" s="46">
        <v>77</v>
      </c>
      <c r="Q174" s="46">
        <v>231.41</v>
      </c>
      <c r="R174" s="50">
        <v>32.76</v>
      </c>
      <c r="S174" s="45" t="s">
        <v>68</v>
      </c>
      <c r="T174" s="53" t="s">
        <v>68</v>
      </c>
      <c r="V174" s="124" t="s">
        <v>98</v>
      </c>
      <c r="W174" s="123">
        <f t="shared" si="17"/>
        <v>10</v>
      </c>
      <c r="X174" s="123" t="str">
        <f t="shared" si="18"/>
        <v>Quarter 4</v>
      </c>
      <c r="Y174" s="123" t="str" cm="1">
        <f t="array" ref="Y174">_xlfn.IFS(OR(W174=1,W174=2,W174=3),"1",(OR(W174=4,W174=5,W174=6)),"2",(OR(W174=7,W174=8,W174=9)),"3",(OR(W174=10,W174=11,W174=12)),"4")</f>
        <v>4</v>
      </c>
      <c r="Z174" s="124">
        <v>2009</v>
      </c>
      <c r="AC174" s="46"/>
    </row>
    <row r="175" spans="1:29" ht="17.149999999999999"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68</v>
      </c>
      <c r="L175" s="46" t="s">
        <v>68</v>
      </c>
      <c r="M175" s="46" t="s">
        <v>68</v>
      </c>
      <c r="N175" s="50" t="s">
        <v>68</v>
      </c>
      <c r="O175" s="46">
        <v>5059.6000000000004</v>
      </c>
      <c r="P175" s="46">
        <v>180</v>
      </c>
      <c r="Q175" s="46">
        <v>214.54</v>
      </c>
      <c r="R175" s="50">
        <v>16.399999999999999</v>
      </c>
      <c r="S175" s="45" t="s">
        <v>68</v>
      </c>
      <c r="T175" s="53" t="s">
        <v>68</v>
      </c>
      <c r="V175" s="124" t="s">
        <v>99</v>
      </c>
      <c r="W175" s="123">
        <f t="shared" si="17"/>
        <v>11</v>
      </c>
      <c r="X175" s="123" t="str">
        <f t="shared" si="18"/>
        <v>Quarter 4</v>
      </c>
      <c r="Y175" s="123" t="str" cm="1">
        <f t="array" ref="Y175">_xlfn.IFS(OR(W175=1,W175=2,W175=3),"1",(OR(W175=4,W175=5,W175=6)),"2",(OR(W175=7,W175=8,W175=9)),"3",(OR(W175=10,W175=11,W175=12)),"4")</f>
        <v>4</v>
      </c>
      <c r="Z175" s="124">
        <v>2009</v>
      </c>
      <c r="AC175" s="46"/>
    </row>
    <row r="176" spans="1:29" ht="17.149999999999999"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68</v>
      </c>
      <c r="L176" s="46" t="s">
        <v>68</v>
      </c>
      <c r="M176" s="46" t="s">
        <v>68</v>
      </c>
      <c r="N176" s="50" t="s">
        <v>68</v>
      </c>
      <c r="O176" s="46">
        <v>5460.8</v>
      </c>
      <c r="P176" s="46">
        <v>323</v>
      </c>
      <c r="Q176" s="46">
        <v>285.11</v>
      </c>
      <c r="R176" s="50">
        <v>11.34</v>
      </c>
      <c r="S176" s="45" t="s">
        <v>68</v>
      </c>
      <c r="T176" s="53" t="s">
        <v>68</v>
      </c>
      <c r="V176" s="124" t="s">
        <v>100</v>
      </c>
      <c r="W176" s="123">
        <f t="shared" si="17"/>
        <v>12</v>
      </c>
      <c r="X176" s="125" t="str">
        <f t="shared" si="18"/>
        <v>Quarter 4</v>
      </c>
      <c r="Y176" s="123" t="str" cm="1">
        <f t="array" ref="Y176">_xlfn.IFS(OR(W176=1,W176=2,W176=3),"1",(OR(W176=4,W176=5,W176=6)),"2",(OR(W176=7,W176=8,W176=9)),"3",(OR(W176=10,W176=11,W176=12)),"4")</f>
        <v>4</v>
      </c>
      <c r="Z176" s="124">
        <v>2009</v>
      </c>
      <c r="AC176" s="46"/>
    </row>
    <row r="177" spans="1:29" ht="17.149999999999999"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68</v>
      </c>
      <c r="L177" s="46" t="s">
        <v>68</v>
      </c>
      <c r="M177" s="46" t="s">
        <v>68</v>
      </c>
      <c r="N177" s="50" t="s">
        <v>68</v>
      </c>
      <c r="O177" s="46">
        <v>5470.39</v>
      </c>
      <c r="P177" s="46">
        <v>558</v>
      </c>
      <c r="Q177" s="46">
        <v>264.23</v>
      </c>
      <c r="R177" s="50">
        <v>14.05</v>
      </c>
      <c r="S177" s="45" t="s">
        <v>68</v>
      </c>
      <c r="T177" s="53" t="s">
        <v>68</v>
      </c>
      <c r="V177" s="124" t="s">
        <v>89</v>
      </c>
      <c r="W177" s="123">
        <f t="shared" si="17"/>
        <v>1</v>
      </c>
      <c r="X177" s="123" t="str">
        <f t="shared" si="18"/>
        <v>Quarter 1</v>
      </c>
      <c r="Y177" s="123" t="str" cm="1">
        <f t="array" ref="Y177">_xlfn.IFS(OR(W177=1,W177=2,W177=3),"1",(OR(W177=4,W177=5,W177=6)),"2",(OR(W177=7,W177=8,W177=9)),"3",(OR(W177=10,W177=11,W177=12)),"4")</f>
        <v>1</v>
      </c>
      <c r="Z177" s="124">
        <v>2010</v>
      </c>
      <c r="AC177" s="46"/>
    </row>
    <row r="178" spans="1:29" ht="17.149999999999999"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68</v>
      </c>
      <c r="L178" s="46" t="s">
        <v>68</v>
      </c>
      <c r="M178" s="46" t="s">
        <v>68</v>
      </c>
      <c r="N178" s="50" t="s">
        <v>68</v>
      </c>
      <c r="O178" s="46">
        <v>5077.3</v>
      </c>
      <c r="P178" s="46">
        <v>411</v>
      </c>
      <c r="Q178" s="46">
        <v>230.08</v>
      </c>
      <c r="R178" s="50">
        <v>12.75</v>
      </c>
      <c r="S178" s="45" t="s">
        <v>68</v>
      </c>
      <c r="T178" s="53" t="s">
        <v>68</v>
      </c>
      <c r="V178" s="124" t="s">
        <v>90</v>
      </c>
      <c r="W178" s="123">
        <f t="shared" si="17"/>
        <v>2</v>
      </c>
      <c r="X178" s="123" t="str">
        <f t="shared" si="18"/>
        <v>Quarter 1</v>
      </c>
      <c r="Y178" s="123" t="str" cm="1">
        <f t="array" ref="Y178">_xlfn.IFS(OR(W178=1,W178=2,W178=3),"1",(OR(W178=4,W178=5,W178=6)),"2",(OR(W178=7,W178=8,W178=9)),"3",(OR(W178=10,W178=11,W178=12)),"4")</f>
        <v>1</v>
      </c>
      <c r="Z178" s="124">
        <v>2010</v>
      </c>
      <c r="AC178" s="46"/>
    </row>
    <row r="179" spans="1:29" ht="17.149999999999999"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68</v>
      </c>
      <c r="L179" s="46" t="s">
        <v>68</v>
      </c>
      <c r="M179" s="46" t="s">
        <v>68</v>
      </c>
      <c r="N179" s="50" t="s">
        <v>68</v>
      </c>
      <c r="O179" s="46">
        <v>5908.25</v>
      </c>
      <c r="P179" s="46">
        <v>409</v>
      </c>
      <c r="Q179" s="46">
        <v>226.18</v>
      </c>
      <c r="R179" s="50">
        <v>40.29</v>
      </c>
      <c r="S179" s="45" t="s">
        <v>68</v>
      </c>
      <c r="T179" s="53" t="s">
        <v>68</v>
      </c>
      <c r="V179" s="124" t="s">
        <v>91</v>
      </c>
      <c r="W179" s="123">
        <f t="shared" si="17"/>
        <v>3</v>
      </c>
      <c r="X179" s="123" t="str">
        <f t="shared" si="18"/>
        <v>Quarter 1</v>
      </c>
      <c r="Y179" s="123" t="str" cm="1">
        <f t="array" ref="Y179">_xlfn.IFS(OR(W179=1,W179=2,W179=3),"1",(OR(W179=4,W179=5,W179=6)),"2",(OR(W179=7,W179=8,W179=9)),"3",(OR(W179=10,W179=11,W179=12)),"4")</f>
        <v>1</v>
      </c>
      <c r="Z179" s="124">
        <v>2010</v>
      </c>
      <c r="AC179" s="46"/>
    </row>
    <row r="180" spans="1:29" ht="17.149999999999999"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68</v>
      </c>
      <c r="L180" s="46" t="s">
        <v>68</v>
      </c>
      <c r="M180" s="46" t="s">
        <v>68</v>
      </c>
      <c r="N180" s="50" t="s">
        <v>68</v>
      </c>
      <c r="O180" s="46">
        <v>5842.52</v>
      </c>
      <c r="P180" s="46">
        <v>251</v>
      </c>
      <c r="Q180" s="46">
        <v>292.35000000000002</v>
      </c>
      <c r="R180" s="50">
        <v>100.91</v>
      </c>
      <c r="S180" s="45" t="s">
        <v>68</v>
      </c>
      <c r="T180" s="53" t="s">
        <v>68</v>
      </c>
      <c r="V180" s="124" t="s">
        <v>92</v>
      </c>
      <c r="W180" s="123">
        <f t="shared" si="17"/>
        <v>4</v>
      </c>
      <c r="X180" s="125" t="str">
        <f t="shared" si="18"/>
        <v>Quarter 2</v>
      </c>
      <c r="Y180" s="123" t="str" cm="1">
        <f t="array" ref="Y180">_xlfn.IFS(OR(W180=1,W180=2,W180=3),"1",(OR(W180=4,W180=5,W180=6)),"2",(OR(W180=7,W180=8,W180=9)),"3",(OR(W180=10,W180=11,W180=12)),"4")</f>
        <v>2</v>
      </c>
      <c r="Z180" s="124">
        <v>2010</v>
      </c>
      <c r="AC180" s="46"/>
    </row>
    <row r="181" spans="1:29" ht="17.149999999999999"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68</v>
      </c>
      <c r="L181" s="46" t="s">
        <v>68</v>
      </c>
      <c r="M181" s="46" t="s">
        <v>68</v>
      </c>
      <c r="N181" s="50" t="s">
        <v>68</v>
      </c>
      <c r="O181" s="46">
        <v>5569.6</v>
      </c>
      <c r="P181" s="46">
        <v>243</v>
      </c>
      <c r="Q181" s="46">
        <v>273.27</v>
      </c>
      <c r="R181" s="50">
        <v>78.61</v>
      </c>
      <c r="S181" s="45" t="s">
        <v>68</v>
      </c>
      <c r="T181" s="53" t="s">
        <v>68</v>
      </c>
      <c r="V181" s="124" t="s">
        <v>93</v>
      </c>
      <c r="W181" s="123">
        <f t="shared" si="17"/>
        <v>5</v>
      </c>
      <c r="X181" s="123" t="str">
        <f t="shared" si="18"/>
        <v>Quarter 2</v>
      </c>
      <c r="Y181" s="123" t="str" cm="1">
        <f t="array" ref="Y181">_xlfn.IFS(OR(W181=1,W181=2,W181=3),"1",(OR(W181=4,W181=5,W181=6)),"2",(OR(W181=7,W181=8,W181=9)),"3",(OR(W181=10,W181=11,W181=12)),"4")</f>
        <v>2</v>
      </c>
      <c r="Z181" s="124">
        <v>2010</v>
      </c>
      <c r="AC181" s="46"/>
    </row>
    <row r="182" spans="1:29" ht="17.149999999999999"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68</v>
      </c>
      <c r="L182" s="46" t="s">
        <v>68</v>
      </c>
      <c r="M182" s="46" t="s">
        <v>68</v>
      </c>
      <c r="N182" s="50" t="s">
        <v>68</v>
      </c>
      <c r="O182" s="46">
        <v>4695.09</v>
      </c>
      <c r="P182" s="46">
        <v>213</v>
      </c>
      <c r="Q182" s="46">
        <v>161.56</v>
      </c>
      <c r="R182" s="50">
        <v>124.71</v>
      </c>
      <c r="S182" s="45" t="s">
        <v>68</v>
      </c>
      <c r="T182" s="53" t="s">
        <v>68</v>
      </c>
      <c r="V182" s="124" t="s">
        <v>94</v>
      </c>
      <c r="W182" s="123">
        <f t="shared" si="17"/>
        <v>6</v>
      </c>
      <c r="X182" s="123" t="str">
        <f t="shared" si="18"/>
        <v>Quarter 2</v>
      </c>
      <c r="Y182" s="123" t="str" cm="1">
        <f t="array" ref="Y182">_xlfn.IFS(OR(W182=1,W182=2,W182=3),"1",(OR(W182=4,W182=5,W182=6)),"2",(OR(W182=7,W182=8,W182=9)),"3",(OR(W182=10,W182=11,W182=12)),"4")</f>
        <v>2</v>
      </c>
      <c r="Z182" s="124">
        <v>2010</v>
      </c>
      <c r="AC182" s="46"/>
    </row>
    <row r="183" spans="1:29" ht="17.149999999999999"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68</v>
      </c>
      <c r="L183" s="46" t="s">
        <v>68</v>
      </c>
      <c r="M183" s="46" t="s">
        <v>68</v>
      </c>
      <c r="N183" s="50" t="s">
        <v>68</v>
      </c>
      <c r="O183" s="46">
        <v>4566.24</v>
      </c>
      <c r="P183" s="46">
        <v>150</v>
      </c>
      <c r="Q183" s="46">
        <v>166.6</v>
      </c>
      <c r="R183" s="50">
        <v>116.98</v>
      </c>
      <c r="S183" s="45" t="s">
        <v>68</v>
      </c>
      <c r="T183" s="53" t="s">
        <v>68</v>
      </c>
      <c r="V183" s="124" t="s">
        <v>95</v>
      </c>
      <c r="W183" s="123">
        <f t="shared" si="17"/>
        <v>7</v>
      </c>
      <c r="X183" s="123" t="str">
        <f t="shared" si="18"/>
        <v>Quarter 3</v>
      </c>
      <c r="Y183" s="123" t="str" cm="1">
        <f t="array" ref="Y183">_xlfn.IFS(OR(W183=1,W183=2,W183=3),"1",(OR(W183=4,W183=5,W183=6)),"2",(OR(W183=7,W183=8,W183=9)),"3",(OR(W183=10,W183=11,W183=12)),"4")</f>
        <v>3</v>
      </c>
      <c r="Z183" s="124">
        <v>2010</v>
      </c>
      <c r="AC183" s="46"/>
    </row>
    <row r="184" spans="1:29" ht="17.149999999999999"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68</v>
      </c>
      <c r="L184" s="46" t="s">
        <v>68</v>
      </c>
      <c r="M184" s="46" t="s">
        <v>68</v>
      </c>
      <c r="N184" s="50" t="s">
        <v>68</v>
      </c>
      <c r="O184" s="46">
        <v>4544.95</v>
      </c>
      <c r="P184" s="46">
        <v>89</v>
      </c>
      <c r="Q184" s="46">
        <v>237.97</v>
      </c>
      <c r="R184" s="50">
        <v>79.150000000000006</v>
      </c>
      <c r="S184" s="45" t="s">
        <v>68</v>
      </c>
      <c r="T184" s="53" t="s">
        <v>68</v>
      </c>
      <c r="V184" s="124" t="s">
        <v>96</v>
      </c>
      <c r="W184" s="123">
        <f t="shared" si="17"/>
        <v>8</v>
      </c>
      <c r="X184" s="125" t="str">
        <f t="shared" si="18"/>
        <v>Quarter 3</v>
      </c>
      <c r="Y184" s="123" t="str" cm="1">
        <f t="array" ref="Y184">_xlfn.IFS(OR(W184=1,W184=2,W184=3),"1",(OR(W184=4,W184=5,W184=6)),"2",(OR(W184=7,W184=8,W184=9)),"3",(OR(W184=10,W184=11,W184=12)),"4")</f>
        <v>3</v>
      </c>
      <c r="Z184" s="124">
        <v>2010</v>
      </c>
      <c r="AC184" s="46"/>
    </row>
    <row r="185" spans="1:29" ht="17.149999999999999"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68</v>
      </c>
      <c r="L185" s="46" t="s">
        <v>68</v>
      </c>
      <c r="M185" s="46" t="s">
        <v>68</v>
      </c>
      <c r="N185" s="50" t="s">
        <v>68</v>
      </c>
      <c r="O185" s="46">
        <v>4446.33</v>
      </c>
      <c r="P185" s="46">
        <v>89</v>
      </c>
      <c r="Q185" s="46">
        <v>253.01</v>
      </c>
      <c r="R185" s="50">
        <v>19.510000000000002</v>
      </c>
      <c r="S185" s="45" t="s">
        <v>68</v>
      </c>
      <c r="T185" s="53" t="s">
        <v>68</v>
      </c>
      <c r="V185" s="124" t="s">
        <v>97</v>
      </c>
      <c r="W185" s="123">
        <f t="shared" si="17"/>
        <v>9</v>
      </c>
      <c r="X185" s="123" t="str">
        <f t="shared" si="18"/>
        <v>Quarter 3</v>
      </c>
      <c r="Y185" s="123" t="str" cm="1">
        <f t="array" ref="Y185">_xlfn.IFS(OR(W185=1,W185=2,W185=3),"1",(OR(W185=4,W185=5,W185=6)),"2",(OR(W185=7,W185=8,W185=9)),"3",(OR(W185=10,W185=11,W185=12)),"4")</f>
        <v>3</v>
      </c>
      <c r="Z185" s="124">
        <v>2010</v>
      </c>
      <c r="AC185" s="46"/>
    </row>
    <row r="186" spans="1:29" ht="17.149999999999999"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68</v>
      </c>
      <c r="L186" s="46" t="s">
        <v>68</v>
      </c>
      <c r="M186" s="46" t="s">
        <v>68</v>
      </c>
      <c r="N186" s="50" t="s">
        <v>68</v>
      </c>
      <c r="O186" s="46">
        <v>4777.68</v>
      </c>
      <c r="P186" s="46">
        <v>183</v>
      </c>
      <c r="Q186" s="46">
        <v>284.38</v>
      </c>
      <c r="R186" s="50">
        <v>34.22</v>
      </c>
      <c r="S186" s="45" t="s">
        <v>68</v>
      </c>
      <c r="T186" s="53" t="s">
        <v>68</v>
      </c>
      <c r="V186" s="124" t="s">
        <v>98</v>
      </c>
      <c r="W186" s="123">
        <f t="shared" si="17"/>
        <v>10</v>
      </c>
      <c r="X186" s="123" t="str">
        <f t="shared" si="18"/>
        <v>Quarter 4</v>
      </c>
      <c r="Y186" s="123" t="str" cm="1">
        <f t="array" ref="Y186">_xlfn.IFS(OR(W186=1,W186=2,W186=3),"1",(OR(W186=4,W186=5,W186=6)),"2",(OR(W186=7,W186=8,W186=9)),"3",(OR(W186=10,W186=11,W186=12)),"4")</f>
        <v>4</v>
      </c>
      <c r="Z186" s="124">
        <v>2010</v>
      </c>
      <c r="AC186" s="46"/>
    </row>
    <row r="187" spans="1:29" ht="17.149999999999999"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68</v>
      </c>
      <c r="L187" s="46" t="s">
        <v>68</v>
      </c>
      <c r="M187" s="46" t="s">
        <v>68</v>
      </c>
      <c r="N187" s="50" t="s">
        <v>68</v>
      </c>
      <c r="O187" s="46">
        <v>4836.88</v>
      </c>
      <c r="P187" s="46">
        <v>226</v>
      </c>
      <c r="Q187" s="46">
        <v>308.57</v>
      </c>
      <c r="R187" s="50">
        <v>26.22</v>
      </c>
      <c r="S187" s="45" t="s">
        <v>68</v>
      </c>
      <c r="T187" s="53" t="s">
        <v>68</v>
      </c>
      <c r="V187" s="124" t="s">
        <v>99</v>
      </c>
      <c r="W187" s="123">
        <f t="shared" si="17"/>
        <v>11</v>
      </c>
      <c r="X187" s="123" t="str">
        <f t="shared" si="18"/>
        <v>Quarter 4</v>
      </c>
      <c r="Y187" s="123" t="str" cm="1">
        <f t="array" ref="Y187">_xlfn.IFS(OR(W187=1,W187=2,W187=3),"1",(OR(W187=4,W187=5,W187=6)),"2",(OR(W187=7,W187=8,W187=9)),"3",(OR(W187=10,W187=11,W187=12)),"4")</f>
        <v>4</v>
      </c>
      <c r="Z187" s="124">
        <v>2010</v>
      </c>
      <c r="AC187" s="46"/>
    </row>
    <row r="188" spans="1:29" ht="17.149999999999999"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68</v>
      </c>
      <c r="L188" s="46" t="s">
        <v>68</v>
      </c>
      <c r="M188" s="46" t="s">
        <v>68</v>
      </c>
      <c r="N188" s="50" t="s">
        <v>68</v>
      </c>
      <c r="O188" s="46">
        <v>5475.02</v>
      </c>
      <c r="P188" s="46">
        <v>389</v>
      </c>
      <c r="Q188" s="46">
        <v>358.63</v>
      </c>
      <c r="R188" s="50">
        <v>17.27</v>
      </c>
      <c r="S188" s="45" t="s">
        <v>68</v>
      </c>
      <c r="T188" s="53" t="s">
        <v>68</v>
      </c>
      <c r="V188" s="124" t="s">
        <v>100</v>
      </c>
      <c r="W188" s="123">
        <f t="shared" si="17"/>
        <v>12</v>
      </c>
      <c r="X188" s="125" t="str">
        <f t="shared" si="18"/>
        <v>Quarter 4</v>
      </c>
      <c r="Y188" s="123" t="str" cm="1">
        <f t="array" ref="Y188">_xlfn.IFS(OR(W188=1,W188=2,W188=3),"1",(OR(W188=4,W188=5,W188=6)),"2",(OR(W188=7,W188=8,W188=9)),"3",(OR(W188=10,W188=11,W188=12)),"4")</f>
        <v>4</v>
      </c>
      <c r="Z188" s="124">
        <v>2010</v>
      </c>
      <c r="AC188" s="46"/>
    </row>
    <row r="189" spans="1:29" ht="17.149999999999999"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68</v>
      </c>
      <c r="L189" s="46" t="s">
        <v>68</v>
      </c>
      <c r="M189" s="46" t="s">
        <v>68</v>
      </c>
      <c r="N189" s="50" t="s">
        <v>68</v>
      </c>
      <c r="O189" s="46">
        <v>5170.72</v>
      </c>
      <c r="P189" s="46">
        <v>282</v>
      </c>
      <c r="Q189" s="46">
        <v>415.45</v>
      </c>
      <c r="R189" s="50">
        <v>31.09</v>
      </c>
      <c r="S189" s="45" t="s">
        <v>68</v>
      </c>
      <c r="T189" s="53" t="s">
        <v>68</v>
      </c>
      <c r="V189" s="124" t="s">
        <v>89</v>
      </c>
      <c r="W189" s="123">
        <f t="shared" si="17"/>
        <v>1</v>
      </c>
      <c r="X189" s="123" t="str">
        <f t="shared" si="18"/>
        <v>Quarter 1</v>
      </c>
      <c r="Y189" s="123" t="str" cm="1">
        <f t="array" ref="Y189">_xlfn.IFS(OR(W189=1,W189=2,W189=3),"1",(OR(W189=4,W189=5,W189=6)),"2",(OR(W189=7,W189=8,W189=9)),"3",(OR(W189=10,W189=11,W189=12)),"4")</f>
        <v>1</v>
      </c>
      <c r="Z189" s="124">
        <v>2011</v>
      </c>
      <c r="AC189" s="46"/>
    </row>
    <row r="190" spans="1:29" ht="17.149999999999999"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68</v>
      </c>
      <c r="L190" s="46" t="s">
        <v>68</v>
      </c>
      <c r="M190" s="46" t="s">
        <v>68</v>
      </c>
      <c r="N190" s="50" t="s">
        <v>68</v>
      </c>
      <c r="O190" s="46">
        <v>4367.24</v>
      </c>
      <c r="P190" s="46">
        <v>169</v>
      </c>
      <c r="Q190" s="46">
        <v>341.92</v>
      </c>
      <c r="R190" s="50">
        <v>15.2</v>
      </c>
      <c r="S190" s="45" t="s">
        <v>68</v>
      </c>
      <c r="T190" s="53" t="s">
        <v>68</v>
      </c>
      <c r="V190" s="124" t="s">
        <v>90</v>
      </c>
      <c r="W190" s="123">
        <f t="shared" si="17"/>
        <v>2</v>
      </c>
      <c r="X190" s="123" t="str">
        <f t="shared" si="18"/>
        <v>Quarter 1</v>
      </c>
      <c r="Y190" s="123" t="str" cm="1">
        <f t="array" ref="Y190">_xlfn.IFS(OR(W190=1,W190=2,W190=3),"1",(OR(W190=4,W190=5,W190=6)),"2",(OR(W190=7,W190=8,W190=9)),"3",(OR(W190=10,W190=11,W190=12)),"4")</f>
        <v>1</v>
      </c>
      <c r="Z190" s="124">
        <v>2011</v>
      </c>
      <c r="AC190" s="46"/>
    </row>
    <row r="191" spans="1:29" ht="17.149999999999999"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68</v>
      </c>
      <c r="L191" s="46" t="s">
        <v>68</v>
      </c>
      <c r="M191" s="46" t="s">
        <v>68</v>
      </c>
      <c r="N191" s="50" t="s">
        <v>68</v>
      </c>
      <c r="O191" s="46">
        <v>5097.67</v>
      </c>
      <c r="P191" s="46">
        <v>203</v>
      </c>
      <c r="Q191" s="46">
        <v>418.18</v>
      </c>
      <c r="R191" s="50">
        <v>63.67</v>
      </c>
      <c r="S191" s="45" t="s">
        <v>68</v>
      </c>
      <c r="T191" s="53" t="s">
        <v>68</v>
      </c>
      <c r="V191" s="124" t="s">
        <v>91</v>
      </c>
      <c r="W191" s="123">
        <f t="shared" si="17"/>
        <v>3</v>
      </c>
      <c r="X191" s="123" t="str">
        <f t="shared" si="18"/>
        <v>Quarter 1</v>
      </c>
      <c r="Y191" s="123" t="str" cm="1">
        <f t="array" ref="Y191">_xlfn.IFS(OR(W191=1,W191=2,W191=3),"1",(OR(W191=4,W191=5,W191=6)),"2",(OR(W191=7,W191=8,W191=9)),"3",(OR(W191=10,W191=11,W191=12)),"4")</f>
        <v>1</v>
      </c>
      <c r="Z191" s="124">
        <v>2011</v>
      </c>
      <c r="AC191" s="46"/>
    </row>
    <row r="192" spans="1:29" ht="17.149999999999999"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68</v>
      </c>
      <c r="L192" s="46" t="s">
        <v>68</v>
      </c>
      <c r="M192" s="46" t="s">
        <v>68</v>
      </c>
      <c r="N192" s="50" t="s">
        <v>68</v>
      </c>
      <c r="O192" s="46">
        <v>4820.96</v>
      </c>
      <c r="P192" s="46">
        <v>205</v>
      </c>
      <c r="Q192" s="46">
        <v>455.55</v>
      </c>
      <c r="R192" s="50">
        <v>127.59</v>
      </c>
      <c r="S192" s="45" t="s">
        <v>68</v>
      </c>
      <c r="T192" s="53" t="s">
        <v>68</v>
      </c>
      <c r="V192" s="124" t="s">
        <v>92</v>
      </c>
      <c r="W192" s="123">
        <f t="shared" si="17"/>
        <v>4</v>
      </c>
      <c r="X192" s="125" t="str">
        <f t="shared" si="18"/>
        <v>Quarter 2</v>
      </c>
      <c r="Y192" s="123" t="str" cm="1">
        <f t="array" ref="Y192">_xlfn.IFS(OR(W192=1,W192=2,W192=3),"1",(OR(W192=4,W192=5,W192=6)),"2",(OR(W192=7,W192=8,W192=9)),"3",(OR(W192=10,W192=11,W192=12)),"4")</f>
        <v>2</v>
      </c>
      <c r="Z192" s="124">
        <v>2011</v>
      </c>
      <c r="AC192" s="46"/>
    </row>
    <row r="193" spans="1:29" ht="17.149999999999999"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68</v>
      </c>
      <c r="L193" s="46" t="s">
        <v>68</v>
      </c>
      <c r="M193" s="46" t="s">
        <v>68</v>
      </c>
      <c r="N193" s="50" t="s">
        <v>68</v>
      </c>
      <c r="O193" s="46">
        <v>4575.32</v>
      </c>
      <c r="P193" s="46">
        <v>147</v>
      </c>
      <c r="Q193" s="46">
        <v>421.37</v>
      </c>
      <c r="R193" s="50">
        <v>109.91</v>
      </c>
      <c r="S193" s="45" t="s">
        <v>68</v>
      </c>
      <c r="T193" s="53" t="s">
        <v>68</v>
      </c>
      <c r="V193" s="124" t="s">
        <v>93</v>
      </c>
      <c r="W193" s="123">
        <f t="shared" si="17"/>
        <v>5</v>
      </c>
      <c r="X193" s="123" t="str">
        <f t="shared" si="18"/>
        <v>Quarter 2</v>
      </c>
      <c r="Y193" s="123" t="str" cm="1">
        <f t="array" ref="Y193">_xlfn.IFS(OR(W193=1,W193=2,W193=3),"1",(OR(W193=4,W193=5,W193=6)),"2",(OR(W193=7,W193=8,W193=9)),"3",(OR(W193=10,W193=11,W193=12)),"4")</f>
        <v>2</v>
      </c>
      <c r="Z193" s="124">
        <v>2011</v>
      </c>
      <c r="AC193" s="46"/>
    </row>
    <row r="194" spans="1:29" ht="17.149999999999999"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68</v>
      </c>
      <c r="L194" s="46" t="s">
        <v>68</v>
      </c>
      <c r="M194" s="46" t="s">
        <v>68</v>
      </c>
      <c r="N194" s="50" t="s">
        <v>68</v>
      </c>
      <c r="O194" s="46">
        <v>4175.57</v>
      </c>
      <c r="P194" s="46">
        <v>70</v>
      </c>
      <c r="Q194" s="46">
        <v>345.79</v>
      </c>
      <c r="R194" s="50">
        <v>90.61</v>
      </c>
      <c r="S194" s="45" t="s">
        <v>68</v>
      </c>
      <c r="T194" s="53" t="s">
        <v>68</v>
      </c>
      <c r="V194" s="124" t="s">
        <v>94</v>
      </c>
      <c r="W194" s="123">
        <f t="shared" si="17"/>
        <v>6</v>
      </c>
      <c r="X194" s="123" t="str">
        <f t="shared" si="18"/>
        <v>Quarter 2</v>
      </c>
      <c r="Y194" s="123" t="str" cm="1">
        <f t="array" ref="Y194">_xlfn.IFS(OR(W194=1,W194=2,W194=3),"1",(OR(W194=4,W194=5,W194=6)),"2",(OR(W194=7,W194=8,W194=9)),"3",(OR(W194=10,W194=11,W194=12)),"4")</f>
        <v>2</v>
      </c>
      <c r="Z194" s="124">
        <v>2011</v>
      </c>
      <c r="AC194" s="46"/>
    </row>
    <row r="195" spans="1:29" ht="17.149999999999999"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68</v>
      </c>
      <c r="L195" s="46" t="s">
        <v>68</v>
      </c>
      <c r="M195" s="46" t="s">
        <v>68</v>
      </c>
      <c r="N195" s="50" t="s">
        <v>68</v>
      </c>
      <c r="O195" s="46">
        <v>4145.79</v>
      </c>
      <c r="P195" s="46">
        <v>60</v>
      </c>
      <c r="Q195" s="46">
        <v>319.95</v>
      </c>
      <c r="R195" s="50">
        <v>101.44</v>
      </c>
      <c r="S195" s="45" t="s">
        <v>68</v>
      </c>
      <c r="T195" s="53" t="s">
        <v>68</v>
      </c>
      <c r="V195" s="124" t="s">
        <v>95</v>
      </c>
      <c r="W195" s="123">
        <f t="shared" si="17"/>
        <v>7</v>
      </c>
      <c r="X195" s="123" t="str">
        <f t="shared" si="18"/>
        <v>Quarter 3</v>
      </c>
      <c r="Y195" s="123" t="str" cm="1">
        <f t="array" ref="Y195">_xlfn.IFS(OR(W195=1,W195=2,W195=3),"1",(OR(W195=4,W195=5,W195=6)),"2",(OR(W195=7,W195=8,W195=9)),"3",(OR(W195=10,W195=11,W195=12)),"4")</f>
        <v>3</v>
      </c>
      <c r="Z195" s="124">
        <v>2011</v>
      </c>
      <c r="AC195" s="46"/>
    </row>
    <row r="196" spans="1:29" ht="17.149999999999999"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68</v>
      </c>
      <c r="L196" s="46" t="s">
        <v>68</v>
      </c>
      <c r="M196" s="46" t="s">
        <v>68</v>
      </c>
      <c r="N196" s="50" t="s">
        <v>68</v>
      </c>
      <c r="O196" s="46">
        <v>3609.05</v>
      </c>
      <c r="P196" s="46">
        <v>79</v>
      </c>
      <c r="Q196" s="46">
        <v>305.91000000000003</v>
      </c>
      <c r="R196" s="50">
        <v>50.37</v>
      </c>
      <c r="S196" s="45" t="s">
        <v>68</v>
      </c>
      <c r="T196" s="53" t="s">
        <v>68</v>
      </c>
      <c r="V196" s="124" t="s">
        <v>96</v>
      </c>
      <c r="W196" s="123">
        <f t="shared" si="17"/>
        <v>8</v>
      </c>
      <c r="X196" s="125" t="str">
        <f t="shared" si="18"/>
        <v>Quarter 3</v>
      </c>
      <c r="Y196" s="123" t="str" cm="1">
        <f t="array" ref="Y196">_xlfn.IFS(OR(W196=1,W196=2,W196=3),"1",(OR(W196=4,W196=5,W196=6)),"2",(OR(W196=7,W196=8,W196=9)),"3",(OR(W196=10,W196=11,W196=12)),"4")</f>
        <v>3</v>
      </c>
      <c r="Z196" s="124">
        <v>2011</v>
      </c>
      <c r="AC196" s="46"/>
    </row>
    <row r="197" spans="1:29" ht="17.149999999999999"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68</v>
      </c>
      <c r="L197" s="46" t="s">
        <v>68</v>
      </c>
      <c r="M197" s="46" t="s">
        <v>68</v>
      </c>
      <c r="N197" s="50" t="s">
        <v>68</v>
      </c>
      <c r="O197" s="46">
        <v>3909.02</v>
      </c>
      <c r="P197" s="46">
        <v>109</v>
      </c>
      <c r="Q197" s="46">
        <v>272.86</v>
      </c>
      <c r="R197" s="50">
        <v>26.99</v>
      </c>
      <c r="S197" s="45" t="s">
        <v>68</v>
      </c>
      <c r="T197" s="53" t="s">
        <v>68</v>
      </c>
      <c r="V197" s="124" t="s">
        <v>97</v>
      </c>
      <c r="W197" s="123">
        <f t="shared" si="17"/>
        <v>9</v>
      </c>
      <c r="X197" s="123" t="str">
        <f t="shared" si="18"/>
        <v>Quarter 3</v>
      </c>
      <c r="Y197" s="123" t="str" cm="1">
        <f t="array" ref="Y197">_xlfn.IFS(OR(W197=1,W197=2,W197=3),"1",(OR(W197=4,W197=5,W197=6)),"2",(OR(W197=7,W197=8,W197=9)),"3",(OR(W197=10,W197=11,W197=12)),"4")</f>
        <v>3</v>
      </c>
      <c r="Z197" s="124">
        <v>2011</v>
      </c>
      <c r="AC197" s="46"/>
    </row>
    <row r="198" spans="1:29" ht="17.149999999999999"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68</v>
      </c>
      <c r="L198" s="46" t="s">
        <v>68</v>
      </c>
      <c r="M198" s="46" t="s">
        <v>68</v>
      </c>
      <c r="N198" s="50" t="s">
        <v>68</v>
      </c>
      <c r="O198" s="46">
        <v>4550.74</v>
      </c>
      <c r="P198" s="46">
        <v>94</v>
      </c>
      <c r="Q198" s="46">
        <v>297.93</v>
      </c>
      <c r="R198" s="50">
        <v>25.25</v>
      </c>
      <c r="S198" s="45" t="s">
        <v>68</v>
      </c>
      <c r="T198" s="53" t="s">
        <v>68</v>
      </c>
      <c r="V198" s="124" t="s">
        <v>98</v>
      </c>
      <c r="W198" s="123">
        <f t="shared" si="17"/>
        <v>10</v>
      </c>
      <c r="X198" s="123" t="str">
        <f t="shared" si="18"/>
        <v>Quarter 4</v>
      </c>
      <c r="Y198" s="123" t="str" cm="1">
        <f t="array" ref="Y198">_xlfn.IFS(OR(W198=1,W198=2,W198=3),"1",(OR(W198=4,W198=5,W198=6)),"2",(OR(W198=7,W198=8,W198=9)),"3",(OR(W198=10,W198=11,W198=12)),"4")</f>
        <v>4</v>
      </c>
      <c r="Z198" s="124">
        <v>2011</v>
      </c>
      <c r="AC198" s="46"/>
    </row>
    <row r="199" spans="1:29" ht="17.149999999999999"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68</v>
      </c>
      <c r="L199" s="46" t="s">
        <v>68</v>
      </c>
      <c r="M199" s="46" t="s">
        <v>68</v>
      </c>
      <c r="N199" s="50" t="s">
        <v>68</v>
      </c>
      <c r="O199" s="46">
        <v>4608.71</v>
      </c>
      <c r="P199" s="46">
        <v>174</v>
      </c>
      <c r="Q199" s="46">
        <v>201.02</v>
      </c>
      <c r="R199" s="50">
        <v>5.22</v>
      </c>
      <c r="S199" s="45" t="s">
        <v>68</v>
      </c>
      <c r="T199" s="53" t="s">
        <v>68</v>
      </c>
      <c r="V199" s="124" t="s">
        <v>99</v>
      </c>
      <c r="W199" s="123">
        <f t="shared" si="17"/>
        <v>11</v>
      </c>
      <c r="X199" s="123" t="str">
        <f t="shared" si="18"/>
        <v>Quarter 4</v>
      </c>
      <c r="Y199" s="123" t="str" cm="1">
        <f t="array" ref="Y199">_xlfn.IFS(OR(W199=1,W199=2,W199=3),"1",(OR(W199=4,W199=5,W199=6)),"2",(OR(W199=7,W199=8,W199=9)),"3",(OR(W199=10,W199=11,W199=12)),"4")</f>
        <v>4</v>
      </c>
      <c r="Z199" s="124">
        <v>2011</v>
      </c>
      <c r="AC199" s="46"/>
    </row>
    <row r="200" spans="1:29" ht="17.149999999999999"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68</v>
      </c>
      <c r="L200" s="46" t="s">
        <v>68</v>
      </c>
      <c r="M200" s="46" t="s">
        <v>68</v>
      </c>
      <c r="N200" s="50" t="s">
        <v>68</v>
      </c>
      <c r="O200" s="46">
        <v>4694.21</v>
      </c>
      <c r="P200" s="46">
        <v>199</v>
      </c>
      <c r="Q200" s="46">
        <v>265.08</v>
      </c>
      <c r="R200" s="50">
        <v>5.05</v>
      </c>
      <c r="S200" s="45" t="s">
        <v>68</v>
      </c>
      <c r="T200" s="53" t="s">
        <v>68</v>
      </c>
      <c r="V200" s="124" t="s">
        <v>100</v>
      </c>
      <c r="W200" s="123">
        <f t="shared" si="17"/>
        <v>12</v>
      </c>
      <c r="X200" s="125" t="str">
        <f t="shared" si="18"/>
        <v>Quarter 4</v>
      </c>
      <c r="Y200" s="123" t="str" cm="1">
        <f t="array" ref="Y200">_xlfn.IFS(OR(W200=1,W200=2,W200=3),"1",(OR(W200=4,W200=5,W200=6)),"2",(OR(W200=7,W200=8,W200=9)),"3",(OR(W200=10,W200=11,W200=12)),"4")</f>
        <v>4</v>
      </c>
      <c r="Z200" s="124">
        <v>2011</v>
      </c>
      <c r="AC200" s="46"/>
    </row>
    <row r="201" spans="1:29" ht="17.149999999999999"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68</v>
      </c>
      <c r="L201" s="46" t="s">
        <v>68</v>
      </c>
      <c r="M201" s="46" t="s">
        <v>68</v>
      </c>
      <c r="N201" s="50" t="s">
        <v>68</v>
      </c>
      <c r="O201" s="46">
        <v>4269.07</v>
      </c>
      <c r="P201" s="46">
        <v>193</v>
      </c>
      <c r="Q201" s="46">
        <v>197.42</v>
      </c>
      <c r="R201" s="50">
        <v>16.72</v>
      </c>
      <c r="S201" s="45" t="s">
        <v>68</v>
      </c>
      <c r="T201" s="53" t="s">
        <v>68</v>
      </c>
      <c r="V201" s="124" t="s">
        <v>89</v>
      </c>
      <c r="W201" s="123">
        <f t="shared" si="17"/>
        <v>1</v>
      </c>
      <c r="X201" s="123" t="str">
        <f t="shared" si="18"/>
        <v>Quarter 1</v>
      </c>
      <c r="Y201" s="123" t="str" cm="1">
        <f t="array" ref="Y201">_xlfn.IFS(OR(W201=1,W201=2,W201=3),"1",(OR(W201=4,W201=5,W201=6)),"2",(OR(W201=7,W201=8,W201=9)),"3",(OR(W201=10,W201=11,W201=12)),"4")</f>
        <v>1</v>
      </c>
      <c r="Z201" s="124">
        <v>2012</v>
      </c>
      <c r="AC201" s="46"/>
    </row>
    <row r="202" spans="1:29" ht="17.149999999999999"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68</v>
      </c>
      <c r="L202" s="46" t="s">
        <v>68</v>
      </c>
      <c r="M202" s="46" t="s">
        <v>68</v>
      </c>
      <c r="N202" s="50" t="s">
        <v>68</v>
      </c>
      <c r="O202" s="46">
        <v>4079.57</v>
      </c>
      <c r="P202" s="46">
        <v>234</v>
      </c>
      <c r="Q202" s="46">
        <v>188.02</v>
      </c>
      <c r="R202" s="50">
        <v>23.96</v>
      </c>
      <c r="S202" s="45" t="s">
        <v>68</v>
      </c>
      <c r="T202" s="53" t="s">
        <v>68</v>
      </c>
      <c r="V202" s="124" t="s">
        <v>90</v>
      </c>
      <c r="W202" s="123">
        <f t="shared" ref="W202:W265" si="23">MONTH(1&amp;LEFT(V202,3))</f>
        <v>2</v>
      </c>
      <c r="X202" s="123" t="str">
        <f t="shared" ref="X202:X265" si="24">"Quarter "&amp;Y202</f>
        <v>Quarter 1</v>
      </c>
      <c r="Y202" s="123" t="str" cm="1">
        <f t="array" ref="Y202">_xlfn.IFS(OR(W202=1,W202=2,W202=3),"1",(OR(W202=4,W202=5,W202=6)),"2",(OR(W202=7,W202=8,W202=9)),"3",(OR(W202=10,W202=11,W202=12)),"4")</f>
        <v>1</v>
      </c>
      <c r="Z202" s="124">
        <v>2012</v>
      </c>
      <c r="AC202" s="46"/>
    </row>
    <row r="203" spans="1:29" ht="17.149999999999999"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68</v>
      </c>
      <c r="L203" s="46" t="s">
        <v>68</v>
      </c>
      <c r="M203" s="46" t="s">
        <v>68</v>
      </c>
      <c r="N203" s="50" t="s">
        <v>68</v>
      </c>
      <c r="O203" s="46">
        <v>4621.55</v>
      </c>
      <c r="P203" s="46">
        <v>118</v>
      </c>
      <c r="Q203" s="46">
        <v>194.23</v>
      </c>
      <c r="R203" s="50">
        <v>78.38</v>
      </c>
      <c r="S203" s="45" t="s">
        <v>68</v>
      </c>
      <c r="T203" s="53" t="s">
        <v>68</v>
      </c>
      <c r="V203" s="124" t="s">
        <v>91</v>
      </c>
      <c r="W203" s="123">
        <f t="shared" si="23"/>
        <v>3</v>
      </c>
      <c r="X203" s="123" t="str">
        <f t="shared" si="24"/>
        <v>Quarter 1</v>
      </c>
      <c r="Y203" s="123" t="str" cm="1">
        <f t="array" ref="Y203">_xlfn.IFS(OR(W203=1,W203=2,W203=3),"1",(OR(W203=4,W203=5,W203=6)),"2",(OR(W203=7,W203=8,W203=9)),"3",(OR(W203=10,W203=11,W203=12)),"4")</f>
        <v>1</v>
      </c>
      <c r="Z203" s="124">
        <v>2012</v>
      </c>
      <c r="AC203" s="46"/>
    </row>
    <row r="204" spans="1:29" ht="17.149999999999999"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68</v>
      </c>
      <c r="L204" s="46" t="s">
        <v>68</v>
      </c>
      <c r="M204" s="46" t="s">
        <v>68</v>
      </c>
      <c r="N204" s="50" t="s">
        <v>68</v>
      </c>
      <c r="O204" s="46">
        <v>4323.1400000000003</v>
      </c>
      <c r="P204" s="46">
        <v>116</v>
      </c>
      <c r="Q204" s="46">
        <v>291.93</v>
      </c>
      <c r="R204" s="50">
        <v>42.86</v>
      </c>
      <c r="S204" s="45" t="s">
        <v>68</v>
      </c>
      <c r="T204" s="53" t="s">
        <v>68</v>
      </c>
      <c r="V204" s="124" t="s">
        <v>92</v>
      </c>
      <c r="W204" s="123">
        <f t="shared" si="23"/>
        <v>4</v>
      </c>
      <c r="X204" s="125" t="str">
        <f t="shared" si="24"/>
        <v>Quarter 2</v>
      </c>
      <c r="Y204" s="123" t="str" cm="1">
        <f t="array" ref="Y204">_xlfn.IFS(OR(W204=1,W204=2,W204=3),"1",(OR(W204=4,W204=5,W204=6)),"2",(OR(W204=7,W204=8,W204=9)),"3",(OR(W204=10,W204=11,W204=12)),"4")</f>
        <v>2</v>
      </c>
      <c r="Z204" s="124">
        <v>2012</v>
      </c>
      <c r="AC204" s="46"/>
    </row>
    <row r="205" spans="1:29" ht="17.149999999999999"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68</v>
      </c>
      <c r="L205" s="46" t="s">
        <v>68</v>
      </c>
      <c r="M205" s="46" t="s">
        <v>68</v>
      </c>
      <c r="N205" s="50" t="s">
        <v>68</v>
      </c>
      <c r="O205" s="46">
        <v>4240</v>
      </c>
      <c r="P205" s="46">
        <v>130</v>
      </c>
      <c r="Q205" s="46">
        <v>236.31</v>
      </c>
      <c r="R205" s="50">
        <v>67.900000000000006</v>
      </c>
      <c r="S205" s="45" t="s">
        <v>68</v>
      </c>
      <c r="T205" s="53" t="s">
        <v>68</v>
      </c>
      <c r="V205" s="124" t="s">
        <v>93</v>
      </c>
      <c r="W205" s="123">
        <f t="shared" si="23"/>
        <v>5</v>
      </c>
      <c r="X205" s="123" t="str">
        <f t="shared" si="24"/>
        <v>Quarter 2</v>
      </c>
      <c r="Y205" s="123" t="str" cm="1">
        <f t="array" ref="Y205">_xlfn.IFS(OR(W205=1,W205=2,W205=3),"1",(OR(W205=4,W205=5,W205=6)),"2",(OR(W205=7,W205=8,W205=9)),"3",(OR(W205=10,W205=11,W205=12)),"4")</f>
        <v>2</v>
      </c>
      <c r="Z205" s="124">
        <v>2012</v>
      </c>
      <c r="AC205" s="46"/>
    </row>
    <row r="206" spans="1:29" ht="17.149999999999999"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68</v>
      </c>
      <c r="L206" s="46" t="s">
        <v>68</v>
      </c>
      <c r="M206" s="46" t="s">
        <v>68</v>
      </c>
      <c r="N206" s="50" t="s">
        <v>68</v>
      </c>
      <c r="O206" s="46">
        <v>4088.29</v>
      </c>
      <c r="P206" s="46">
        <v>69</v>
      </c>
      <c r="Q206" s="46">
        <v>182.24</v>
      </c>
      <c r="R206" s="50">
        <v>107.97</v>
      </c>
      <c r="S206" s="45" t="s">
        <v>68</v>
      </c>
      <c r="T206" s="53" t="s">
        <v>68</v>
      </c>
      <c r="V206" s="124" t="s">
        <v>94</v>
      </c>
      <c r="W206" s="123">
        <f t="shared" si="23"/>
        <v>6</v>
      </c>
      <c r="X206" s="123" t="str">
        <f t="shared" si="24"/>
        <v>Quarter 2</v>
      </c>
      <c r="Y206" s="123" t="str" cm="1">
        <f t="array" ref="Y206">_xlfn.IFS(OR(W206=1,W206=2,W206=3),"1",(OR(W206=4,W206=5,W206=6)),"2",(OR(W206=7,W206=8,W206=9)),"3",(OR(W206=10,W206=11,W206=12)),"4")</f>
        <v>2</v>
      </c>
      <c r="Z206" s="124">
        <v>2012</v>
      </c>
      <c r="AC206" s="46"/>
    </row>
    <row r="207" spans="1:29" ht="17.149999999999999"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68</v>
      </c>
      <c r="L207" s="46" t="s">
        <v>68</v>
      </c>
      <c r="M207" s="46" t="s">
        <v>68</v>
      </c>
      <c r="N207" s="50" t="s">
        <v>68</v>
      </c>
      <c r="O207" s="46">
        <v>4051.52</v>
      </c>
      <c r="P207" s="46">
        <v>82</v>
      </c>
      <c r="Q207" s="46">
        <v>122.22</v>
      </c>
      <c r="R207" s="50">
        <v>92.81</v>
      </c>
      <c r="S207" s="45" t="s">
        <v>68</v>
      </c>
      <c r="T207" s="53" t="s">
        <v>68</v>
      </c>
      <c r="V207" s="124" t="s">
        <v>95</v>
      </c>
      <c r="W207" s="123">
        <f t="shared" si="23"/>
        <v>7</v>
      </c>
      <c r="X207" s="123" t="str">
        <f t="shared" si="24"/>
        <v>Quarter 3</v>
      </c>
      <c r="Y207" s="123" t="str" cm="1">
        <f t="array" ref="Y207">_xlfn.IFS(OR(W207=1,W207=2,W207=3),"1",(OR(W207=4,W207=5,W207=6)),"2",(OR(W207=7,W207=8,W207=9)),"3",(OR(W207=10,W207=11,W207=12)),"4")</f>
        <v>3</v>
      </c>
      <c r="Z207" s="124">
        <v>2012</v>
      </c>
      <c r="AC207" s="46"/>
    </row>
    <row r="208" spans="1:29" ht="17.149999999999999"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68</v>
      </c>
      <c r="L208" s="46" t="s">
        <v>68</v>
      </c>
      <c r="M208" s="46" t="s">
        <v>68</v>
      </c>
      <c r="N208" s="50" t="s">
        <v>68</v>
      </c>
      <c r="O208" s="46">
        <v>3730.12</v>
      </c>
      <c r="P208" s="46">
        <v>92</v>
      </c>
      <c r="Q208" s="46">
        <v>282.5</v>
      </c>
      <c r="R208" s="50">
        <v>57.88</v>
      </c>
      <c r="S208" s="45" t="s">
        <v>68</v>
      </c>
      <c r="T208" s="53" t="s">
        <v>68</v>
      </c>
      <c r="V208" s="124" t="s">
        <v>96</v>
      </c>
      <c r="W208" s="123">
        <f t="shared" si="23"/>
        <v>8</v>
      </c>
      <c r="X208" s="125" t="str">
        <f t="shared" si="24"/>
        <v>Quarter 3</v>
      </c>
      <c r="Y208" s="123" t="str" cm="1">
        <f t="array" ref="Y208">_xlfn.IFS(OR(W208=1,W208=2,W208=3),"1",(OR(W208=4,W208=5,W208=6)),"2",(OR(W208=7,W208=8,W208=9)),"3",(OR(W208=10,W208=11,W208=12)),"4")</f>
        <v>3</v>
      </c>
      <c r="Z208" s="124">
        <v>2012</v>
      </c>
      <c r="AC208" s="46"/>
    </row>
    <row r="209" spans="1:29" ht="17.149999999999999"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68</v>
      </c>
      <c r="L209" s="46" t="s">
        <v>68</v>
      </c>
      <c r="M209" s="46" t="s">
        <v>68</v>
      </c>
      <c r="N209" s="50" t="s">
        <v>68</v>
      </c>
      <c r="O209" s="46">
        <v>3235.15</v>
      </c>
      <c r="P209" s="46">
        <v>25</v>
      </c>
      <c r="Q209" s="46">
        <v>115.83</v>
      </c>
      <c r="R209" s="50">
        <v>48.69</v>
      </c>
      <c r="S209" s="45" t="s">
        <v>68</v>
      </c>
      <c r="T209" s="53" t="s">
        <v>68</v>
      </c>
      <c r="V209" s="124" t="s">
        <v>97</v>
      </c>
      <c r="W209" s="123">
        <f t="shared" si="23"/>
        <v>9</v>
      </c>
      <c r="X209" s="123" t="str">
        <f t="shared" si="24"/>
        <v>Quarter 3</v>
      </c>
      <c r="Y209" s="123" t="str" cm="1">
        <f t="array" ref="Y209">_xlfn.IFS(OR(W209=1,W209=2,W209=3),"1",(OR(W209=4,W209=5,W209=6)),"2",(OR(W209=7,W209=8,W209=9)),"3",(OR(W209=10,W209=11,W209=12)),"4")</f>
        <v>3</v>
      </c>
      <c r="Z209" s="124">
        <v>2012</v>
      </c>
      <c r="AC209" s="46"/>
    </row>
    <row r="210" spans="1:29" ht="17.149999999999999"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68</v>
      </c>
      <c r="L210" s="46" t="s">
        <v>68</v>
      </c>
      <c r="M210" s="46" t="s">
        <v>68</v>
      </c>
      <c r="N210" s="50" t="s">
        <v>68</v>
      </c>
      <c r="O210" s="46">
        <v>3785.38</v>
      </c>
      <c r="P210" s="46">
        <v>127</v>
      </c>
      <c r="Q210" s="46">
        <v>72.83</v>
      </c>
      <c r="R210" s="50">
        <v>12.95</v>
      </c>
      <c r="S210" s="45" t="s">
        <v>68</v>
      </c>
      <c r="T210" s="53" t="s">
        <v>68</v>
      </c>
      <c r="V210" s="124" t="s">
        <v>98</v>
      </c>
      <c r="W210" s="123">
        <f t="shared" si="23"/>
        <v>10</v>
      </c>
      <c r="X210" s="123" t="str">
        <f t="shared" si="24"/>
        <v>Quarter 4</v>
      </c>
      <c r="Y210" s="123" t="str" cm="1">
        <f t="array" ref="Y210">_xlfn.IFS(OR(W210=1,W210=2,W210=3),"1",(OR(W210=4,W210=5,W210=6)),"2",(OR(W210=7,W210=8,W210=9)),"3",(OR(W210=10,W210=11,W210=12)),"4")</f>
        <v>4</v>
      </c>
      <c r="Z210" s="124">
        <v>2012</v>
      </c>
      <c r="AC210" s="46"/>
    </row>
    <row r="211" spans="1:29" ht="17.149999999999999"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68</v>
      </c>
      <c r="L211" s="46" t="s">
        <v>68</v>
      </c>
      <c r="M211" s="46" t="s">
        <v>68</v>
      </c>
      <c r="N211" s="50" t="s">
        <v>68</v>
      </c>
      <c r="O211" s="46">
        <v>3867.4</v>
      </c>
      <c r="P211" s="46">
        <v>206</v>
      </c>
      <c r="Q211" s="46">
        <v>136.86000000000001</v>
      </c>
      <c r="R211" s="50">
        <v>11.37</v>
      </c>
      <c r="S211" s="45" t="s">
        <v>68</v>
      </c>
      <c r="T211" s="53" t="s">
        <v>68</v>
      </c>
      <c r="V211" s="124" t="s">
        <v>99</v>
      </c>
      <c r="W211" s="123">
        <f t="shared" si="23"/>
        <v>11</v>
      </c>
      <c r="X211" s="123" t="str">
        <f t="shared" si="24"/>
        <v>Quarter 4</v>
      </c>
      <c r="Y211" s="123" t="str" cm="1">
        <f t="array" ref="Y211">_xlfn.IFS(OR(W211=1,W211=2,W211=3),"1",(OR(W211=4,W211=5,W211=6)),"2",(OR(W211=7,W211=8,W211=9)),"3",(OR(W211=10,W211=11,W211=12)),"4")</f>
        <v>4</v>
      </c>
      <c r="Z211" s="124">
        <v>2012</v>
      </c>
      <c r="AC211" s="46"/>
    </row>
    <row r="212" spans="1:29" ht="17.149999999999999"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68</v>
      </c>
      <c r="L212" s="46" t="s">
        <v>68</v>
      </c>
      <c r="M212" s="46" t="s">
        <v>68</v>
      </c>
      <c r="N212" s="50" t="s">
        <v>68</v>
      </c>
      <c r="O212" s="46">
        <v>4169.3900000000003</v>
      </c>
      <c r="P212" s="46">
        <v>290</v>
      </c>
      <c r="Q212" s="46">
        <v>197.8</v>
      </c>
      <c r="R212" s="50">
        <v>33.28</v>
      </c>
      <c r="S212" s="45" t="s">
        <v>68</v>
      </c>
      <c r="T212" s="53" t="s">
        <v>68</v>
      </c>
      <c r="V212" s="124" t="s">
        <v>100</v>
      </c>
      <c r="W212" s="123">
        <f t="shared" si="23"/>
        <v>12</v>
      </c>
      <c r="X212" s="125" t="str">
        <f t="shared" si="24"/>
        <v>Quarter 4</v>
      </c>
      <c r="Y212" s="123" t="str" cm="1">
        <f t="array" ref="Y212">_xlfn.IFS(OR(W212=1,W212=2,W212=3),"1",(OR(W212=4,W212=5,W212=6)),"2",(OR(W212=7,W212=8,W212=9)),"3",(OR(W212=10,W212=11,W212=12)),"4")</f>
        <v>4</v>
      </c>
      <c r="Z212" s="124">
        <v>2012</v>
      </c>
      <c r="AC212" s="46"/>
    </row>
    <row r="213" spans="1:29" ht="17.149999999999999"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68</v>
      </c>
      <c r="L213" s="46" t="s">
        <v>68</v>
      </c>
      <c r="M213" s="46" t="s">
        <v>68</v>
      </c>
      <c r="N213" s="50" t="s">
        <v>68</v>
      </c>
      <c r="O213" s="46">
        <v>4330.1000000000004</v>
      </c>
      <c r="P213" s="46">
        <v>290</v>
      </c>
      <c r="Q213" s="46">
        <v>105.62</v>
      </c>
      <c r="R213" s="50">
        <v>15.08</v>
      </c>
      <c r="S213" s="45" t="s">
        <v>68</v>
      </c>
      <c r="T213" s="53" t="s">
        <v>68</v>
      </c>
      <c r="V213" s="124" t="s">
        <v>89</v>
      </c>
      <c r="W213" s="123">
        <f t="shared" si="23"/>
        <v>1</v>
      </c>
      <c r="X213" s="123" t="str">
        <f t="shared" si="24"/>
        <v>Quarter 1</v>
      </c>
      <c r="Y213" s="123" t="str" cm="1">
        <f t="array" ref="Y213">_xlfn.IFS(OR(W213=1,W213=2,W213=3),"1",(OR(W213=4,W213=5,W213=6)),"2",(OR(W213=7,W213=8,W213=9)),"3",(OR(W213=10,W213=11,W213=12)),"4")</f>
        <v>1</v>
      </c>
      <c r="Z213" s="124">
        <v>2013</v>
      </c>
      <c r="AC213" s="46"/>
    </row>
    <row r="214" spans="1:29" ht="17.149999999999999"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68</v>
      </c>
      <c r="L214" s="46" t="s">
        <v>68</v>
      </c>
      <c r="M214" s="46" t="s">
        <v>68</v>
      </c>
      <c r="N214" s="50" t="s">
        <v>68</v>
      </c>
      <c r="O214" s="46">
        <v>3902.84</v>
      </c>
      <c r="P214" s="46">
        <v>305</v>
      </c>
      <c r="Q214" s="46">
        <v>70.599999999999994</v>
      </c>
      <c r="R214" s="50">
        <v>13.37</v>
      </c>
      <c r="S214" s="45" t="s">
        <v>68</v>
      </c>
      <c r="T214" s="53" t="s">
        <v>68</v>
      </c>
      <c r="V214" s="124" t="s">
        <v>90</v>
      </c>
      <c r="W214" s="123">
        <f t="shared" si="23"/>
        <v>2</v>
      </c>
      <c r="X214" s="123" t="str">
        <f t="shared" si="24"/>
        <v>Quarter 1</v>
      </c>
      <c r="Y214" s="123" t="str" cm="1">
        <f t="array" ref="Y214">_xlfn.IFS(OR(W214=1,W214=2,W214=3),"1",(OR(W214=4,W214=5,W214=6)),"2",(OR(W214=7,W214=8,W214=9)),"3",(OR(W214=10,W214=11,W214=12)),"4")</f>
        <v>1</v>
      </c>
      <c r="Z214" s="124">
        <v>2013</v>
      </c>
      <c r="AC214" s="46"/>
    </row>
    <row r="215" spans="1:29" ht="17.149999999999999"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68</v>
      </c>
      <c r="L215" s="46" t="s">
        <v>68</v>
      </c>
      <c r="M215" s="46" t="s">
        <v>68</v>
      </c>
      <c r="N215" s="50" t="s">
        <v>68</v>
      </c>
      <c r="O215" s="46">
        <v>4427.8500000000004</v>
      </c>
      <c r="P215" s="46">
        <v>312</v>
      </c>
      <c r="Q215" s="46">
        <v>63.57</v>
      </c>
      <c r="R215" s="50">
        <v>8.64</v>
      </c>
      <c r="S215" s="45" t="s">
        <v>68</v>
      </c>
      <c r="T215" s="53" t="s">
        <v>68</v>
      </c>
      <c r="V215" s="124" t="s">
        <v>91</v>
      </c>
      <c r="W215" s="123">
        <f t="shared" si="23"/>
        <v>3</v>
      </c>
      <c r="X215" s="123" t="str">
        <f t="shared" si="24"/>
        <v>Quarter 1</v>
      </c>
      <c r="Y215" s="123" t="str" cm="1">
        <f t="array" ref="Y215">_xlfn.IFS(OR(W215=1,W215=2,W215=3),"1",(OR(W215=4,W215=5,W215=6)),"2",(OR(W215=7,W215=8,W215=9)),"3",(OR(W215=10,W215=11,W215=12)),"4")</f>
        <v>1</v>
      </c>
      <c r="Z215" s="124">
        <v>2013</v>
      </c>
      <c r="AC215" s="46"/>
    </row>
    <row r="216" spans="1:29" ht="17.149999999999999"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68</v>
      </c>
      <c r="L216" s="46" t="s">
        <v>68</v>
      </c>
      <c r="M216" s="46" t="s">
        <v>68</v>
      </c>
      <c r="N216" s="50" t="s">
        <v>68</v>
      </c>
      <c r="O216" s="46">
        <v>4117.71</v>
      </c>
      <c r="P216" s="46">
        <v>172</v>
      </c>
      <c r="Q216" s="46">
        <v>188.54</v>
      </c>
      <c r="R216" s="50">
        <v>0.01</v>
      </c>
      <c r="S216" s="45" t="s">
        <v>68</v>
      </c>
      <c r="T216" s="53" t="s">
        <v>68</v>
      </c>
      <c r="V216" s="124" t="s">
        <v>92</v>
      </c>
      <c r="W216" s="123">
        <f t="shared" si="23"/>
        <v>4</v>
      </c>
      <c r="X216" s="125" t="str">
        <f t="shared" si="24"/>
        <v>Quarter 2</v>
      </c>
      <c r="Y216" s="123" t="str" cm="1">
        <f t="array" ref="Y216">_xlfn.IFS(OR(W216=1,W216=2,W216=3),"1",(OR(W216=4,W216=5,W216=6)),"2",(OR(W216=7,W216=8,W216=9)),"3",(OR(W216=10,W216=11,W216=12)),"4")</f>
        <v>2</v>
      </c>
      <c r="Z216" s="124">
        <v>2013</v>
      </c>
      <c r="AC216" s="46"/>
    </row>
    <row r="217" spans="1:29" ht="17.149999999999999"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68</v>
      </c>
      <c r="L217" s="46" t="s">
        <v>68</v>
      </c>
      <c r="M217" s="46" t="s">
        <v>68</v>
      </c>
      <c r="N217" s="50" t="s">
        <v>68</v>
      </c>
      <c r="O217" s="46">
        <v>4271.95</v>
      </c>
      <c r="P217" s="46">
        <v>95</v>
      </c>
      <c r="Q217" s="46">
        <v>235</v>
      </c>
      <c r="R217" s="50">
        <v>118.79</v>
      </c>
      <c r="S217" s="45" t="s">
        <v>68</v>
      </c>
      <c r="T217" s="53" t="s">
        <v>68</v>
      </c>
      <c r="V217" s="124" t="s">
        <v>93</v>
      </c>
      <c r="W217" s="123">
        <f t="shared" si="23"/>
        <v>5</v>
      </c>
      <c r="X217" s="123" t="str">
        <f t="shared" si="24"/>
        <v>Quarter 2</v>
      </c>
      <c r="Y217" s="123" t="str" cm="1">
        <f t="array" ref="Y217">_xlfn.IFS(OR(W217=1,W217=2,W217=3),"1",(OR(W217=4,W217=5,W217=6)),"2",(OR(W217=7,W217=8,W217=9)),"3",(OR(W217=10,W217=11,W217=12)),"4")</f>
        <v>2</v>
      </c>
      <c r="Z217" s="124">
        <v>2013</v>
      </c>
      <c r="AC217" s="46"/>
    </row>
    <row r="218" spans="1:29" ht="17.149999999999999"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68</v>
      </c>
      <c r="L218" s="46" t="s">
        <v>68</v>
      </c>
      <c r="M218" s="46" t="s">
        <v>68</v>
      </c>
      <c r="N218" s="50" t="s">
        <v>68</v>
      </c>
      <c r="O218" s="46">
        <v>3934.39</v>
      </c>
      <c r="P218" s="46">
        <v>74</v>
      </c>
      <c r="Q218" s="46">
        <v>229.6</v>
      </c>
      <c r="R218" s="50">
        <v>117.16</v>
      </c>
      <c r="S218" s="45" t="s">
        <v>68</v>
      </c>
      <c r="T218" s="53" t="s">
        <v>68</v>
      </c>
      <c r="V218" s="124" t="s">
        <v>94</v>
      </c>
      <c r="W218" s="123">
        <f t="shared" si="23"/>
        <v>6</v>
      </c>
      <c r="X218" s="123" t="str">
        <f t="shared" si="24"/>
        <v>Quarter 2</v>
      </c>
      <c r="Y218" s="123" t="str" cm="1">
        <f t="array" ref="Y218">_xlfn.IFS(OR(W218=1,W218=2,W218=3),"1",(OR(W218=4,W218=5,W218=6)),"2",(OR(W218=7,W218=8,W218=9)),"3",(OR(W218=10,W218=11,W218=12)),"4")</f>
        <v>2</v>
      </c>
      <c r="Z218" s="124">
        <v>2013</v>
      </c>
      <c r="AC218" s="46"/>
    </row>
    <row r="219" spans="1:29" ht="17.149999999999999"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68</v>
      </c>
      <c r="L219" s="46" t="s">
        <v>68</v>
      </c>
      <c r="M219" s="46" t="s">
        <v>68</v>
      </c>
      <c r="N219" s="50" t="s">
        <v>68</v>
      </c>
      <c r="O219" s="46">
        <v>3502.47</v>
      </c>
      <c r="P219" s="46">
        <v>68</v>
      </c>
      <c r="Q219" s="46">
        <v>119.03</v>
      </c>
      <c r="R219" s="50">
        <v>126.3</v>
      </c>
      <c r="S219" s="45" t="s">
        <v>68</v>
      </c>
      <c r="T219" s="53" t="s">
        <v>68</v>
      </c>
      <c r="V219" s="124" t="s">
        <v>95</v>
      </c>
      <c r="W219" s="123">
        <f t="shared" si="23"/>
        <v>7</v>
      </c>
      <c r="X219" s="123" t="str">
        <f t="shared" si="24"/>
        <v>Quarter 3</v>
      </c>
      <c r="Y219" s="123" t="str" cm="1">
        <f t="array" ref="Y219">_xlfn.IFS(OR(W219=1,W219=2,W219=3),"1",(OR(W219=4,W219=5,W219=6)),"2",(OR(W219=7,W219=8,W219=9)),"3",(OR(W219=10,W219=11,W219=12)),"4")</f>
        <v>3</v>
      </c>
      <c r="Z219" s="124">
        <v>2013</v>
      </c>
      <c r="AC219" s="46"/>
    </row>
    <row r="220" spans="1:29" ht="17.149999999999999"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68</v>
      </c>
      <c r="L220" s="46" t="s">
        <v>68</v>
      </c>
      <c r="M220" s="46" t="s">
        <v>68</v>
      </c>
      <c r="N220" s="50" t="s">
        <v>68</v>
      </c>
      <c r="O220" s="46">
        <v>3187.67</v>
      </c>
      <c r="P220" s="46">
        <v>61</v>
      </c>
      <c r="Q220" s="46">
        <v>96.2</v>
      </c>
      <c r="R220" s="50">
        <v>121.92</v>
      </c>
      <c r="S220" s="45" t="s">
        <v>68</v>
      </c>
      <c r="T220" s="53" t="s">
        <v>68</v>
      </c>
      <c r="V220" s="124" t="s">
        <v>96</v>
      </c>
      <c r="W220" s="123">
        <f t="shared" si="23"/>
        <v>8</v>
      </c>
      <c r="X220" s="125" t="str">
        <f t="shared" si="24"/>
        <v>Quarter 3</v>
      </c>
      <c r="Y220" s="123" t="str" cm="1">
        <f t="array" ref="Y220">_xlfn.IFS(OR(W220=1,W220=2,W220=3),"1",(OR(W220=4,W220=5,W220=6)),"2",(OR(W220=7,W220=8,W220=9)),"3",(OR(W220=10,W220=11,W220=12)),"4")</f>
        <v>3</v>
      </c>
      <c r="Z220" s="124">
        <v>2013</v>
      </c>
      <c r="AC220" s="46"/>
    </row>
    <row r="221" spans="1:29" ht="17.149999999999999"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68</v>
      </c>
      <c r="L221" s="46" t="s">
        <v>68</v>
      </c>
      <c r="M221" s="46" t="s">
        <v>68</v>
      </c>
      <c r="N221" s="50" t="s">
        <v>68</v>
      </c>
      <c r="O221" s="46">
        <v>3215.28</v>
      </c>
      <c r="P221" s="46">
        <v>80</v>
      </c>
      <c r="Q221" s="46">
        <v>71.87</v>
      </c>
      <c r="R221" s="50">
        <v>36.409999999999997</v>
      </c>
      <c r="S221" s="45" t="s">
        <v>68</v>
      </c>
      <c r="T221" s="53" t="s">
        <v>68</v>
      </c>
      <c r="V221" s="124" t="s">
        <v>97</v>
      </c>
      <c r="W221" s="123">
        <f t="shared" si="23"/>
        <v>9</v>
      </c>
      <c r="X221" s="123" t="str">
        <f t="shared" si="24"/>
        <v>Quarter 3</v>
      </c>
      <c r="Y221" s="123" t="str" cm="1">
        <f t="array" ref="Y221">_xlfn.IFS(OR(W221=1,W221=2,W221=3),"1",(OR(W221=4,W221=5,W221=6)),"2",(OR(W221=7,W221=8,W221=9)),"3",(OR(W221=10,W221=11,W221=12)),"4")</f>
        <v>3</v>
      </c>
      <c r="Z221" s="124">
        <v>2013</v>
      </c>
      <c r="AC221" s="46"/>
    </row>
    <row r="222" spans="1:29" ht="17.149999999999999"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68</v>
      </c>
      <c r="L222" s="46" t="s">
        <v>68</v>
      </c>
      <c r="M222" s="46" t="s">
        <v>68</v>
      </c>
      <c r="N222" s="50" t="s">
        <v>68</v>
      </c>
      <c r="O222" s="46">
        <v>3659.36</v>
      </c>
      <c r="P222" s="46">
        <v>104</v>
      </c>
      <c r="Q222" s="46">
        <v>108.83</v>
      </c>
      <c r="R222" s="50">
        <v>55.08</v>
      </c>
      <c r="S222" s="45" t="s">
        <v>68</v>
      </c>
      <c r="T222" s="53" t="s">
        <v>68</v>
      </c>
      <c r="V222" s="124" t="s">
        <v>98</v>
      </c>
      <c r="W222" s="123">
        <f t="shared" si="23"/>
        <v>10</v>
      </c>
      <c r="X222" s="123" t="str">
        <f t="shared" si="24"/>
        <v>Quarter 4</v>
      </c>
      <c r="Y222" s="123" t="str" cm="1">
        <f t="array" ref="Y222">_xlfn.IFS(OR(W222=1,W222=2,W222=3),"1",(OR(W222=4,W222=5,W222=6)),"2",(OR(W222=7,W222=8,W222=9)),"3",(OR(W222=10,W222=11,W222=12)),"4")</f>
        <v>4</v>
      </c>
      <c r="Z222" s="124">
        <v>2013</v>
      </c>
      <c r="AC222" s="46"/>
    </row>
    <row r="223" spans="1:29" ht="17.149999999999999"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68</v>
      </c>
      <c r="L223" s="46" t="s">
        <v>68</v>
      </c>
      <c r="M223" s="46" t="s">
        <v>68</v>
      </c>
      <c r="N223" s="50" t="s">
        <v>68</v>
      </c>
      <c r="O223" s="46">
        <v>3593.01</v>
      </c>
      <c r="P223" s="46">
        <v>185</v>
      </c>
      <c r="Q223" s="46">
        <v>168.29</v>
      </c>
      <c r="R223" s="50">
        <v>17.72</v>
      </c>
      <c r="S223" s="45" t="s">
        <v>68</v>
      </c>
      <c r="T223" s="53" t="s">
        <v>68</v>
      </c>
      <c r="V223" s="124" t="s">
        <v>99</v>
      </c>
      <c r="W223" s="123">
        <f t="shared" si="23"/>
        <v>11</v>
      </c>
      <c r="X223" s="123" t="str">
        <f t="shared" si="24"/>
        <v>Quarter 4</v>
      </c>
      <c r="Y223" s="123" t="str" cm="1">
        <f t="array" ref="Y223">_xlfn.IFS(OR(W223=1,W223=2,W223=3),"1",(OR(W223=4,W223=5,W223=6)),"2",(OR(W223=7,W223=8,W223=9)),"3",(OR(W223=10,W223=11,W223=12)),"4")</f>
        <v>4</v>
      </c>
      <c r="Z223" s="124">
        <v>2013</v>
      </c>
      <c r="AC223" s="46"/>
    </row>
    <row r="224" spans="1:29" ht="17.149999999999999"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68</v>
      </c>
      <c r="L224" s="46" t="s">
        <v>68</v>
      </c>
      <c r="M224" s="46" t="s">
        <v>68</v>
      </c>
      <c r="N224" s="50" t="s">
        <v>68</v>
      </c>
      <c r="O224" s="46">
        <v>3857.32</v>
      </c>
      <c r="P224" s="46">
        <v>271</v>
      </c>
      <c r="Q224" s="46">
        <v>59.39</v>
      </c>
      <c r="R224" s="50">
        <v>13.39</v>
      </c>
      <c r="S224" s="45" t="s">
        <v>68</v>
      </c>
      <c r="T224" s="53" t="s">
        <v>68</v>
      </c>
      <c r="V224" s="124" t="s">
        <v>100</v>
      </c>
      <c r="W224" s="123">
        <f t="shared" si="23"/>
        <v>12</v>
      </c>
      <c r="X224" s="125" t="str">
        <f t="shared" si="24"/>
        <v>Quarter 4</v>
      </c>
      <c r="Y224" s="123" t="str" cm="1">
        <f t="array" ref="Y224">_xlfn.IFS(OR(W224=1,W224=2,W224=3),"1",(OR(W224=4,W224=5,W224=6)),"2",(OR(W224=7,W224=8,W224=9)),"3",(OR(W224=10,W224=11,W224=12)),"4")</f>
        <v>4</v>
      </c>
      <c r="Z224" s="124">
        <v>2013</v>
      </c>
      <c r="AC224" s="46"/>
    </row>
    <row r="225" spans="1:29" ht="17.149999999999999"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68</v>
      </c>
      <c r="L225" s="46" t="s">
        <v>68</v>
      </c>
      <c r="M225" s="46" t="s">
        <v>68</v>
      </c>
      <c r="N225" s="50" t="s">
        <v>68</v>
      </c>
      <c r="O225" s="46">
        <v>3900.5</v>
      </c>
      <c r="P225" s="46">
        <v>239</v>
      </c>
      <c r="Q225" s="46">
        <v>52.69</v>
      </c>
      <c r="R225" s="50">
        <v>16.28</v>
      </c>
      <c r="S225" s="45" t="s">
        <v>68</v>
      </c>
      <c r="T225" s="53" t="s">
        <v>68</v>
      </c>
      <c r="V225" s="124" t="s">
        <v>89</v>
      </c>
      <c r="W225" s="123">
        <f t="shared" si="23"/>
        <v>1</v>
      </c>
      <c r="X225" s="123" t="str">
        <f t="shared" si="24"/>
        <v>Quarter 1</v>
      </c>
      <c r="Y225" s="123" t="str" cm="1">
        <f t="array" ref="Y225">_xlfn.IFS(OR(W225=1,W225=2,W225=3),"1",(OR(W225=4,W225=5,W225=6)),"2",(OR(W225=7,W225=8,W225=9)),"3",(OR(W225=10,W225=11,W225=12)),"4")</f>
        <v>1</v>
      </c>
      <c r="Z225" s="124">
        <v>2014</v>
      </c>
      <c r="AC225" s="46"/>
    </row>
    <row r="226" spans="1:29" ht="17.149999999999999"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68</v>
      </c>
      <c r="L226" s="46" t="s">
        <v>68</v>
      </c>
      <c r="M226" s="46" t="s">
        <v>68</v>
      </c>
      <c r="N226" s="50" t="s">
        <v>68</v>
      </c>
      <c r="O226" s="46">
        <v>3693.31</v>
      </c>
      <c r="P226" s="46">
        <v>222</v>
      </c>
      <c r="Q226" s="46">
        <v>56.3</v>
      </c>
      <c r="R226" s="50">
        <v>13.45</v>
      </c>
      <c r="S226" s="45" t="s">
        <v>68</v>
      </c>
      <c r="T226" s="53" t="s">
        <v>68</v>
      </c>
      <c r="V226" s="124" t="s">
        <v>90</v>
      </c>
      <c r="W226" s="123">
        <f t="shared" si="23"/>
        <v>2</v>
      </c>
      <c r="X226" s="123" t="str">
        <f t="shared" si="24"/>
        <v>Quarter 1</v>
      </c>
      <c r="Y226" s="123" t="str" cm="1">
        <f t="array" ref="Y226">_xlfn.IFS(OR(W226=1,W226=2,W226=3),"1",(OR(W226=4,W226=5,W226=6)),"2",(OR(W226=7,W226=8,W226=9)),"3",(OR(W226=10,W226=11,W226=12)),"4")</f>
        <v>1</v>
      </c>
      <c r="Z226" s="124">
        <v>2014</v>
      </c>
      <c r="AC226" s="46"/>
    </row>
    <row r="227" spans="1:29" ht="17.149999999999999"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68</v>
      </c>
      <c r="L227" s="46" t="s">
        <v>68</v>
      </c>
      <c r="M227" s="46" t="s">
        <v>68</v>
      </c>
      <c r="N227" s="50" t="s">
        <v>68</v>
      </c>
      <c r="O227" s="46">
        <v>4258.05</v>
      </c>
      <c r="P227" s="46">
        <v>143</v>
      </c>
      <c r="Q227" s="46">
        <v>81.819999999999993</v>
      </c>
      <c r="R227" s="50">
        <v>54.05</v>
      </c>
      <c r="S227" s="45" t="s">
        <v>68</v>
      </c>
      <c r="T227" s="53" t="s">
        <v>68</v>
      </c>
      <c r="V227" s="124" t="s">
        <v>91</v>
      </c>
      <c r="W227" s="123">
        <f t="shared" si="23"/>
        <v>3</v>
      </c>
      <c r="X227" s="123" t="str">
        <f t="shared" si="24"/>
        <v>Quarter 1</v>
      </c>
      <c r="Y227" s="123" t="str" cm="1">
        <f t="array" ref="Y227">_xlfn.IFS(OR(W227=1,W227=2,W227=3),"1",(OR(W227=4,W227=5,W227=6)),"2",(OR(W227=7,W227=8,W227=9)),"3",(OR(W227=10,W227=11,W227=12)),"4")</f>
        <v>1</v>
      </c>
      <c r="Z227" s="124">
        <v>2014</v>
      </c>
      <c r="AC227" s="46"/>
    </row>
    <row r="228" spans="1:29" ht="17.149999999999999"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68</v>
      </c>
      <c r="L228" s="46" t="s">
        <v>68</v>
      </c>
      <c r="M228" s="46" t="s">
        <v>68</v>
      </c>
      <c r="N228" s="50" t="s">
        <v>68</v>
      </c>
      <c r="O228" s="46">
        <v>4040.94</v>
      </c>
      <c r="P228" s="46">
        <v>83</v>
      </c>
      <c r="Q228" s="46">
        <v>186.9</v>
      </c>
      <c r="R228" s="50">
        <v>92.78</v>
      </c>
      <c r="S228" s="45" t="s">
        <v>68</v>
      </c>
      <c r="T228" s="53" t="s">
        <v>68</v>
      </c>
      <c r="V228" s="124" t="s">
        <v>92</v>
      </c>
      <c r="W228" s="123">
        <f t="shared" si="23"/>
        <v>4</v>
      </c>
      <c r="X228" s="125" t="str">
        <f t="shared" si="24"/>
        <v>Quarter 2</v>
      </c>
      <c r="Y228" s="123" t="str" cm="1">
        <f t="array" ref="Y228">_xlfn.IFS(OR(W228=1,W228=2,W228=3),"1",(OR(W228=4,W228=5,W228=6)),"2",(OR(W228=7,W228=8,W228=9)),"3",(OR(W228=10,W228=11,W228=12)),"4")</f>
        <v>2</v>
      </c>
      <c r="Z228" s="124">
        <v>2014</v>
      </c>
      <c r="AC228" s="46"/>
    </row>
    <row r="229" spans="1:29" ht="17.149999999999999"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68</v>
      </c>
      <c r="L229" s="46" t="s">
        <v>68</v>
      </c>
      <c r="M229" s="46" t="s">
        <v>68</v>
      </c>
      <c r="N229" s="50" t="s">
        <v>68</v>
      </c>
      <c r="O229" s="46">
        <v>4129.04</v>
      </c>
      <c r="P229" s="46">
        <v>84</v>
      </c>
      <c r="Q229" s="46">
        <v>247.15</v>
      </c>
      <c r="R229" s="50">
        <v>109.59</v>
      </c>
      <c r="S229" s="45" t="s">
        <v>68</v>
      </c>
      <c r="T229" s="53" t="s">
        <v>68</v>
      </c>
      <c r="V229" s="124" t="s">
        <v>93</v>
      </c>
      <c r="W229" s="123">
        <f t="shared" si="23"/>
        <v>5</v>
      </c>
      <c r="X229" s="123" t="str">
        <f t="shared" si="24"/>
        <v>Quarter 2</v>
      </c>
      <c r="Y229" s="123" t="str" cm="1">
        <f t="array" ref="Y229">_xlfn.IFS(OR(W229=1,W229=2,W229=3),"1",(OR(W229=4,W229=5,W229=6)),"2",(OR(W229=7,W229=8,W229=9)),"3",(OR(W229=10,W229=11,W229=12)),"4")</f>
        <v>2</v>
      </c>
      <c r="Z229" s="124">
        <v>2014</v>
      </c>
      <c r="AC229" s="46"/>
    </row>
    <row r="230" spans="1:29" ht="17.149999999999999"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68</v>
      </c>
      <c r="L230" s="46" t="s">
        <v>68</v>
      </c>
      <c r="M230" s="46" t="s">
        <v>68</v>
      </c>
      <c r="N230" s="50" t="s">
        <v>68</v>
      </c>
      <c r="O230" s="46">
        <v>3590.43</v>
      </c>
      <c r="P230" s="46">
        <v>56</v>
      </c>
      <c r="Q230" s="46">
        <v>215.8</v>
      </c>
      <c r="R230" s="50">
        <v>122.23</v>
      </c>
      <c r="S230" s="45" t="s">
        <v>68</v>
      </c>
      <c r="T230" s="53" t="s">
        <v>68</v>
      </c>
      <c r="V230" s="124" t="s">
        <v>94</v>
      </c>
      <c r="W230" s="123">
        <f t="shared" si="23"/>
        <v>6</v>
      </c>
      <c r="X230" s="123" t="str">
        <f t="shared" si="24"/>
        <v>Quarter 2</v>
      </c>
      <c r="Y230" s="123" t="str" cm="1">
        <f t="array" ref="Y230">_xlfn.IFS(OR(W230=1,W230=2,W230=3),"1",(OR(W230=4,W230=5,W230=6)),"2",(OR(W230=7,W230=8,W230=9)),"3",(OR(W230=10,W230=11,W230=12)),"4")</f>
        <v>2</v>
      </c>
      <c r="Z230" s="124">
        <v>2014</v>
      </c>
      <c r="AC230" s="46"/>
    </row>
    <row r="231" spans="1:29" ht="17.149999999999999"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68</v>
      </c>
      <c r="L231" s="46" t="s">
        <v>68</v>
      </c>
      <c r="M231" s="46" t="s">
        <v>68</v>
      </c>
      <c r="N231" s="50" t="s">
        <v>68</v>
      </c>
      <c r="O231" s="46">
        <v>3504.6</v>
      </c>
      <c r="P231" s="46">
        <v>67</v>
      </c>
      <c r="Q231" s="46">
        <v>234.71</v>
      </c>
      <c r="R231" s="50">
        <v>102.53</v>
      </c>
      <c r="S231" s="45" t="s">
        <v>68</v>
      </c>
      <c r="T231" s="53" t="s">
        <v>68</v>
      </c>
      <c r="V231" s="124" t="s">
        <v>95</v>
      </c>
      <c r="W231" s="123">
        <f t="shared" si="23"/>
        <v>7</v>
      </c>
      <c r="X231" s="123" t="str">
        <f t="shared" si="24"/>
        <v>Quarter 3</v>
      </c>
      <c r="Y231" s="123" t="str" cm="1">
        <f t="array" ref="Y231">_xlfn.IFS(OR(W231=1,W231=2,W231=3),"1",(OR(W231=4,W231=5,W231=6)),"2",(OR(W231=7,W231=8,W231=9)),"3",(OR(W231=10,W231=11,W231=12)),"4")</f>
        <v>3</v>
      </c>
      <c r="Z231" s="124">
        <v>2014</v>
      </c>
      <c r="AC231" s="46"/>
    </row>
    <row r="232" spans="1:29" ht="17.149999999999999"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68</v>
      </c>
      <c r="L232" s="46" t="s">
        <v>68</v>
      </c>
      <c r="M232" s="46" t="s">
        <v>68</v>
      </c>
      <c r="N232" s="50" t="s">
        <v>68</v>
      </c>
      <c r="O232" s="46">
        <v>3218.96</v>
      </c>
      <c r="P232" s="46">
        <v>55</v>
      </c>
      <c r="Q232" s="46">
        <v>222.25</v>
      </c>
      <c r="R232" s="50">
        <v>55.57</v>
      </c>
      <c r="S232" s="45" t="s">
        <v>68</v>
      </c>
      <c r="T232" s="53" t="s">
        <v>68</v>
      </c>
      <c r="V232" s="124" t="s">
        <v>96</v>
      </c>
      <c r="W232" s="123">
        <f t="shared" si="23"/>
        <v>8</v>
      </c>
      <c r="X232" s="125" t="str">
        <f t="shared" si="24"/>
        <v>Quarter 3</v>
      </c>
      <c r="Y232" s="123" t="str" cm="1">
        <f t="array" ref="Y232">_xlfn.IFS(OR(W232=1,W232=2,W232=3),"1",(OR(W232=4,W232=5,W232=6)),"2",(OR(W232=7,W232=8,W232=9)),"3",(OR(W232=10,W232=11,W232=12)),"4")</f>
        <v>3</v>
      </c>
      <c r="Z232" s="124">
        <v>2014</v>
      </c>
      <c r="AC232" s="46"/>
    </row>
    <row r="233" spans="1:29" ht="17.149999999999999"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68</v>
      </c>
      <c r="L233" s="46" t="s">
        <v>68</v>
      </c>
      <c r="M233" s="46" t="s">
        <v>68</v>
      </c>
      <c r="N233" s="50" t="s">
        <v>68</v>
      </c>
      <c r="O233" s="46">
        <v>3318.28</v>
      </c>
      <c r="P233" s="46">
        <v>62</v>
      </c>
      <c r="Q233" s="46">
        <v>136.41</v>
      </c>
      <c r="R233" s="50">
        <v>21.25</v>
      </c>
      <c r="S233" s="45" t="s">
        <v>68</v>
      </c>
      <c r="T233" s="53" t="s">
        <v>68</v>
      </c>
      <c r="V233" s="124" t="s">
        <v>97</v>
      </c>
      <c r="W233" s="123">
        <f t="shared" si="23"/>
        <v>9</v>
      </c>
      <c r="X233" s="123" t="str">
        <f t="shared" si="24"/>
        <v>Quarter 3</v>
      </c>
      <c r="Y233" s="123" t="str" cm="1">
        <f t="array" ref="Y233">_xlfn.IFS(OR(W233=1,W233=2,W233=3),"1",(OR(W233=4,W233=5,W233=6)),"2",(OR(W233=7,W233=8,W233=9)),"3",(OR(W233=10,W233=11,W233=12)),"4")</f>
        <v>3</v>
      </c>
      <c r="Z233" s="124">
        <v>2014</v>
      </c>
      <c r="AC233" s="46"/>
    </row>
    <row r="234" spans="1:29" ht="17.149999999999999"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68</v>
      </c>
      <c r="L234" s="46" t="s">
        <v>68</v>
      </c>
      <c r="M234" s="46" t="s">
        <v>68</v>
      </c>
      <c r="N234" s="50" t="s">
        <v>68</v>
      </c>
      <c r="O234" s="46">
        <v>3628.7</v>
      </c>
      <c r="P234" s="46">
        <v>98</v>
      </c>
      <c r="Q234" s="46">
        <v>65.92</v>
      </c>
      <c r="R234" s="50">
        <v>21.25</v>
      </c>
      <c r="S234" s="45" t="s">
        <v>68</v>
      </c>
      <c r="T234" s="53" t="s">
        <v>68</v>
      </c>
      <c r="V234" s="124" t="s">
        <v>98</v>
      </c>
      <c r="W234" s="123">
        <f t="shared" si="23"/>
        <v>10</v>
      </c>
      <c r="X234" s="123" t="str">
        <f t="shared" si="24"/>
        <v>Quarter 4</v>
      </c>
      <c r="Y234" s="123" t="str" cm="1">
        <f t="array" ref="Y234">_xlfn.IFS(OR(W234=1,W234=2,W234=3),"1",(OR(W234=4,W234=5,W234=6)),"2",(OR(W234=7,W234=8,W234=9)),"3",(OR(W234=10,W234=11,W234=12)),"4")</f>
        <v>4</v>
      </c>
      <c r="Z234" s="124">
        <v>2014</v>
      </c>
      <c r="AC234" s="46"/>
    </row>
    <row r="235" spans="1:29" ht="17.149999999999999"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68</v>
      </c>
      <c r="L235" s="46" t="s">
        <v>68</v>
      </c>
      <c r="M235" s="46" t="s">
        <v>68</v>
      </c>
      <c r="N235" s="50" t="s">
        <v>68</v>
      </c>
      <c r="O235" s="46">
        <v>3918.76</v>
      </c>
      <c r="P235" s="46">
        <v>120</v>
      </c>
      <c r="Q235" s="46">
        <v>164.4</v>
      </c>
      <c r="R235" s="50">
        <v>21.25</v>
      </c>
      <c r="S235" s="45" t="s">
        <v>68</v>
      </c>
      <c r="T235" s="53" t="s">
        <v>68</v>
      </c>
      <c r="V235" s="124" t="s">
        <v>99</v>
      </c>
      <c r="W235" s="123">
        <f t="shared" si="23"/>
        <v>11</v>
      </c>
      <c r="X235" s="123" t="str">
        <f t="shared" si="24"/>
        <v>Quarter 4</v>
      </c>
      <c r="Y235" s="123" t="str" cm="1">
        <f t="array" ref="Y235">_xlfn.IFS(OR(W235=1,W235=2,W235=3),"1",(OR(W235=4,W235=5,W235=6)),"2",(OR(W235=7,W235=8,W235=9)),"3",(OR(W235=10,W235=11,W235=12)),"4")</f>
        <v>4</v>
      </c>
      <c r="Z235" s="124">
        <v>2014</v>
      </c>
      <c r="AC235" s="46"/>
    </row>
    <row r="236" spans="1:29" ht="17.149999999999999"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68</v>
      </c>
      <c r="L236" s="46" t="s">
        <v>68</v>
      </c>
      <c r="M236" s="46" t="s">
        <v>68</v>
      </c>
      <c r="N236" s="50" t="s">
        <v>68</v>
      </c>
      <c r="O236" s="46">
        <v>4111</v>
      </c>
      <c r="P236" s="46">
        <v>271</v>
      </c>
      <c r="Q236" s="46">
        <v>166.84</v>
      </c>
      <c r="R236" s="50">
        <v>21.25</v>
      </c>
      <c r="S236" s="45" t="s">
        <v>68</v>
      </c>
      <c r="T236" s="53" t="s">
        <v>68</v>
      </c>
      <c r="V236" s="124" t="s">
        <v>100</v>
      </c>
      <c r="W236" s="123">
        <f t="shared" si="23"/>
        <v>12</v>
      </c>
      <c r="X236" s="125" t="str">
        <f t="shared" si="24"/>
        <v>Quarter 4</v>
      </c>
      <c r="Y236" s="123" t="str" cm="1">
        <f t="array" ref="Y236">_xlfn.IFS(OR(W236=1,W236=2,W236=3),"1",(OR(W236=4,W236=5,W236=6)),"2",(OR(W236=7,W236=8,W236=9)),"3",(OR(W236=10,W236=11,W236=12)),"4")</f>
        <v>4</v>
      </c>
      <c r="Z236" s="124">
        <v>2014</v>
      </c>
      <c r="AC236" s="46"/>
    </row>
    <row r="237" spans="1:29" ht="17.149999999999999"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68</v>
      </c>
      <c r="L237" s="46" t="s">
        <v>68</v>
      </c>
      <c r="M237" s="46" t="s">
        <v>68</v>
      </c>
      <c r="N237" s="50" t="s">
        <v>68</v>
      </c>
      <c r="O237" s="46">
        <v>4104.83</v>
      </c>
      <c r="P237" s="46">
        <v>239</v>
      </c>
      <c r="Q237" s="46">
        <v>176.27</v>
      </c>
      <c r="R237" s="50">
        <v>7.7</v>
      </c>
      <c r="S237" s="45" t="s">
        <v>68</v>
      </c>
      <c r="T237" s="53" t="s">
        <v>68</v>
      </c>
      <c r="V237" s="124" t="s">
        <v>89</v>
      </c>
      <c r="W237" s="123">
        <f t="shared" si="23"/>
        <v>1</v>
      </c>
      <c r="X237" s="123" t="str">
        <f t="shared" si="24"/>
        <v>Quarter 1</v>
      </c>
      <c r="Y237" s="123" t="str" cm="1">
        <f t="array" ref="Y237">_xlfn.IFS(OR(W237=1,W237=2,W237=3),"1",(OR(W237=4,W237=5,W237=6)),"2",(OR(W237=7,W237=8,W237=9)),"3",(OR(W237=10,W237=11,W237=12)),"4")</f>
        <v>1</v>
      </c>
      <c r="Z237" s="124">
        <v>2015</v>
      </c>
      <c r="AC237" s="46"/>
    </row>
    <row r="238" spans="1:29" ht="17.149999999999999"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68</v>
      </c>
      <c r="L238" s="46" t="s">
        <v>68</v>
      </c>
      <c r="M238" s="46" t="s">
        <v>68</v>
      </c>
      <c r="N238" s="50" t="s">
        <v>68</v>
      </c>
      <c r="O238" s="46">
        <v>4031.25</v>
      </c>
      <c r="P238" s="46">
        <v>286</v>
      </c>
      <c r="Q238" s="46">
        <v>137.05000000000001</v>
      </c>
      <c r="R238" s="50">
        <v>14.99</v>
      </c>
      <c r="S238" s="45" t="s">
        <v>68</v>
      </c>
      <c r="T238" s="53" t="s">
        <v>68</v>
      </c>
      <c r="V238" s="124" t="s">
        <v>90</v>
      </c>
      <c r="W238" s="123">
        <f t="shared" si="23"/>
        <v>2</v>
      </c>
      <c r="X238" s="123" t="str">
        <f t="shared" si="24"/>
        <v>Quarter 1</v>
      </c>
      <c r="Y238" s="123" t="str" cm="1">
        <f t="array" ref="Y238">_xlfn.IFS(OR(W238=1,W238=2,W238=3),"1",(OR(W238=4,W238=5,W238=6)),"2",(OR(W238=7,W238=8,W238=9)),"3",(OR(W238=10,W238=11,W238=12)),"4")</f>
        <v>1</v>
      </c>
      <c r="Z238" s="124">
        <v>2015</v>
      </c>
      <c r="AC238" s="46"/>
    </row>
    <row r="239" spans="1:29" ht="17.149999999999999"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68</v>
      </c>
      <c r="L239" s="46" t="s">
        <v>68</v>
      </c>
      <c r="M239" s="46" t="s">
        <v>68</v>
      </c>
      <c r="N239" s="50" t="s">
        <v>68</v>
      </c>
      <c r="O239" s="46">
        <v>4431.08</v>
      </c>
      <c r="P239" s="46">
        <v>159</v>
      </c>
      <c r="Q239" s="46">
        <v>213.05</v>
      </c>
      <c r="R239" s="50">
        <v>17.239999999999998</v>
      </c>
      <c r="S239" s="45" t="s">
        <v>68</v>
      </c>
      <c r="T239" s="53" t="s">
        <v>68</v>
      </c>
      <c r="V239" s="124" t="s">
        <v>91</v>
      </c>
      <c r="W239" s="123">
        <f t="shared" si="23"/>
        <v>3</v>
      </c>
      <c r="X239" s="123" t="str">
        <f t="shared" si="24"/>
        <v>Quarter 1</v>
      </c>
      <c r="Y239" s="123" t="str" cm="1">
        <f t="array" ref="Y239">_xlfn.IFS(OR(W239=1,W239=2,W239=3),"1",(OR(W239=4,W239=5,W239=6)),"2",(OR(W239=7,W239=8,W239=9)),"3",(OR(W239=10,W239=11,W239=12)),"4")</f>
        <v>1</v>
      </c>
      <c r="Z239" s="124">
        <v>2015</v>
      </c>
      <c r="AC239" s="46"/>
    </row>
    <row r="240" spans="1:29" ht="17.149999999999999"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68</v>
      </c>
      <c r="L240" s="46" t="s">
        <v>68</v>
      </c>
      <c r="M240" s="46" t="s">
        <v>68</v>
      </c>
      <c r="N240" s="50" t="s">
        <v>68</v>
      </c>
      <c r="O240" s="46">
        <v>4777.12</v>
      </c>
      <c r="P240" s="46">
        <v>156</v>
      </c>
      <c r="Q240" s="46">
        <v>151.56</v>
      </c>
      <c r="R240" s="50">
        <v>18.34</v>
      </c>
      <c r="S240" s="45" t="s">
        <v>68</v>
      </c>
      <c r="T240" s="53" t="s">
        <v>68</v>
      </c>
      <c r="V240" s="124" t="s">
        <v>92</v>
      </c>
      <c r="W240" s="123">
        <f t="shared" si="23"/>
        <v>4</v>
      </c>
      <c r="X240" s="125" t="str">
        <f t="shared" si="24"/>
        <v>Quarter 2</v>
      </c>
      <c r="Y240" s="123" t="str" cm="1">
        <f t="array" ref="Y240">_xlfn.IFS(OR(W240=1,W240=2,W240=3),"1",(OR(W240=4,W240=5,W240=6)),"2",(OR(W240=7,W240=8,W240=9)),"3",(OR(W240=10,W240=11,W240=12)),"4")</f>
        <v>2</v>
      </c>
      <c r="Z240" s="124">
        <v>2015</v>
      </c>
      <c r="AC240" s="46"/>
    </row>
    <row r="241" spans="1:29" ht="17.149999999999999"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68</v>
      </c>
      <c r="L241" s="46" t="s">
        <v>68</v>
      </c>
      <c r="M241" s="46" t="s">
        <v>68</v>
      </c>
      <c r="N241" s="50" t="s">
        <v>68</v>
      </c>
      <c r="O241" s="46">
        <v>4720.82</v>
      </c>
      <c r="P241" s="46">
        <v>140</v>
      </c>
      <c r="Q241" s="46">
        <v>243.35</v>
      </c>
      <c r="R241" s="50">
        <v>53.98</v>
      </c>
      <c r="S241" s="45" t="s">
        <v>68</v>
      </c>
      <c r="T241" s="53" t="s">
        <v>68</v>
      </c>
      <c r="V241" s="124" t="s">
        <v>93</v>
      </c>
      <c r="W241" s="123">
        <f t="shared" si="23"/>
        <v>5</v>
      </c>
      <c r="X241" s="123" t="str">
        <f t="shared" si="24"/>
        <v>Quarter 2</v>
      </c>
      <c r="Y241" s="123" t="str" cm="1">
        <f t="array" ref="Y241">_xlfn.IFS(OR(W241=1,W241=2,W241=3),"1",(OR(W241=4,W241=5,W241=6)),"2",(OR(W241=7,W241=8,W241=9)),"3",(OR(W241=10,W241=11,W241=12)),"4")</f>
        <v>2</v>
      </c>
      <c r="Z241" s="124">
        <v>2015</v>
      </c>
      <c r="AC241" s="46"/>
    </row>
    <row r="242" spans="1:29" ht="17.149999999999999"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68</v>
      </c>
      <c r="L242" s="46" t="s">
        <v>68</v>
      </c>
      <c r="M242" s="46" t="s">
        <v>68</v>
      </c>
      <c r="N242" s="50" t="s">
        <v>68</v>
      </c>
      <c r="O242" s="46">
        <v>4186.93</v>
      </c>
      <c r="P242" s="46">
        <v>108</v>
      </c>
      <c r="Q242" s="46">
        <v>145.69</v>
      </c>
      <c r="R242" s="50">
        <v>120.97</v>
      </c>
      <c r="S242" s="45" t="s">
        <v>68</v>
      </c>
      <c r="T242" s="53" t="s">
        <v>68</v>
      </c>
      <c r="V242" s="124" t="s">
        <v>94</v>
      </c>
      <c r="W242" s="123">
        <f t="shared" si="23"/>
        <v>6</v>
      </c>
      <c r="X242" s="123" t="str">
        <f t="shared" si="24"/>
        <v>Quarter 2</v>
      </c>
      <c r="Y242" s="123" t="str" cm="1">
        <f t="array" ref="Y242">_xlfn.IFS(OR(W242=1,W242=2,W242=3),"1",(OR(W242=4,W242=5,W242=6)),"2",(OR(W242=7,W242=8,W242=9)),"3",(OR(W242=10,W242=11,W242=12)),"4")</f>
        <v>2</v>
      </c>
      <c r="Z242" s="124">
        <v>2015</v>
      </c>
      <c r="AC242" s="46"/>
    </row>
    <row r="243" spans="1:29" ht="17.149999999999999"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68</v>
      </c>
      <c r="L243" s="46" t="s">
        <v>68</v>
      </c>
      <c r="M243" s="46" t="s">
        <v>68</v>
      </c>
      <c r="N243" s="50" t="s">
        <v>68</v>
      </c>
      <c r="O243" s="46">
        <v>3859.29</v>
      </c>
      <c r="P243" s="46">
        <v>134</v>
      </c>
      <c r="Q243" s="46">
        <v>171.85</v>
      </c>
      <c r="R243" s="50">
        <v>113.63</v>
      </c>
      <c r="S243" s="45" t="s">
        <v>68</v>
      </c>
      <c r="T243" s="53" t="s">
        <v>68</v>
      </c>
      <c r="V243" s="124" t="s">
        <v>95</v>
      </c>
      <c r="W243" s="123">
        <f t="shared" si="23"/>
        <v>7</v>
      </c>
      <c r="X243" s="123" t="str">
        <f t="shared" si="24"/>
        <v>Quarter 3</v>
      </c>
      <c r="Y243" s="123" t="str" cm="1">
        <f t="array" ref="Y243">_xlfn.IFS(OR(W243=1,W243=2,W243=3),"1",(OR(W243=4,W243=5,W243=6)),"2",(OR(W243=7,W243=8,W243=9)),"3",(OR(W243=10,W243=11,W243=12)),"4")</f>
        <v>3</v>
      </c>
      <c r="Z243" s="124">
        <v>2015</v>
      </c>
      <c r="AC243" s="46"/>
    </row>
    <row r="244" spans="1:29" ht="17.149999999999999"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68</v>
      </c>
      <c r="L244" s="46" t="s">
        <v>68</v>
      </c>
      <c r="M244" s="46" t="s">
        <v>68</v>
      </c>
      <c r="N244" s="50" t="s">
        <v>68</v>
      </c>
      <c r="O244" s="46">
        <v>3815.2</v>
      </c>
      <c r="P244" s="46">
        <v>63</v>
      </c>
      <c r="Q244" s="46">
        <v>217.14</v>
      </c>
      <c r="R244" s="50">
        <v>98.23</v>
      </c>
      <c r="S244" s="45" t="s">
        <v>68</v>
      </c>
      <c r="T244" s="53" t="s">
        <v>68</v>
      </c>
      <c r="V244" s="124" t="s">
        <v>96</v>
      </c>
      <c r="W244" s="123">
        <f t="shared" si="23"/>
        <v>8</v>
      </c>
      <c r="X244" s="125" t="str">
        <f t="shared" si="24"/>
        <v>Quarter 3</v>
      </c>
      <c r="Y244" s="123" t="str" cm="1">
        <f t="array" ref="Y244">_xlfn.IFS(OR(W244=1,W244=2,W244=3),"1",(OR(W244=4,W244=5,W244=6)),"2",(OR(W244=7,W244=8,W244=9)),"3",(OR(W244=10,W244=11,W244=12)),"4")</f>
        <v>3</v>
      </c>
      <c r="Z244" s="124">
        <v>2015</v>
      </c>
      <c r="AC244" s="46"/>
    </row>
    <row r="245" spans="1:29" ht="17.149999999999999"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68</v>
      </c>
      <c r="L245" s="46" t="s">
        <v>68</v>
      </c>
      <c r="M245" s="46" t="s">
        <v>68</v>
      </c>
      <c r="N245" s="50" t="s">
        <v>68</v>
      </c>
      <c r="O245" s="46">
        <v>3693.48</v>
      </c>
      <c r="P245" s="46">
        <v>71</v>
      </c>
      <c r="Q245" s="46">
        <v>190.42</v>
      </c>
      <c r="R245" s="50">
        <v>3.31</v>
      </c>
      <c r="S245" s="45" t="s">
        <v>68</v>
      </c>
      <c r="T245" s="53" t="s">
        <v>68</v>
      </c>
      <c r="V245" s="124" t="s">
        <v>97</v>
      </c>
      <c r="W245" s="123">
        <f t="shared" si="23"/>
        <v>9</v>
      </c>
      <c r="X245" s="123" t="str">
        <f t="shared" si="24"/>
        <v>Quarter 3</v>
      </c>
      <c r="Y245" s="123" t="str" cm="1">
        <f t="array" ref="Y245">_xlfn.IFS(OR(W245=1,W245=2,W245=3),"1",(OR(W245=4,W245=5,W245=6)),"2",(OR(W245=7,W245=8,W245=9)),"3",(OR(W245=10,W245=11,W245=12)),"4")</f>
        <v>3</v>
      </c>
      <c r="Z245" s="124">
        <v>2015</v>
      </c>
      <c r="AC245" s="46"/>
    </row>
    <row r="246" spans="1:29" ht="17.149999999999999"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68</v>
      </c>
      <c r="L246" s="46" t="s">
        <v>68</v>
      </c>
      <c r="M246" s="46" t="s">
        <v>68</v>
      </c>
      <c r="N246" s="50" t="s">
        <v>68</v>
      </c>
      <c r="O246" s="46">
        <v>3436.65</v>
      </c>
      <c r="P246" s="46">
        <v>104</v>
      </c>
      <c r="Q246" s="46">
        <v>240.26</v>
      </c>
      <c r="R246" s="50">
        <v>3.31</v>
      </c>
      <c r="S246" s="45" t="s">
        <v>68</v>
      </c>
      <c r="T246" s="53" t="s">
        <v>68</v>
      </c>
      <c r="V246" s="124" t="s">
        <v>98</v>
      </c>
      <c r="W246" s="123">
        <f t="shared" si="23"/>
        <v>10</v>
      </c>
      <c r="X246" s="123" t="str">
        <f t="shared" si="24"/>
        <v>Quarter 4</v>
      </c>
      <c r="Y246" s="123" t="str" cm="1">
        <f t="array" ref="Y246">_xlfn.IFS(OR(W246=1,W246=2,W246=3),"1",(OR(W246=4,W246=5,W246=6)),"2",(OR(W246=7,W246=8,W246=9)),"3",(OR(W246=10,W246=11,W246=12)),"4")</f>
        <v>4</v>
      </c>
      <c r="Z246" s="124">
        <v>2015</v>
      </c>
      <c r="AC246" s="46"/>
    </row>
    <row r="247" spans="1:29" ht="17.149999999999999"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68</v>
      </c>
      <c r="L247" s="46" t="s">
        <v>68</v>
      </c>
      <c r="M247" s="46" t="s">
        <v>68</v>
      </c>
      <c r="N247" s="50" t="s">
        <v>68</v>
      </c>
      <c r="O247" s="46">
        <v>4688.99</v>
      </c>
      <c r="P247" s="46">
        <v>155</v>
      </c>
      <c r="Q247" s="46">
        <v>221.27</v>
      </c>
      <c r="R247" s="50">
        <v>3.31</v>
      </c>
      <c r="S247" s="45" t="s">
        <v>68</v>
      </c>
      <c r="T247" s="53" t="s">
        <v>68</v>
      </c>
      <c r="V247" s="124" t="s">
        <v>99</v>
      </c>
      <c r="W247" s="123">
        <f t="shared" si="23"/>
        <v>11</v>
      </c>
      <c r="X247" s="123" t="str">
        <f t="shared" si="24"/>
        <v>Quarter 4</v>
      </c>
      <c r="Y247" s="123" t="str" cm="1">
        <f t="array" ref="Y247">_xlfn.IFS(OR(W247=1,W247=2,W247=3),"1",(OR(W247=4,W247=5,W247=6)),"2",(OR(W247=7,W247=8,W247=9)),"3",(OR(W247=10,W247=11,W247=12)),"4")</f>
        <v>4</v>
      </c>
      <c r="Z247" s="124">
        <v>2015</v>
      </c>
      <c r="AC247" s="46"/>
    </row>
    <row r="248" spans="1:29" ht="17.149999999999999"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68</v>
      </c>
      <c r="L248" s="46" t="s">
        <v>68</v>
      </c>
      <c r="M248" s="46" t="s">
        <v>68</v>
      </c>
      <c r="N248" s="50" t="s">
        <v>68</v>
      </c>
      <c r="O248" s="46">
        <v>5278.47</v>
      </c>
      <c r="P248" s="46">
        <v>142</v>
      </c>
      <c r="Q248" s="46">
        <v>144.38999999999999</v>
      </c>
      <c r="R248" s="50">
        <v>3.31</v>
      </c>
      <c r="S248" s="45" t="s">
        <v>68</v>
      </c>
      <c r="T248" s="53" t="s">
        <v>68</v>
      </c>
      <c r="V248" s="124" t="s">
        <v>100</v>
      </c>
      <c r="W248" s="123">
        <f t="shared" si="23"/>
        <v>12</v>
      </c>
      <c r="X248" s="125" t="str">
        <f t="shared" si="24"/>
        <v>Quarter 4</v>
      </c>
      <c r="Y248" s="123" t="str" cm="1">
        <f t="array" ref="Y248">_xlfn.IFS(OR(W248=1,W248=2,W248=3),"1",(OR(W248=4,W248=5,W248=6)),"2",(OR(W248=7,W248=8,W248=9)),"3",(OR(W248=10,W248=11,W248=12)),"4")</f>
        <v>4</v>
      </c>
      <c r="Z248" s="124">
        <v>2015</v>
      </c>
      <c r="AC248" s="46"/>
    </row>
    <row r="249" spans="1:29" ht="17.149999999999999"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68</v>
      </c>
      <c r="L249" s="46" t="s">
        <v>68</v>
      </c>
      <c r="M249" s="46" t="s">
        <v>68</v>
      </c>
      <c r="N249" s="50" t="s">
        <v>68</v>
      </c>
      <c r="O249" s="46">
        <v>5067.22</v>
      </c>
      <c r="P249" s="46">
        <v>220</v>
      </c>
      <c r="Q249" s="46">
        <v>119.31</v>
      </c>
      <c r="R249" s="50">
        <v>13.87</v>
      </c>
      <c r="S249" s="45" t="s">
        <v>68</v>
      </c>
      <c r="T249" s="53" t="s">
        <v>68</v>
      </c>
      <c r="V249" s="124" t="s">
        <v>89</v>
      </c>
      <c r="W249" s="123">
        <f t="shared" si="23"/>
        <v>1</v>
      </c>
      <c r="X249" s="123" t="str">
        <f t="shared" si="24"/>
        <v>Quarter 1</v>
      </c>
      <c r="Y249" s="123" t="str" cm="1">
        <f t="array" ref="Y249">_xlfn.IFS(OR(W249=1,W249=2,W249=3),"1",(OR(W249=4,W249=5,W249=6)),"2",(OR(W249=7,W249=8,W249=9)),"3",(OR(W249=10,W249=11,W249=12)),"4")</f>
        <v>1</v>
      </c>
      <c r="Z249" s="124">
        <v>2016</v>
      </c>
      <c r="AC249" s="46"/>
    </row>
    <row r="250" spans="1:29" ht="17.149999999999999"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68</v>
      </c>
      <c r="L250" s="46" t="s">
        <v>68</v>
      </c>
      <c r="M250" s="46" t="s">
        <v>68</v>
      </c>
      <c r="N250" s="50" t="s">
        <v>68</v>
      </c>
      <c r="O250" s="46">
        <v>4454.3</v>
      </c>
      <c r="P250" s="46">
        <v>170.92</v>
      </c>
      <c r="Q250" s="46">
        <v>135.47</v>
      </c>
      <c r="R250" s="50">
        <v>15.33</v>
      </c>
      <c r="S250" s="45" t="s">
        <v>68</v>
      </c>
      <c r="T250" s="53" t="s">
        <v>68</v>
      </c>
      <c r="V250" s="124" t="s">
        <v>90</v>
      </c>
      <c r="W250" s="123">
        <f t="shared" si="23"/>
        <v>2</v>
      </c>
      <c r="X250" s="123" t="str">
        <f t="shared" si="24"/>
        <v>Quarter 1</v>
      </c>
      <c r="Y250" s="123" t="str" cm="1">
        <f t="array" ref="Y250">_xlfn.IFS(OR(W250=1,W250=2,W250=3),"1",(OR(W250=4,W250=5,W250=6)),"2",(OR(W250=7,W250=8,W250=9)),"3",(OR(W250=10,W250=11,W250=12)),"4")</f>
        <v>1</v>
      </c>
      <c r="Z250" s="124">
        <v>2016</v>
      </c>
      <c r="AC250" s="46"/>
    </row>
    <row r="251" spans="1:29" ht="17.149999999999999"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68</v>
      </c>
      <c r="L251" s="46" t="s">
        <v>68</v>
      </c>
      <c r="M251" s="46" t="s">
        <v>68</v>
      </c>
      <c r="N251" s="50" t="s">
        <v>68</v>
      </c>
      <c r="O251" s="46">
        <v>4402.83</v>
      </c>
      <c r="P251" s="46">
        <v>217.64</v>
      </c>
      <c r="Q251" s="46">
        <v>160.19</v>
      </c>
      <c r="R251" s="50">
        <v>16.260000000000002</v>
      </c>
      <c r="S251" s="45" t="s">
        <v>68</v>
      </c>
      <c r="T251" s="53" t="s">
        <v>68</v>
      </c>
      <c r="V251" s="124" t="s">
        <v>91</v>
      </c>
      <c r="W251" s="123">
        <f t="shared" si="23"/>
        <v>3</v>
      </c>
      <c r="X251" s="123" t="str">
        <f t="shared" si="24"/>
        <v>Quarter 1</v>
      </c>
      <c r="Y251" s="123" t="str" cm="1">
        <f t="array" ref="Y251">_xlfn.IFS(OR(W251=1,W251=2,W251=3),"1",(OR(W251=4,W251=5,W251=6)),"2",(OR(W251=7,W251=8,W251=9)),"3",(OR(W251=10,W251=11,W251=12)),"4")</f>
        <v>1</v>
      </c>
      <c r="Z251" s="124">
        <v>2016</v>
      </c>
      <c r="AC251" s="46"/>
    </row>
    <row r="252" spans="1:29" ht="17.149999999999999"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68</v>
      </c>
      <c r="L252" s="46" t="s">
        <v>68</v>
      </c>
      <c r="M252" s="46" t="s">
        <v>68</v>
      </c>
      <c r="N252" s="50" t="s">
        <v>68</v>
      </c>
      <c r="O252" s="46">
        <v>4261.37</v>
      </c>
      <c r="P252" s="46">
        <v>141.47999999999999</v>
      </c>
      <c r="Q252" s="46">
        <v>178.09</v>
      </c>
      <c r="R252" s="50">
        <v>26.23</v>
      </c>
      <c r="S252" s="45" t="s">
        <v>68</v>
      </c>
      <c r="T252" s="53" t="s">
        <v>68</v>
      </c>
      <c r="V252" s="124" t="s">
        <v>92</v>
      </c>
      <c r="W252" s="123">
        <f t="shared" si="23"/>
        <v>4</v>
      </c>
      <c r="X252" s="125" t="str">
        <f t="shared" si="24"/>
        <v>Quarter 2</v>
      </c>
      <c r="Y252" s="123" t="str" cm="1">
        <f t="array" ref="Y252">_xlfn.IFS(OR(W252=1,W252=2,W252=3),"1",(OR(W252=4,W252=5,W252=6)),"2",(OR(W252=7,W252=8,W252=9)),"3",(OR(W252=10,W252=11,W252=12)),"4")</f>
        <v>2</v>
      </c>
      <c r="Z252" s="124">
        <v>2016</v>
      </c>
      <c r="AC252" s="46"/>
    </row>
    <row r="253" spans="1:29" ht="17.149999999999999"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68</v>
      </c>
      <c r="L253" s="46" t="s">
        <v>68</v>
      </c>
      <c r="M253" s="46" t="s">
        <v>68</v>
      </c>
      <c r="N253" s="50" t="s">
        <v>68</v>
      </c>
      <c r="O253" s="46">
        <v>4339.8900000000003</v>
      </c>
      <c r="P253" s="46">
        <v>136</v>
      </c>
      <c r="Q253" s="46">
        <v>208.23</v>
      </c>
      <c r="R253" s="50">
        <v>53.49</v>
      </c>
      <c r="S253" s="45" t="s">
        <v>68</v>
      </c>
      <c r="T253" s="53" t="s">
        <v>68</v>
      </c>
      <c r="V253" s="124" t="s">
        <v>93</v>
      </c>
      <c r="W253" s="123">
        <f t="shared" si="23"/>
        <v>5</v>
      </c>
      <c r="X253" s="123" t="str">
        <f t="shared" si="24"/>
        <v>Quarter 2</v>
      </c>
      <c r="Y253" s="123" t="str" cm="1">
        <f t="array" ref="Y253">_xlfn.IFS(OR(W253=1,W253=2,W253=3),"1",(OR(W253=4,W253=5,W253=6)),"2",(OR(W253=7,W253=8,W253=9)),"3",(OR(W253=10,W253=11,W253=12)),"4")</f>
        <v>2</v>
      </c>
      <c r="Z253" s="124">
        <v>2016</v>
      </c>
      <c r="AC253" s="46"/>
    </row>
    <row r="254" spans="1:29" ht="17.149999999999999"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68</v>
      </c>
      <c r="L254" s="46" t="s">
        <v>68</v>
      </c>
      <c r="M254" s="46" t="s">
        <v>68</v>
      </c>
      <c r="N254" s="50" t="s">
        <v>68</v>
      </c>
      <c r="O254" s="46">
        <v>3712.26</v>
      </c>
      <c r="P254" s="46">
        <v>110.11</v>
      </c>
      <c r="Q254" s="46">
        <v>118.3</v>
      </c>
      <c r="R254" s="50">
        <v>2.96</v>
      </c>
      <c r="S254" s="45" t="s">
        <v>68</v>
      </c>
      <c r="T254" s="53" t="s">
        <v>68</v>
      </c>
      <c r="V254" s="124" t="s">
        <v>94</v>
      </c>
      <c r="W254" s="123">
        <f t="shared" si="23"/>
        <v>6</v>
      </c>
      <c r="X254" s="123" t="str">
        <f t="shared" si="24"/>
        <v>Quarter 2</v>
      </c>
      <c r="Y254" s="123" t="str" cm="1">
        <f t="array" ref="Y254">_xlfn.IFS(OR(W254=1,W254=2,W254=3),"1",(OR(W254=4,W254=5,W254=6)),"2",(OR(W254=7,W254=8,W254=9)),"3",(OR(W254=10,W254=11,W254=12)),"4")</f>
        <v>2</v>
      </c>
      <c r="Z254" s="124">
        <v>2016</v>
      </c>
      <c r="AC254" s="46"/>
    </row>
    <row r="255" spans="1:29" ht="17.149999999999999"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68</v>
      </c>
      <c r="L255" s="46" t="s">
        <v>68</v>
      </c>
      <c r="M255" s="46" t="s">
        <v>68</v>
      </c>
      <c r="N255" s="50" t="s">
        <v>68</v>
      </c>
      <c r="O255" s="46">
        <v>4372.55</v>
      </c>
      <c r="P255" s="46">
        <v>218.91</v>
      </c>
      <c r="Q255" s="46">
        <v>154.46</v>
      </c>
      <c r="R255" s="50">
        <v>7.25</v>
      </c>
      <c r="S255" s="45" t="s">
        <v>68</v>
      </c>
      <c r="T255" s="53" t="s">
        <v>68</v>
      </c>
      <c r="V255" s="124" t="s">
        <v>95</v>
      </c>
      <c r="W255" s="123">
        <f t="shared" si="23"/>
        <v>7</v>
      </c>
      <c r="X255" s="123" t="str">
        <f t="shared" si="24"/>
        <v>Quarter 3</v>
      </c>
      <c r="Y255" s="123" t="str" cm="1">
        <f t="array" ref="Y255">_xlfn.IFS(OR(W255=1,W255=2,W255=3),"1",(OR(W255=4,W255=5,W255=6)),"2",(OR(W255=7,W255=8,W255=9)),"3",(OR(W255=10,W255=11,W255=12)),"4")</f>
        <v>3</v>
      </c>
      <c r="Z255" s="124">
        <v>2016</v>
      </c>
      <c r="AC255" s="46"/>
    </row>
    <row r="256" spans="1:29" ht="17.149999999999999"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68</v>
      </c>
      <c r="L256" s="46" t="s">
        <v>68</v>
      </c>
      <c r="M256" s="46" t="s">
        <v>68</v>
      </c>
      <c r="N256" s="50" t="s">
        <v>68</v>
      </c>
      <c r="O256" s="46">
        <v>3721.31</v>
      </c>
      <c r="P256" s="46">
        <v>117.93</v>
      </c>
      <c r="Q256" s="46">
        <v>143.62</v>
      </c>
      <c r="R256" s="50">
        <v>0</v>
      </c>
      <c r="S256" s="45" t="s">
        <v>68</v>
      </c>
      <c r="T256" s="53" t="s">
        <v>68</v>
      </c>
      <c r="V256" s="124" t="s">
        <v>96</v>
      </c>
      <c r="W256" s="123">
        <f t="shared" si="23"/>
        <v>8</v>
      </c>
      <c r="X256" s="125" t="str">
        <f t="shared" si="24"/>
        <v>Quarter 3</v>
      </c>
      <c r="Y256" s="123" t="str" cm="1">
        <f t="array" ref="Y256">_xlfn.IFS(OR(W256=1,W256=2,W256=3),"1",(OR(W256=4,W256=5,W256=6)),"2",(OR(W256=7,W256=8,W256=9)),"3",(OR(W256=10,W256=11,W256=12)),"4")</f>
        <v>3</v>
      </c>
      <c r="Z256" s="124">
        <v>2016</v>
      </c>
      <c r="AC256" s="46"/>
    </row>
    <row r="257" spans="1:29" ht="17.149999999999999"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68</v>
      </c>
      <c r="L257" s="46" t="s">
        <v>68</v>
      </c>
      <c r="M257" s="46" t="s">
        <v>68</v>
      </c>
      <c r="N257" s="50" t="s">
        <v>68</v>
      </c>
      <c r="O257" s="46">
        <v>3856.55</v>
      </c>
      <c r="P257" s="46">
        <v>212.14</v>
      </c>
      <c r="Q257" s="46">
        <v>201.16</v>
      </c>
      <c r="R257" s="50">
        <v>0</v>
      </c>
      <c r="S257" s="45" t="s">
        <v>68</v>
      </c>
      <c r="T257" s="53" t="s">
        <v>68</v>
      </c>
      <c r="V257" s="124" t="s">
        <v>97</v>
      </c>
      <c r="W257" s="123">
        <f t="shared" si="23"/>
        <v>9</v>
      </c>
      <c r="X257" s="123" t="str">
        <f t="shared" si="24"/>
        <v>Quarter 3</v>
      </c>
      <c r="Y257" s="123" t="str" cm="1">
        <f t="array" ref="Y257">_xlfn.IFS(OR(W257=1,W257=2,W257=3),"1",(OR(W257=4,W257=5,W257=6)),"2",(OR(W257=7,W257=8,W257=9)),"3",(OR(W257=10,W257=11,W257=12)),"4")</f>
        <v>3</v>
      </c>
      <c r="Z257" s="124">
        <v>2016</v>
      </c>
      <c r="AC257" s="46"/>
    </row>
    <row r="258" spans="1:29" ht="17.149999999999999"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68</v>
      </c>
      <c r="L258" s="46" t="s">
        <v>68</v>
      </c>
      <c r="M258" s="46" t="s">
        <v>68</v>
      </c>
      <c r="N258" s="50" t="s">
        <v>68</v>
      </c>
      <c r="O258" s="46">
        <v>3901.13</v>
      </c>
      <c r="P258" s="46">
        <v>213</v>
      </c>
      <c r="Q258" s="46">
        <v>50.97</v>
      </c>
      <c r="R258" s="50">
        <v>0</v>
      </c>
      <c r="S258" s="45" t="s">
        <v>68</v>
      </c>
      <c r="T258" s="53" t="s">
        <v>68</v>
      </c>
      <c r="V258" s="124" t="s">
        <v>98</v>
      </c>
      <c r="W258" s="123">
        <f t="shared" si="23"/>
        <v>10</v>
      </c>
      <c r="X258" s="123" t="str">
        <f t="shared" si="24"/>
        <v>Quarter 4</v>
      </c>
      <c r="Y258" s="123" t="str" cm="1">
        <f t="array" ref="Y258">_xlfn.IFS(OR(W258=1,W258=2,W258=3),"1",(OR(W258=4,W258=5,W258=6)),"2",(OR(W258=7,W258=8,W258=9)),"3",(OR(W258=10,W258=11,W258=12)),"4")</f>
        <v>4</v>
      </c>
      <c r="Z258" s="124">
        <v>2016</v>
      </c>
      <c r="AC258" s="46"/>
    </row>
    <row r="259" spans="1:29" ht="17.149999999999999"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68</v>
      </c>
      <c r="L259" s="46" t="s">
        <v>68</v>
      </c>
      <c r="M259" s="46" t="s">
        <v>68</v>
      </c>
      <c r="N259" s="50" t="s">
        <v>68</v>
      </c>
      <c r="O259" s="46">
        <v>3749.79</v>
      </c>
      <c r="P259" s="46">
        <v>283.04000000000002</v>
      </c>
      <c r="Q259" s="46">
        <v>82.75</v>
      </c>
      <c r="R259" s="50">
        <v>0</v>
      </c>
      <c r="S259" s="45" t="s">
        <v>68</v>
      </c>
      <c r="T259" s="53" t="s">
        <v>68</v>
      </c>
      <c r="V259" s="124" t="s">
        <v>99</v>
      </c>
      <c r="W259" s="123">
        <f t="shared" si="23"/>
        <v>11</v>
      </c>
      <c r="X259" s="123" t="str">
        <f t="shared" si="24"/>
        <v>Quarter 4</v>
      </c>
      <c r="Y259" s="123" t="str" cm="1">
        <f t="array" ref="Y259">_xlfn.IFS(OR(W259=1,W259=2,W259=3),"1",(OR(W259=4,W259=5,W259=6)),"2",(OR(W259=7,W259=8,W259=9)),"3",(OR(W259=10,W259=11,W259=12)),"4")</f>
        <v>4</v>
      </c>
      <c r="Z259" s="124">
        <v>2016</v>
      </c>
      <c r="AC259" s="46"/>
    </row>
    <row r="260" spans="1:29" ht="17.149999999999999"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68</v>
      </c>
      <c r="L260" s="46" t="s">
        <v>68</v>
      </c>
      <c r="M260" s="46" t="s">
        <v>68</v>
      </c>
      <c r="N260" s="50" t="s">
        <v>68</v>
      </c>
      <c r="O260" s="46">
        <v>4191.37</v>
      </c>
      <c r="P260" s="46">
        <v>327.93</v>
      </c>
      <c r="Q260" s="46">
        <v>47.17</v>
      </c>
      <c r="R260" s="50">
        <v>4.7300000000000004</v>
      </c>
      <c r="S260" s="45" t="s">
        <v>68</v>
      </c>
      <c r="T260" s="53" t="s">
        <v>68</v>
      </c>
      <c r="V260" s="124" t="s">
        <v>100</v>
      </c>
      <c r="W260" s="123">
        <f t="shared" si="23"/>
        <v>12</v>
      </c>
      <c r="X260" s="125" t="str">
        <f t="shared" si="24"/>
        <v>Quarter 4</v>
      </c>
      <c r="Y260" s="123" t="str" cm="1">
        <f t="array" ref="Y260">_xlfn.IFS(OR(W260=1,W260=2,W260=3),"1",(OR(W260=4,W260=5,W260=6)),"2",(OR(W260=7,W260=8,W260=9)),"3",(OR(W260=10,W260=11,W260=12)),"4")</f>
        <v>4</v>
      </c>
      <c r="Z260" s="124">
        <v>2016</v>
      </c>
      <c r="AC260" s="46"/>
    </row>
    <row r="261" spans="1:29" ht="17.149999999999999"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68</v>
      </c>
      <c r="L261" s="46" t="s">
        <v>68</v>
      </c>
      <c r="M261" s="46" t="s">
        <v>68</v>
      </c>
      <c r="N261" s="50" t="s">
        <v>68</v>
      </c>
      <c r="O261" s="46">
        <v>4738.63</v>
      </c>
      <c r="P261" s="46">
        <v>425.96</v>
      </c>
      <c r="Q261" s="46">
        <v>25.62</v>
      </c>
      <c r="R261" s="50">
        <v>1.1100000000000001</v>
      </c>
      <c r="S261" s="45" t="s">
        <v>68</v>
      </c>
      <c r="T261" s="53" t="s">
        <v>68</v>
      </c>
      <c r="V261" s="124" t="s">
        <v>89</v>
      </c>
      <c r="W261" s="123">
        <f t="shared" si="23"/>
        <v>1</v>
      </c>
      <c r="X261" s="123" t="str">
        <f t="shared" si="24"/>
        <v>Quarter 1</v>
      </c>
      <c r="Y261" s="123" t="str" cm="1">
        <f t="array" ref="Y261">_xlfn.IFS(OR(W261=1,W261=2,W261=3),"1",(OR(W261=4,W261=5,W261=6)),"2",(OR(W261=7,W261=8,W261=9)),"3",(OR(W261=10,W261=11,W261=12)),"4")</f>
        <v>1</v>
      </c>
      <c r="Z261" s="124">
        <v>2017</v>
      </c>
      <c r="AC261" s="46"/>
    </row>
    <row r="262" spans="1:29" ht="17.149999999999999"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68</v>
      </c>
      <c r="L262" s="46" t="s">
        <v>68</v>
      </c>
      <c r="M262" s="46" t="s">
        <v>68</v>
      </c>
      <c r="N262" s="50" t="s">
        <v>68</v>
      </c>
      <c r="O262" s="46">
        <v>4056.64</v>
      </c>
      <c r="P262" s="46">
        <v>362.39</v>
      </c>
      <c r="Q262" s="46">
        <v>6.13</v>
      </c>
      <c r="R262" s="50">
        <v>5.33</v>
      </c>
      <c r="S262" s="45" t="s">
        <v>68</v>
      </c>
      <c r="T262" s="53" t="s">
        <v>68</v>
      </c>
      <c r="V262" s="124" t="s">
        <v>90</v>
      </c>
      <c r="W262" s="123">
        <f t="shared" si="23"/>
        <v>2</v>
      </c>
      <c r="X262" s="123" t="str">
        <f t="shared" si="24"/>
        <v>Quarter 1</v>
      </c>
      <c r="Y262" s="123" t="str" cm="1">
        <f t="array" ref="Y262">_xlfn.IFS(OR(W262=1,W262=2,W262=3),"1",(OR(W262=4,W262=5,W262=6)),"2",(OR(W262=7,W262=8,W262=9)),"3",(OR(W262=10,W262=11,W262=12)),"4")</f>
        <v>1</v>
      </c>
      <c r="Z262" s="124">
        <v>2017</v>
      </c>
      <c r="AC262" s="46"/>
    </row>
    <row r="263" spans="1:29" ht="17.149999999999999"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68</v>
      </c>
      <c r="L263" s="46" t="s">
        <v>68</v>
      </c>
      <c r="M263" s="46" t="s">
        <v>68</v>
      </c>
      <c r="N263" s="50" t="s">
        <v>68</v>
      </c>
      <c r="O263" s="46">
        <v>4364.42</v>
      </c>
      <c r="P263" s="46">
        <v>271.01</v>
      </c>
      <c r="Q263" s="46">
        <v>174.25</v>
      </c>
      <c r="R263" s="50">
        <v>4.79</v>
      </c>
      <c r="S263" s="45" t="s">
        <v>68</v>
      </c>
      <c r="T263" s="53" t="s">
        <v>68</v>
      </c>
      <c r="V263" s="124" t="s">
        <v>91</v>
      </c>
      <c r="W263" s="123">
        <f t="shared" si="23"/>
        <v>3</v>
      </c>
      <c r="X263" s="123" t="str">
        <f t="shared" si="24"/>
        <v>Quarter 1</v>
      </c>
      <c r="Y263" s="123" t="str" cm="1">
        <f t="array" ref="Y263">_xlfn.IFS(OR(W263=1,W263=2,W263=3),"1",(OR(W263=4,W263=5,W263=6)),"2",(OR(W263=7,W263=8,W263=9)),"3",(OR(W263=10,W263=11,W263=12)),"4")</f>
        <v>1</v>
      </c>
      <c r="Z263" s="124">
        <v>2017</v>
      </c>
      <c r="AC263" s="46"/>
    </row>
    <row r="264" spans="1:29" ht="17.149999999999999"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68</v>
      </c>
      <c r="L264" s="46" t="s">
        <v>68</v>
      </c>
      <c r="M264" s="46" t="s">
        <v>68</v>
      </c>
      <c r="N264" s="50" t="s">
        <v>68</v>
      </c>
      <c r="O264" s="46">
        <v>4490.34</v>
      </c>
      <c r="P264" s="46">
        <v>186.88</v>
      </c>
      <c r="Q264" s="46">
        <v>171.82</v>
      </c>
      <c r="R264" s="50">
        <v>4.33</v>
      </c>
      <c r="S264" s="45" t="s">
        <v>68</v>
      </c>
      <c r="T264" s="53" t="s">
        <v>68</v>
      </c>
      <c r="V264" s="124" t="s">
        <v>92</v>
      </c>
      <c r="W264" s="123">
        <f t="shared" si="23"/>
        <v>4</v>
      </c>
      <c r="X264" s="125" t="str">
        <f t="shared" si="24"/>
        <v>Quarter 2</v>
      </c>
      <c r="Y264" s="123" t="str" cm="1">
        <f t="array" ref="Y264">_xlfn.IFS(OR(W264=1,W264=2,W264=3),"1",(OR(W264=4,W264=5,W264=6)),"2",(OR(W264=7,W264=8,W264=9)),"3",(OR(W264=10,W264=11,W264=12)),"4")</f>
        <v>2</v>
      </c>
      <c r="Z264" s="124">
        <v>2017</v>
      </c>
      <c r="AC264" s="46"/>
    </row>
    <row r="265" spans="1:29" ht="17.149999999999999"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68</v>
      </c>
      <c r="L265" s="46" t="s">
        <v>68</v>
      </c>
      <c r="M265" s="46" t="s">
        <v>68</v>
      </c>
      <c r="N265" s="50" t="s">
        <v>68</v>
      </c>
      <c r="O265" s="46">
        <v>4504.24</v>
      </c>
      <c r="P265" s="46">
        <v>115.64</v>
      </c>
      <c r="Q265" s="46">
        <v>102.56</v>
      </c>
      <c r="R265" s="50">
        <v>0</v>
      </c>
      <c r="S265" s="45" t="s">
        <v>68</v>
      </c>
      <c r="T265" s="53" t="s">
        <v>68</v>
      </c>
      <c r="V265" s="124" t="s">
        <v>93</v>
      </c>
      <c r="W265" s="123">
        <f t="shared" si="23"/>
        <v>5</v>
      </c>
      <c r="X265" s="123" t="str">
        <f t="shared" si="24"/>
        <v>Quarter 2</v>
      </c>
      <c r="Y265" s="123" t="str" cm="1">
        <f t="array" ref="Y265">_xlfn.IFS(OR(W265=1,W265=2,W265=3),"1",(OR(W265=4,W265=5,W265=6)),"2",(OR(W265=7,W265=8,W265=9)),"3",(OR(W265=10,W265=11,W265=12)),"4")</f>
        <v>2</v>
      </c>
      <c r="Z265" s="124">
        <v>2017</v>
      </c>
      <c r="AC265" s="46"/>
    </row>
    <row r="266" spans="1:29" ht="17.149999999999999"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68</v>
      </c>
      <c r="L266" s="46" t="s">
        <v>68</v>
      </c>
      <c r="M266" s="46" t="s">
        <v>68</v>
      </c>
      <c r="N266" s="50" t="s">
        <v>68</v>
      </c>
      <c r="O266" s="46">
        <v>3708.91</v>
      </c>
      <c r="P266" s="46">
        <v>108.19</v>
      </c>
      <c r="Q266" s="46">
        <v>73.38</v>
      </c>
      <c r="R266" s="50">
        <v>0</v>
      </c>
      <c r="S266" s="45" t="s">
        <v>68</v>
      </c>
      <c r="T266" s="53" t="s">
        <v>68</v>
      </c>
      <c r="V266" s="124" t="s">
        <v>94</v>
      </c>
      <c r="W266" s="123">
        <f t="shared" ref="W266:W329" si="29">MONTH(1&amp;LEFT(V266,3))</f>
        <v>6</v>
      </c>
      <c r="X266" s="123" t="str">
        <f t="shared" ref="X266:X329" si="30">"Quarter "&amp;Y266</f>
        <v>Quarter 2</v>
      </c>
      <c r="Y266" s="123" t="str" cm="1">
        <f t="array" ref="Y266">_xlfn.IFS(OR(W266=1,W266=2,W266=3),"1",(OR(W266=4,W266=5,W266=6)),"2",(OR(W266=7,W266=8,W266=9)),"3",(OR(W266=10,W266=11,W266=12)),"4")</f>
        <v>2</v>
      </c>
      <c r="Z266" s="124">
        <v>2017</v>
      </c>
      <c r="AC266" s="46"/>
    </row>
    <row r="267" spans="1:29" ht="17.149999999999999"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68</v>
      </c>
      <c r="L267" s="46" t="s">
        <v>68</v>
      </c>
      <c r="M267" s="46" t="s">
        <v>68</v>
      </c>
      <c r="N267" s="50" t="s">
        <v>68</v>
      </c>
      <c r="O267" s="46">
        <v>4086.79</v>
      </c>
      <c r="P267" s="46">
        <v>217.95</v>
      </c>
      <c r="Q267" s="46">
        <v>156.66999999999999</v>
      </c>
      <c r="R267" s="50">
        <v>0</v>
      </c>
      <c r="S267" s="45" t="s">
        <v>68</v>
      </c>
      <c r="T267" s="53" t="s">
        <v>68</v>
      </c>
      <c r="V267" s="124" t="s">
        <v>95</v>
      </c>
      <c r="W267" s="123">
        <f t="shared" si="29"/>
        <v>7</v>
      </c>
      <c r="X267" s="123" t="str">
        <f t="shared" si="30"/>
        <v>Quarter 3</v>
      </c>
      <c r="Y267" s="123" t="str" cm="1">
        <f t="array" ref="Y267">_xlfn.IFS(OR(W267=1,W267=2,W267=3),"1",(OR(W267=4,W267=5,W267=6)),"2",(OR(W267=7,W267=8,W267=9)),"3",(OR(W267=10,W267=11,W267=12)),"4")</f>
        <v>3</v>
      </c>
      <c r="Z267" s="124">
        <v>2017</v>
      </c>
      <c r="AC267" s="46"/>
    </row>
    <row r="268" spans="1:29" ht="17.149999999999999"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68</v>
      </c>
      <c r="L268" s="46" t="s">
        <v>68</v>
      </c>
      <c r="M268" s="46" t="s">
        <v>68</v>
      </c>
      <c r="N268" s="50" t="s">
        <v>68</v>
      </c>
      <c r="O268" s="46">
        <v>3711.36</v>
      </c>
      <c r="P268" s="46">
        <v>159.91999999999999</v>
      </c>
      <c r="Q268" s="46">
        <v>62.93</v>
      </c>
      <c r="R268" s="50">
        <v>0</v>
      </c>
      <c r="S268" s="45" t="s">
        <v>68</v>
      </c>
      <c r="T268" s="53" t="s">
        <v>68</v>
      </c>
      <c r="V268" s="124" t="s">
        <v>96</v>
      </c>
      <c r="W268" s="123">
        <f t="shared" si="29"/>
        <v>8</v>
      </c>
      <c r="X268" s="125" t="str">
        <f t="shared" si="30"/>
        <v>Quarter 3</v>
      </c>
      <c r="Y268" s="123" t="str" cm="1">
        <f t="array" ref="Y268">_xlfn.IFS(OR(W268=1,W268=2,W268=3),"1",(OR(W268=4,W268=5,W268=6)),"2",(OR(W268=7,W268=8,W268=9)),"3",(OR(W268=10,W268=11,W268=12)),"4")</f>
        <v>3</v>
      </c>
      <c r="Z268" s="124">
        <v>2017</v>
      </c>
      <c r="AC268" s="46"/>
    </row>
    <row r="269" spans="1:29" ht="17.149999999999999"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3" si="31">$B269+$C269-$D269+$F269+$G269+$H269</f>
        <v>52617.14</v>
      </c>
      <c r="K269" s="45" t="s">
        <v>68</v>
      </c>
      <c r="L269" s="46" t="s">
        <v>68</v>
      </c>
      <c r="M269" s="46" t="s">
        <v>68</v>
      </c>
      <c r="N269" s="50" t="s">
        <v>68</v>
      </c>
      <c r="O269" s="46">
        <v>3845.69</v>
      </c>
      <c r="P269" s="46">
        <v>156.01</v>
      </c>
      <c r="Q269" s="46">
        <v>48.69</v>
      </c>
      <c r="R269" s="50">
        <v>0</v>
      </c>
      <c r="S269" s="45" t="s">
        <v>68</v>
      </c>
      <c r="T269" s="53" t="s">
        <v>68</v>
      </c>
      <c r="V269" s="124" t="s">
        <v>97</v>
      </c>
      <c r="W269" s="123">
        <f t="shared" si="29"/>
        <v>9</v>
      </c>
      <c r="X269" s="123" t="str">
        <f t="shared" si="30"/>
        <v>Quarter 3</v>
      </c>
      <c r="Y269" s="123" t="str" cm="1">
        <f t="array" ref="Y269">_xlfn.IFS(OR(W269=1,W269=2,W269=3),"1",(OR(W269=4,W269=5,W269=6)),"2",(OR(W269=7,W269=8,W269=9)),"3",(OR(W269=10,W269=11,W269=12)),"4")</f>
        <v>3</v>
      </c>
      <c r="Z269" s="124">
        <v>2017</v>
      </c>
      <c r="AC269" s="46"/>
    </row>
    <row r="270" spans="1:29" ht="17.149999999999999"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68</v>
      </c>
      <c r="L270" s="46" t="s">
        <v>68</v>
      </c>
      <c r="M270" s="46" t="s">
        <v>68</v>
      </c>
      <c r="N270" s="50" t="s">
        <v>68</v>
      </c>
      <c r="O270" s="46">
        <v>4167.1000000000004</v>
      </c>
      <c r="P270" s="46">
        <v>189.57</v>
      </c>
      <c r="Q270" s="46">
        <v>124.52</v>
      </c>
      <c r="R270" s="50">
        <v>0</v>
      </c>
      <c r="S270" s="45" t="s">
        <v>68</v>
      </c>
      <c r="T270" s="53" t="s">
        <v>68</v>
      </c>
      <c r="V270" s="124" t="s">
        <v>98</v>
      </c>
      <c r="W270" s="123">
        <f t="shared" si="29"/>
        <v>10</v>
      </c>
      <c r="X270" s="123" t="str">
        <f t="shared" si="30"/>
        <v>Quarter 4</v>
      </c>
      <c r="Y270" s="123" t="str" cm="1">
        <f t="array" ref="Y270">_xlfn.IFS(OR(W270=1,W270=2,W270=3),"1",(OR(W270=4,W270=5,W270=6)),"2",(OR(W270=7,W270=8,W270=9)),"3",(OR(W270=10,W270=11,W270=12)),"4")</f>
        <v>4</v>
      </c>
      <c r="Z270" s="124">
        <v>2017</v>
      </c>
      <c r="AC270" s="46"/>
    </row>
    <row r="271" spans="1:29" ht="17.149999999999999"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68</v>
      </c>
      <c r="L271" s="46" t="s">
        <v>68</v>
      </c>
      <c r="M271" s="46" t="s">
        <v>68</v>
      </c>
      <c r="N271" s="50" t="s">
        <v>68</v>
      </c>
      <c r="O271" s="46">
        <v>4102.97</v>
      </c>
      <c r="P271" s="46">
        <v>292.72000000000003</v>
      </c>
      <c r="Q271" s="46">
        <v>38.479999999999997</v>
      </c>
      <c r="R271" s="50">
        <v>0</v>
      </c>
      <c r="S271" s="45" t="s">
        <v>68</v>
      </c>
      <c r="T271" s="53" t="s">
        <v>68</v>
      </c>
      <c r="V271" s="124" t="s">
        <v>99</v>
      </c>
      <c r="W271" s="123">
        <f t="shared" si="29"/>
        <v>11</v>
      </c>
      <c r="X271" s="123" t="str">
        <f t="shared" si="30"/>
        <v>Quarter 4</v>
      </c>
      <c r="Y271" s="123" t="str" cm="1">
        <f t="array" ref="Y271">_xlfn.IFS(OR(W271=1,W271=2,W271=3),"1",(OR(W271=4,W271=5,W271=6)),"2",(OR(W271=7,W271=8,W271=9)),"3",(OR(W271=10,W271=11,W271=12)),"4")</f>
        <v>4</v>
      </c>
      <c r="Z271" s="124">
        <v>2017</v>
      </c>
      <c r="AC271" s="46"/>
    </row>
    <row r="272" spans="1:29" ht="17.149999999999999"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68</v>
      </c>
      <c r="L272" s="46" t="s">
        <v>68</v>
      </c>
      <c r="M272" s="46" t="s">
        <v>68</v>
      </c>
      <c r="N272" s="50" t="s">
        <v>68</v>
      </c>
      <c r="O272" s="46">
        <v>3632.48</v>
      </c>
      <c r="P272" s="46">
        <v>302.08999999999997</v>
      </c>
      <c r="Q272" s="46">
        <v>75.099999999999994</v>
      </c>
      <c r="R272" s="50">
        <v>0</v>
      </c>
      <c r="S272" s="45" t="s">
        <v>68</v>
      </c>
      <c r="T272" s="53" t="s">
        <v>68</v>
      </c>
      <c r="V272" s="124" t="s">
        <v>100</v>
      </c>
      <c r="W272" s="123">
        <f t="shared" si="29"/>
        <v>12</v>
      </c>
      <c r="X272" s="125" t="str">
        <f t="shared" si="30"/>
        <v>Quarter 4</v>
      </c>
      <c r="Y272" s="123" t="str" cm="1">
        <f t="array" ref="Y272">_xlfn.IFS(OR(W272=1,W272=2,W272=3),"1",(OR(W272=4,W272=5,W272=6)),"2",(OR(W272=7,W272=8,W272=9)),"3",(OR(W272=10,W272=11,W272=12)),"4")</f>
        <v>4</v>
      </c>
      <c r="Z272" s="124">
        <v>2017</v>
      </c>
      <c r="AC272" s="46"/>
    </row>
    <row r="273" spans="1:29" ht="17.149999999999999"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68</v>
      </c>
      <c r="L273" s="46" t="s">
        <v>68</v>
      </c>
      <c r="M273" s="46" t="s">
        <v>68</v>
      </c>
      <c r="N273" s="50" t="s">
        <v>68</v>
      </c>
      <c r="O273" s="46">
        <v>4420.0200000000004</v>
      </c>
      <c r="P273" s="46">
        <v>341.73</v>
      </c>
      <c r="Q273" s="46">
        <v>15.92</v>
      </c>
      <c r="R273" s="50">
        <v>0</v>
      </c>
      <c r="S273" s="45" t="s">
        <v>68</v>
      </c>
      <c r="T273" s="53" t="s">
        <v>68</v>
      </c>
      <c r="V273" s="124" t="s">
        <v>89</v>
      </c>
      <c r="W273" s="123">
        <f t="shared" si="29"/>
        <v>1</v>
      </c>
      <c r="X273" s="123" t="str">
        <f t="shared" si="30"/>
        <v>Quarter 1</v>
      </c>
      <c r="Y273" s="123" t="str" cm="1">
        <f t="array" ref="Y273">_xlfn.IFS(OR(W273=1,W273=2,W273=3),"1",(OR(W273=4,W273=5,W273=6)),"2",(OR(W273=7,W273=8,W273=9)),"3",(OR(W273=10,W273=11,W273=12)),"4")</f>
        <v>1</v>
      </c>
      <c r="Z273" s="124">
        <v>2018</v>
      </c>
      <c r="AC273" s="46"/>
    </row>
    <row r="274" spans="1:29" ht="17.149999999999999"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68</v>
      </c>
      <c r="L274" s="46" t="s">
        <v>68</v>
      </c>
      <c r="M274" s="46" t="s">
        <v>68</v>
      </c>
      <c r="N274" s="50" t="s">
        <v>68</v>
      </c>
      <c r="O274" s="46">
        <v>4016.17</v>
      </c>
      <c r="P274" s="46">
        <v>294.99</v>
      </c>
      <c r="Q274" s="46">
        <v>25.67</v>
      </c>
      <c r="R274" s="50">
        <v>0</v>
      </c>
      <c r="S274" s="45" t="s">
        <v>68</v>
      </c>
      <c r="T274" s="53" t="s">
        <v>68</v>
      </c>
      <c r="V274" s="124" t="s">
        <v>90</v>
      </c>
      <c r="W274" s="123">
        <f t="shared" si="29"/>
        <v>2</v>
      </c>
      <c r="X274" s="123" t="str">
        <f t="shared" si="30"/>
        <v>Quarter 1</v>
      </c>
      <c r="Y274" s="123" t="str" cm="1">
        <f t="array" ref="Y274">_xlfn.IFS(OR(W274=1,W274=2,W274=3),"1",(OR(W274=4,W274=5,W274=6)),"2",(OR(W274=7,W274=8,W274=9)),"3",(OR(W274=10,W274=11,W274=12)),"4")</f>
        <v>1</v>
      </c>
      <c r="Z274" s="124">
        <v>2018</v>
      </c>
      <c r="AC274" s="46"/>
    </row>
    <row r="275" spans="1:29" ht="17.149999999999999"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68</v>
      </c>
      <c r="L275" s="46" t="s">
        <v>68</v>
      </c>
      <c r="M275" s="46" t="s">
        <v>68</v>
      </c>
      <c r="N275" s="50" t="s">
        <v>68</v>
      </c>
      <c r="O275" s="46">
        <v>4038.4</v>
      </c>
      <c r="P275" s="46">
        <v>259.56</v>
      </c>
      <c r="Q275" s="46">
        <v>80.540000000000006</v>
      </c>
      <c r="R275" s="50">
        <v>0</v>
      </c>
      <c r="S275" s="45" t="s">
        <v>68</v>
      </c>
      <c r="T275" s="53" t="s">
        <v>68</v>
      </c>
      <c r="V275" s="124" t="s">
        <v>91</v>
      </c>
      <c r="W275" s="123">
        <f t="shared" si="29"/>
        <v>3</v>
      </c>
      <c r="X275" s="123" t="str">
        <f t="shared" si="30"/>
        <v>Quarter 1</v>
      </c>
      <c r="Y275" s="123" t="str" cm="1">
        <f t="array" ref="Y275">_xlfn.IFS(OR(W275=1,W275=2,W275=3),"1",(OR(W275=4,W275=5,W275=6)),"2",(OR(W275=7,W275=8,W275=9)),"3",(OR(W275=10,W275=11,W275=12)),"4")</f>
        <v>1</v>
      </c>
      <c r="Z275" s="124">
        <v>2018</v>
      </c>
      <c r="AC275" s="46"/>
    </row>
    <row r="276" spans="1:29" ht="17.149999999999999"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68</v>
      </c>
      <c r="L276" s="46" t="s">
        <v>68</v>
      </c>
      <c r="M276" s="46" t="s">
        <v>68</v>
      </c>
      <c r="N276" s="50" t="s">
        <v>68</v>
      </c>
      <c r="O276" s="46">
        <v>4415.28</v>
      </c>
      <c r="P276" s="46">
        <v>136.47999999999999</v>
      </c>
      <c r="Q276" s="46">
        <v>133.94</v>
      </c>
      <c r="R276" s="50">
        <v>0</v>
      </c>
      <c r="S276" s="45" t="s">
        <v>68</v>
      </c>
      <c r="T276" s="53" t="s">
        <v>68</v>
      </c>
      <c r="V276" s="124" t="s">
        <v>92</v>
      </c>
      <c r="W276" s="123">
        <f t="shared" si="29"/>
        <v>4</v>
      </c>
      <c r="X276" s="125" t="str">
        <f t="shared" si="30"/>
        <v>Quarter 2</v>
      </c>
      <c r="Y276" s="123" t="str" cm="1">
        <f t="array" ref="Y276">_xlfn.IFS(OR(W276=1,W276=2,W276=3),"1",(OR(W276=4,W276=5,W276=6)),"2",(OR(W276=7,W276=8,W276=9)),"3",(OR(W276=10,W276=11,W276=12)),"4")</f>
        <v>2</v>
      </c>
      <c r="Z276" s="124">
        <v>2018</v>
      </c>
      <c r="AC276" s="46"/>
    </row>
    <row r="277" spans="1:29" ht="17.149999999999999"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68</v>
      </c>
      <c r="L277" s="46" t="s">
        <v>68</v>
      </c>
      <c r="M277" s="46" t="s">
        <v>68</v>
      </c>
      <c r="N277" s="50" t="s">
        <v>68</v>
      </c>
      <c r="O277" s="46">
        <v>4206.45</v>
      </c>
      <c r="P277" s="46">
        <v>74.23</v>
      </c>
      <c r="Q277" s="46">
        <v>41.71</v>
      </c>
      <c r="R277" s="50">
        <v>0</v>
      </c>
      <c r="S277" s="45" t="s">
        <v>68</v>
      </c>
      <c r="T277" s="53" t="s">
        <v>68</v>
      </c>
      <c r="V277" s="124" t="s">
        <v>93</v>
      </c>
      <c r="W277" s="123">
        <f t="shared" si="29"/>
        <v>5</v>
      </c>
      <c r="X277" s="123" t="str">
        <f t="shared" si="30"/>
        <v>Quarter 2</v>
      </c>
      <c r="Y277" s="123" t="str" cm="1">
        <f t="array" ref="Y277">_xlfn.IFS(OR(W277=1,W277=2,W277=3),"1",(OR(W277=4,W277=5,W277=6)),"2",(OR(W277=7,W277=8,W277=9)),"3",(OR(W277=10,W277=11,W277=12)),"4")</f>
        <v>2</v>
      </c>
      <c r="Z277" s="124">
        <v>2018</v>
      </c>
      <c r="AC277" s="46"/>
    </row>
    <row r="278" spans="1:29" ht="17.149999999999999"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68</v>
      </c>
      <c r="L278" s="46" t="s">
        <v>68</v>
      </c>
      <c r="M278" s="46" t="s">
        <v>68</v>
      </c>
      <c r="N278" s="50" t="s">
        <v>68</v>
      </c>
      <c r="O278" s="46">
        <v>3805.85</v>
      </c>
      <c r="P278" s="46">
        <v>41.54</v>
      </c>
      <c r="Q278" s="46">
        <v>93.24</v>
      </c>
      <c r="R278" s="50">
        <v>0</v>
      </c>
      <c r="S278" s="45" t="s">
        <v>68</v>
      </c>
      <c r="T278" s="53" t="s">
        <v>68</v>
      </c>
      <c r="V278" s="124" t="s">
        <v>94</v>
      </c>
      <c r="W278" s="123">
        <f t="shared" si="29"/>
        <v>6</v>
      </c>
      <c r="X278" s="123" t="str">
        <f t="shared" si="30"/>
        <v>Quarter 2</v>
      </c>
      <c r="Y278" s="123" t="str" cm="1">
        <f t="array" ref="Y278">_xlfn.IFS(OR(W278=1,W278=2,W278=3),"1",(OR(W278=4,W278=5,W278=6)),"2",(OR(W278=7,W278=8,W278=9)),"3",(OR(W278=10,W278=11,W278=12)),"4")</f>
        <v>2</v>
      </c>
      <c r="Z278" s="124">
        <v>2018</v>
      </c>
      <c r="AC278" s="46"/>
    </row>
    <row r="279" spans="1:29" ht="17.149999999999999"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68</v>
      </c>
      <c r="L279" s="46" t="s">
        <v>68</v>
      </c>
      <c r="M279" s="46" t="s">
        <v>68</v>
      </c>
      <c r="N279" s="50" t="s">
        <v>68</v>
      </c>
      <c r="O279" s="46">
        <v>4310.71</v>
      </c>
      <c r="P279" s="46">
        <v>102.17</v>
      </c>
      <c r="Q279" s="46">
        <v>51.37</v>
      </c>
      <c r="R279" s="50">
        <v>0</v>
      </c>
      <c r="S279" s="45" t="s">
        <v>68</v>
      </c>
      <c r="T279" s="53" t="s">
        <v>68</v>
      </c>
      <c r="V279" s="124" t="s">
        <v>95</v>
      </c>
      <c r="W279" s="123">
        <f t="shared" si="29"/>
        <v>7</v>
      </c>
      <c r="X279" s="123" t="str">
        <f t="shared" si="30"/>
        <v>Quarter 3</v>
      </c>
      <c r="Y279" s="123" t="str" cm="1">
        <f t="array" ref="Y279">_xlfn.IFS(OR(W279=1,W279=2,W279=3),"1",(OR(W279=4,W279=5,W279=6)),"2",(OR(W279=7,W279=8,W279=9)),"3",(OR(W279=10,W279=11,W279=12)),"4")</f>
        <v>3</v>
      </c>
      <c r="Z279" s="124">
        <v>2018</v>
      </c>
      <c r="AC279" s="46"/>
    </row>
    <row r="280" spans="1:29" ht="17.149999999999999"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68</v>
      </c>
      <c r="L280" s="46" t="s">
        <v>68</v>
      </c>
      <c r="M280" s="46" t="s">
        <v>68</v>
      </c>
      <c r="N280" s="50" t="s">
        <v>68</v>
      </c>
      <c r="O280" s="46">
        <v>4174.91</v>
      </c>
      <c r="P280" s="46">
        <v>115.31</v>
      </c>
      <c r="Q280" s="46">
        <v>36.5</v>
      </c>
      <c r="R280" s="50">
        <v>0</v>
      </c>
      <c r="S280" s="45" t="s">
        <v>68</v>
      </c>
      <c r="T280" s="53" t="s">
        <v>68</v>
      </c>
      <c r="V280" s="124" t="s">
        <v>96</v>
      </c>
      <c r="W280" s="123">
        <f t="shared" si="29"/>
        <v>8</v>
      </c>
      <c r="X280" s="125" t="str">
        <f t="shared" si="30"/>
        <v>Quarter 3</v>
      </c>
      <c r="Y280" s="123" t="str" cm="1">
        <f t="array" ref="Y280">_xlfn.IFS(OR(W280=1,W280=2,W280=3),"1",(OR(W280=4,W280=5,W280=6)),"2",(OR(W280=7,W280=8,W280=9)),"3",(OR(W280=10,W280=11,W280=12)),"4")</f>
        <v>3</v>
      </c>
      <c r="Z280" s="124">
        <v>2018</v>
      </c>
      <c r="AC280" s="46"/>
    </row>
    <row r="281" spans="1:29" ht="17.149999999999999"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68</v>
      </c>
      <c r="L281" s="46" t="s">
        <v>68</v>
      </c>
      <c r="M281" s="46" t="s">
        <v>68</v>
      </c>
      <c r="N281" s="50" t="s">
        <v>68</v>
      </c>
      <c r="O281" s="46">
        <v>4228.8900000000003</v>
      </c>
      <c r="P281" s="46">
        <v>107.89</v>
      </c>
      <c r="Q281" s="46">
        <v>52.6</v>
      </c>
      <c r="R281" s="50">
        <v>0</v>
      </c>
      <c r="S281" s="45" t="s">
        <v>68</v>
      </c>
      <c r="T281" s="53" t="s">
        <v>68</v>
      </c>
      <c r="V281" s="124" t="s">
        <v>97</v>
      </c>
      <c r="W281" s="123">
        <f t="shared" si="29"/>
        <v>9</v>
      </c>
      <c r="X281" s="123" t="str">
        <f t="shared" si="30"/>
        <v>Quarter 3</v>
      </c>
      <c r="Y281" s="123" t="str" cm="1">
        <f t="array" ref="Y281">_xlfn.IFS(OR(W281=1,W281=2,W281=3),"1",(OR(W281=4,W281=5,W281=6)),"2",(OR(W281=7,W281=8,W281=9)),"3",(OR(W281=10,W281=11,W281=12)),"4")</f>
        <v>3</v>
      </c>
      <c r="Z281" s="124">
        <v>2018</v>
      </c>
      <c r="AC281" s="46"/>
    </row>
    <row r="282" spans="1:29" ht="17.149999999999999"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68</v>
      </c>
      <c r="L282" s="46" t="s">
        <v>68</v>
      </c>
      <c r="M282" s="46" t="s">
        <v>68</v>
      </c>
      <c r="N282" s="50" t="s">
        <v>68</v>
      </c>
      <c r="O282" s="46">
        <v>4561.79</v>
      </c>
      <c r="P282" s="46">
        <v>126.11</v>
      </c>
      <c r="Q282" s="46">
        <v>152.58000000000001</v>
      </c>
      <c r="R282" s="50">
        <v>0</v>
      </c>
      <c r="S282" s="45" t="s">
        <v>68</v>
      </c>
      <c r="T282" s="53" t="s">
        <v>68</v>
      </c>
      <c r="V282" s="124" t="s">
        <v>98</v>
      </c>
      <c r="W282" s="123">
        <f t="shared" si="29"/>
        <v>10</v>
      </c>
      <c r="X282" s="123" t="str">
        <f t="shared" si="30"/>
        <v>Quarter 4</v>
      </c>
      <c r="Y282" s="123" t="str" cm="1">
        <f t="array" ref="Y282">_xlfn.IFS(OR(W282=1,W282=2,W282=3),"1",(OR(W282=4,W282=5,W282=6)),"2",(OR(W282=7,W282=8,W282=9)),"3",(OR(W282=10,W282=11,W282=12)),"4")</f>
        <v>4</v>
      </c>
      <c r="Z282" s="124">
        <v>2018</v>
      </c>
      <c r="AC282" s="46"/>
    </row>
    <row r="283" spans="1:29" ht="17.149999999999999"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68</v>
      </c>
      <c r="L283" s="46" t="s">
        <v>68</v>
      </c>
      <c r="M283" s="46" t="s">
        <v>68</v>
      </c>
      <c r="N283" s="50" t="s">
        <v>68</v>
      </c>
      <c r="O283" s="46">
        <v>4141.99</v>
      </c>
      <c r="P283" s="46">
        <v>96.5</v>
      </c>
      <c r="Q283" s="46">
        <v>190.01</v>
      </c>
      <c r="R283" s="50">
        <v>0</v>
      </c>
      <c r="S283" s="45" t="s">
        <v>68</v>
      </c>
      <c r="T283" s="53" t="s">
        <v>68</v>
      </c>
      <c r="V283" s="124" t="s">
        <v>99</v>
      </c>
      <c r="W283" s="123">
        <f t="shared" si="29"/>
        <v>11</v>
      </c>
      <c r="X283" s="123" t="str">
        <f t="shared" si="30"/>
        <v>Quarter 4</v>
      </c>
      <c r="Y283" s="123" t="str" cm="1">
        <f t="array" ref="Y283">_xlfn.IFS(OR(W283=1,W283=2,W283=3),"1",(OR(W283=4,W283=5,W283=6)),"2",(OR(W283=7,W283=8,W283=9)),"3",(OR(W283=10,W283=11,W283=12)),"4")</f>
        <v>4</v>
      </c>
      <c r="Z283" s="124">
        <v>2018</v>
      </c>
      <c r="AC283" s="46"/>
    </row>
    <row r="284" spans="1:29" ht="17.149999999999999"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68</v>
      </c>
      <c r="L284" s="46" t="s">
        <v>68</v>
      </c>
      <c r="M284" s="46" t="s">
        <v>68</v>
      </c>
      <c r="N284" s="50" t="s">
        <v>68</v>
      </c>
      <c r="O284" s="46">
        <v>4791.26</v>
      </c>
      <c r="P284" s="46">
        <v>146.83000000000001</v>
      </c>
      <c r="Q284" s="46">
        <v>247.75</v>
      </c>
      <c r="R284" s="50">
        <v>0</v>
      </c>
      <c r="S284" s="45" t="s">
        <v>68</v>
      </c>
      <c r="T284" s="53" t="s">
        <v>68</v>
      </c>
      <c r="V284" s="124" t="s">
        <v>100</v>
      </c>
      <c r="W284" s="123">
        <f t="shared" si="29"/>
        <v>12</v>
      </c>
      <c r="X284" s="125" t="str">
        <f t="shared" si="30"/>
        <v>Quarter 4</v>
      </c>
      <c r="Y284" s="123" t="str" cm="1">
        <f t="array" ref="Y284">_xlfn.IFS(OR(W284=1,W284=2,W284=3),"1",(OR(W284=4,W284=5,W284=6)),"2",(OR(W284=7,W284=8,W284=9)),"3",(OR(W284=10,W284=11,W284=12)),"4")</f>
        <v>4</v>
      </c>
      <c r="Z284" s="124">
        <v>2018</v>
      </c>
      <c r="AC284" s="46"/>
    </row>
    <row r="285" spans="1:29" ht="17.149999999999999"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68</v>
      </c>
      <c r="L285" s="46" t="s">
        <v>68</v>
      </c>
      <c r="M285" s="46" t="s">
        <v>68</v>
      </c>
      <c r="N285" s="50" t="s">
        <v>68</v>
      </c>
      <c r="O285" s="46">
        <v>4946.1400000000003</v>
      </c>
      <c r="P285" s="46">
        <v>178.14</v>
      </c>
      <c r="Q285" s="46">
        <v>244.96</v>
      </c>
      <c r="R285" s="50">
        <v>0</v>
      </c>
      <c r="S285" s="45" t="s">
        <v>68</v>
      </c>
      <c r="T285" s="53" t="s">
        <v>68</v>
      </c>
      <c r="V285" s="124" t="s">
        <v>89</v>
      </c>
      <c r="W285" s="123">
        <f t="shared" si="29"/>
        <v>1</v>
      </c>
      <c r="X285" s="123" t="str">
        <f t="shared" si="30"/>
        <v>Quarter 1</v>
      </c>
      <c r="Y285" s="123" t="str" cm="1">
        <f t="array" ref="Y285">_xlfn.IFS(OR(W285=1,W285=2,W285=3),"1",(OR(W285=4,W285=5,W285=6)),"2",(OR(W285=7,W285=8,W285=9)),"3",(OR(W285=10,W285=11,W285=12)),"4")</f>
        <v>1</v>
      </c>
      <c r="Z285" s="124">
        <v>2019</v>
      </c>
      <c r="AC285" s="46"/>
    </row>
    <row r="286" spans="1:29" ht="17.149999999999999"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68</v>
      </c>
      <c r="L286" s="46" t="s">
        <v>68</v>
      </c>
      <c r="M286" s="46" t="s">
        <v>68</v>
      </c>
      <c r="N286" s="50" t="s">
        <v>68</v>
      </c>
      <c r="O286" s="46">
        <v>4424.03</v>
      </c>
      <c r="P286" s="46">
        <v>96.71</v>
      </c>
      <c r="Q286" s="46">
        <v>179.98</v>
      </c>
      <c r="R286" s="50">
        <v>0</v>
      </c>
      <c r="S286" s="45" t="s">
        <v>68</v>
      </c>
      <c r="T286" s="53" t="s">
        <v>68</v>
      </c>
      <c r="V286" s="124" t="s">
        <v>90</v>
      </c>
      <c r="W286" s="123">
        <f t="shared" si="29"/>
        <v>2</v>
      </c>
      <c r="X286" s="123" t="str">
        <f t="shared" si="30"/>
        <v>Quarter 1</v>
      </c>
      <c r="Y286" s="123" t="str" cm="1">
        <f t="array" ref="Y286">_xlfn.IFS(OR(W286=1,W286=2,W286=3),"1",(OR(W286=4,W286=5,W286=6)),"2",(OR(W286=7,W286=8,W286=9)),"3",(OR(W286=10,W286=11,W286=12)),"4")</f>
        <v>1</v>
      </c>
      <c r="Z286" s="124">
        <v>2019</v>
      </c>
      <c r="AC286" s="46"/>
    </row>
    <row r="287" spans="1:29" ht="17.149999999999999"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68</v>
      </c>
      <c r="L287" s="46" t="s">
        <v>68</v>
      </c>
      <c r="M287" s="46" t="s">
        <v>68</v>
      </c>
      <c r="N287" s="50" t="s">
        <v>68</v>
      </c>
      <c r="O287" s="46">
        <v>4820.66</v>
      </c>
      <c r="P287" s="46">
        <v>78.63</v>
      </c>
      <c r="Q287" s="46">
        <v>265.41000000000003</v>
      </c>
      <c r="R287" s="50">
        <v>0</v>
      </c>
      <c r="S287" s="45" t="s">
        <v>68</v>
      </c>
      <c r="T287" s="53" t="s">
        <v>68</v>
      </c>
      <c r="V287" s="124" t="s">
        <v>91</v>
      </c>
      <c r="W287" s="123">
        <f t="shared" si="29"/>
        <v>3</v>
      </c>
      <c r="X287" s="123" t="str">
        <f t="shared" si="30"/>
        <v>Quarter 1</v>
      </c>
      <c r="Y287" s="123" t="str" cm="1">
        <f t="array" ref="Y287">_xlfn.IFS(OR(W287=1,W287=2,W287=3),"1",(OR(W287=4,W287=5,W287=6)),"2",(OR(W287=7,W287=8,W287=9)),"3",(OR(W287=10,W287=11,W287=12)),"4")</f>
        <v>1</v>
      </c>
      <c r="Z287" s="124">
        <v>2019</v>
      </c>
      <c r="AC287" s="46"/>
    </row>
    <row r="288" spans="1:29" ht="17.149999999999999"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68</v>
      </c>
      <c r="L288" s="46" t="s">
        <v>68</v>
      </c>
      <c r="M288" s="46" t="s">
        <v>68</v>
      </c>
      <c r="N288" s="50" t="s">
        <v>68</v>
      </c>
      <c r="O288" s="46">
        <v>4531.58</v>
      </c>
      <c r="P288" s="46">
        <v>72.37</v>
      </c>
      <c r="Q288" s="46">
        <v>366.13</v>
      </c>
      <c r="R288" s="50">
        <v>0</v>
      </c>
      <c r="S288" s="45" t="s">
        <v>68</v>
      </c>
      <c r="T288" s="53" t="s">
        <v>68</v>
      </c>
      <c r="V288" s="124" t="s">
        <v>92</v>
      </c>
      <c r="W288" s="123">
        <f t="shared" si="29"/>
        <v>4</v>
      </c>
      <c r="X288" s="125" t="str">
        <f t="shared" si="30"/>
        <v>Quarter 2</v>
      </c>
      <c r="Y288" s="123" t="str" cm="1">
        <f t="array" ref="Y288">_xlfn.IFS(OR(W288=1,W288=2,W288=3),"1",(OR(W288=4,W288=5,W288=6)),"2",(OR(W288=7,W288=8,W288=9)),"3",(OR(W288=10,W288=11,W288=12)),"4")</f>
        <v>2</v>
      </c>
      <c r="Z288" s="124">
        <v>2019</v>
      </c>
      <c r="AC288" s="46"/>
    </row>
    <row r="289" spans="1:29" ht="17.149999999999999"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68</v>
      </c>
      <c r="L289" s="46" t="s">
        <v>68</v>
      </c>
      <c r="M289" s="46" t="s">
        <v>68</v>
      </c>
      <c r="N289" s="50" t="s">
        <v>68</v>
      </c>
      <c r="O289" s="46">
        <v>4712.9399999999996</v>
      </c>
      <c r="P289" s="46">
        <v>77.33</v>
      </c>
      <c r="Q289" s="46">
        <v>345.57</v>
      </c>
      <c r="R289" s="50">
        <v>0</v>
      </c>
      <c r="S289" s="45" t="s">
        <v>68</v>
      </c>
      <c r="T289" s="53" t="s">
        <v>68</v>
      </c>
      <c r="V289" s="124" t="s">
        <v>93</v>
      </c>
      <c r="W289" s="123">
        <f t="shared" si="29"/>
        <v>5</v>
      </c>
      <c r="X289" s="123" t="str">
        <f t="shared" si="30"/>
        <v>Quarter 2</v>
      </c>
      <c r="Y289" s="123" t="str" cm="1">
        <f t="array" ref="Y289">_xlfn.IFS(OR(W289=1,W289=2,W289=3),"1",(OR(W289=4,W289=5,W289=6)),"2",(OR(W289=7,W289=8,W289=9)),"3",(OR(W289=10,W289=11,W289=12)),"4")</f>
        <v>2</v>
      </c>
      <c r="Z289" s="124">
        <v>2019</v>
      </c>
      <c r="AC289" s="46"/>
    </row>
    <row r="290" spans="1:29" ht="17.149999999999999"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68</v>
      </c>
      <c r="L290" s="46" t="s">
        <v>68</v>
      </c>
      <c r="M290" s="46" t="s">
        <v>68</v>
      </c>
      <c r="N290" s="50" t="s">
        <v>68</v>
      </c>
      <c r="O290" s="46">
        <v>4300.2299999999996</v>
      </c>
      <c r="P290" s="46">
        <v>82.7</v>
      </c>
      <c r="Q290" s="46">
        <v>100.39</v>
      </c>
      <c r="R290" s="50">
        <v>0</v>
      </c>
      <c r="S290" s="45" t="s">
        <v>68</v>
      </c>
      <c r="T290" s="53" t="s">
        <v>68</v>
      </c>
      <c r="V290" s="124" t="s">
        <v>94</v>
      </c>
      <c r="W290" s="123">
        <f t="shared" si="29"/>
        <v>6</v>
      </c>
      <c r="X290" s="123" t="str">
        <f t="shared" si="30"/>
        <v>Quarter 2</v>
      </c>
      <c r="Y290" s="123" t="str" cm="1">
        <f t="array" ref="Y290">_xlfn.IFS(OR(W290=1,W290=2,W290=3),"1",(OR(W290=4,W290=5,W290=6)),"2",(OR(W290=7,W290=8,W290=9)),"3",(OR(W290=10,W290=11,W290=12)),"4")</f>
        <v>2</v>
      </c>
      <c r="Z290" s="124">
        <v>2019</v>
      </c>
      <c r="AC290" s="46"/>
    </row>
    <row r="291" spans="1:29" ht="17.149999999999999"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68</v>
      </c>
      <c r="L291" s="46" t="s">
        <v>68</v>
      </c>
      <c r="M291" s="46" t="s">
        <v>68</v>
      </c>
      <c r="N291" s="50" t="s">
        <v>68</v>
      </c>
      <c r="O291" s="46">
        <v>4394.68</v>
      </c>
      <c r="P291" s="46">
        <v>45.76</v>
      </c>
      <c r="Q291" s="46">
        <v>82.23</v>
      </c>
      <c r="R291" s="50">
        <v>0</v>
      </c>
      <c r="S291" s="45" t="s">
        <v>68</v>
      </c>
      <c r="T291" s="53" t="s">
        <v>68</v>
      </c>
      <c r="V291" s="124" t="s">
        <v>95</v>
      </c>
      <c r="W291" s="123">
        <f t="shared" si="29"/>
        <v>7</v>
      </c>
      <c r="X291" s="123" t="str">
        <f t="shared" si="30"/>
        <v>Quarter 3</v>
      </c>
      <c r="Y291" s="123" t="str" cm="1">
        <f t="array" ref="Y291">_xlfn.IFS(OR(W291=1,W291=2,W291=3),"1",(OR(W291=4,W291=5,W291=6)),"2",(OR(W291=7,W291=8,W291=9)),"3",(OR(W291=10,W291=11,W291=12)),"4")</f>
        <v>3</v>
      </c>
      <c r="Z291" s="124">
        <v>2019</v>
      </c>
      <c r="AC291" s="46"/>
    </row>
    <row r="292" spans="1:29" ht="17.149999999999999"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68</v>
      </c>
      <c r="L292" s="46" t="s">
        <v>68</v>
      </c>
      <c r="M292" s="46" t="s">
        <v>68</v>
      </c>
      <c r="N292" s="50" t="s">
        <v>68</v>
      </c>
      <c r="O292" s="46">
        <v>4335.55</v>
      </c>
      <c r="P292" s="46">
        <v>41.22</v>
      </c>
      <c r="Q292" s="46">
        <v>13</v>
      </c>
      <c r="R292" s="50">
        <v>0</v>
      </c>
      <c r="S292" s="45" t="s">
        <v>68</v>
      </c>
      <c r="T292" s="53" t="s">
        <v>68</v>
      </c>
      <c r="V292" s="124" t="s">
        <v>96</v>
      </c>
      <c r="W292" s="123">
        <f t="shared" si="29"/>
        <v>8</v>
      </c>
      <c r="X292" s="125" t="str">
        <f t="shared" si="30"/>
        <v>Quarter 3</v>
      </c>
      <c r="Y292" s="123" t="str" cm="1">
        <f t="array" ref="Y292">_xlfn.IFS(OR(W292=1,W292=2,W292=3),"1",(OR(W292=4,W292=5,W292=6)),"2",(OR(W292=7,W292=8,W292=9)),"3",(OR(W292=10,W292=11,W292=12)),"4")</f>
        <v>3</v>
      </c>
      <c r="Z292" s="124">
        <v>2019</v>
      </c>
      <c r="AC292" s="46"/>
    </row>
    <row r="293" spans="1:29" ht="17.149999999999999"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68</v>
      </c>
      <c r="L293" s="46" t="s">
        <v>68</v>
      </c>
      <c r="M293" s="46" t="s">
        <v>68</v>
      </c>
      <c r="N293" s="50" t="s">
        <v>68</v>
      </c>
      <c r="O293" s="46">
        <v>4419.57</v>
      </c>
      <c r="P293" s="46">
        <v>47.27</v>
      </c>
      <c r="Q293" s="46">
        <v>196.67</v>
      </c>
      <c r="R293" s="50">
        <v>0</v>
      </c>
      <c r="S293" s="45" t="s">
        <v>68</v>
      </c>
      <c r="T293" s="53" t="s">
        <v>68</v>
      </c>
      <c r="V293" s="124" t="s">
        <v>97</v>
      </c>
      <c r="W293" s="123">
        <f t="shared" si="29"/>
        <v>9</v>
      </c>
      <c r="X293" s="123" t="str">
        <f t="shared" si="30"/>
        <v>Quarter 3</v>
      </c>
      <c r="Y293" s="123" t="str" cm="1">
        <f t="array" ref="Y293">_xlfn.IFS(OR(W293=1,W293=2,W293=3),"1",(OR(W293=4,W293=5,W293=6)),"2",(OR(W293=7,W293=8,W293=9)),"3",(OR(W293=10,W293=11,W293=12)),"4")</f>
        <v>3</v>
      </c>
      <c r="Z293" s="124">
        <v>2019</v>
      </c>
      <c r="AC293" s="46"/>
    </row>
    <row r="294" spans="1:29" ht="17.149999999999999"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68</v>
      </c>
      <c r="L294" s="46" t="s">
        <v>68</v>
      </c>
      <c r="M294" s="46" t="s">
        <v>68</v>
      </c>
      <c r="N294" s="50" t="s">
        <v>68</v>
      </c>
      <c r="O294" s="46">
        <v>4735.5</v>
      </c>
      <c r="P294" s="46">
        <v>38.270000000000003</v>
      </c>
      <c r="Q294" s="46">
        <v>286.45</v>
      </c>
      <c r="R294" s="50">
        <v>0</v>
      </c>
      <c r="S294" s="45" t="s">
        <v>68</v>
      </c>
      <c r="T294" s="53" t="s">
        <v>68</v>
      </c>
      <c r="V294" s="124" t="s">
        <v>98</v>
      </c>
      <c r="W294" s="123">
        <f t="shared" si="29"/>
        <v>10</v>
      </c>
      <c r="X294" s="123" t="str">
        <f t="shared" si="30"/>
        <v>Quarter 4</v>
      </c>
      <c r="Y294" s="123" t="str" cm="1">
        <f t="array" ref="Y294">_xlfn.IFS(OR(W294=1,W294=2,W294=3),"1",(OR(W294=4,W294=5,W294=6)),"2",(OR(W294=7,W294=8,W294=9)),"3",(OR(W294=10,W294=11,W294=12)),"4")</f>
        <v>4</v>
      </c>
      <c r="Z294" s="124">
        <v>2019</v>
      </c>
      <c r="AC294" s="46"/>
    </row>
    <row r="295" spans="1:29" ht="17.149999999999999"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68</v>
      </c>
      <c r="L295" s="46" t="s">
        <v>68</v>
      </c>
      <c r="M295" s="46" t="s">
        <v>68</v>
      </c>
      <c r="N295" s="50" t="s">
        <v>68</v>
      </c>
      <c r="O295" s="46">
        <v>4575.0200000000004</v>
      </c>
      <c r="P295" s="46">
        <v>71.05</v>
      </c>
      <c r="Q295" s="46">
        <v>371.67</v>
      </c>
      <c r="R295" s="50">
        <v>0</v>
      </c>
      <c r="S295" s="45" t="s">
        <v>68</v>
      </c>
      <c r="T295" s="53" t="s">
        <v>68</v>
      </c>
      <c r="V295" s="124" t="s">
        <v>99</v>
      </c>
      <c r="W295" s="123">
        <f t="shared" si="29"/>
        <v>11</v>
      </c>
      <c r="X295" s="123" t="str">
        <f t="shared" si="30"/>
        <v>Quarter 4</v>
      </c>
      <c r="Y295" s="123" t="str" cm="1">
        <f t="array" ref="Y295">_xlfn.IFS(OR(W295=1,W295=2,W295=3),"1",(OR(W295=4,W295=5,W295=6)),"2",(OR(W295=7,W295=8,W295=9)),"3",(OR(W295=10,W295=11,W295=12)),"4")</f>
        <v>4</v>
      </c>
      <c r="Z295" s="124">
        <v>2019</v>
      </c>
      <c r="AC295" s="46"/>
    </row>
    <row r="296" spans="1:29" ht="17.149999999999999"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68</v>
      </c>
      <c r="L296" s="46" t="s">
        <v>68</v>
      </c>
      <c r="M296" s="46" t="s">
        <v>68</v>
      </c>
      <c r="N296" s="50" t="s">
        <v>68</v>
      </c>
      <c r="O296" s="46">
        <v>4681.25</v>
      </c>
      <c r="P296" s="46">
        <v>84.25</v>
      </c>
      <c r="Q296" s="46">
        <v>464.23</v>
      </c>
      <c r="R296" s="50">
        <v>0</v>
      </c>
      <c r="S296" s="45" t="s">
        <v>68</v>
      </c>
      <c r="T296" s="53" t="s">
        <v>68</v>
      </c>
      <c r="V296" s="124" t="s">
        <v>100</v>
      </c>
      <c r="W296" s="123">
        <f t="shared" si="29"/>
        <v>12</v>
      </c>
      <c r="X296" s="125" t="str">
        <f t="shared" si="30"/>
        <v>Quarter 4</v>
      </c>
      <c r="Y296" s="123" t="str" cm="1">
        <f t="array" ref="Y296">_xlfn.IFS(OR(W296=1,W296=2,W296=3),"1",(OR(W296=4,W296=5,W296=6)),"2",(OR(W296=7,W296=8,W296=9)),"3",(OR(W296=10,W296=11,W296=12)),"4")</f>
        <v>4</v>
      </c>
      <c r="Z296" s="124">
        <v>2019</v>
      </c>
      <c r="AC296" s="46"/>
    </row>
    <row r="297" spans="1:29" ht="17.149999999999999"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68</v>
      </c>
      <c r="L297" s="46" t="s">
        <v>68</v>
      </c>
      <c r="M297" s="46" t="s">
        <v>68</v>
      </c>
      <c r="N297" s="50" t="s">
        <v>68</v>
      </c>
      <c r="O297" s="46">
        <v>4856.46</v>
      </c>
      <c r="P297" s="46">
        <v>84.68</v>
      </c>
      <c r="Q297" s="46">
        <v>364.16</v>
      </c>
      <c r="R297" s="50">
        <v>0</v>
      </c>
      <c r="S297" s="45" t="s">
        <v>68</v>
      </c>
      <c r="T297" s="53" t="s">
        <v>68</v>
      </c>
      <c r="V297" s="124" t="s">
        <v>89</v>
      </c>
      <c r="W297" s="123">
        <f t="shared" si="29"/>
        <v>1</v>
      </c>
      <c r="X297" s="123" t="str">
        <f t="shared" si="30"/>
        <v>Quarter 1</v>
      </c>
      <c r="Y297" s="123" t="str" cm="1">
        <f t="array" ref="Y297">_xlfn.IFS(OR(W297=1,W297=2,W297=3),"1",(OR(W297=4,W297=5,W297=6)),"2",(OR(W297=7,W297=8,W297=9)),"3",(OR(W297=10,W297=11,W297=12)),"4")</f>
        <v>1</v>
      </c>
      <c r="Z297" s="124">
        <v>2020</v>
      </c>
      <c r="AC297" s="46"/>
    </row>
    <row r="298" spans="1:29" ht="17.149999999999999"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68</v>
      </c>
      <c r="L298" s="46" t="s">
        <v>68</v>
      </c>
      <c r="M298" s="46" t="s">
        <v>68</v>
      </c>
      <c r="N298" s="50" t="s">
        <v>68</v>
      </c>
      <c r="O298" s="46">
        <v>4174.54</v>
      </c>
      <c r="P298" s="46">
        <v>71.66</v>
      </c>
      <c r="Q298" s="46">
        <v>306.83999999999997</v>
      </c>
      <c r="R298" s="50">
        <v>0</v>
      </c>
      <c r="S298" s="45" t="s">
        <v>68</v>
      </c>
      <c r="T298" s="53" t="s">
        <v>68</v>
      </c>
      <c r="V298" s="124" t="s">
        <v>90</v>
      </c>
      <c r="W298" s="123">
        <f t="shared" si="29"/>
        <v>2</v>
      </c>
      <c r="X298" s="123" t="str">
        <f t="shared" si="30"/>
        <v>Quarter 1</v>
      </c>
      <c r="Y298" s="123" t="str" cm="1">
        <f t="array" ref="Y298">_xlfn.IFS(OR(W298=1,W298=2,W298=3),"1",(OR(W298=4,W298=5,W298=6)),"2",(OR(W298=7,W298=8,W298=9)),"3",(OR(W298=10,W298=11,W298=12)),"4")</f>
        <v>1</v>
      </c>
      <c r="Z298" s="124">
        <v>2020</v>
      </c>
      <c r="AC298" s="46"/>
    </row>
    <row r="299" spans="1:29" ht="17.149999999999999"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68</v>
      </c>
      <c r="L299" s="46" t="s">
        <v>68</v>
      </c>
      <c r="M299" s="46" t="s">
        <v>68</v>
      </c>
      <c r="N299" s="50" t="s">
        <v>68</v>
      </c>
      <c r="O299" s="46">
        <v>4523.09</v>
      </c>
      <c r="P299" s="46">
        <v>101.06</v>
      </c>
      <c r="Q299" s="46">
        <v>370.14</v>
      </c>
      <c r="R299" s="50">
        <v>0</v>
      </c>
      <c r="S299" s="45" t="s">
        <v>68</v>
      </c>
      <c r="T299" s="53" t="s">
        <v>68</v>
      </c>
      <c r="V299" s="124" t="s">
        <v>91</v>
      </c>
      <c r="W299" s="123">
        <f t="shared" si="29"/>
        <v>3</v>
      </c>
      <c r="X299" s="123" t="str">
        <f t="shared" si="30"/>
        <v>Quarter 1</v>
      </c>
      <c r="Y299" s="123" t="str" cm="1">
        <f t="array" ref="Y299">_xlfn.IFS(OR(W299=1,W299=2,W299=3),"1",(OR(W299=4,W299=5,W299=6)),"2",(OR(W299=7,W299=8,W299=9)),"3",(OR(W299=10,W299=11,W299=12)),"4")</f>
        <v>1</v>
      </c>
      <c r="Z299" s="124">
        <v>2020</v>
      </c>
      <c r="AC299" s="46"/>
    </row>
    <row r="300" spans="1:29" ht="17.149999999999999"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68</v>
      </c>
      <c r="L300" s="46" t="s">
        <v>68</v>
      </c>
      <c r="M300" s="46" t="s">
        <v>68</v>
      </c>
      <c r="N300" s="50" t="s">
        <v>68</v>
      </c>
      <c r="O300" s="46">
        <v>4463.71</v>
      </c>
      <c r="P300" s="46">
        <v>140.27000000000001</v>
      </c>
      <c r="Q300" s="46">
        <v>388.38</v>
      </c>
      <c r="R300" s="50">
        <v>0</v>
      </c>
      <c r="S300" s="45" t="s">
        <v>68</v>
      </c>
      <c r="T300" s="53" t="s">
        <v>68</v>
      </c>
      <c r="V300" s="124" t="s">
        <v>92</v>
      </c>
      <c r="W300" s="123">
        <f t="shared" si="29"/>
        <v>4</v>
      </c>
      <c r="X300" s="125" t="str">
        <f t="shared" si="30"/>
        <v>Quarter 2</v>
      </c>
      <c r="Y300" s="123" t="str" cm="1">
        <f t="array" ref="Y300">_xlfn.IFS(OR(W300=1,W300=2,W300=3),"1",(OR(W300=4,W300=5,W300=6)),"2",(OR(W300=7,W300=8,W300=9)),"3",(OR(W300=10,W300=11,W300=12)),"4")</f>
        <v>2</v>
      </c>
      <c r="Z300" s="124">
        <v>2020</v>
      </c>
      <c r="AC300" s="46"/>
    </row>
    <row r="301" spans="1:29" ht="17.149999999999999"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68</v>
      </c>
      <c r="L301" s="46" t="s">
        <v>68</v>
      </c>
      <c r="M301" s="46" t="s">
        <v>68</v>
      </c>
      <c r="N301" s="50" t="s">
        <v>68</v>
      </c>
      <c r="O301" s="46">
        <v>4612.6499999999996</v>
      </c>
      <c r="P301" s="46">
        <v>80.66</v>
      </c>
      <c r="Q301" s="46">
        <v>316.87</v>
      </c>
      <c r="R301" s="50">
        <v>0</v>
      </c>
      <c r="S301" s="45" t="s">
        <v>68</v>
      </c>
      <c r="T301" s="53" t="s">
        <v>68</v>
      </c>
      <c r="V301" s="124" t="s">
        <v>93</v>
      </c>
      <c r="W301" s="123">
        <f t="shared" si="29"/>
        <v>5</v>
      </c>
      <c r="X301" s="123" t="str">
        <f t="shared" si="30"/>
        <v>Quarter 2</v>
      </c>
      <c r="Y301" s="123" t="str" cm="1">
        <f t="array" ref="Y301">_xlfn.IFS(OR(W301=1,W301=2,W301=3),"1",(OR(W301=4,W301=5,W301=6)),"2",(OR(W301=7,W301=8,W301=9)),"3",(OR(W301=10,W301=11,W301=12)),"4")</f>
        <v>2</v>
      </c>
      <c r="Z301" s="124">
        <v>2020</v>
      </c>
      <c r="AC301" s="46"/>
    </row>
    <row r="302" spans="1:29" ht="17.149999999999999"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68</v>
      </c>
      <c r="L302" s="46" t="s">
        <v>68</v>
      </c>
      <c r="M302" s="46" t="s">
        <v>68</v>
      </c>
      <c r="N302" s="50" t="s">
        <v>68</v>
      </c>
      <c r="O302" s="46">
        <v>4643.67</v>
      </c>
      <c r="P302" s="46">
        <v>79.12</v>
      </c>
      <c r="Q302" s="46">
        <v>179.76</v>
      </c>
      <c r="R302" s="50">
        <v>0</v>
      </c>
      <c r="S302" s="45" t="s">
        <v>68</v>
      </c>
      <c r="T302" s="53" t="s">
        <v>68</v>
      </c>
      <c r="V302" s="124" t="s">
        <v>94</v>
      </c>
      <c r="W302" s="123">
        <f t="shared" si="29"/>
        <v>6</v>
      </c>
      <c r="X302" s="123" t="str">
        <f t="shared" si="30"/>
        <v>Quarter 2</v>
      </c>
      <c r="Y302" s="123" t="str" cm="1">
        <f t="array" ref="Y302">_xlfn.IFS(OR(W302=1,W302=2,W302=3),"1",(OR(W302=4,W302=5,W302=6)),"2",(OR(W302=7,W302=8,W302=9)),"3",(OR(W302=10,W302=11,W302=12)),"4")</f>
        <v>2</v>
      </c>
      <c r="Z302" s="124">
        <v>2020</v>
      </c>
      <c r="AC302" s="46"/>
    </row>
    <row r="303" spans="1:29" ht="17.149999999999999"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68</v>
      </c>
      <c r="L303" s="46" t="s">
        <v>68</v>
      </c>
      <c r="M303" s="46" t="s">
        <v>68</v>
      </c>
      <c r="N303" s="50" t="s">
        <v>68</v>
      </c>
      <c r="O303" s="46">
        <v>4607.05</v>
      </c>
      <c r="P303" s="46">
        <v>107.08</v>
      </c>
      <c r="Q303" s="46">
        <v>136.77000000000001</v>
      </c>
      <c r="R303" s="50">
        <v>0</v>
      </c>
      <c r="S303" s="45" t="s">
        <v>68</v>
      </c>
      <c r="T303" s="53" t="s">
        <v>68</v>
      </c>
      <c r="V303" s="124" t="s">
        <v>95</v>
      </c>
      <c r="W303" s="123">
        <f t="shared" si="29"/>
        <v>7</v>
      </c>
      <c r="X303" s="123" t="str">
        <f t="shared" si="30"/>
        <v>Quarter 3</v>
      </c>
      <c r="Y303" s="123" t="str" cm="1">
        <f t="array" ref="Y303">_xlfn.IFS(OR(W303=1,W303=2,W303=3),"1",(OR(W303=4,W303=5,W303=6)),"2",(OR(W303=7,W303=8,W303=9)),"3",(OR(W303=10,W303=11,W303=12)),"4")</f>
        <v>3</v>
      </c>
      <c r="Z303" s="124">
        <v>2020</v>
      </c>
      <c r="AC303" s="46"/>
    </row>
    <row r="304" spans="1:29" ht="17.149999999999999"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68</v>
      </c>
      <c r="L304" s="46" t="s">
        <v>68</v>
      </c>
      <c r="M304" s="46" t="s">
        <v>68</v>
      </c>
      <c r="N304" s="50" t="s">
        <v>68</v>
      </c>
      <c r="O304" s="46">
        <v>3922.9</v>
      </c>
      <c r="P304" s="46">
        <v>57.82</v>
      </c>
      <c r="Q304" s="46">
        <v>143.97999999999999</v>
      </c>
      <c r="R304" s="50">
        <v>0</v>
      </c>
      <c r="S304" s="45" t="s">
        <v>68</v>
      </c>
      <c r="T304" s="53" t="s">
        <v>68</v>
      </c>
      <c r="V304" s="124" t="s">
        <v>96</v>
      </c>
      <c r="W304" s="123">
        <f t="shared" si="29"/>
        <v>8</v>
      </c>
      <c r="X304" s="125" t="str">
        <f t="shared" si="30"/>
        <v>Quarter 3</v>
      </c>
      <c r="Y304" s="123" t="str" cm="1">
        <f t="array" ref="Y304">_xlfn.IFS(OR(W304=1,W304=2,W304=3),"1",(OR(W304=4,W304=5,W304=6)),"2",(OR(W304=7,W304=8,W304=9)),"3",(OR(W304=10,W304=11,W304=12)),"4")</f>
        <v>3</v>
      </c>
      <c r="Z304" s="124">
        <v>2020</v>
      </c>
      <c r="AC304" s="46"/>
    </row>
    <row r="305" spans="1:29" ht="17.149999999999999"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68</v>
      </c>
      <c r="L305" s="46" t="s">
        <v>68</v>
      </c>
      <c r="M305" s="46" t="s">
        <v>68</v>
      </c>
      <c r="N305" s="50" t="s">
        <v>68</v>
      </c>
      <c r="O305" s="46">
        <v>3305.39</v>
      </c>
      <c r="P305" s="46">
        <v>55.36</v>
      </c>
      <c r="Q305" s="46">
        <v>111.61</v>
      </c>
      <c r="R305" s="50">
        <v>0</v>
      </c>
      <c r="S305" s="45" t="s">
        <v>68</v>
      </c>
      <c r="T305" s="53" t="s">
        <v>68</v>
      </c>
      <c r="V305" s="124" t="s">
        <v>97</v>
      </c>
      <c r="W305" s="123">
        <f t="shared" si="29"/>
        <v>9</v>
      </c>
      <c r="X305" s="123" t="str">
        <f t="shared" si="30"/>
        <v>Quarter 3</v>
      </c>
      <c r="Y305" s="123" t="str" cm="1">
        <f t="array" ref="Y305">_xlfn.IFS(OR(W305=1,W305=2,W305=3),"1",(OR(W305=4,W305=5,W305=6)),"2",(OR(W305=7,W305=8,W305=9)),"3",(OR(W305=10,W305=11,W305=12)),"4")</f>
        <v>3</v>
      </c>
      <c r="Z305" s="124">
        <v>2020</v>
      </c>
      <c r="AC305" s="46"/>
    </row>
    <row r="306" spans="1:29" ht="17.149999999999999"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68</v>
      </c>
      <c r="L306" s="46" t="s">
        <v>68</v>
      </c>
      <c r="M306" s="46" t="s">
        <v>68</v>
      </c>
      <c r="N306" s="50" t="s">
        <v>68</v>
      </c>
      <c r="O306" s="46">
        <v>4154.3900000000003</v>
      </c>
      <c r="P306" s="46">
        <v>42.28</v>
      </c>
      <c r="Q306" s="46">
        <v>145.03</v>
      </c>
      <c r="R306" s="50">
        <v>0</v>
      </c>
      <c r="S306" s="45" t="s">
        <v>68</v>
      </c>
      <c r="T306" s="53" t="s">
        <v>68</v>
      </c>
      <c r="V306" s="124" t="s">
        <v>98</v>
      </c>
      <c r="W306" s="123">
        <f t="shared" si="29"/>
        <v>10</v>
      </c>
      <c r="X306" s="123" t="str">
        <f t="shared" si="30"/>
        <v>Quarter 4</v>
      </c>
      <c r="Y306" s="123" t="str" cm="1">
        <f t="array" ref="Y306">_xlfn.IFS(OR(W306=1,W306=2,W306=3),"1",(OR(W306=4,W306=5,W306=6)),"2",(OR(W306=7,W306=8,W306=9)),"3",(OR(W306=10,W306=11,W306=12)),"4")</f>
        <v>4</v>
      </c>
      <c r="Z306" s="124">
        <v>2020</v>
      </c>
      <c r="AC306" s="46"/>
    </row>
    <row r="307" spans="1:29" ht="17.149999999999999"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68</v>
      </c>
      <c r="L307" s="46" t="s">
        <v>68</v>
      </c>
      <c r="M307" s="46" t="s">
        <v>68</v>
      </c>
      <c r="N307" s="50" t="s">
        <v>68</v>
      </c>
      <c r="O307" s="46">
        <v>4292.66</v>
      </c>
      <c r="P307" s="46">
        <v>74.14</v>
      </c>
      <c r="Q307" s="46">
        <v>255.6</v>
      </c>
      <c r="R307" s="50">
        <v>0</v>
      </c>
      <c r="S307" s="45" t="s">
        <v>68</v>
      </c>
      <c r="T307" s="53" t="s">
        <v>68</v>
      </c>
      <c r="V307" s="124" t="s">
        <v>99</v>
      </c>
      <c r="W307" s="123">
        <f t="shared" si="29"/>
        <v>11</v>
      </c>
      <c r="X307" s="123" t="str">
        <f t="shared" si="30"/>
        <v>Quarter 4</v>
      </c>
      <c r="Y307" s="123" t="str" cm="1">
        <f t="array" ref="Y307">_xlfn.IFS(OR(W307=1,W307=2,W307=3),"1",(OR(W307=4,W307=5,W307=6)),"2",(OR(W307=7,W307=8,W307=9)),"3",(OR(W307=10,W307=11,W307=12)),"4")</f>
        <v>4</v>
      </c>
      <c r="Z307" s="124">
        <v>2020</v>
      </c>
      <c r="AC307" s="46"/>
    </row>
    <row r="308" spans="1:29" ht="17.149999999999999"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68</v>
      </c>
      <c r="L308" s="46" t="s">
        <v>68</v>
      </c>
      <c r="M308" s="46" t="s">
        <v>68</v>
      </c>
      <c r="N308" s="50" t="s">
        <v>68</v>
      </c>
      <c r="O308" s="46">
        <v>4611.6899999999996</v>
      </c>
      <c r="P308" s="46">
        <v>120.76</v>
      </c>
      <c r="Q308" s="46">
        <v>281.86</v>
      </c>
      <c r="R308" s="50">
        <v>0</v>
      </c>
      <c r="S308" s="45" t="s">
        <v>68</v>
      </c>
      <c r="T308" s="53" t="s">
        <v>68</v>
      </c>
      <c r="V308" s="124" t="s">
        <v>100</v>
      </c>
      <c r="W308" s="123">
        <f t="shared" si="29"/>
        <v>12</v>
      </c>
      <c r="X308" s="125" t="str">
        <f t="shared" si="30"/>
        <v>Quarter 4</v>
      </c>
      <c r="Y308" s="123" t="str" cm="1">
        <f t="array" ref="Y308">_xlfn.IFS(OR(W308=1,W308=2,W308=3),"1",(OR(W308=4,W308=5,W308=6)),"2",(OR(W308=7,W308=8,W308=9)),"3",(OR(W308=10,W308=11,W308=12)),"4")</f>
        <v>4</v>
      </c>
      <c r="Z308" s="124">
        <v>2020</v>
      </c>
      <c r="AC308" s="46"/>
    </row>
    <row r="309" spans="1:29" ht="17.149999999999999"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68</v>
      </c>
      <c r="L309" s="46" t="s">
        <v>68</v>
      </c>
      <c r="M309" s="46" t="s">
        <v>68</v>
      </c>
      <c r="N309" s="50" t="s">
        <v>68</v>
      </c>
      <c r="O309" s="46">
        <v>4008.28</v>
      </c>
      <c r="P309" s="46">
        <v>234.75</v>
      </c>
      <c r="Q309" s="46">
        <v>123.34</v>
      </c>
      <c r="R309" s="50">
        <v>0</v>
      </c>
      <c r="S309" s="45" t="s">
        <v>68</v>
      </c>
      <c r="T309" s="53" t="s">
        <v>68</v>
      </c>
      <c r="V309" s="124" t="s">
        <v>89</v>
      </c>
      <c r="W309" s="123">
        <f t="shared" si="29"/>
        <v>1</v>
      </c>
      <c r="X309" s="123" t="str">
        <f t="shared" si="30"/>
        <v>Quarter 1</v>
      </c>
      <c r="Y309" s="123" t="str" cm="1">
        <f t="array" ref="Y309">_xlfn.IFS(OR(W309=1,W309=2,W309=3),"1",(OR(W309=4,W309=5,W309=6)),"2",(OR(W309=7,W309=8,W309=9)),"3",(OR(W309=10,W309=11,W309=12)),"4")</f>
        <v>1</v>
      </c>
      <c r="Z309" s="124">
        <v>2021</v>
      </c>
      <c r="AC309" s="46"/>
    </row>
    <row r="310" spans="1:29" ht="17.149999999999999"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68</v>
      </c>
      <c r="L310" s="46" t="s">
        <v>68</v>
      </c>
      <c r="M310" s="46" t="s">
        <v>68</v>
      </c>
      <c r="N310" s="50" t="s">
        <v>68</v>
      </c>
      <c r="O310" s="46">
        <v>3600.71</v>
      </c>
      <c r="P310" s="46">
        <v>113.43</v>
      </c>
      <c r="Q310" s="46">
        <v>305.33999999999997</v>
      </c>
      <c r="R310" s="50">
        <v>0</v>
      </c>
      <c r="S310" s="45" t="s">
        <v>68</v>
      </c>
      <c r="T310" s="53" t="s">
        <v>68</v>
      </c>
      <c r="V310" s="124" t="s">
        <v>90</v>
      </c>
      <c r="W310" s="123">
        <f t="shared" si="29"/>
        <v>2</v>
      </c>
      <c r="X310" s="123" t="str">
        <f t="shared" si="30"/>
        <v>Quarter 1</v>
      </c>
      <c r="Y310" s="123" t="str" cm="1">
        <f t="array" ref="Y310">_xlfn.IFS(OR(W310=1,W310=2,W310=3),"1",(OR(W310=4,W310=5,W310=6)),"2",(OR(W310=7,W310=8,W310=9)),"3",(OR(W310=10,W310=11,W310=12)),"4")</f>
        <v>1</v>
      </c>
      <c r="Z310" s="124">
        <v>2021</v>
      </c>
      <c r="AC310" s="46"/>
    </row>
    <row r="311" spans="1:29" ht="17.149999999999999"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68</v>
      </c>
      <c r="L311" s="46" t="s">
        <v>68</v>
      </c>
      <c r="M311" s="46" t="s">
        <v>68</v>
      </c>
      <c r="N311" s="50" t="s">
        <v>68</v>
      </c>
      <c r="O311" s="46">
        <v>4149.3900000000003</v>
      </c>
      <c r="P311" s="46">
        <v>113.91</v>
      </c>
      <c r="Q311" s="46">
        <v>396.87</v>
      </c>
      <c r="R311" s="50">
        <v>0</v>
      </c>
      <c r="S311" s="45" t="s">
        <v>68</v>
      </c>
      <c r="T311" s="53" t="s">
        <v>68</v>
      </c>
      <c r="V311" s="124" t="s">
        <v>91</v>
      </c>
      <c r="W311" s="123">
        <f t="shared" si="29"/>
        <v>3</v>
      </c>
      <c r="X311" s="123" t="str">
        <f t="shared" si="30"/>
        <v>Quarter 1</v>
      </c>
      <c r="Y311" s="123" t="str" cm="1">
        <f t="array" ref="Y311">_xlfn.IFS(OR(W311=1,W311=2,W311=3),"1",(OR(W311=4,W311=5,W311=6)),"2",(OR(W311=7,W311=8,W311=9)),"3",(OR(W311=10,W311=11,W311=12)),"4")</f>
        <v>1</v>
      </c>
      <c r="Z311" s="124">
        <v>2021</v>
      </c>
      <c r="AC311" s="46"/>
    </row>
    <row r="312" spans="1:29" ht="17.149999999999999"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68</v>
      </c>
      <c r="L312" s="46" t="s">
        <v>68</v>
      </c>
      <c r="M312" s="46" t="s">
        <v>68</v>
      </c>
      <c r="N312" s="50" t="s">
        <v>68</v>
      </c>
      <c r="O312" s="46">
        <v>3084.72</v>
      </c>
      <c r="P312" s="46">
        <v>63.79</v>
      </c>
      <c r="Q312" s="46">
        <v>302.33999999999997</v>
      </c>
      <c r="R312" s="50">
        <v>0</v>
      </c>
      <c r="S312" s="45" t="s">
        <v>68</v>
      </c>
      <c r="T312" s="53" t="s">
        <v>68</v>
      </c>
      <c r="V312" s="124" t="s">
        <v>92</v>
      </c>
      <c r="W312" s="123">
        <f t="shared" si="29"/>
        <v>4</v>
      </c>
      <c r="X312" s="125" t="str">
        <f t="shared" si="30"/>
        <v>Quarter 2</v>
      </c>
      <c r="Y312" s="123" t="str" cm="1">
        <f t="array" ref="Y312">_xlfn.IFS(OR(W312=1,W312=2,W312=3),"1",(OR(W312=4,W312=5,W312=6)),"2",(OR(W312=7,W312=8,W312=9)),"3",(OR(W312=10,W312=11,W312=12)),"4")</f>
        <v>2</v>
      </c>
      <c r="Z312" s="124">
        <v>2021</v>
      </c>
      <c r="AC312" s="46"/>
    </row>
    <row r="313" spans="1:29" ht="17.149999999999999"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68</v>
      </c>
      <c r="L313" s="46" t="s">
        <v>68</v>
      </c>
      <c r="M313" s="46" t="s">
        <v>68</v>
      </c>
      <c r="N313" s="50" t="s">
        <v>68</v>
      </c>
      <c r="O313" s="46">
        <v>3017.43</v>
      </c>
      <c r="P313" s="46">
        <v>42.9</v>
      </c>
      <c r="Q313" s="46">
        <v>285.48</v>
      </c>
      <c r="R313" s="50">
        <v>0</v>
      </c>
      <c r="S313" s="45" t="s">
        <v>68</v>
      </c>
      <c r="T313" s="53" t="s">
        <v>68</v>
      </c>
      <c r="V313" s="124" t="s">
        <v>93</v>
      </c>
      <c r="W313" s="123">
        <f t="shared" si="29"/>
        <v>5</v>
      </c>
      <c r="X313" s="123" t="str">
        <f t="shared" si="30"/>
        <v>Quarter 2</v>
      </c>
      <c r="Y313" s="123" t="str" cm="1">
        <f t="array" ref="Y313">_xlfn.IFS(OR(W313=1,W313=2,W313=3),"1",(OR(W313=4,W313=5,W313=6)),"2",(OR(W313=7,W313=8,W313=9)),"3",(OR(W313=10,W313=11,W313=12)),"4")</f>
        <v>2</v>
      </c>
      <c r="Z313" s="124">
        <v>2021</v>
      </c>
      <c r="AC313" s="46"/>
    </row>
    <row r="314" spans="1:29" ht="17.149999999999999"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68</v>
      </c>
      <c r="L314" s="46" t="s">
        <v>68</v>
      </c>
      <c r="M314" s="46" t="s">
        <v>68</v>
      </c>
      <c r="N314" s="50" t="s">
        <v>68</v>
      </c>
      <c r="O314" s="46">
        <v>2498.7399999999998</v>
      </c>
      <c r="P314" s="46">
        <v>29</v>
      </c>
      <c r="Q314" s="46">
        <v>178.12</v>
      </c>
      <c r="R314" s="50">
        <v>0</v>
      </c>
      <c r="S314" s="45" t="s">
        <v>68</v>
      </c>
      <c r="T314" s="53" t="s">
        <v>68</v>
      </c>
      <c r="V314" s="124" t="s">
        <v>94</v>
      </c>
      <c r="W314" s="123">
        <f t="shared" si="29"/>
        <v>6</v>
      </c>
      <c r="X314" s="123" t="str">
        <f t="shared" si="30"/>
        <v>Quarter 2</v>
      </c>
      <c r="Y314" s="123" t="str" cm="1">
        <f t="array" ref="Y314">_xlfn.IFS(OR(W314=1,W314=2,W314=3),"1",(OR(W314=4,W314=5,W314=6)),"2",(OR(W314=7,W314=8,W314=9)),"3",(OR(W314=10,W314=11,W314=12)),"4")</f>
        <v>2</v>
      </c>
      <c r="Z314" s="124">
        <v>2021</v>
      </c>
      <c r="AC314" s="46"/>
    </row>
    <row r="315" spans="1:29" ht="17.149999999999999"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68</v>
      </c>
      <c r="L315" s="46" t="s">
        <v>68</v>
      </c>
      <c r="M315" s="46" t="s">
        <v>68</v>
      </c>
      <c r="N315" s="50" t="s">
        <v>68</v>
      </c>
      <c r="O315" s="46">
        <v>3485.01</v>
      </c>
      <c r="P315" s="46">
        <v>86.83</v>
      </c>
      <c r="Q315" s="46">
        <v>25.56</v>
      </c>
      <c r="R315" s="50">
        <v>0</v>
      </c>
      <c r="S315" s="45" t="s">
        <v>68</v>
      </c>
      <c r="T315" s="53" t="s">
        <v>68</v>
      </c>
      <c r="V315" s="124" t="s">
        <v>95</v>
      </c>
      <c r="W315" s="123">
        <f t="shared" si="29"/>
        <v>7</v>
      </c>
      <c r="X315" s="123" t="str">
        <f t="shared" si="30"/>
        <v>Quarter 3</v>
      </c>
      <c r="Y315" s="123" t="str" cm="1">
        <f t="array" ref="Y315">_xlfn.IFS(OR(W315=1,W315=2,W315=3),"1",(OR(W315=4,W315=5,W315=6)),"2",(OR(W315=7,W315=8,W315=9)),"3",(OR(W315=10,W315=11,W315=12)),"4")</f>
        <v>3</v>
      </c>
      <c r="Z315" s="124">
        <v>2021</v>
      </c>
      <c r="AC315" s="46"/>
    </row>
    <row r="316" spans="1:29" ht="17.149999999999999"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68</v>
      </c>
      <c r="L316" s="46" t="s">
        <v>68</v>
      </c>
      <c r="M316" s="46" t="s">
        <v>68</v>
      </c>
      <c r="N316" s="50" t="s">
        <v>68</v>
      </c>
      <c r="O316" s="46">
        <v>3685.92</v>
      </c>
      <c r="P316" s="46">
        <v>70.44</v>
      </c>
      <c r="Q316" s="46">
        <v>20.58</v>
      </c>
      <c r="R316" s="50">
        <v>0</v>
      </c>
      <c r="S316" s="45" t="s">
        <v>68</v>
      </c>
      <c r="T316" s="53" t="s">
        <v>68</v>
      </c>
      <c r="V316" s="124" t="s">
        <v>96</v>
      </c>
      <c r="W316" s="123">
        <f t="shared" si="29"/>
        <v>8</v>
      </c>
      <c r="X316" s="125" t="str">
        <f t="shared" si="30"/>
        <v>Quarter 3</v>
      </c>
      <c r="Y316" s="123" t="str" cm="1">
        <f t="array" ref="Y316">_xlfn.IFS(OR(W316=1,W316=2,W316=3),"1",(OR(W316=4,W316=5,W316=6)),"2",(OR(W316=7,W316=8,W316=9)),"3",(OR(W316=10,W316=11,W316=12)),"4")</f>
        <v>3</v>
      </c>
      <c r="Z316" s="124">
        <v>2021</v>
      </c>
      <c r="AC316" s="46"/>
    </row>
    <row r="317" spans="1:29" ht="17.149999999999999"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68</v>
      </c>
      <c r="L317" s="46" t="s">
        <v>68</v>
      </c>
      <c r="M317" s="46" t="s">
        <v>68</v>
      </c>
      <c r="N317" s="50" t="s">
        <v>68</v>
      </c>
      <c r="O317" s="46">
        <v>3804.2</v>
      </c>
      <c r="P317" s="46">
        <v>121.04</v>
      </c>
      <c r="Q317" s="46">
        <v>55.83</v>
      </c>
      <c r="R317" s="50">
        <v>0</v>
      </c>
      <c r="S317" s="45" t="s">
        <v>68</v>
      </c>
      <c r="T317" s="53" t="s">
        <v>68</v>
      </c>
      <c r="V317" s="124" t="s">
        <v>97</v>
      </c>
      <c r="W317" s="123">
        <f t="shared" si="29"/>
        <v>9</v>
      </c>
      <c r="X317" s="123" t="str">
        <f t="shared" si="30"/>
        <v>Quarter 3</v>
      </c>
      <c r="Y317" s="123" t="str" cm="1">
        <f t="array" ref="Y317">_xlfn.IFS(OR(W317=1,W317=2,W317=3),"1",(OR(W317=4,W317=5,W317=6)),"2",(OR(W317=7,W317=8,W317=9)),"3",(OR(W317=10,W317=11,W317=12)),"4")</f>
        <v>3</v>
      </c>
      <c r="Z317" s="124">
        <v>2021</v>
      </c>
      <c r="AC317" s="46"/>
    </row>
    <row r="318" spans="1:29" ht="17.149999999999999"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68</v>
      </c>
      <c r="L318" s="46" t="s">
        <v>68</v>
      </c>
      <c r="M318" s="46" t="s">
        <v>68</v>
      </c>
      <c r="N318" s="50" t="s">
        <v>68</v>
      </c>
      <c r="O318" s="46">
        <v>3750.95</v>
      </c>
      <c r="P318" s="46">
        <v>150.96</v>
      </c>
      <c r="Q318" s="46">
        <v>170.9</v>
      </c>
      <c r="R318" s="50">
        <v>0</v>
      </c>
      <c r="S318" s="45" t="s">
        <v>68</v>
      </c>
      <c r="T318" s="53" t="s">
        <v>68</v>
      </c>
      <c r="V318" s="124" t="s">
        <v>98</v>
      </c>
      <c r="W318" s="123">
        <f t="shared" si="29"/>
        <v>10</v>
      </c>
      <c r="X318" s="123" t="str">
        <f t="shared" si="30"/>
        <v>Quarter 4</v>
      </c>
      <c r="Y318" s="123" t="str" cm="1">
        <f t="array" ref="Y318">_xlfn.IFS(OR(W318=1,W318=2,W318=3),"1",(OR(W318=4,W318=5,W318=6)),"2",(OR(W318=7,W318=8,W318=9)),"3",(OR(W318=10,W318=11,W318=12)),"4")</f>
        <v>4</v>
      </c>
      <c r="Z318" s="124">
        <v>2021</v>
      </c>
      <c r="AC318" s="46"/>
    </row>
    <row r="319" spans="1:29" ht="17.149999999999999"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68</v>
      </c>
      <c r="L319" s="46" t="s">
        <v>68</v>
      </c>
      <c r="M319" s="46" t="s">
        <v>68</v>
      </c>
      <c r="N319" s="50" t="s">
        <v>68</v>
      </c>
      <c r="O319" s="46">
        <v>3740.08</v>
      </c>
      <c r="P319" s="46">
        <v>177.4</v>
      </c>
      <c r="Q319" s="46">
        <v>255.04</v>
      </c>
      <c r="R319" s="50">
        <v>0</v>
      </c>
      <c r="S319" s="45" t="s">
        <v>68</v>
      </c>
      <c r="T319" s="53" t="s">
        <v>68</v>
      </c>
      <c r="V319" s="124" t="s">
        <v>99</v>
      </c>
      <c r="W319" s="123">
        <f t="shared" si="29"/>
        <v>11</v>
      </c>
      <c r="X319" s="123" t="str">
        <f t="shared" si="30"/>
        <v>Quarter 4</v>
      </c>
      <c r="Y319" s="123" t="str" cm="1">
        <f t="array" ref="Y319">_xlfn.IFS(OR(W319=1,W319=2,W319=3),"1",(OR(W319=4,W319=5,W319=6)),"2",(OR(W319=7,W319=8,W319=9)),"3",(OR(W319=10,W319=11,W319=12)),"4")</f>
        <v>4</v>
      </c>
      <c r="Z319" s="124">
        <v>2021</v>
      </c>
      <c r="AC319" s="46"/>
    </row>
    <row r="320" spans="1:29" ht="17.149999999999999"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68</v>
      </c>
      <c r="L320" s="46" t="s">
        <v>68</v>
      </c>
      <c r="M320" s="46" t="s">
        <v>68</v>
      </c>
      <c r="N320" s="50" t="s">
        <v>68</v>
      </c>
      <c r="O320" s="46">
        <v>4003.27</v>
      </c>
      <c r="P320" s="46">
        <v>124.17</v>
      </c>
      <c r="Q320" s="46">
        <v>278.55</v>
      </c>
      <c r="R320" s="50">
        <v>0</v>
      </c>
      <c r="S320" s="45" t="s">
        <v>68</v>
      </c>
      <c r="T320" s="53" t="s">
        <v>68</v>
      </c>
      <c r="V320" s="124" t="s">
        <v>100</v>
      </c>
      <c r="W320" s="123">
        <f t="shared" si="29"/>
        <v>12</v>
      </c>
      <c r="X320" s="125" t="str">
        <f t="shared" si="30"/>
        <v>Quarter 4</v>
      </c>
      <c r="Y320" s="123" t="str" cm="1">
        <f t="array" ref="Y320">_xlfn.IFS(OR(W320=1,W320=2,W320=3),"1",(OR(W320=4,W320=5,W320=6)),"2",(OR(W320=7,W320=8,W320=9)),"3",(OR(W320=10,W320=11,W320=12)),"4")</f>
        <v>4</v>
      </c>
      <c r="Z320" s="124">
        <v>2021</v>
      </c>
      <c r="AC320" s="46"/>
    </row>
    <row r="321" spans="1:29" ht="17.149999999999999"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68</v>
      </c>
      <c r="L321" s="46" t="s">
        <v>68</v>
      </c>
      <c r="M321" s="46" t="s">
        <v>68</v>
      </c>
      <c r="N321" s="50" t="s">
        <v>68</v>
      </c>
      <c r="O321" s="46">
        <v>3966.22</v>
      </c>
      <c r="P321" s="46">
        <v>164.82</v>
      </c>
      <c r="Q321" s="46">
        <v>531.52</v>
      </c>
      <c r="R321" s="50">
        <v>0</v>
      </c>
      <c r="S321" s="45" t="s">
        <v>68</v>
      </c>
      <c r="T321" s="53" t="s">
        <v>68</v>
      </c>
      <c r="V321" s="124" t="s">
        <v>89</v>
      </c>
      <c r="W321" s="123">
        <f t="shared" si="29"/>
        <v>1</v>
      </c>
      <c r="X321" s="123" t="str">
        <f t="shared" si="30"/>
        <v>Quarter 1</v>
      </c>
      <c r="Y321" s="123" t="str" cm="1">
        <f t="array" ref="Y321">_xlfn.IFS(OR(W321=1,W321=2,W321=3),"1",(OR(W321=4,W321=5,W321=6)),"2",(OR(W321=7,W321=8,W321=9)),"3",(OR(W321=10,W321=11,W321=12)),"4")</f>
        <v>1</v>
      </c>
      <c r="Z321" s="124">
        <v>2022</v>
      </c>
      <c r="AC321" s="46"/>
    </row>
    <row r="322" spans="1:29" ht="17.149999999999999"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68</v>
      </c>
      <c r="L322" s="46" t="s">
        <v>68</v>
      </c>
      <c r="M322" s="46" t="s">
        <v>68</v>
      </c>
      <c r="N322" s="50" t="s">
        <v>68</v>
      </c>
      <c r="O322" s="46">
        <v>3729.31</v>
      </c>
      <c r="P322" s="46">
        <v>104.63</v>
      </c>
      <c r="Q322" s="46">
        <v>328.87</v>
      </c>
      <c r="R322" s="50">
        <v>0</v>
      </c>
      <c r="S322" s="45" t="s">
        <v>68</v>
      </c>
      <c r="T322" s="53" t="s">
        <v>68</v>
      </c>
      <c r="V322" s="124" t="s">
        <v>90</v>
      </c>
      <c r="W322" s="123">
        <f t="shared" si="29"/>
        <v>2</v>
      </c>
      <c r="X322" s="123" t="str">
        <f t="shared" si="30"/>
        <v>Quarter 1</v>
      </c>
      <c r="Y322" s="123" t="str" cm="1">
        <f t="array" ref="Y322">_xlfn.IFS(OR(W322=1,W322=2,W322=3),"1",(OR(W322=4,W322=5,W322=6)),"2",(OR(W322=7,W322=8,W322=9)),"3",(OR(W322=10,W322=11,W322=12)),"4")</f>
        <v>1</v>
      </c>
      <c r="Z322" s="124">
        <v>2022</v>
      </c>
      <c r="AC322" s="46"/>
    </row>
    <row r="323" spans="1:29" ht="17.149999999999999"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68</v>
      </c>
      <c r="L323" s="46" t="s">
        <v>68</v>
      </c>
      <c r="M323" s="46" t="s">
        <v>68</v>
      </c>
      <c r="N323" s="50" t="s">
        <v>68</v>
      </c>
      <c r="O323" s="46">
        <v>3904.9</v>
      </c>
      <c r="P323" s="46">
        <v>66.03</v>
      </c>
      <c r="Q323" s="46">
        <v>364.75</v>
      </c>
      <c r="R323" s="50">
        <v>0</v>
      </c>
      <c r="S323" s="45" t="s">
        <v>68</v>
      </c>
      <c r="T323" s="53" t="s">
        <v>68</v>
      </c>
      <c r="V323" s="124" t="s">
        <v>91</v>
      </c>
      <c r="W323" s="123">
        <f t="shared" si="29"/>
        <v>3</v>
      </c>
      <c r="X323" s="123" t="str">
        <f t="shared" si="30"/>
        <v>Quarter 1</v>
      </c>
      <c r="Y323" s="123" t="str" cm="1">
        <f t="array" ref="Y323">_xlfn.IFS(OR(W323=1,W323=2,W323=3),"1",(OR(W323=4,W323=5,W323=6)),"2",(OR(W323=7,W323=8,W323=9)),"3",(OR(W323=10,W323=11,W323=12)),"4")</f>
        <v>1</v>
      </c>
      <c r="Z323" s="124">
        <v>2022</v>
      </c>
      <c r="AC323" s="46"/>
    </row>
    <row r="324" spans="1:29" ht="17.149999999999999"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68</v>
      </c>
      <c r="L324" s="46" t="s">
        <v>68</v>
      </c>
      <c r="M324" s="46" t="s">
        <v>68</v>
      </c>
      <c r="N324" s="50" t="s">
        <v>68</v>
      </c>
      <c r="O324" s="46">
        <v>3774.53</v>
      </c>
      <c r="P324" s="46">
        <v>154.71</v>
      </c>
      <c r="Q324" s="46">
        <v>495.58</v>
      </c>
      <c r="R324" s="50">
        <v>0</v>
      </c>
      <c r="S324" s="45" t="s">
        <v>68</v>
      </c>
      <c r="T324" s="53" t="s">
        <v>68</v>
      </c>
      <c r="V324" s="124" t="s">
        <v>92</v>
      </c>
      <c r="W324" s="123">
        <f t="shared" si="29"/>
        <v>4</v>
      </c>
      <c r="X324" s="125" t="str">
        <f t="shared" si="30"/>
        <v>Quarter 2</v>
      </c>
      <c r="Y324" s="123" t="str" cm="1">
        <f t="array" ref="Y324">_xlfn.IFS(OR(W324=1,W324=2,W324=3),"1",(OR(W324=4,W324=5,W324=6)),"2",(OR(W324=7,W324=8,W324=9)),"3",(OR(W324=10,W324=11,W324=12)),"4")</f>
        <v>2</v>
      </c>
      <c r="Z324" s="124">
        <v>2022</v>
      </c>
      <c r="AC324" s="46"/>
    </row>
    <row r="325" spans="1:29" ht="17.149999999999999"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68</v>
      </c>
      <c r="L325" s="46" t="s">
        <v>68</v>
      </c>
      <c r="M325" s="46" t="s">
        <v>68</v>
      </c>
      <c r="N325" s="50" t="s">
        <v>68</v>
      </c>
      <c r="O325" s="46">
        <v>3723.28</v>
      </c>
      <c r="P325" s="46">
        <v>215.43</v>
      </c>
      <c r="Q325" s="46">
        <v>324.54000000000002</v>
      </c>
      <c r="R325" s="50">
        <v>0</v>
      </c>
      <c r="S325" s="45" t="s">
        <v>68</v>
      </c>
      <c r="T325" s="53" t="s">
        <v>68</v>
      </c>
      <c r="V325" s="124" t="s">
        <v>93</v>
      </c>
      <c r="W325" s="123">
        <f t="shared" si="29"/>
        <v>5</v>
      </c>
      <c r="X325" s="123" t="str">
        <f t="shared" si="30"/>
        <v>Quarter 2</v>
      </c>
      <c r="Y325" s="123" t="str" cm="1">
        <f t="array" ref="Y325">_xlfn.IFS(OR(W325=1,W325=2,W325=3),"1",(OR(W325=4,W325=5,W325=6)),"2",(OR(W325=7,W325=8,W325=9)),"3",(OR(W325=10,W325=11,W325=12)),"4")</f>
        <v>2</v>
      </c>
      <c r="Z325" s="124">
        <v>2022</v>
      </c>
      <c r="AC325" s="46"/>
    </row>
    <row r="326" spans="1:29" ht="17.149999999999999"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68</v>
      </c>
      <c r="L326" s="46" t="s">
        <v>68</v>
      </c>
      <c r="M326" s="46" t="s">
        <v>68</v>
      </c>
      <c r="N326" s="50" t="s">
        <v>68</v>
      </c>
      <c r="O326" s="46">
        <v>3516.25</v>
      </c>
      <c r="P326" s="46">
        <v>187.9</v>
      </c>
      <c r="Q326" s="46">
        <v>230.89</v>
      </c>
      <c r="R326" s="50">
        <v>0</v>
      </c>
      <c r="S326" s="45" t="s">
        <v>68</v>
      </c>
      <c r="T326" s="53" t="s">
        <v>68</v>
      </c>
      <c r="V326" s="124" t="s">
        <v>94</v>
      </c>
      <c r="W326" s="123">
        <f t="shared" si="29"/>
        <v>6</v>
      </c>
      <c r="X326" s="123" t="str">
        <f t="shared" si="30"/>
        <v>Quarter 2</v>
      </c>
      <c r="Y326" s="123" t="str" cm="1">
        <f t="array" ref="Y326">_xlfn.IFS(OR(W326=1,W326=2,W326=3),"1",(OR(W326=4,W326=5,W326=6)),"2",(OR(W326=7,W326=8,W326=9)),"3",(OR(W326=10,W326=11,W326=12)),"4")</f>
        <v>2</v>
      </c>
      <c r="Z326" s="124">
        <v>2022</v>
      </c>
      <c r="AC326" s="46"/>
    </row>
    <row r="327" spans="1:29" ht="17.149999999999999"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68</v>
      </c>
      <c r="L327" s="46" t="s">
        <v>68</v>
      </c>
      <c r="M327" s="46" t="s">
        <v>68</v>
      </c>
      <c r="N327" s="50" t="s">
        <v>68</v>
      </c>
      <c r="O327" s="46">
        <v>3778.48</v>
      </c>
      <c r="P327" s="46">
        <v>163.69999999999999</v>
      </c>
      <c r="Q327" s="46">
        <v>144.30000000000001</v>
      </c>
      <c r="R327" s="50">
        <v>0</v>
      </c>
      <c r="S327" s="45" t="s">
        <v>68</v>
      </c>
      <c r="T327" s="53" t="s">
        <v>68</v>
      </c>
      <c r="V327" s="124" t="s">
        <v>95</v>
      </c>
      <c r="W327" s="123">
        <f t="shared" si="29"/>
        <v>7</v>
      </c>
      <c r="X327" s="123" t="str">
        <f t="shared" si="30"/>
        <v>Quarter 3</v>
      </c>
      <c r="Y327" s="123" t="str" cm="1">
        <f t="array" ref="Y327">_xlfn.IFS(OR(W327=1,W327=2,W327=3),"1",(OR(W327=4,W327=5,W327=6)),"2",(OR(W327=7,W327=8,W327=9)),"3",(OR(W327=10,W327=11,W327=12)),"4")</f>
        <v>3</v>
      </c>
      <c r="Z327" s="124">
        <v>2022</v>
      </c>
      <c r="AC327" s="46"/>
    </row>
    <row r="328" spans="1:29" ht="17.149999999999999"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68</v>
      </c>
      <c r="L328" s="46" t="s">
        <v>68</v>
      </c>
      <c r="M328" s="46" t="s">
        <v>68</v>
      </c>
      <c r="N328" s="50" t="s">
        <v>68</v>
      </c>
      <c r="O328" s="46">
        <v>3113.82</v>
      </c>
      <c r="P328" s="46">
        <v>158.61000000000001</v>
      </c>
      <c r="Q328" s="46">
        <v>185.23</v>
      </c>
      <c r="R328" s="50">
        <v>0</v>
      </c>
      <c r="S328" s="45" t="s">
        <v>68</v>
      </c>
      <c r="T328" s="53" t="s">
        <v>68</v>
      </c>
      <c r="V328" s="124" t="s">
        <v>96</v>
      </c>
      <c r="W328" s="123">
        <f t="shared" si="29"/>
        <v>8</v>
      </c>
      <c r="X328" s="125" t="str">
        <f t="shared" si="30"/>
        <v>Quarter 3</v>
      </c>
      <c r="Y328" s="123" t="str" cm="1">
        <f t="array" ref="Y328">_xlfn.IFS(OR(W328=1,W328=2,W328=3),"1",(OR(W328=4,W328=5,W328=6)),"2",(OR(W328=7,W328=8,W328=9)),"3",(OR(W328=10,W328=11,W328=12)),"4")</f>
        <v>3</v>
      </c>
      <c r="Z328" s="124">
        <v>2022</v>
      </c>
      <c r="AC328" s="46"/>
    </row>
    <row r="329" spans="1:29" ht="17.149999999999999" customHeight="1" x14ac:dyDescent="0.35">
      <c r="A329" s="56" t="str">
        <f t="shared" si="28"/>
        <v>September 2022</v>
      </c>
      <c r="B329" s="45">
        <v>36186.050000000003</v>
      </c>
      <c r="C329" s="46">
        <v>38723.910000000003</v>
      </c>
      <c r="D329" s="46">
        <v>27314.11</v>
      </c>
      <c r="E329" s="47">
        <f t="shared" ref="E329:E359" si="32">$C329-$D329</f>
        <v>11409.800000000003</v>
      </c>
      <c r="F329" s="45">
        <v>1222.7</v>
      </c>
      <c r="G329" s="46">
        <v>-28.16</v>
      </c>
      <c r="H329" s="46">
        <v>558.75</v>
      </c>
      <c r="I329" s="48">
        <f t="shared" ref="I329:I359" si="33">$B329+$C329</f>
        <v>74909.960000000006</v>
      </c>
      <c r="J329" s="49">
        <f t="shared" si="31"/>
        <v>49349.14</v>
      </c>
      <c r="K329" s="45" t="s">
        <v>68</v>
      </c>
      <c r="L329" s="46" t="s">
        <v>68</v>
      </c>
      <c r="M329" s="46" t="s">
        <v>68</v>
      </c>
      <c r="N329" s="50" t="s">
        <v>68</v>
      </c>
      <c r="O329" s="46">
        <v>3690.98</v>
      </c>
      <c r="P329" s="46">
        <v>146.97</v>
      </c>
      <c r="Q329" s="46">
        <v>316.63</v>
      </c>
      <c r="R329" s="50">
        <v>0</v>
      </c>
      <c r="S329" s="45" t="s">
        <v>68</v>
      </c>
      <c r="T329" s="53" t="s">
        <v>68</v>
      </c>
      <c r="V329" s="124" t="s">
        <v>97</v>
      </c>
      <c r="W329" s="123">
        <f t="shared" si="29"/>
        <v>9</v>
      </c>
      <c r="X329" s="123" t="str">
        <f t="shared" si="30"/>
        <v>Quarter 3</v>
      </c>
      <c r="Y329" s="123" t="str" cm="1">
        <f t="array" ref="Y329">_xlfn.IFS(OR(W329=1,W329=2,W329=3),"1",(OR(W329=4,W329=5,W329=6)),"2",(OR(W329=7,W329=8,W329=9)),"3",(OR(W329=10,W329=11,W329=12)),"4")</f>
        <v>3</v>
      </c>
      <c r="Z329" s="124">
        <v>2022</v>
      </c>
      <c r="AC329" s="46"/>
    </row>
    <row r="330" spans="1:29" ht="17.149999999999999"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68</v>
      </c>
      <c r="L330" s="46" t="s">
        <v>68</v>
      </c>
      <c r="M330" s="46" t="s">
        <v>68</v>
      </c>
      <c r="N330" s="50" t="s">
        <v>68</v>
      </c>
      <c r="O330" s="46">
        <v>3987.64</v>
      </c>
      <c r="P330" s="46">
        <v>123.11</v>
      </c>
      <c r="Q330" s="46">
        <v>312.36</v>
      </c>
      <c r="R330" s="50">
        <v>0</v>
      </c>
      <c r="S330" s="45" t="s">
        <v>68</v>
      </c>
      <c r="T330" s="53" t="s">
        <v>68</v>
      </c>
      <c r="V330" s="124" t="s">
        <v>98</v>
      </c>
      <c r="W330" s="123">
        <f t="shared" ref="W330:W358" si="35">MONTH(1&amp;LEFT(V330,3))</f>
        <v>10</v>
      </c>
      <c r="X330" s="123" t="str">
        <f t="shared" ref="X330:X344" si="36">"Quarter "&amp;Y330</f>
        <v>Quarter 4</v>
      </c>
      <c r="Y330" s="123" t="str" cm="1">
        <f t="array" ref="Y330">_xlfn.IFS(OR(W330=1,W330=2,W330=3),"1",(OR(W330=4,W330=5,W330=6)),"2",(OR(W330=7,W330=8,W330=9)),"3",(OR(W330=10,W330=11,W330=12)),"4")</f>
        <v>4</v>
      </c>
      <c r="Z330" s="124">
        <v>2022</v>
      </c>
      <c r="AC330" s="46"/>
    </row>
    <row r="331" spans="1:29" ht="17.149999999999999"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68</v>
      </c>
      <c r="L331" s="46" t="s">
        <v>68</v>
      </c>
      <c r="M331" s="46" t="s">
        <v>68</v>
      </c>
      <c r="N331" s="50" t="s">
        <v>68</v>
      </c>
      <c r="O331" s="46">
        <v>3578.18</v>
      </c>
      <c r="P331" s="46">
        <v>123.22</v>
      </c>
      <c r="Q331" s="46">
        <v>386.51</v>
      </c>
      <c r="R331" s="50">
        <v>0</v>
      </c>
      <c r="S331" s="45" t="s">
        <v>68</v>
      </c>
      <c r="T331" s="53" t="s">
        <v>68</v>
      </c>
      <c r="V331" s="124" t="s">
        <v>99</v>
      </c>
      <c r="W331" s="123">
        <f t="shared" si="35"/>
        <v>11</v>
      </c>
      <c r="X331" s="123" t="str">
        <f t="shared" si="36"/>
        <v>Quarter 4</v>
      </c>
      <c r="Y331" s="123" t="str" cm="1">
        <f t="array" ref="Y331">_xlfn.IFS(OR(W331=1,W331=2,W331=3),"1",(OR(W331=4,W331=5,W331=6)),"2",(OR(W331=7,W331=8,W331=9)),"3",(OR(W331=10,W331=11,W331=12)),"4")</f>
        <v>4</v>
      </c>
      <c r="Z331" s="124">
        <v>2022</v>
      </c>
      <c r="AC331" s="46"/>
    </row>
    <row r="332" spans="1:29" ht="17.149999999999999"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68</v>
      </c>
      <c r="L332" s="46" t="s">
        <v>68</v>
      </c>
      <c r="M332" s="46" t="s">
        <v>68</v>
      </c>
      <c r="N332" s="50" t="s">
        <v>68</v>
      </c>
      <c r="O332" s="46">
        <v>3915.84</v>
      </c>
      <c r="P332" s="46">
        <v>185.42</v>
      </c>
      <c r="Q332" s="46">
        <v>546.29</v>
      </c>
      <c r="R332" s="50">
        <v>0</v>
      </c>
      <c r="S332" s="45" t="s">
        <v>68</v>
      </c>
      <c r="T332" s="53" t="s">
        <v>68</v>
      </c>
      <c r="V332" s="124" t="s">
        <v>100</v>
      </c>
      <c r="W332" s="123">
        <f t="shared" si="35"/>
        <v>12</v>
      </c>
      <c r="X332" s="125" t="str">
        <f t="shared" si="36"/>
        <v>Quarter 4</v>
      </c>
      <c r="Y332" s="123" t="str" cm="1">
        <f t="array" ref="Y332">_xlfn.IFS(OR(W332=1,W332=2,W332=3),"1",(OR(W332=4,W332=5,W332=6)),"2",(OR(W332=7,W332=8,W332=9)),"3",(OR(W332=10,W332=11,W332=12)),"4")</f>
        <v>4</v>
      </c>
      <c r="Z332" s="124">
        <v>2022</v>
      </c>
      <c r="AC332" s="46"/>
    </row>
    <row r="333" spans="1:29" ht="17.149999999999999" customHeight="1" x14ac:dyDescent="0.35">
      <c r="A333" s="56" t="str">
        <f t="shared" si="34"/>
        <v>January 2023</v>
      </c>
      <c r="B333" s="45">
        <v>36876.83</v>
      </c>
      <c r="C333" s="46">
        <v>63646.68</v>
      </c>
      <c r="D333" s="46">
        <v>15408.92</v>
      </c>
      <c r="E333" s="47">
        <f t="shared" si="32"/>
        <v>48237.760000000002</v>
      </c>
      <c r="F333" s="45">
        <v>2003.22</v>
      </c>
      <c r="G333" s="46">
        <v>-20.27</v>
      </c>
      <c r="H333" s="46">
        <v>639.21</v>
      </c>
      <c r="I333" s="48">
        <f t="shared" si="33"/>
        <v>100523.51000000001</v>
      </c>
      <c r="J333" s="49">
        <f t="shared" si="31"/>
        <v>87736.750000000015</v>
      </c>
      <c r="K333" s="45">
        <v>17773.66</v>
      </c>
      <c r="L333" s="46">
        <v>40221.14</v>
      </c>
      <c r="M333" s="46">
        <v>9341.84</v>
      </c>
      <c r="N333" s="50">
        <v>11997.38</v>
      </c>
      <c r="O333" s="46">
        <v>3931.14</v>
      </c>
      <c r="P333" s="46">
        <v>127.19</v>
      </c>
      <c r="Q333" s="46">
        <v>466.19</v>
      </c>
      <c r="R333" s="50">
        <v>0</v>
      </c>
      <c r="S333" s="45">
        <v>4147.09</v>
      </c>
      <c r="T333" s="53">
        <f>SUM($K333:$S333)</f>
        <v>88005.63</v>
      </c>
      <c r="V333" s="124" t="s">
        <v>89</v>
      </c>
      <c r="W333" s="123">
        <f t="shared" si="35"/>
        <v>1</v>
      </c>
      <c r="X333" s="123" t="str">
        <f t="shared" si="36"/>
        <v>Quarter 1</v>
      </c>
      <c r="Y333" s="123" t="str" cm="1">
        <f t="array" ref="Y333">_xlfn.IFS(OR(W333=1,W333=2,W333=3),"1",(OR(W333=4,W333=5,W333=6)),"2",(OR(W333=7,W333=8,W333=9)),"3",(OR(W333=10,W333=11,W333=12)),"4")</f>
        <v>1</v>
      </c>
      <c r="Z333" s="124">
        <v>2023</v>
      </c>
      <c r="AC333" s="46"/>
    </row>
    <row r="334" spans="1:29" ht="17.149999999999999" customHeight="1" x14ac:dyDescent="0.35">
      <c r="A334" s="56" t="str">
        <f t="shared" si="34"/>
        <v>February 2023</v>
      </c>
      <c r="B334" s="45">
        <v>32251.23</v>
      </c>
      <c r="C334" s="46">
        <v>50719.14</v>
      </c>
      <c r="D334" s="46">
        <v>15351.38</v>
      </c>
      <c r="E334" s="47">
        <f t="shared" si="32"/>
        <v>35367.760000000002</v>
      </c>
      <c r="F334" s="45">
        <v>4885.75</v>
      </c>
      <c r="G334" s="46">
        <v>-20.27</v>
      </c>
      <c r="H334" s="46">
        <v>577.36</v>
      </c>
      <c r="I334" s="48">
        <f t="shared" si="33"/>
        <v>82970.37</v>
      </c>
      <c r="J334" s="49">
        <f t="shared" ref="J334:J359" si="37">$B334+$C334-$D334+$F334+$G334+$H334</f>
        <v>73061.829999999987</v>
      </c>
      <c r="K334" s="45">
        <v>17985.82</v>
      </c>
      <c r="L334" s="46">
        <v>31552.53</v>
      </c>
      <c r="M334" s="46">
        <v>9213.16</v>
      </c>
      <c r="N334" s="50">
        <v>10515.67</v>
      </c>
      <c r="O334" s="46">
        <v>3763.95</v>
      </c>
      <c r="P334" s="46">
        <v>72.989999999999995</v>
      </c>
      <c r="Q334" s="46">
        <v>343.02</v>
      </c>
      <c r="R334" s="50">
        <v>0</v>
      </c>
      <c r="S334" s="45">
        <v>3448.62</v>
      </c>
      <c r="T334" s="53">
        <f t="shared" ref="T334:T359" si="38">SUM($K334:$S334)</f>
        <v>76895.759999999995</v>
      </c>
      <c r="V334" s="124" t="s">
        <v>90</v>
      </c>
      <c r="W334" s="123">
        <f t="shared" si="35"/>
        <v>2</v>
      </c>
      <c r="X334" s="123" t="str">
        <f t="shared" si="36"/>
        <v>Quarter 1</v>
      </c>
      <c r="Y334" s="123" t="str" cm="1">
        <f t="array" ref="Y334">_xlfn.IFS(OR(W334=1,W334=2,W334=3),"1",(OR(W334=4,W334=5,W334=6)),"2",(OR(W334=7,W334=8,W334=9)),"3",(OR(W334=10,W334=11,W334=12)),"4")</f>
        <v>1</v>
      </c>
      <c r="Z334" s="124">
        <v>2023</v>
      </c>
      <c r="AC334" s="46"/>
    </row>
    <row r="335" spans="1:29" ht="17.149999999999999" customHeight="1" x14ac:dyDescent="0.35">
      <c r="A335" s="56" t="str">
        <f t="shared" si="34"/>
        <v>March 2023</v>
      </c>
      <c r="B335" s="45">
        <v>34634.46</v>
      </c>
      <c r="C335" s="46">
        <v>63621.49</v>
      </c>
      <c r="D335" s="46">
        <v>16031.82</v>
      </c>
      <c r="E335" s="47">
        <f t="shared" si="32"/>
        <v>47589.67</v>
      </c>
      <c r="F335" s="45">
        <v>-1028.78</v>
      </c>
      <c r="G335" s="46">
        <v>-20.27</v>
      </c>
      <c r="H335" s="46">
        <v>639.21</v>
      </c>
      <c r="I335" s="48">
        <f t="shared" si="33"/>
        <v>98255.95</v>
      </c>
      <c r="J335" s="49">
        <f t="shared" si="37"/>
        <v>81814.290000000008</v>
      </c>
      <c r="K335" s="45">
        <v>19171.8</v>
      </c>
      <c r="L335" s="46">
        <v>32565.22</v>
      </c>
      <c r="M335" s="46">
        <v>8381.74</v>
      </c>
      <c r="N335" s="50">
        <v>9996.1299999999992</v>
      </c>
      <c r="O335" s="46">
        <v>4143.8500000000004</v>
      </c>
      <c r="P335" s="46">
        <v>122.24</v>
      </c>
      <c r="Q335" s="46">
        <v>497.5</v>
      </c>
      <c r="R335" s="50">
        <v>0</v>
      </c>
      <c r="S335" s="45">
        <v>3885.75</v>
      </c>
      <c r="T335" s="53">
        <f t="shared" si="38"/>
        <v>78764.23000000001</v>
      </c>
      <c r="V335" s="124" t="s">
        <v>91</v>
      </c>
      <c r="W335" s="123">
        <f t="shared" si="35"/>
        <v>3</v>
      </c>
      <c r="X335" s="123" t="str">
        <f t="shared" si="36"/>
        <v>Quarter 1</v>
      </c>
      <c r="Y335" s="123" t="str" cm="1">
        <f t="array" ref="Y335">_xlfn.IFS(OR(W335=1,W335=2,W335=3),"1",(OR(W335=4,W335=5,W335=6)),"2",(OR(W335=7,W335=8,W335=9)),"3",(OR(W335=10,W335=11,W335=12)),"4")</f>
        <v>1</v>
      </c>
      <c r="Z335" s="124">
        <v>2023</v>
      </c>
      <c r="AC335" s="46"/>
    </row>
    <row r="336" spans="1:29" ht="17.149999999999999" customHeight="1" x14ac:dyDescent="0.35">
      <c r="A336" s="56" t="str">
        <f t="shared" si="34"/>
        <v>April 2023</v>
      </c>
      <c r="B336" s="45">
        <v>33748.89</v>
      </c>
      <c r="C336" s="46">
        <v>54696.66</v>
      </c>
      <c r="D336" s="46">
        <v>26827.91</v>
      </c>
      <c r="E336" s="47">
        <f t="shared" si="32"/>
        <v>27868.750000000004</v>
      </c>
      <c r="F336" s="45">
        <v>1177.8699999999999</v>
      </c>
      <c r="G336" s="46">
        <v>-17.16</v>
      </c>
      <c r="H336" s="46">
        <v>618.59</v>
      </c>
      <c r="I336" s="48">
        <f t="shared" si="33"/>
        <v>88445.55</v>
      </c>
      <c r="J336" s="49">
        <f t="shared" si="37"/>
        <v>63396.939999999995</v>
      </c>
      <c r="K336" s="45">
        <v>17882.82</v>
      </c>
      <c r="L336" s="46">
        <v>23123.83</v>
      </c>
      <c r="M336" s="46">
        <v>7492.81</v>
      </c>
      <c r="N336" s="50">
        <v>7173.75</v>
      </c>
      <c r="O336" s="46">
        <v>4016.37</v>
      </c>
      <c r="P336" s="46">
        <v>144.71</v>
      </c>
      <c r="Q336" s="46">
        <v>480.46</v>
      </c>
      <c r="R336" s="50">
        <v>0</v>
      </c>
      <c r="S336" s="45">
        <v>3399.25</v>
      </c>
      <c r="T336" s="53">
        <f t="shared" si="38"/>
        <v>63714</v>
      </c>
      <c r="V336" s="124" t="s">
        <v>92</v>
      </c>
      <c r="W336" s="123">
        <f t="shared" si="35"/>
        <v>4</v>
      </c>
      <c r="X336" s="125" t="str">
        <f t="shared" si="36"/>
        <v>Quarter 2</v>
      </c>
      <c r="Y336" s="123" t="str" cm="1">
        <f t="array" ref="Y336">_xlfn.IFS(OR(W336=1,W336=2,W336=3),"1",(OR(W336=4,W336=5,W336=6)),"2",(OR(W336=7,W336=8,W336=9)),"3",(OR(W336=10,W336=11,W336=12)),"4")</f>
        <v>2</v>
      </c>
      <c r="Z336" s="124">
        <v>2023</v>
      </c>
      <c r="AC336" s="46"/>
    </row>
    <row r="337" spans="1:29" ht="17.149999999999999" customHeight="1" x14ac:dyDescent="0.35">
      <c r="A337" s="56" t="str">
        <f t="shared" si="34"/>
        <v>May 2023</v>
      </c>
      <c r="B337" s="45">
        <v>32971.5</v>
      </c>
      <c r="C337" s="46">
        <v>41998.41</v>
      </c>
      <c r="D337" s="46">
        <v>27350</v>
      </c>
      <c r="E337" s="47">
        <f t="shared" si="32"/>
        <v>14648.410000000003</v>
      </c>
      <c r="F337" s="45">
        <v>-5733.83</v>
      </c>
      <c r="G337" s="46">
        <v>-17.16</v>
      </c>
      <c r="H337" s="46">
        <v>639.21</v>
      </c>
      <c r="I337" s="48">
        <f t="shared" si="33"/>
        <v>74969.91</v>
      </c>
      <c r="J337" s="49">
        <f t="shared" si="37"/>
        <v>42508.13</v>
      </c>
      <c r="K337" s="45">
        <v>17054.38</v>
      </c>
      <c r="L337" s="46">
        <v>10809.44</v>
      </c>
      <c r="M337" s="46">
        <v>5560.6</v>
      </c>
      <c r="N337" s="50">
        <v>5095.1499999999996</v>
      </c>
      <c r="O337" s="46">
        <v>3613.26</v>
      </c>
      <c r="P337" s="46">
        <v>170.55</v>
      </c>
      <c r="Q337" s="46">
        <v>420.03</v>
      </c>
      <c r="R337" s="50">
        <v>0</v>
      </c>
      <c r="S337" s="45">
        <v>2438.7399999999998</v>
      </c>
      <c r="T337" s="53">
        <f t="shared" si="38"/>
        <v>45162.15</v>
      </c>
      <c r="V337" s="124" t="s">
        <v>93</v>
      </c>
      <c r="W337" s="123">
        <f t="shared" si="35"/>
        <v>5</v>
      </c>
      <c r="X337" s="123" t="str">
        <f t="shared" si="36"/>
        <v>Quarter 2</v>
      </c>
      <c r="Y337" s="123" t="str" cm="1">
        <f t="array" ref="Y337">_xlfn.IFS(OR(W337=1,W337=2,W337=3),"1",(OR(W337=4,W337=5,W337=6)),"2",(OR(W337=7,W337=8,W337=9)),"3",(OR(W337=10,W337=11,W337=12)),"4")</f>
        <v>2</v>
      </c>
      <c r="Z337" s="124">
        <v>2023</v>
      </c>
      <c r="AC337" s="46"/>
    </row>
    <row r="338" spans="1:29" ht="17.149999999999999" customHeight="1" x14ac:dyDescent="0.35">
      <c r="A338" s="56" t="str">
        <f t="shared" si="34"/>
        <v>June 2023</v>
      </c>
      <c r="B338" s="45">
        <v>30856.9</v>
      </c>
      <c r="C338" s="46">
        <v>15758.87</v>
      </c>
      <c r="D338" s="46">
        <v>10814.02</v>
      </c>
      <c r="E338" s="47">
        <f t="shared" si="32"/>
        <v>4944.8500000000004</v>
      </c>
      <c r="F338" s="45">
        <v>1804.07</v>
      </c>
      <c r="G338" s="46">
        <v>-17.16</v>
      </c>
      <c r="H338" s="46">
        <v>618.59</v>
      </c>
      <c r="I338" s="48">
        <f t="shared" si="33"/>
        <v>46615.770000000004</v>
      </c>
      <c r="J338" s="49">
        <f t="shared" si="37"/>
        <v>38207.249999999993</v>
      </c>
      <c r="K338" s="45">
        <v>17455.79</v>
      </c>
      <c r="L338" s="46">
        <v>5577.97</v>
      </c>
      <c r="M338" s="46">
        <v>4795.03</v>
      </c>
      <c r="N338" s="50">
        <v>3790.23</v>
      </c>
      <c r="O338" s="46">
        <v>3427.52</v>
      </c>
      <c r="P338" s="46">
        <v>102.63</v>
      </c>
      <c r="Q338" s="46">
        <v>86.78</v>
      </c>
      <c r="R338" s="50">
        <v>0</v>
      </c>
      <c r="S338" s="45">
        <v>2198.6999999999998</v>
      </c>
      <c r="T338" s="53">
        <f t="shared" si="38"/>
        <v>37434.649999999994</v>
      </c>
      <c r="V338" s="124" t="s">
        <v>94</v>
      </c>
      <c r="W338" s="123">
        <f t="shared" si="35"/>
        <v>6</v>
      </c>
      <c r="X338" s="123" t="str">
        <f t="shared" si="36"/>
        <v>Quarter 2</v>
      </c>
      <c r="Y338" s="123" t="str" cm="1">
        <f t="array" ref="Y338">_xlfn.IFS(OR(W338=1,W338=2,W338=3),"1",(OR(W338=4,W338=5,W338=6)),"2",(OR(W338=7,W338=8,W338=9)),"3",(OR(W338=10,W338=11,W338=12)),"4")</f>
        <v>2</v>
      </c>
      <c r="Z338" s="124">
        <v>2023</v>
      </c>
      <c r="AC338" s="46"/>
    </row>
    <row r="339" spans="1:29" ht="17.149999999999999" customHeight="1" x14ac:dyDescent="0.35">
      <c r="A339" s="56" t="str">
        <f t="shared" si="34"/>
        <v>July 2023</v>
      </c>
      <c r="B339" s="45">
        <v>32553.360000000001</v>
      </c>
      <c r="C339" s="46">
        <v>23021.4</v>
      </c>
      <c r="D339" s="46">
        <v>15423.95</v>
      </c>
      <c r="E339" s="47">
        <f t="shared" si="32"/>
        <v>7597.4500000000007</v>
      </c>
      <c r="F339" s="45">
        <v>-4295.17</v>
      </c>
      <c r="G339" s="46">
        <v>-29.07</v>
      </c>
      <c r="H339" s="46">
        <v>639.21</v>
      </c>
      <c r="I339" s="48">
        <f t="shared" si="33"/>
        <v>55574.76</v>
      </c>
      <c r="J339" s="49">
        <f t="shared" si="37"/>
        <v>36465.78</v>
      </c>
      <c r="K339" s="45">
        <v>15334.63</v>
      </c>
      <c r="L339" s="46">
        <v>6163</v>
      </c>
      <c r="M339" s="46">
        <v>5086.92</v>
      </c>
      <c r="N339" s="50">
        <v>3437.86</v>
      </c>
      <c r="O339" s="46">
        <v>3384.46</v>
      </c>
      <c r="P339" s="46">
        <v>90.67</v>
      </c>
      <c r="Q339" s="46">
        <v>23.76</v>
      </c>
      <c r="R339" s="50">
        <v>0</v>
      </c>
      <c r="S339" s="45">
        <v>2397.0100000000002</v>
      </c>
      <c r="T339" s="53">
        <f t="shared" si="38"/>
        <v>35918.31</v>
      </c>
      <c r="V339" s="124" t="s">
        <v>95</v>
      </c>
      <c r="W339" s="123">
        <f t="shared" si="35"/>
        <v>7</v>
      </c>
      <c r="X339" s="123" t="str">
        <f t="shared" si="36"/>
        <v>Quarter 3</v>
      </c>
      <c r="Y339" s="123" t="str" cm="1">
        <f t="array" ref="Y339">_xlfn.IFS(OR(W339=1,W339=2,W339=3),"1",(OR(W339=4,W339=5,W339=6)),"2",(OR(W339=7,W339=8,W339=9)),"3",(OR(W339=10,W339=11,W339=12)),"4")</f>
        <v>3</v>
      </c>
      <c r="Z339" s="124">
        <v>2023</v>
      </c>
      <c r="AC339" s="46"/>
    </row>
    <row r="340" spans="1:29" ht="17.149999999999999" customHeight="1" x14ac:dyDescent="0.35">
      <c r="A340" s="56" t="str">
        <f t="shared" si="34"/>
        <v>August 2023</v>
      </c>
      <c r="B340" s="45">
        <v>27469.919999999998</v>
      </c>
      <c r="C340" s="46">
        <v>26195.79</v>
      </c>
      <c r="D340" s="46">
        <v>12707.49</v>
      </c>
      <c r="E340" s="47">
        <f t="shared" si="32"/>
        <v>13488.300000000001</v>
      </c>
      <c r="F340" s="45">
        <v>-4072.5</v>
      </c>
      <c r="G340" s="46">
        <v>-29.07</v>
      </c>
      <c r="H340" s="46">
        <v>639.21</v>
      </c>
      <c r="I340" s="48">
        <f t="shared" si="33"/>
        <v>53665.71</v>
      </c>
      <c r="J340" s="49">
        <f t="shared" si="37"/>
        <v>37495.86</v>
      </c>
      <c r="K340" s="45">
        <v>17623.509999999998</v>
      </c>
      <c r="L340" s="46">
        <v>5762.93</v>
      </c>
      <c r="M340" s="46">
        <v>5233.74</v>
      </c>
      <c r="N340" s="50">
        <v>3413.75</v>
      </c>
      <c r="O340" s="46">
        <v>3349.2</v>
      </c>
      <c r="P340" s="46">
        <v>78.67</v>
      </c>
      <c r="Q340" s="46">
        <v>76.680000000000007</v>
      </c>
      <c r="R340" s="50">
        <v>0</v>
      </c>
      <c r="S340" s="45">
        <v>2246.7800000000002</v>
      </c>
      <c r="T340" s="53">
        <f t="shared" si="38"/>
        <v>37785.259999999995</v>
      </c>
      <c r="V340" s="124" t="s">
        <v>96</v>
      </c>
      <c r="W340" s="123">
        <f t="shared" si="35"/>
        <v>8</v>
      </c>
      <c r="X340" s="125" t="str">
        <f t="shared" si="36"/>
        <v>Quarter 3</v>
      </c>
      <c r="Y340" s="123" t="str" cm="1">
        <f t="array" ref="Y340">_xlfn.IFS(OR(W340=1,W340=2,W340=3),"1",(OR(W340=4,W340=5,W340=6)),"2",(OR(W340=7,W340=8,W340=9)),"3",(OR(W340=10,W340=11,W340=12)),"4")</f>
        <v>3</v>
      </c>
      <c r="Z340" s="124">
        <v>2023</v>
      </c>
      <c r="AC340" s="46"/>
    </row>
    <row r="341" spans="1:29" ht="17.149999999999999" customHeight="1" x14ac:dyDescent="0.35">
      <c r="A341" s="56" t="str">
        <f t="shared" si="34"/>
        <v>September 2023</v>
      </c>
      <c r="B341" s="45">
        <v>28303.13</v>
      </c>
      <c r="C341" s="46">
        <v>15176.32</v>
      </c>
      <c r="D341" s="46">
        <v>7016.4</v>
      </c>
      <c r="E341" s="47">
        <f t="shared" si="32"/>
        <v>8159.92</v>
      </c>
      <c r="F341" s="45">
        <v>1747.72</v>
      </c>
      <c r="G341" s="46">
        <v>-29.07</v>
      </c>
      <c r="H341" s="46">
        <v>618.59</v>
      </c>
      <c r="I341" s="48">
        <f t="shared" si="33"/>
        <v>43479.45</v>
      </c>
      <c r="J341" s="49">
        <f t="shared" si="37"/>
        <v>38800.289999999994</v>
      </c>
      <c r="K341" s="45">
        <v>17063.669999999998</v>
      </c>
      <c r="L341" s="46">
        <v>6483.26</v>
      </c>
      <c r="M341" s="46">
        <v>5444.85</v>
      </c>
      <c r="N341" s="50">
        <v>4953.76</v>
      </c>
      <c r="O341" s="46">
        <v>2798.44</v>
      </c>
      <c r="P341" s="46">
        <v>89.74</v>
      </c>
      <c r="Q341" s="46">
        <v>80.22</v>
      </c>
      <c r="R341" s="50">
        <v>0</v>
      </c>
      <c r="S341" s="45">
        <v>2446.15</v>
      </c>
      <c r="T341" s="53">
        <f t="shared" si="38"/>
        <v>39360.090000000004</v>
      </c>
      <c r="V341" s="124" t="s">
        <v>97</v>
      </c>
      <c r="W341" s="123">
        <f t="shared" si="35"/>
        <v>9</v>
      </c>
      <c r="X341" s="123" t="str">
        <f t="shared" si="36"/>
        <v>Quarter 3</v>
      </c>
      <c r="Y341" s="123" t="str" cm="1">
        <f t="array" ref="Y341">_xlfn.IFS(OR(W341=1,W341=2,W341=3),"1",(OR(W341=4,W341=5,W341=6)),"2",(OR(W341=7,W341=8,W341=9)),"3",(OR(W341=10,W341=11,W341=12)),"4")</f>
        <v>3</v>
      </c>
      <c r="Z341" s="124">
        <v>2023</v>
      </c>
      <c r="AC341" s="46"/>
    </row>
    <row r="342" spans="1:29" ht="17.149999999999999" customHeight="1" x14ac:dyDescent="0.35">
      <c r="A342" s="56" t="str">
        <f t="shared" si="34"/>
        <v>October 2023</v>
      </c>
      <c r="B342" s="45">
        <v>30764.65</v>
      </c>
      <c r="C342" s="46">
        <v>34830.639999999999</v>
      </c>
      <c r="D342" s="46">
        <v>9641.24</v>
      </c>
      <c r="E342" s="47">
        <f t="shared" si="32"/>
        <v>25189.4</v>
      </c>
      <c r="F342" s="45">
        <v>-6903.54</v>
      </c>
      <c r="G342" s="46">
        <v>-31.05</v>
      </c>
      <c r="H342" s="46">
        <v>639.21</v>
      </c>
      <c r="I342" s="48">
        <f t="shared" si="33"/>
        <v>65595.290000000008</v>
      </c>
      <c r="J342" s="49">
        <f t="shared" si="37"/>
        <v>49658.670000000006</v>
      </c>
      <c r="K342" s="45">
        <v>15595.9</v>
      </c>
      <c r="L342" s="46">
        <v>13437.44</v>
      </c>
      <c r="M342" s="46">
        <v>6855.33</v>
      </c>
      <c r="N342" s="50">
        <v>7281.86</v>
      </c>
      <c r="O342" s="46">
        <v>3196.54</v>
      </c>
      <c r="P342" s="46">
        <v>72.88</v>
      </c>
      <c r="Q342" s="46">
        <v>161.52000000000001</v>
      </c>
      <c r="R342" s="50">
        <v>0</v>
      </c>
      <c r="S342" s="45">
        <v>2711.68</v>
      </c>
      <c r="T342" s="53">
        <f t="shared" si="38"/>
        <v>49313.149999999994</v>
      </c>
      <c r="V342" s="124" t="s">
        <v>98</v>
      </c>
      <c r="W342" s="123">
        <f t="shared" si="35"/>
        <v>10</v>
      </c>
      <c r="X342" s="123" t="str">
        <f t="shared" si="36"/>
        <v>Quarter 4</v>
      </c>
      <c r="Y342" s="123" t="str" cm="1">
        <f t="array" ref="Y342">_xlfn.IFS(OR(W342=1,W342=2,W342=3),"1",(OR(W342=4,W342=5,W342=6)),"2",(OR(W342=7,W342=8,W342=9)),"3",(OR(W342=10,W342=11,W342=12)),"4")</f>
        <v>4</v>
      </c>
      <c r="Z342" s="124">
        <v>2023</v>
      </c>
      <c r="AC342" s="46"/>
    </row>
    <row r="343" spans="1:29" ht="17.149999999999999" customHeight="1" x14ac:dyDescent="0.35">
      <c r="A343" s="56" t="str">
        <f t="shared" si="34"/>
        <v>November 2023</v>
      </c>
      <c r="B343" s="45">
        <v>29124.639999999999</v>
      </c>
      <c r="C343" s="46">
        <v>48527.69</v>
      </c>
      <c r="D343" s="46">
        <v>8088.81</v>
      </c>
      <c r="E343" s="47">
        <f t="shared" si="32"/>
        <v>40438.880000000005</v>
      </c>
      <c r="F343" s="45">
        <v>2099.96</v>
      </c>
      <c r="G343" s="46">
        <v>-31.05</v>
      </c>
      <c r="H343" s="46">
        <v>618.59</v>
      </c>
      <c r="I343" s="48">
        <f t="shared" si="33"/>
        <v>77652.33</v>
      </c>
      <c r="J343" s="49">
        <f t="shared" si="37"/>
        <v>72251.02</v>
      </c>
      <c r="K343" s="45">
        <v>18587.03</v>
      </c>
      <c r="L343" s="46">
        <v>29849.39</v>
      </c>
      <c r="M343" s="46">
        <v>8121.37</v>
      </c>
      <c r="N343" s="50">
        <v>9904.42</v>
      </c>
      <c r="O343" s="46">
        <v>2319.75</v>
      </c>
      <c r="P343" s="46">
        <v>71.819999999999993</v>
      </c>
      <c r="Q343" s="46">
        <v>236.02</v>
      </c>
      <c r="R343" s="50">
        <v>0</v>
      </c>
      <c r="S343" s="45">
        <v>3520.88</v>
      </c>
      <c r="T343" s="53">
        <f t="shared" si="38"/>
        <v>72610.680000000022</v>
      </c>
      <c r="V343" s="124" t="s">
        <v>99</v>
      </c>
      <c r="W343" s="123">
        <f t="shared" si="35"/>
        <v>11</v>
      </c>
      <c r="X343" s="123" t="str">
        <f t="shared" si="36"/>
        <v>Quarter 4</v>
      </c>
      <c r="Y343" s="123" t="str" cm="1">
        <f t="array" ref="Y343">_xlfn.IFS(OR(W343=1,W343=2,W343=3),"1",(OR(W343=4,W343=5,W343=6)),"2",(OR(W343=7,W343=8,W343=9)),"3",(OR(W343=10,W343=11,W343=12)),"4")</f>
        <v>4</v>
      </c>
      <c r="Z343" s="124">
        <v>2023</v>
      </c>
      <c r="AC343" s="46"/>
    </row>
    <row r="344" spans="1:29" ht="17.149999999999999" customHeight="1" x14ac:dyDescent="0.35">
      <c r="A344" s="56" t="str">
        <f t="shared" si="34"/>
        <v>December 2023</v>
      </c>
      <c r="B344" s="45">
        <v>33481.03</v>
      </c>
      <c r="C344" s="46">
        <v>56725.66</v>
      </c>
      <c r="D344" s="46">
        <v>10928.83</v>
      </c>
      <c r="E344" s="47">
        <f t="shared" si="32"/>
        <v>45796.83</v>
      </c>
      <c r="F344" s="45">
        <v>1600.57</v>
      </c>
      <c r="G344" s="46">
        <v>-31.05</v>
      </c>
      <c r="H344" s="46">
        <v>639.21</v>
      </c>
      <c r="I344" s="48">
        <f t="shared" si="33"/>
        <v>90206.69</v>
      </c>
      <c r="J344" s="49">
        <f t="shared" si="37"/>
        <v>81486.590000000011</v>
      </c>
      <c r="K344" s="45">
        <v>16783.32</v>
      </c>
      <c r="L344" s="46">
        <v>37421.61</v>
      </c>
      <c r="M344" s="46">
        <v>8720.74</v>
      </c>
      <c r="N344" s="50">
        <v>10634.62</v>
      </c>
      <c r="O344" s="46">
        <v>3850.08</v>
      </c>
      <c r="P344" s="46">
        <v>107.86</v>
      </c>
      <c r="Q344" s="46">
        <v>291.02</v>
      </c>
      <c r="R344" s="50">
        <v>0</v>
      </c>
      <c r="S344" s="45">
        <v>3927.43</v>
      </c>
      <c r="T344" s="53">
        <f t="shared" si="38"/>
        <v>81736.679999999993</v>
      </c>
      <c r="V344" s="124" t="s">
        <v>100</v>
      </c>
      <c r="W344" s="123">
        <f t="shared" si="35"/>
        <v>12</v>
      </c>
      <c r="X344" s="125" t="str">
        <f t="shared" si="36"/>
        <v>Quarter 4</v>
      </c>
      <c r="Y344" s="123" t="str" cm="1">
        <f t="array" ref="Y344">_xlfn.IFS(OR(W344=1,W344=2,W344=3),"1",(OR(W344=4,W344=5,W344=6)),"2",(OR(W344=7,W344=8,W344=9)),"3",(OR(W344=10,W344=11,W344=12)),"4")</f>
        <v>4</v>
      </c>
      <c r="Z344" s="124">
        <v>2023</v>
      </c>
      <c r="AC344" s="46"/>
    </row>
    <row r="345" spans="1:29" ht="17.149999999999999" customHeight="1" x14ac:dyDescent="0.35">
      <c r="A345" s="56" t="str">
        <f t="shared" si="34"/>
        <v>January 2024</v>
      </c>
      <c r="B345" s="45">
        <v>32982.79</v>
      </c>
      <c r="C345" s="46">
        <v>60875.64</v>
      </c>
      <c r="D345" s="46">
        <v>6174.65</v>
      </c>
      <c r="E345" s="47">
        <f t="shared" si="32"/>
        <v>54700.99</v>
      </c>
      <c r="F345" s="45">
        <v>6770.3</v>
      </c>
      <c r="G345" s="46">
        <v>-28.25</v>
      </c>
      <c r="H345" s="46">
        <v>637.47</v>
      </c>
      <c r="I345" s="48">
        <f t="shared" si="33"/>
        <v>93858.43</v>
      </c>
      <c r="J345" s="49">
        <f t="shared" si="37"/>
        <v>95063.3</v>
      </c>
      <c r="K345" s="45">
        <v>22665.45</v>
      </c>
      <c r="L345" s="46">
        <v>41720.83</v>
      </c>
      <c r="M345" s="46">
        <v>10792.48</v>
      </c>
      <c r="N345" s="50">
        <v>12147.1</v>
      </c>
      <c r="O345" s="46">
        <v>2692.05</v>
      </c>
      <c r="P345" s="46">
        <v>131.46</v>
      </c>
      <c r="Q345" s="46">
        <v>380.04</v>
      </c>
      <c r="R345" s="46">
        <v>0</v>
      </c>
      <c r="S345" s="45">
        <v>4171.03</v>
      </c>
      <c r="T345" s="53">
        <f t="shared" si="38"/>
        <v>94700.44</v>
      </c>
      <c r="V345" s="124" t="s">
        <v>89</v>
      </c>
      <c r="W345" s="123">
        <f t="shared" si="35"/>
        <v>1</v>
      </c>
      <c r="X345" s="125" t="str">
        <f t="shared" ref="X345:X346" si="39">"Quarter "&amp;Y345</f>
        <v>Quarter 1</v>
      </c>
      <c r="Y345" s="123" t="str" cm="1">
        <f t="array" ref="Y345">_xlfn.IFS(OR(W345=1,W345=2,W345=3),"1",(OR(W345=4,W345=5,W345=6)),"2",(OR(W345=7,W345=8,W345=9)),"3",(OR(W345=10,W345=11,W345=12)),"4")</f>
        <v>1</v>
      </c>
      <c r="Z345" s="124">
        <v>2024</v>
      </c>
      <c r="AC345" s="46"/>
    </row>
    <row r="346" spans="1:29" ht="17.149999999999999" customHeight="1" x14ac:dyDescent="0.35">
      <c r="A346" s="56" t="str">
        <f t="shared" ref="A346" si="40">V346&amp;" "&amp;Z346</f>
        <v>February 2024</v>
      </c>
      <c r="B346" s="45">
        <v>31361.56</v>
      </c>
      <c r="C346" s="46">
        <v>42732.38</v>
      </c>
      <c r="D346" s="46">
        <v>4991.6000000000004</v>
      </c>
      <c r="E346" s="47">
        <f t="shared" si="32"/>
        <v>37740.78</v>
      </c>
      <c r="F346" s="45">
        <v>2635.81</v>
      </c>
      <c r="G346" s="46">
        <v>-28.25</v>
      </c>
      <c r="H346" s="46">
        <v>596.34</v>
      </c>
      <c r="I346" s="48">
        <f t="shared" si="33"/>
        <v>74093.94</v>
      </c>
      <c r="J346" s="49">
        <f t="shared" si="37"/>
        <v>72306.239999999991</v>
      </c>
      <c r="K346" s="45">
        <v>15377.46</v>
      </c>
      <c r="L346" s="46">
        <v>31826.45</v>
      </c>
      <c r="M346" s="46">
        <v>8375.92</v>
      </c>
      <c r="N346" s="50">
        <v>10672.31</v>
      </c>
      <c r="O346" s="46">
        <v>3556.8</v>
      </c>
      <c r="P346" s="46">
        <v>62.88</v>
      </c>
      <c r="Q346" s="46">
        <v>213.09</v>
      </c>
      <c r="R346" s="46">
        <v>0</v>
      </c>
      <c r="S346" s="45">
        <v>3615.02</v>
      </c>
      <c r="T346" s="53">
        <f t="shared" si="38"/>
        <v>73699.930000000008</v>
      </c>
      <c r="V346" s="124" t="s">
        <v>90</v>
      </c>
      <c r="W346" s="123">
        <f t="shared" si="35"/>
        <v>2</v>
      </c>
      <c r="X346" s="125" t="str">
        <f t="shared" si="39"/>
        <v>Quarter 1</v>
      </c>
      <c r="Y346" s="123" t="str" cm="1">
        <f t="array" ref="Y346">_xlfn.IFS(OR(W346=1,W346=2,W346=3),"1",(OR(W346=4,W346=5,W346=6)),"2",(OR(W346=7,W346=8,W346=9)),"3",(OR(W346=10,W346=11,W346=12)),"4")</f>
        <v>1</v>
      </c>
      <c r="Z346" s="124">
        <v>2024</v>
      </c>
      <c r="AC346" s="46"/>
    </row>
    <row r="347" spans="1:29" ht="17.149999999999999" customHeight="1" x14ac:dyDescent="0.35">
      <c r="A347" s="56" t="str">
        <f t="shared" si="34"/>
        <v>March 2024</v>
      </c>
      <c r="B347" s="45">
        <v>32136.84</v>
      </c>
      <c r="C347" s="46">
        <v>40144.35</v>
      </c>
      <c r="D347" s="46">
        <v>4588.59</v>
      </c>
      <c r="E347" s="47">
        <f t="shared" si="32"/>
        <v>35555.759999999995</v>
      </c>
      <c r="F347" s="45">
        <v>2922.93</v>
      </c>
      <c r="G347" s="46">
        <v>-28.25</v>
      </c>
      <c r="H347" s="46">
        <v>637.47</v>
      </c>
      <c r="I347" s="48">
        <f t="shared" si="33"/>
        <v>72281.19</v>
      </c>
      <c r="J347" s="49">
        <f t="shared" si="37"/>
        <v>71224.75</v>
      </c>
      <c r="K347" s="45">
        <v>14734.22</v>
      </c>
      <c r="L347" s="46">
        <v>30301.79</v>
      </c>
      <c r="M347" s="46">
        <v>7334.92</v>
      </c>
      <c r="N347" s="50">
        <v>9451.2099999999991</v>
      </c>
      <c r="O347" s="46">
        <v>3739.9</v>
      </c>
      <c r="P347" s="46">
        <v>68.84</v>
      </c>
      <c r="Q347" s="46">
        <v>105.42</v>
      </c>
      <c r="R347" s="50">
        <v>0</v>
      </c>
      <c r="S347" s="45">
        <v>3537.49</v>
      </c>
      <c r="T347" s="53">
        <f t="shared" si="38"/>
        <v>69273.789999999994</v>
      </c>
      <c r="V347" s="124" t="s">
        <v>91</v>
      </c>
      <c r="W347" s="123">
        <f t="shared" si="35"/>
        <v>3</v>
      </c>
      <c r="X347" s="125" t="str">
        <f t="shared" ref="X347:X349" si="41">"Quarter "&amp;Y347</f>
        <v>Quarter 1</v>
      </c>
      <c r="Y347" s="123" t="str" cm="1">
        <f t="array" ref="Y347">_xlfn.IFS(OR(W347=1,W347=2,W347=3),"1",(OR(W347=4,W347=5,W347=6)),"2",(OR(W347=7,W347=8,W347=9)),"3",(OR(W347=10,W347=11,W347=12)),"4")</f>
        <v>1</v>
      </c>
      <c r="Z347" s="124">
        <v>2024</v>
      </c>
      <c r="AC347" s="46"/>
    </row>
    <row r="348" spans="1:29" ht="17.149999999999999" customHeight="1" x14ac:dyDescent="0.35">
      <c r="A348" s="56" t="str">
        <f t="shared" si="34"/>
        <v>April 2024</v>
      </c>
      <c r="B348" s="45">
        <v>29945.21</v>
      </c>
      <c r="C348" s="46">
        <v>31925.96</v>
      </c>
      <c r="D348" s="46">
        <v>7864.5</v>
      </c>
      <c r="E348" s="47">
        <f t="shared" si="32"/>
        <v>24061.46</v>
      </c>
      <c r="F348" s="45">
        <v>-1004.98</v>
      </c>
      <c r="G348" s="46">
        <v>-33.270000000000003</v>
      </c>
      <c r="H348" s="46">
        <v>616.9</v>
      </c>
      <c r="I348" s="48">
        <f t="shared" si="33"/>
        <v>61871.17</v>
      </c>
      <c r="J348" s="49">
        <f t="shared" si="37"/>
        <v>53585.32</v>
      </c>
      <c r="K348" s="45">
        <v>10387.09</v>
      </c>
      <c r="L348" s="46">
        <v>22107.119999999999</v>
      </c>
      <c r="M348" s="46">
        <v>6628.83</v>
      </c>
      <c r="N348" s="50">
        <v>6727.07</v>
      </c>
      <c r="O348" s="46">
        <v>3610.48</v>
      </c>
      <c r="P348" s="46">
        <v>49.7</v>
      </c>
      <c r="Q348" s="46">
        <v>81.69</v>
      </c>
      <c r="R348" s="50">
        <v>0</v>
      </c>
      <c r="S348" s="45">
        <v>3330.6</v>
      </c>
      <c r="T348" s="53">
        <f t="shared" si="38"/>
        <v>52922.58</v>
      </c>
      <c r="V348" s="124" t="s">
        <v>92</v>
      </c>
      <c r="W348" s="123">
        <f t="shared" si="35"/>
        <v>4</v>
      </c>
      <c r="X348" s="125" t="str">
        <f t="shared" si="41"/>
        <v>Quarter 2</v>
      </c>
      <c r="Y348" s="123" t="str" cm="1">
        <f t="array" ref="Y348">_xlfn.IFS(OR(W348=1,W348=2,W348=3),"1",(OR(W348=4,W348=5,W348=6)),"2",(OR(W348=7,W348=8,W348=9)),"3",(OR(W348=10,W348=11,W348=12)),"4")</f>
        <v>2</v>
      </c>
      <c r="Z348" s="124">
        <v>2024</v>
      </c>
      <c r="AC348" s="46"/>
    </row>
    <row r="349" spans="1:29" ht="17.149999999999999" customHeight="1" x14ac:dyDescent="0.35">
      <c r="A349" s="56" t="str">
        <f t="shared" ref="A349:A355" si="42">V349&amp;" "&amp;Z349</f>
        <v>May 2024</v>
      </c>
      <c r="B349" s="45">
        <v>28929.14</v>
      </c>
      <c r="C349" s="46">
        <v>26936.36</v>
      </c>
      <c r="D349" s="46">
        <v>12920.3</v>
      </c>
      <c r="E349" s="47">
        <f t="shared" si="32"/>
        <v>14016.060000000001</v>
      </c>
      <c r="F349" s="45">
        <v>-3298.84</v>
      </c>
      <c r="G349" s="46">
        <v>-33.270000000000003</v>
      </c>
      <c r="H349" s="46">
        <v>637.47</v>
      </c>
      <c r="I349" s="48">
        <f t="shared" si="33"/>
        <v>55865.5</v>
      </c>
      <c r="J349" s="49">
        <f t="shared" si="37"/>
        <v>40250.560000000005</v>
      </c>
      <c r="K349" s="45">
        <v>13287.2</v>
      </c>
      <c r="L349" s="46">
        <v>10716.87</v>
      </c>
      <c r="M349" s="46">
        <v>5911.06</v>
      </c>
      <c r="N349" s="50">
        <v>4995.8</v>
      </c>
      <c r="O349" s="46">
        <v>3295.91</v>
      </c>
      <c r="P349" s="46">
        <v>76.27</v>
      </c>
      <c r="Q349" s="46">
        <v>98.58</v>
      </c>
      <c r="R349" s="50">
        <v>0</v>
      </c>
      <c r="S349" s="45">
        <v>2847.47</v>
      </c>
      <c r="T349" s="53">
        <f t="shared" si="38"/>
        <v>41229.159999999996</v>
      </c>
      <c r="V349" s="124" t="s">
        <v>93</v>
      </c>
      <c r="W349" s="123">
        <f t="shared" si="35"/>
        <v>5</v>
      </c>
      <c r="X349" s="125" t="str">
        <f t="shared" si="41"/>
        <v>Quarter 2</v>
      </c>
      <c r="Y349" s="123" t="str" cm="1">
        <f t="array" ref="Y349">_xlfn.IFS(OR(W349=1,W349=2,W349=3),"1",(OR(W349=4,W349=5,W349=6)),"2",(OR(W349=7,W349=8,W349=9)),"3",(OR(W349=10,W349=11,W349=12)),"4")</f>
        <v>2</v>
      </c>
      <c r="Z349" s="124">
        <v>2024</v>
      </c>
      <c r="AC349" s="46"/>
    </row>
    <row r="350" spans="1:29" ht="17.149999999999999" customHeight="1" x14ac:dyDescent="0.35">
      <c r="A350" s="56" t="str">
        <f t="shared" si="42"/>
        <v>June 2024</v>
      </c>
      <c r="B350" s="45">
        <v>21337.040000000001</v>
      </c>
      <c r="C350" s="46">
        <v>26852.67</v>
      </c>
      <c r="D350" s="46">
        <v>13998.05</v>
      </c>
      <c r="E350" s="47">
        <f t="shared" si="32"/>
        <v>12854.619999999999</v>
      </c>
      <c r="F350" s="45">
        <v>-1347.17</v>
      </c>
      <c r="G350" s="46">
        <v>-33.270000000000003</v>
      </c>
      <c r="H350" s="46">
        <v>616.9</v>
      </c>
      <c r="I350" s="48">
        <f t="shared" si="33"/>
        <v>48189.71</v>
      </c>
      <c r="J350" s="49">
        <f t="shared" si="37"/>
        <v>33428.12000000001</v>
      </c>
      <c r="K350" s="45">
        <v>10583.35</v>
      </c>
      <c r="L350" s="46">
        <v>8158.34</v>
      </c>
      <c r="M350" s="46">
        <v>5580.18</v>
      </c>
      <c r="N350" s="50">
        <v>3978.27</v>
      </c>
      <c r="O350" s="46">
        <v>2783.89</v>
      </c>
      <c r="P350" s="46">
        <v>77.95</v>
      </c>
      <c r="Q350" s="46">
        <v>40.74</v>
      </c>
      <c r="R350" s="50">
        <v>0</v>
      </c>
      <c r="S350" s="45">
        <v>2494.41</v>
      </c>
      <c r="T350" s="53">
        <f t="shared" si="38"/>
        <v>33697.130000000005</v>
      </c>
      <c r="U350" s="46"/>
      <c r="V350" s="124" t="s">
        <v>94</v>
      </c>
      <c r="W350" s="123">
        <f t="shared" si="35"/>
        <v>6</v>
      </c>
      <c r="X350" s="125" t="str">
        <f t="shared" ref="X350" si="43">"Quarter "&amp;Y350</f>
        <v>Quarter 2</v>
      </c>
      <c r="Y350" s="123" t="str" cm="1">
        <f t="array" ref="Y350">_xlfn.IFS(OR(W350=1,W350=2,W350=3),"1",(OR(W350=4,W350=5,W350=6)),"2",(OR(W350=7,W350=8,W350=9)),"3",(OR(W350=10,W350=11,W350=12)),"4")</f>
        <v>2</v>
      </c>
      <c r="Z350" s="124">
        <v>2024</v>
      </c>
      <c r="AC350" s="46"/>
    </row>
    <row r="351" spans="1:29" ht="17.149999999999999" customHeight="1" x14ac:dyDescent="0.35">
      <c r="A351" s="56" t="str">
        <f t="shared" si="42"/>
        <v>July 2024</v>
      </c>
      <c r="B351" s="45">
        <v>26341.08</v>
      </c>
      <c r="C351" s="46">
        <v>33069.35</v>
      </c>
      <c r="D351" s="46">
        <v>19617.73</v>
      </c>
      <c r="E351" s="47">
        <f t="shared" si="32"/>
        <v>13451.619999999999</v>
      </c>
      <c r="F351" s="45">
        <v>-5152.7299999999996</v>
      </c>
      <c r="G351" s="46">
        <v>-37.07</v>
      </c>
      <c r="H351" s="46">
        <v>637.47</v>
      </c>
      <c r="I351" s="48">
        <f t="shared" si="33"/>
        <v>59410.43</v>
      </c>
      <c r="J351" s="49">
        <f t="shared" si="37"/>
        <v>35240.370000000003</v>
      </c>
      <c r="K351" s="45">
        <v>12470.49</v>
      </c>
      <c r="L351" s="46">
        <v>6683.75</v>
      </c>
      <c r="M351" s="46">
        <v>5393.14</v>
      </c>
      <c r="N351" s="50">
        <v>3733.89</v>
      </c>
      <c r="O351" s="46">
        <v>3588.64</v>
      </c>
      <c r="P351" s="46">
        <v>96.55</v>
      </c>
      <c r="Q351" s="46">
        <v>14.06</v>
      </c>
      <c r="R351" s="50">
        <v>0</v>
      </c>
      <c r="S351" s="45">
        <v>2567.88</v>
      </c>
      <c r="T351" s="53">
        <f t="shared" si="38"/>
        <v>34548.399999999994</v>
      </c>
      <c r="U351" s="46"/>
      <c r="V351" s="124" t="s">
        <v>95</v>
      </c>
      <c r="W351" s="123">
        <f t="shared" si="35"/>
        <v>7</v>
      </c>
      <c r="X351" s="125" t="str">
        <f t="shared" ref="X351" si="44">"Quarter "&amp;Y351</f>
        <v>Quarter 3</v>
      </c>
      <c r="Y351" s="123" t="str" cm="1">
        <f t="array" ref="Y351">_xlfn.IFS(OR(W351=1,W351=2,W351=3),"1",(OR(W351=4,W351=5,W351=6)),"2",(OR(W351=7,W351=8,W351=9)),"3",(OR(W351=10,W351=11,W351=12)),"4")</f>
        <v>3</v>
      </c>
      <c r="Z351" s="124">
        <v>2024</v>
      </c>
      <c r="AC351" s="46"/>
    </row>
    <row r="352" spans="1:29" ht="17.149999999999999" customHeight="1" x14ac:dyDescent="0.35">
      <c r="A352" s="56" t="str">
        <f t="shared" si="42"/>
        <v>August 2024</v>
      </c>
      <c r="B352" s="45">
        <v>23818.43</v>
      </c>
      <c r="C352" s="46">
        <v>31053.59</v>
      </c>
      <c r="D352" s="46">
        <v>21531.66</v>
      </c>
      <c r="E352" s="47">
        <f t="shared" si="32"/>
        <v>9521.93</v>
      </c>
      <c r="F352" s="45">
        <v>-4322.3100000000004</v>
      </c>
      <c r="G352" s="46">
        <v>-37.07</v>
      </c>
      <c r="H352" s="46">
        <v>637.47</v>
      </c>
      <c r="I352" s="48">
        <f t="shared" si="33"/>
        <v>54872.020000000004</v>
      </c>
      <c r="J352" s="49">
        <f t="shared" si="37"/>
        <v>29618.45</v>
      </c>
      <c r="K352" s="45">
        <v>9661.59</v>
      </c>
      <c r="L352" s="46">
        <v>6046.65</v>
      </c>
      <c r="M352" s="46">
        <v>5273.77</v>
      </c>
      <c r="N352" s="50">
        <v>3503.94</v>
      </c>
      <c r="O352" s="46">
        <v>2545.5700000000002</v>
      </c>
      <c r="P352" s="46">
        <v>93.67</v>
      </c>
      <c r="Q352" s="46">
        <v>31.65</v>
      </c>
      <c r="R352" s="50">
        <v>0</v>
      </c>
      <c r="S352" s="45">
        <v>2347.89</v>
      </c>
      <c r="T352" s="53">
        <f t="shared" si="38"/>
        <v>29504.73</v>
      </c>
      <c r="V352" s="124" t="s">
        <v>96</v>
      </c>
      <c r="W352" s="123">
        <f t="shared" si="35"/>
        <v>8</v>
      </c>
      <c r="X352" s="125" t="str">
        <f t="shared" ref="X352:X353" si="45">"Quarter "&amp;Y352</f>
        <v>Quarter 3</v>
      </c>
      <c r="Y352" s="123" t="str" cm="1">
        <f t="array" ref="Y352">_xlfn.IFS(OR(W352=1,W352=2,W352=3),"1",(OR(W352=4,W352=5,W352=6)),"2",(OR(W352=7,W352=8,W352=9)),"3",(OR(W352=10,W352=11,W352=12)),"4")</f>
        <v>3</v>
      </c>
      <c r="Z352" s="124">
        <v>2024</v>
      </c>
      <c r="AC352" s="46"/>
    </row>
    <row r="353" spans="1:29" ht="17.149999999999999" customHeight="1" x14ac:dyDescent="0.35">
      <c r="A353" s="56" t="str">
        <f t="shared" ref="A353" si="46">V353&amp;" "&amp;Z353</f>
        <v>September 2024</v>
      </c>
      <c r="B353" s="45">
        <v>25174.560000000001</v>
      </c>
      <c r="C353" s="46">
        <v>21523.38</v>
      </c>
      <c r="D353" s="46">
        <v>8997.42</v>
      </c>
      <c r="E353" s="47">
        <f t="shared" si="32"/>
        <v>12525.960000000001</v>
      </c>
      <c r="F353" s="45">
        <v>805.65</v>
      </c>
      <c r="G353" s="46">
        <v>-37.07</v>
      </c>
      <c r="H353" s="46">
        <v>616.9</v>
      </c>
      <c r="I353" s="48">
        <f t="shared" si="33"/>
        <v>46697.94</v>
      </c>
      <c r="J353" s="49">
        <f t="shared" si="37"/>
        <v>39086.000000000007</v>
      </c>
      <c r="K353" s="45">
        <v>13322.83</v>
      </c>
      <c r="L353" s="46">
        <v>9870.98</v>
      </c>
      <c r="M353" s="46">
        <v>5335.26</v>
      </c>
      <c r="N353" s="50">
        <v>5016.8100000000004</v>
      </c>
      <c r="O353" s="46">
        <v>3122.91</v>
      </c>
      <c r="P353" s="46">
        <v>29.81</v>
      </c>
      <c r="Q353" s="46">
        <v>99.1</v>
      </c>
      <c r="R353" s="50">
        <v>0</v>
      </c>
      <c r="S353" s="45">
        <v>2478.2399999999998</v>
      </c>
      <c r="T353" s="53">
        <f t="shared" si="38"/>
        <v>39275.939999999988</v>
      </c>
      <c r="V353" s="124" t="s">
        <v>97</v>
      </c>
      <c r="W353" s="123">
        <f t="shared" si="35"/>
        <v>9</v>
      </c>
      <c r="X353" s="125" t="str">
        <f t="shared" si="45"/>
        <v>Quarter 3</v>
      </c>
      <c r="Y353" s="123" t="str" cm="1">
        <f t="array" ref="Y353">_xlfn.IFS(OR(W353=1,W353=2,W353=3),"1",(OR(W353=4,W353=5,W353=6)),"2",(OR(W353=7,W353=8,W353=9)),"3",(OR(W353=10,W353=11,W353=12)),"4")</f>
        <v>3</v>
      </c>
      <c r="Z353" s="124">
        <v>2024</v>
      </c>
    </row>
    <row r="354" spans="1:29" ht="17.149999999999999" customHeight="1" x14ac:dyDescent="0.35">
      <c r="A354" s="56" t="str">
        <f t="shared" si="42"/>
        <v>October 2024</v>
      </c>
      <c r="B354" s="45">
        <v>29562.7</v>
      </c>
      <c r="C354" s="46">
        <v>35325.83</v>
      </c>
      <c r="D354" s="46">
        <v>6770.36</v>
      </c>
      <c r="E354" s="47">
        <f t="shared" si="32"/>
        <v>28555.47</v>
      </c>
      <c r="F354" s="45">
        <v>-3591.95</v>
      </c>
      <c r="G354" s="46">
        <v>-30.64</v>
      </c>
      <c r="H354" s="46">
        <v>637.47</v>
      </c>
      <c r="I354" s="48">
        <f t="shared" si="33"/>
        <v>64888.53</v>
      </c>
      <c r="J354" s="49">
        <f t="shared" si="37"/>
        <v>55133.05</v>
      </c>
      <c r="K354" s="45">
        <v>16802.87</v>
      </c>
      <c r="L354" s="46">
        <v>18274.75</v>
      </c>
      <c r="M354" s="46">
        <v>6158.77</v>
      </c>
      <c r="N354" s="50">
        <v>7968.39</v>
      </c>
      <c r="O354" s="46">
        <v>3378.55</v>
      </c>
      <c r="P354" s="46">
        <v>69.39</v>
      </c>
      <c r="Q354" s="46">
        <v>82.99</v>
      </c>
      <c r="R354" s="50">
        <v>0</v>
      </c>
      <c r="S354" s="45">
        <v>2839.01</v>
      </c>
      <c r="T354" s="53">
        <f t="shared" si="38"/>
        <v>55574.720000000001</v>
      </c>
      <c r="V354" s="124" t="s">
        <v>98</v>
      </c>
      <c r="W354" s="123">
        <f t="shared" si="35"/>
        <v>10</v>
      </c>
      <c r="X354" s="125" t="str">
        <f t="shared" ref="X354" si="47">"Quarter "&amp;Y354</f>
        <v>Quarter 4</v>
      </c>
      <c r="Y354" s="123" t="str" cm="1">
        <f t="array" ref="Y354">_xlfn.IFS(OR(W354=1,W354=2,W354=3),"1",(OR(W354=4,W354=5,W354=6)),"2",(OR(W354=7,W354=8,W354=9)),"3",(OR(W354=10,W354=11,W354=12)),"4")</f>
        <v>4</v>
      </c>
      <c r="Z354" s="124">
        <v>2024</v>
      </c>
    </row>
    <row r="355" spans="1:29" x14ac:dyDescent="0.35">
      <c r="A355" s="135" t="str">
        <f t="shared" si="42"/>
        <v>November 2024</v>
      </c>
      <c r="B355" s="45">
        <v>28498.07</v>
      </c>
      <c r="C355" s="46">
        <v>49896.6</v>
      </c>
      <c r="D355" s="46">
        <v>5513.92</v>
      </c>
      <c r="E355" s="47">
        <f t="shared" si="32"/>
        <v>44382.68</v>
      </c>
      <c r="F355" s="45">
        <v>7507.77</v>
      </c>
      <c r="G355" s="46">
        <v>-30.64</v>
      </c>
      <c r="H355" s="46">
        <v>616.9</v>
      </c>
      <c r="I355" s="48">
        <f t="shared" si="33"/>
        <v>78394.67</v>
      </c>
      <c r="J355" s="49">
        <f t="shared" si="37"/>
        <v>80974.78</v>
      </c>
      <c r="K355" s="45">
        <v>22208.14</v>
      </c>
      <c r="L355" s="46">
        <v>30992.82</v>
      </c>
      <c r="M355" s="46">
        <v>7921.43</v>
      </c>
      <c r="N355" s="50">
        <v>10420.11</v>
      </c>
      <c r="O355" s="46">
        <v>3480.22</v>
      </c>
      <c r="P355" s="46">
        <v>70.05</v>
      </c>
      <c r="Q355" s="46">
        <v>197.13</v>
      </c>
      <c r="R355" s="50">
        <v>0</v>
      </c>
      <c r="S355" s="45">
        <v>3693.04</v>
      </c>
      <c r="T355" s="53">
        <f t="shared" si="38"/>
        <v>78982.94</v>
      </c>
      <c r="V355" s="124" t="s">
        <v>99</v>
      </c>
      <c r="W355" s="123">
        <f t="shared" si="35"/>
        <v>11</v>
      </c>
      <c r="X355" s="125" t="str">
        <f t="shared" ref="X355" si="48">"Quarter "&amp;Y355</f>
        <v>Quarter 4</v>
      </c>
      <c r="Y355" s="123" t="str" cm="1">
        <f t="array" ref="Y355">_xlfn.IFS(OR(W355=1,W355=2,W355=3),"1",(OR(W355=4,W355=5,W355=6)),"2",(OR(W355=7,W355=8,W355=9)),"3",(OR(W355=10,W355=11,W355=12)),"4")</f>
        <v>4</v>
      </c>
      <c r="Z355" s="124">
        <v>2024</v>
      </c>
      <c r="AC355" s="46"/>
    </row>
    <row r="356" spans="1:29" x14ac:dyDescent="0.35">
      <c r="A356" s="135" t="str">
        <f>V356&amp;" "&amp;Z356</f>
        <v>December 2024</v>
      </c>
      <c r="B356" s="45">
        <v>31048.58</v>
      </c>
      <c r="C356" s="46">
        <v>55481.34</v>
      </c>
      <c r="D356" s="46">
        <v>5458.55</v>
      </c>
      <c r="E356" s="47">
        <f t="shared" si="32"/>
        <v>50022.789999999994</v>
      </c>
      <c r="F356" s="45">
        <v>766.99</v>
      </c>
      <c r="G356" s="46">
        <v>-30.64</v>
      </c>
      <c r="H356" s="46">
        <v>637.47</v>
      </c>
      <c r="I356" s="48">
        <f t="shared" si="33"/>
        <v>86529.919999999998</v>
      </c>
      <c r="J356" s="49">
        <f t="shared" si="37"/>
        <v>82445.19</v>
      </c>
      <c r="K356" s="45">
        <v>17709.47</v>
      </c>
      <c r="L356" s="46">
        <v>37481.919999999998</v>
      </c>
      <c r="M356" s="46">
        <v>9634.7999999999993</v>
      </c>
      <c r="N356" s="50">
        <v>10778.01</v>
      </c>
      <c r="O356" s="46">
        <v>3819.45</v>
      </c>
      <c r="P356" s="46">
        <v>89.14</v>
      </c>
      <c r="Q356" s="46">
        <v>322.83</v>
      </c>
      <c r="R356" s="50">
        <v>0</v>
      </c>
      <c r="S356" s="45">
        <v>3885.69</v>
      </c>
      <c r="T356" s="53">
        <f t="shared" si="38"/>
        <v>83721.31</v>
      </c>
      <c r="V356" s="124" t="s">
        <v>100</v>
      </c>
      <c r="W356" s="123">
        <f t="shared" si="35"/>
        <v>12</v>
      </c>
      <c r="X356" s="125" t="str">
        <f t="shared" ref="X356" si="49">"Quarter "&amp;Y356</f>
        <v>Quarter 4</v>
      </c>
      <c r="Y356" s="123" t="str" cm="1">
        <f t="array" ref="Y356">_xlfn.IFS(OR(W356=1,W356=2,W356=3),"1",(OR(W356=4,W356=5,W356=6)),"2",(OR(W356=7,W356=8,W356=9)),"3",(OR(W356=10,W356=11,W356=12)),"4")</f>
        <v>4</v>
      </c>
      <c r="Z356" s="124">
        <v>2024</v>
      </c>
    </row>
    <row r="357" spans="1:29" x14ac:dyDescent="0.35">
      <c r="A357" s="135" t="str">
        <f>V357&amp;" "&amp;Z357</f>
        <v>January 2025</v>
      </c>
      <c r="B357" s="160">
        <v>31352.68</v>
      </c>
      <c r="C357" s="161">
        <v>63404.62</v>
      </c>
      <c r="D357" s="161">
        <v>5856.11</v>
      </c>
      <c r="E357" s="47">
        <f t="shared" si="32"/>
        <v>57548.51</v>
      </c>
      <c r="F357" s="160">
        <v>13586.44</v>
      </c>
      <c r="G357" s="161">
        <v>-30.64</v>
      </c>
      <c r="H357" s="161">
        <v>637.47</v>
      </c>
      <c r="I357" s="48">
        <f t="shared" si="33"/>
        <v>94757.3</v>
      </c>
      <c r="J357" s="49">
        <f t="shared" si="37"/>
        <v>103094.46</v>
      </c>
      <c r="K357" s="160">
        <v>24034.83</v>
      </c>
      <c r="L357" s="161">
        <v>45338.81</v>
      </c>
      <c r="M357" s="161">
        <v>9481.99</v>
      </c>
      <c r="N357" s="165">
        <v>12788.84</v>
      </c>
      <c r="O357" s="161">
        <v>3587.5</v>
      </c>
      <c r="P357" s="161">
        <v>110.34</v>
      </c>
      <c r="Q357" s="161">
        <v>309.58999999999997</v>
      </c>
      <c r="R357" s="165">
        <v>0</v>
      </c>
      <c r="S357" s="160">
        <v>4980.96</v>
      </c>
      <c r="T357" s="53">
        <f t="shared" si="38"/>
        <v>100632.86</v>
      </c>
      <c r="V357" s="124" t="s">
        <v>89</v>
      </c>
      <c r="W357" s="123">
        <f t="shared" si="35"/>
        <v>1</v>
      </c>
      <c r="X357" s="125" t="str">
        <f t="shared" ref="X357" si="50">"Quarter "&amp;Y357</f>
        <v>Quarter 1</v>
      </c>
      <c r="Y357" s="123" t="str" cm="1">
        <f t="array" ref="Y357">_xlfn.IFS(OR(W357=1,W357=2,W357=3),"1",(OR(W357=4,W357=5,W357=6)),"2",(OR(W357=7,W357=8,W357=9)),"3",(OR(W357=10,W357=11,W357=12)),"4")</f>
        <v>1</v>
      </c>
      <c r="Z357" s="124">
        <v>2025</v>
      </c>
    </row>
    <row r="358" spans="1:29" x14ac:dyDescent="0.35">
      <c r="A358" s="135" t="str">
        <f>V358&amp;" "&amp;Z358</f>
        <v>February  2025</v>
      </c>
      <c r="B358" s="160">
        <v>27750.84</v>
      </c>
      <c r="C358" s="161">
        <v>56398.25</v>
      </c>
      <c r="D358" s="161">
        <v>4465.54</v>
      </c>
      <c r="E358" s="47">
        <f t="shared" si="32"/>
        <v>51932.71</v>
      </c>
      <c r="F358" s="160">
        <v>2041.54</v>
      </c>
      <c r="G358" s="161">
        <v>-30.64</v>
      </c>
      <c r="H358" s="161">
        <v>596.34</v>
      </c>
      <c r="I358" s="48">
        <f t="shared" si="33"/>
        <v>84149.09</v>
      </c>
      <c r="J358" s="49">
        <f t="shared" si="37"/>
        <v>82290.789999999994</v>
      </c>
      <c r="K358" s="160">
        <v>18946.64</v>
      </c>
      <c r="L358" s="161">
        <v>36663.17</v>
      </c>
      <c r="M358" s="161">
        <v>8142.19</v>
      </c>
      <c r="N358" s="165">
        <v>11922.17</v>
      </c>
      <c r="O358" s="161">
        <v>3043.05</v>
      </c>
      <c r="P358" s="161">
        <v>109.76</v>
      </c>
      <c r="Q358" s="161">
        <v>364.9</v>
      </c>
      <c r="R358" s="165">
        <v>0</v>
      </c>
      <c r="S358" s="160">
        <v>3907.99</v>
      </c>
      <c r="T358" s="53">
        <f t="shared" si="38"/>
        <v>83099.87</v>
      </c>
      <c r="V358" s="124" t="s">
        <v>432</v>
      </c>
      <c r="W358" s="123">
        <f t="shared" si="35"/>
        <v>2</v>
      </c>
      <c r="X358" s="125" t="str">
        <f t="shared" ref="X358" si="51">"Quarter "&amp;Y358</f>
        <v>Quarter 1</v>
      </c>
      <c r="Y358" s="123" t="str" cm="1">
        <f t="array" ref="Y358">_xlfn.IFS(OR(W358=1,W358=2,W358=3),"1",(OR(W358=4,W358=5,W358=6)),"2",(OR(W358=7,W358=8,W358=9)),"3",(OR(W358=10,W358=11,W358=12)),"4")</f>
        <v>1</v>
      </c>
      <c r="Z358" s="124">
        <v>2025</v>
      </c>
    </row>
    <row r="359" spans="1:29" x14ac:dyDescent="0.35">
      <c r="A359" s="135" t="str">
        <f>V359&amp;" "&amp;Z359</f>
        <v>[provisional] March 2025</v>
      </c>
      <c r="B359" s="160">
        <v>30809.24</v>
      </c>
      <c r="C359" s="161">
        <v>51661.79</v>
      </c>
      <c r="D359" s="161">
        <v>5722.54</v>
      </c>
      <c r="E359" s="47">
        <f t="shared" si="32"/>
        <v>45939.25</v>
      </c>
      <c r="F359" s="160">
        <v>-1730.62</v>
      </c>
      <c r="G359" s="161">
        <v>-30.64</v>
      </c>
      <c r="H359" s="161">
        <v>637.47</v>
      </c>
      <c r="I359" s="48">
        <f t="shared" si="33"/>
        <v>82471.03</v>
      </c>
      <c r="J359" s="49">
        <f t="shared" si="37"/>
        <v>75624.700000000012</v>
      </c>
      <c r="K359" s="160">
        <v>18247.939999999999</v>
      </c>
      <c r="L359" s="161">
        <v>29890.04</v>
      </c>
      <c r="M359" s="161">
        <v>7474.86</v>
      </c>
      <c r="N359" s="165">
        <v>10496.67</v>
      </c>
      <c r="O359" s="161">
        <v>3292.65</v>
      </c>
      <c r="P359" s="161">
        <v>78.599999999999994</v>
      </c>
      <c r="Q359" s="161">
        <v>325.74</v>
      </c>
      <c r="R359" s="165">
        <v>0</v>
      </c>
      <c r="S359" s="160">
        <v>4109.3100000000004</v>
      </c>
      <c r="T359" s="53">
        <f t="shared" si="38"/>
        <v>73915.81</v>
      </c>
      <c r="V359" s="124" t="s">
        <v>433</v>
      </c>
      <c r="W359" s="126">
        <v>3</v>
      </c>
      <c r="X359" s="125" t="str">
        <f t="shared" ref="X359" si="52">"Quarter "&amp;Y359</f>
        <v>Quarter 1</v>
      </c>
      <c r="Y359" s="123" t="str" cm="1">
        <f t="array" ref="Y359">_xlfn.IFS(OR(W359=1,W359=2,W359=3),"1",(OR(W359=4,W359=5,W359=6)),"2",(OR(W359=7,W359=8,W359=9)),"3",(OR(W359=10,W359=11,W359=12)),"4")</f>
        <v>1</v>
      </c>
      <c r="Z359" s="124">
        <v>2025</v>
      </c>
    </row>
    <row r="360" spans="1:29" x14ac:dyDescent="0.35">
      <c r="M360" s="134"/>
    </row>
    <row r="361" spans="1:29" x14ac:dyDescent="0.35">
      <c r="B361" s="46"/>
      <c r="C361" s="46"/>
      <c r="D361" s="46"/>
      <c r="E361" s="46"/>
      <c r="F361" s="46"/>
      <c r="G361" s="46"/>
      <c r="H361" s="46"/>
      <c r="I361" s="46"/>
      <c r="J361" s="46"/>
      <c r="K361" s="46"/>
      <c r="L361" s="46"/>
      <c r="M361" s="46"/>
      <c r="N361" s="46"/>
      <c r="O361" s="46"/>
      <c r="P361" s="46"/>
      <c r="Q361" s="46"/>
      <c r="R361" s="46"/>
      <c r="S361" s="46"/>
      <c r="T361" s="46"/>
    </row>
    <row r="362" spans="1:29" x14ac:dyDescent="0.35">
      <c r="B362" s="46"/>
      <c r="C362" s="46"/>
      <c r="D362" s="46"/>
      <c r="E362" s="46"/>
      <c r="F362" s="46"/>
      <c r="G362" s="46"/>
      <c r="H362" s="46"/>
      <c r="I362" s="46"/>
      <c r="J362" s="46"/>
      <c r="K362" s="46"/>
      <c r="L362" s="46"/>
      <c r="M362" s="46"/>
      <c r="N362" s="46"/>
      <c r="O362" s="46"/>
      <c r="P362" s="46"/>
      <c r="Q362" s="46"/>
      <c r="R362" s="46"/>
      <c r="S362" s="46"/>
      <c r="T362" s="46"/>
    </row>
    <row r="363" spans="1:29" x14ac:dyDescent="0.35">
      <c r="B363" s="46"/>
      <c r="C363" s="46"/>
      <c r="D363" s="46"/>
      <c r="E363" s="46"/>
      <c r="F363" s="46"/>
      <c r="G363" s="46"/>
      <c r="H363" s="46"/>
      <c r="I363" s="46"/>
      <c r="J363" s="46"/>
      <c r="K363" s="46"/>
      <c r="L363" s="46"/>
      <c r="M363" s="46"/>
      <c r="N363" s="46"/>
      <c r="O363" s="46"/>
      <c r="P363" s="46"/>
      <c r="Q363" s="46"/>
      <c r="R363" s="46"/>
      <c r="S363" s="46"/>
      <c r="T363" s="46"/>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68"/>
  <sheetViews>
    <sheetView topLeftCell="A354" zoomScaleNormal="100" workbookViewId="0">
      <selection activeCell="W7" sqref="W7"/>
    </sheetView>
  </sheetViews>
  <sheetFormatPr defaultColWidth="9.1796875" defaultRowHeight="15.5" x14ac:dyDescent="0.35"/>
  <cols>
    <col min="1" max="1" width="35.7265625" style="97" customWidth="1"/>
    <col min="2" max="20" width="10.7265625" style="97" customWidth="1"/>
    <col min="21" max="21" width="10.54296875" style="97" customWidth="1"/>
    <col min="22" max="22" width="10.54296875" style="56" customWidth="1"/>
    <col min="23" max="23" width="23" style="56" bestFit="1" customWidth="1"/>
    <col min="24" max="24" width="12.54296875" style="56" customWidth="1"/>
    <col min="25" max="25" width="24.1796875" style="56" bestFit="1" customWidth="1"/>
    <col min="26" max="43" width="10.54296875" style="56" customWidth="1"/>
    <col min="44" max="16384" width="9.1796875" style="97"/>
  </cols>
  <sheetData>
    <row r="1" spans="1:43" x14ac:dyDescent="0.35">
      <c r="A1" s="96" t="s">
        <v>49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3</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W11" s="56" t="s">
        <v>110</v>
      </c>
      <c r="X11" s="56" t="s">
        <v>111</v>
      </c>
      <c r="Y11" s="56" t="s">
        <v>179</v>
      </c>
      <c r="Z11" s="56" t="s">
        <v>180</v>
      </c>
      <c r="AA11" s="56" t="s">
        <v>122</v>
      </c>
      <c r="AB11" s="56" t="s">
        <v>112</v>
      </c>
      <c r="AC11" s="56" t="s">
        <v>113</v>
      </c>
      <c r="AD11" s="56" t="s">
        <v>114</v>
      </c>
      <c r="AE11" s="56" t="s">
        <v>115</v>
      </c>
      <c r="AF11" s="56" t="s">
        <v>116</v>
      </c>
      <c r="AG11" s="56" t="s">
        <v>117</v>
      </c>
      <c r="AH11" s="56" t="s">
        <v>118</v>
      </c>
      <c r="AI11" s="56" t="s">
        <v>105</v>
      </c>
      <c r="AJ11" s="56" t="s">
        <v>119</v>
      </c>
      <c r="AK11" s="56" t="s">
        <v>120</v>
      </c>
      <c r="AL11" s="56" t="s">
        <v>121</v>
      </c>
      <c r="AM11" s="56" t="s">
        <v>106</v>
      </c>
      <c r="AN11" s="56" t="s">
        <v>123</v>
      </c>
      <c r="AO11" s="56" t="s">
        <v>125</v>
      </c>
      <c r="AP11" s="56" t="s">
        <v>126</v>
      </c>
      <c r="AQ11" s="56" t="s">
        <v>127</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U12" s="105" t="s">
        <v>109</v>
      </c>
      <c r="V12" s="56">
        <f>W6-1996+10+IF(W7=12,1,0)-6</f>
        <v>33</v>
      </c>
      <c r="W12" s="56" t="str">
        <f t="shared" ref="W12:AG12" si="0">$U$12&amp;W$11&amp;$V12</f>
        <v>'Annual (GWh)'!A33</v>
      </c>
      <c r="X12" s="56" t="str">
        <f t="shared" si="0"/>
        <v>'Annual (GWh)'!B33</v>
      </c>
      <c r="Y12" s="56" t="str">
        <f t="shared" si="0"/>
        <v>'Annual (GWh)'!C33</v>
      </c>
      <c r="Z12" s="56" t="str">
        <f t="shared" si="0"/>
        <v>'Annual (GWh)'!D33</v>
      </c>
      <c r="AA12" s="56" t="str">
        <f t="shared" si="0"/>
        <v>'Annual (GWh)'!E33</v>
      </c>
      <c r="AB12" s="56" t="str">
        <f t="shared" si="0"/>
        <v>'Annual (GWh)'!F33</v>
      </c>
      <c r="AC12" s="56" t="str">
        <f t="shared" si="0"/>
        <v>'Annual (GWh)'!G33</v>
      </c>
      <c r="AD12" s="56" t="str">
        <f t="shared" si="0"/>
        <v>'Annual (GWh)'!H33</v>
      </c>
      <c r="AE12" s="56" t="str">
        <f t="shared" si="0"/>
        <v>'Annual (GWh)'!I33</v>
      </c>
      <c r="AF12" s="56" t="str">
        <f t="shared" si="0"/>
        <v>'Annual (GWh)'!J33</v>
      </c>
      <c r="AG12" s="56" t="str">
        <f t="shared" si="0"/>
        <v>'Annual (GWh)'!K33</v>
      </c>
      <c r="AH12" s="56" t="str">
        <f t="shared" ref="AH12:AQ16" si="1">$U$12&amp;AH$11&amp;$V12</f>
        <v>'Annual (GWh)'!L33</v>
      </c>
      <c r="AI12" s="56" t="str">
        <f t="shared" si="1"/>
        <v>'Annual (GWh)'!M33</v>
      </c>
      <c r="AJ12" s="56" t="str">
        <f t="shared" si="1"/>
        <v>'Annual (GWh)'!N33</v>
      </c>
      <c r="AK12" s="56" t="str">
        <f t="shared" si="1"/>
        <v>'Annual (GWh)'!O33</v>
      </c>
      <c r="AL12" s="56" t="str">
        <f t="shared" si="1"/>
        <v>'Annual (GWh)'!P33</v>
      </c>
      <c r="AM12" s="56" t="str">
        <f t="shared" si="1"/>
        <v>'Annual (GWh)'!Q33</v>
      </c>
      <c r="AN12" s="56" t="str">
        <f t="shared" si="1"/>
        <v>'Annual (GWh)'!R33</v>
      </c>
      <c r="AO12" s="56" t="str">
        <f t="shared" si="1"/>
        <v>'Annual (GWh)'!S33</v>
      </c>
      <c r="AP12" s="56" t="str">
        <f t="shared" si="1"/>
        <v>'Annual (GWh)'!T33</v>
      </c>
      <c r="AQ12" s="56" t="str">
        <f t="shared" si="1"/>
        <v>'Annual (GWh)'!U33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34</v>
      </c>
      <c r="W13" s="56" t="str">
        <f t="shared" ref="W13:W16" si="2">$U$12&amp;W$11&amp;$V13</f>
        <v>'Annual (GWh)'!A34</v>
      </c>
      <c r="X13" s="56" t="str">
        <f t="shared" ref="X13:AG16" si="3">$U$12&amp;X$11&amp;$V13</f>
        <v>'Annual (GWh)'!B34</v>
      </c>
      <c r="Y13" s="56" t="str">
        <f t="shared" si="3"/>
        <v>'Annual (GWh)'!C34</v>
      </c>
      <c r="Z13" s="56" t="str">
        <f t="shared" si="3"/>
        <v>'Annual (GWh)'!D34</v>
      </c>
      <c r="AA13" s="56" t="str">
        <f t="shared" si="3"/>
        <v>'Annual (GWh)'!E34</v>
      </c>
      <c r="AB13" s="56" t="str">
        <f t="shared" si="3"/>
        <v>'Annual (GWh)'!F34</v>
      </c>
      <c r="AC13" s="56" t="str">
        <f t="shared" si="3"/>
        <v>'Annual (GWh)'!G34</v>
      </c>
      <c r="AD13" s="56" t="str">
        <f t="shared" si="3"/>
        <v>'Annual (GWh)'!H34</v>
      </c>
      <c r="AE13" s="56" t="str">
        <f t="shared" si="3"/>
        <v>'Annual (GWh)'!I34</v>
      </c>
      <c r="AF13" s="56" t="str">
        <f t="shared" si="3"/>
        <v>'Annual (GWh)'!J34</v>
      </c>
      <c r="AG13" s="56" t="str">
        <f t="shared" si="3"/>
        <v>'Annual (GWh)'!K34</v>
      </c>
      <c r="AH13" s="56" t="str">
        <f t="shared" si="1"/>
        <v>'Annual (GWh)'!L34</v>
      </c>
      <c r="AI13" s="56" t="str">
        <f t="shared" si="1"/>
        <v>'Annual (GWh)'!M34</v>
      </c>
      <c r="AJ13" s="56" t="str">
        <f t="shared" si="1"/>
        <v>'Annual (GWh)'!N34</v>
      </c>
      <c r="AK13" s="56" t="str">
        <f t="shared" si="1"/>
        <v>'Annual (GWh)'!O34</v>
      </c>
      <c r="AL13" s="56" t="str">
        <f t="shared" si="1"/>
        <v>'Annual (GWh)'!P34</v>
      </c>
      <c r="AM13" s="56" t="str">
        <f t="shared" si="1"/>
        <v>'Annual (GWh)'!Q34</v>
      </c>
      <c r="AN13" s="56" t="str">
        <f t="shared" si="1"/>
        <v>'Annual (GWh)'!R34</v>
      </c>
      <c r="AO13" s="56" t="str">
        <f t="shared" si="1"/>
        <v>'Annual (GWh)'!S34</v>
      </c>
      <c r="AP13" s="56" t="str">
        <f t="shared" si="1"/>
        <v>'Annual (GWh)'!T34</v>
      </c>
      <c r="AQ13" s="56" t="str">
        <f t="shared" si="1"/>
        <v>'Annual (GWh)'!U34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35</v>
      </c>
      <c r="W14" s="56" t="str">
        <f t="shared" si="2"/>
        <v>'Annual (GWh)'!A35</v>
      </c>
      <c r="X14" s="56" t="str">
        <f t="shared" si="3"/>
        <v>'Annual (GWh)'!B35</v>
      </c>
      <c r="Y14" s="56" t="str">
        <f t="shared" si="3"/>
        <v>'Annual (GWh)'!C35</v>
      </c>
      <c r="Z14" s="56" t="str">
        <f t="shared" si="3"/>
        <v>'Annual (GWh)'!D35</v>
      </c>
      <c r="AA14" s="56" t="str">
        <f t="shared" si="3"/>
        <v>'Annual (GWh)'!E35</v>
      </c>
      <c r="AB14" s="56" t="str">
        <f t="shared" si="3"/>
        <v>'Annual (GWh)'!F35</v>
      </c>
      <c r="AC14" s="56" t="str">
        <f t="shared" si="3"/>
        <v>'Annual (GWh)'!G35</v>
      </c>
      <c r="AD14" s="56" t="str">
        <f t="shared" si="3"/>
        <v>'Annual (GWh)'!H35</v>
      </c>
      <c r="AE14" s="56" t="str">
        <f t="shared" si="3"/>
        <v>'Annual (GWh)'!I35</v>
      </c>
      <c r="AF14" s="56" t="str">
        <f t="shared" si="3"/>
        <v>'Annual (GWh)'!J35</v>
      </c>
      <c r="AG14" s="56" t="str">
        <f t="shared" si="3"/>
        <v>'Annual (GWh)'!K35</v>
      </c>
      <c r="AH14" s="56" t="str">
        <f t="shared" si="1"/>
        <v>'Annual (GWh)'!L35</v>
      </c>
      <c r="AI14" s="56" t="str">
        <f t="shared" si="1"/>
        <v>'Annual (GWh)'!M35</v>
      </c>
      <c r="AJ14" s="56" t="str">
        <f t="shared" si="1"/>
        <v>'Annual (GWh)'!N35</v>
      </c>
      <c r="AK14" s="56" t="str">
        <f t="shared" si="1"/>
        <v>'Annual (GWh)'!O35</v>
      </c>
      <c r="AL14" s="56" t="str">
        <f t="shared" si="1"/>
        <v>'Annual (GWh)'!P35</v>
      </c>
      <c r="AM14" s="56" t="str">
        <f t="shared" si="1"/>
        <v>'Annual (GWh)'!Q35</v>
      </c>
      <c r="AN14" s="56" t="str">
        <f t="shared" si="1"/>
        <v>'Annual (GWh)'!R35</v>
      </c>
      <c r="AO14" s="56" t="str">
        <f t="shared" si="1"/>
        <v>'Annual (GWh)'!S35</v>
      </c>
      <c r="AP14" s="56" t="str">
        <f t="shared" si="1"/>
        <v>'Annual (GWh)'!T35</v>
      </c>
      <c r="AQ14" s="56" t="str">
        <f t="shared" si="1"/>
        <v>'Annual (GWh)'!U35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c r="V15" s="56">
        <f>V14+1</f>
        <v>36</v>
      </c>
      <c r="W15" s="56" t="str">
        <f t="shared" si="2"/>
        <v>'Annual (GWh)'!A36</v>
      </c>
      <c r="X15" s="56" t="str">
        <f t="shared" si="3"/>
        <v>'Annual (GWh)'!B36</v>
      </c>
      <c r="Y15" s="56" t="str">
        <f t="shared" si="3"/>
        <v>'Annual (GWh)'!C36</v>
      </c>
      <c r="Z15" s="56" t="str">
        <f t="shared" si="3"/>
        <v>'Annual (GWh)'!D36</v>
      </c>
      <c r="AA15" s="56" t="str">
        <f t="shared" si="3"/>
        <v>'Annual (GWh)'!E36</v>
      </c>
      <c r="AB15" s="56" t="str">
        <f t="shared" si="3"/>
        <v>'Annual (GWh)'!F36</v>
      </c>
      <c r="AC15" s="56" t="str">
        <f t="shared" si="3"/>
        <v>'Annual (GWh)'!G36</v>
      </c>
      <c r="AD15" s="56" t="str">
        <f t="shared" si="3"/>
        <v>'Annual (GWh)'!H36</v>
      </c>
      <c r="AE15" s="56" t="str">
        <f t="shared" si="3"/>
        <v>'Annual (GWh)'!I36</v>
      </c>
      <c r="AF15" s="56" t="str">
        <f t="shared" si="3"/>
        <v>'Annual (GWh)'!J36</v>
      </c>
      <c r="AG15" s="56" t="str">
        <f t="shared" si="3"/>
        <v>'Annual (GWh)'!K36</v>
      </c>
      <c r="AH15" s="56" t="str">
        <f t="shared" si="1"/>
        <v>'Annual (GWh)'!L36</v>
      </c>
      <c r="AI15" s="56" t="str">
        <f t="shared" si="1"/>
        <v>'Annual (GWh)'!M36</v>
      </c>
      <c r="AJ15" s="56" t="str">
        <f t="shared" si="1"/>
        <v>'Annual (GWh)'!N36</v>
      </c>
      <c r="AK15" s="56" t="str">
        <f t="shared" si="1"/>
        <v>'Annual (GWh)'!O36</v>
      </c>
      <c r="AL15" s="56" t="str">
        <f t="shared" si="1"/>
        <v>'Annual (GWh)'!P36</v>
      </c>
      <c r="AM15" s="56" t="str">
        <f t="shared" si="1"/>
        <v>'Annual (GWh)'!Q36</v>
      </c>
      <c r="AN15" s="56" t="str">
        <f t="shared" si="1"/>
        <v>'Annual (GWh)'!R36</v>
      </c>
      <c r="AO15" s="56" t="str">
        <f t="shared" si="1"/>
        <v>'Annual (GWh)'!S36</v>
      </c>
      <c r="AP15" s="56" t="str">
        <f t="shared" si="1"/>
        <v>'Annual (GWh)'!T36</v>
      </c>
      <c r="AQ15" s="56" t="str">
        <f t="shared" si="1"/>
        <v>'Annual (GWh)'!U36</v>
      </c>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V16" s="56">
        <f>V15+1</f>
        <v>37</v>
      </c>
      <c r="W16" s="56" t="str">
        <f t="shared" si="2"/>
        <v>'Annual (GWh)'!A37</v>
      </c>
      <c r="X16" s="56" t="str">
        <f t="shared" si="3"/>
        <v>'Annual (GWh)'!B37</v>
      </c>
      <c r="Y16" s="56" t="str">
        <f t="shared" si="3"/>
        <v>'Annual (GWh)'!C37</v>
      </c>
      <c r="Z16" s="56" t="str">
        <f t="shared" si="3"/>
        <v>'Annual (GWh)'!D37</v>
      </c>
      <c r="AA16" s="56" t="str">
        <f t="shared" si="3"/>
        <v>'Annual (GWh)'!E37</v>
      </c>
      <c r="AB16" s="56" t="str">
        <f t="shared" si="3"/>
        <v>'Annual (GWh)'!F37</v>
      </c>
      <c r="AC16" s="56" t="str">
        <f t="shared" si="3"/>
        <v>'Annual (GWh)'!G37</v>
      </c>
      <c r="AD16" s="56" t="str">
        <f t="shared" si="3"/>
        <v>'Annual (GWh)'!H37</v>
      </c>
      <c r="AE16" s="56" t="str">
        <f t="shared" si="3"/>
        <v>'Annual (GWh)'!I37</v>
      </c>
      <c r="AF16" s="56" t="str">
        <f t="shared" si="3"/>
        <v>'Annual (GWh)'!J37</v>
      </c>
      <c r="AG16" s="56" t="str">
        <f t="shared" si="3"/>
        <v>'Annual (GWh)'!K37</v>
      </c>
      <c r="AH16" s="56" t="str">
        <f t="shared" si="1"/>
        <v>'Annual (GWh)'!L37</v>
      </c>
      <c r="AI16" s="56" t="str">
        <f t="shared" si="1"/>
        <v>'Annual (GWh)'!M37</v>
      </c>
      <c r="AJ16" s="56" t="str">
        <f t="shared" si="1"/>
        <v>'Annual (GWh)'!N37</v>
      </c>
      <c r="AK16" s="56" t="str">
        <f t="shared" si="1"/>
        <v>'Annual (GWh)'!O37</v>
      </c>
      <c r="AL16" s="56" t="str">
        <f t="shared" si="1"/>
        <v>'Annual (GWh)'!P37</v>
      </c>
      <c r="AM16" s="56" t="str">
        <f t="shared" si="1"/>
        <v>'Annual (GWh)'!Q37</v>
      </c>
      <c r="AN16" s="56" t="str">
        <f t="shared" si="1"/>
        <v>'Annual (GWh)'!R37</v>
      </c>
      <c r="AO16" s="56" t="str">
        <f t="shared" si="1"/>
        <v>'Annual (GWh)'!S37</v>
      </c>
      <c r="AP16" s="56" t="str">
        <f t="shared" si="1"/>
        <v>'Annual (GWh)'!T37</v>
      </c>
      <c r="AQ16" s="56" t="str">
        <f t="shared" si="1"/>
        <v>'Annual (GWh)'!U37</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c r="U18" s="105" t="s">
        <v>147</v>
      </c>
      <c r="V18" s="56">
        <f>V19-12</f>
        <v>347</v>
      </c>
      <c r="W18" s="56" t="str">
        <f t="shared" ref="W18:AF19" si="4">$U$18&amp;W$11&amp;$V18</f>
        <v>'Calculation_GWh'!A347</v>
      </c>
      <c r="X18" s="56" t="str">
        <f t="shared" si="4"/>
        <v>'Calculation_GWh'!B347</v>
      </c>
      <c r="Y18" s="56" t="str">
        <f t="shared" si="4"/>
        <v>'Calculation_GWh'!C347</v>
      </c>
      <c r="Z18" s="56" t="str">
        <f t="shared" si="4"/>
        <v>'Calculation_GWh'!D347</v>
      </c>
      <c r="AA18" s="56" t="str">
        <f t="shared" si="4"/>
        <v>'Calculation_GWh'!E347</v>
      </c>
      <c r="AB18" s="56" t="str">
        <f t="shared" si="4"/>
        <v>'Calculation_GWh'!F347</v>
      </c>
      <c r="AC18" s="56" t="str">
        <f t="shared" si="4"/>
        <v>'Calculation_GWh'!G347</v>
      </c>
      <c r="AD18" s="56" t="str">
        <f t="shared" si="4"/>
        <v>'Calculation_GWh'!H347</v>
      </c>
      <c r="AE18" s="56" t="str">
        <f t="shared" si="4"/>
        <v>'Calculation_GWh'!I347</v>
      </c>
      <c r="AF18" s="56" t="str">
        <f t="shared" si="4"/>
        <v>'Calculation_GWh'!J347</v>
      </c>
      <c r="AG18" s="56" t="str">
        <f t="shared" ref="AG18:AQ19" si="5">$U$18&amp;AG$11&amp;$V18</f>
        <v>'Calculation_GWh'!K347</v>
      </c>
      <c r="AH18" s="56" t="str">
        <f t="shared" si="5"/>
        <v>'Calculation_GWh'!L347</v>
      </c>
      <c r="AI18" s="56" t="str">
        <f t="shared" si="5"/>
        <v>'Calculation_GWh'!M347</v>
      </c>
      <c r="AJ18" s="56" t="str">
        <f t="shared" si="5"/>
        <v>'Calculation_GWh'!N347</v>
      </c>
      <c r="AK18" s="56" t="str">
        <f t="shared" si="5"/>
        <v>'Calculation_GWh'!O347</v>
      </c>
      <c r="AL18" s="56" t="str">
        <f t="shared" si="5"/>
        <v>'Calculation_GWh'!P347</v>
      </c>
      <c r="AM18" s="56" t="str">
        <f t="shared" si="5"/>
        <v>'Calculation_GWh'!Q347</v>
      </c>
      <c r="AN18" s="56" t="str">
        <f t="shared" si="5"/>
        <v>'Calculation_GWh'!R347</v>
      </c>
      <c r="AO18" s="56" t="str">
        <f t="shared" si="5"/>
        <v>'Calculation_GWh'!S347</v>
      </c>
      <c r="AP18" s="56" t="str">
        <f t="shared" si="5"/>
        <v>'Calculation_GWh'!T347</v>
      </c>
      <c r="AQ18" s="56" t="str">
        <f t="shared" si="5"/>
        <v>'Calculation_GWh'!U347</v>
      </c>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V19" s="56">
        <f>8+(W6-1996)*12+W7</f>
        <v>359</v>
      </c>
      <c r="W19" s="56" t="str">
        <f t="shared" si="4"/>
        <v>'Calculation_GWh'!A359</v>
      </c>
      <c r="X19" s="56" t="str">
        <f t="shared" si="4"/>
        <v>'Calculation_GWh'!B359</v>
      </c>
      <c r="Y19" s="56" t="str">
        <f t="shared" si="4"/>
        <v>'Calculation_GWh'!C359</v>
      </c>
      <c r="Z19" s="56" t="str">
        <f t="shared" si="4"/>
        <v>'Calculation_GWh'!D359</v>
      </c>
      <c r="AA19" s="56" t="str">
        <f t="shared" si="4"/>
        <v>'Calculation_GWh'!E359</v>
      </c>
      <c r="AB19" s="56" t="str">
        <f t="shared" si="4"/>
        <v>'Calculation_GWh'!F359</v>
      </c>
      <c r="AC19" s="56" t="str">
        <f t="shared" si="4"/>
        <v>'Calculation_GWh'!G359</v>
      </c>
      <c r="AD19" s="56" t="str">
        <f t="shared" si="4"/>
        <v>'Calculation_GWh'!H359</v>
      </c>
      <c r="AE19" s="56" t="str">
        <f t="shared" si="4"/>
        <v>'Calculation_GWh'!I359</v>
      </c>
      <c r="AF19" s="56" t="str">
        <f t="shared" si="4"/>
        <v>'Calculation_GWh'!J359</v>
      </c>
      <c r="AG19" s="56" t="str">
        <f t="shared" si="5"/>
        <v>'Calculation_GWh'!K359</v>
      </c>
      <c r="AH19" s="56" t="str">
        <f t="shared" si="5"/>
        <v>'Calculation_GWh'!L359</v>
      </c>
      <c r="AI19" s="56" t="str">
        <f t="shared" si="5"/>
        <v>'Calculation_GWh'!M359</v>
      </c>
      <c r="AJ19" s="56" t="str">
        <f t="shared" si="5"/>
        <v>'Calculation_GWh'!N359</v>
      </c>
      <c r="AK19" s="56" t="str">
        <f t="shared" si="5"/>
        <v>'Calculation_GWh'!O359</v>
      </c>
      <c r="AL19" s="56" t="str">
        <f t="shared" si="5"/>
        <v>'Calculation_GWh'!P359</v>
      </c>
      <c r="AM19" s="56" t="str">
        <f t="shared" si="5"/>
        <v>'Calculation_GWh'!Q359</v>
      </c>
      <c r="AN19" s="56" t="str">
        <f t="shared" si="5"/>
        <v>'Calculation_GWh'!R359</v>
      </c>
      <c r="AO19" s="56" t="str">
        <f t="shared" si="5"/>
        <v>'Calculation_GWh'!S359</v>
      </c>
      <c r="AP19" s="56" t="str">
        <f t="shared" si="5"/>
        <v>'Calculation_GWh'!T359</v>
      </c>
      <c r="AQ19" s="56" t="str">
        <f t="shared" si="5"/>
        <v>'Calculation_GWh'!U359</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U21" s="105" t="s">
        <v>124</v>
      </c>
      <c r="V21" s="56">
        <f>V25-12</f>
        <v>345</v>
      </c>
      <c r="W21" s="56" t="str">
        <f>$U$21&amp;W$11&amp;$V21</f>
        <v>'Month (GWh)'!A345</v>
      </c>
      <c r="X21" s="56" t="str">
        <f t="shared" ref="X21:AQ23" si="6">$U$21&amp;X$11&amp;$V21</f>
        <v>'Month (GWh)'!B345</v>
      </c>
      <c r="Y21" s="56" t="str">
        <f t="shared" si="6"/>
        <v>'Month (GWh)'!C345</v>
      </c>
      <c r="Z21" s="56" t="str">
        <f t="shared" si="6"/>
        <v>'Month (GWh)'!D345</v>
      </c>
      <c r="AA21" s="56" t="str">
        <f t="shared" si="6"/>
        <v>'Month (GWh)'!E345</v>
      </c>
      <c r="AB21" s="56" t="str">
        <f t="shared" si="6"/>
        <v>'Month (GWh)'!F345</v>
      </c>
      <c r="AC21" s="56" t="str">
        <f t="shared" si="6"/>
        <v>'Month (GWh)'!G345</v>
      </c>
      <c r="AD21" s="56" t="str">
        <f t="shared" si="6"/>
        <v>'Month (GWh)'!H345</v>
      </c>
      <c r="AE21" s="56" t="str">
        <f t="shared" si="6"/>
        <v>'Month (GWh)'!I345</v>
      </c>
      <c r="AF21" s="56" t="str">
        <f t="shared" si="6"/>
        <v>'Month (GWh)'!J345</v>
      </c>
      <c r="AG21" s="56" t="str">
        <f t="shared" si="6"/>
        <v>'Month (GWh)'!K345</v>
      </c>
      <c r="AH21" s="56" t="str">
        <f t="shared" si="6"/>
        <v>'Month (GWh)'!L345</v>
      </c>
      <c r="AI21" s="56" t="str">
        <f t="shared" si="6"/>
        <v>'Month (GWh)'!M345</v>
      </c>
      <c r="AJ21" s="56" t="str">
        <f t="shared" si="6"/>
        <v>'Month (GWh)'!N345</v>
      </c>
      <c r="AK21" s="56" t="str">
        <f t="shared" si="6"/>
        <v>'Month (GWh)'!O345</v>
      </c>
      <c r="AL21" s="56" t="str">
        <f t="shared" si="6"/>
        <v>'Month (GWh)'!P345</v>
      </c>
      <c r="AM21" s="56" t="str">
        <f t="shared" si="6"/>
        <v>'Month (GWh)'!Q345</v>
      </c>
      <c r="AN21" s="56" t="str">
        <f t="shared" si="6"/>
        <v>'Month (GWh)'!R345</v>
      </c>
      <c r="AO21" s="56" t="str">
        <f t="shared" si="6"/>
        <v>'Month (GWh)'!S345</v>
      </c>
      <c r="AP21" s="56" t="str">
        <f t="shared" si="6"/>
        <v>'Month (GWh)'!T345</v>
      </c>
      <c r="AQ21" s="56" t="str">
        <f t="shared" si="6"/>
        <v>'Month (GWh)'!U345</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c r="V22" s="56">
        <f>V26-12</f>
        <v>346</v>
      </c>
      <c r="W22" s="56" t="str">
        <f t="shared" ref="W22:AL23" si="7">$U$21&amp;W$11&amp;$V22</f>
        <v>'Month (GWh)'!A346</v>
      </c>
      <c r="X22" s="56" t="str">
        <f t="shared" si="7"/>
        <v>'Month (GWh)'!B346</v>
      </c>
      <c r="Y22" s="56" t="str">
        <f t="shared" si="7"/>
        <v>'Month (GWh)'!C346</v>
      </c>
      <c r="Z22" s="56" t="str">
        <f t="shared" si="7"/>
        <v>'Month (GWh)'!D346</v>
      </c>
      <c r="AA22" s="56" t="str">
        <f t="shared" si="7"/>
        <v>'Month (GWh)'!E346</v>
      </c>
      <c r="AB22" s="56" t="str">
        <f t="shared" si="7"/>
        <v>'Month (GWh)'!F346</v>
      </c>
      <c r="AC22" s="56" t="str">
        <f t="shared" si="7"/>
        <v>'Month (GWh)'!G346</v>
      </c>
      <c r="AD22" s="56" t="str">
        <f t="shared" si="7"/>
        <v>'Month (GWh)'!H346</v>
      </c>
      <c r="AE22" s="56" t="str">
        <f t="shared" si="7"/>
        <v>'Month (GWh)'!I346</v>
      </c>
      <c r="AF22" s="56" t="str">
        <f t="shared" si="7"/>
        <v>'Month (GWh)'!J346</v>
      </c>
      <c r="AG22" s="56" t="str">
        <f t="shared" si="7"/>
        <v>'Month (GWh)'!K346</v>
      </c>
      <c r="AH22" s="56" t="str">
        <f t="shared" si="7"/>
        <v>'Month (GWh)'!L346</v>
      </c>
      <c r="AI22" s="56" t="str">
        <f t="shared" si="7"/>
        <v>'Month (GWh)'!M346</v>
      </c>
      <c r="AJ22" s="56" t="str">
        <f t="shared" si="7"/>
        <v>'Month (GWh)'!N346</v>
      </c>
      <c r="AK22" s="56" t="str">
        <f t="shared" si="7"/>
        <v>'Month (GWh)'!O346</v>
      </c>
      <c r="AL22" s="56" t="str">
        <f t="shared" si="7"/>
        <v>'Month (GWh)'!P346</v>
      </c>
      <c r="AM22" s="56" t="str">
        <f t="shared" si="6"/>
        <v>'Month (GWh)'!Q346</v>
      </c>
      <c r="AN22" s="56" t="str">
        <f t="shared" si="6"/>
        <v>'Month (GWh)'!R346</v>
      </c>
      <c r="AO22" s="56" t="str">
        <f t="shared" si="6"/>
        <v>'Month (GWh)'!S346</v>
      </c>
      <c r="AP22" s="56" t="str">
        <f t="shared" si="6"/>
        <v>'Month (GWh)'!T346</v>
      </c>
      <c r="AQ22" s="56" t="str">
        <f t="shared" si="6"/>
        <v>'Month (GWh)'!U346</v>
      </c>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V27-12</f>
        <v>347</v>
      </c>
      <c r="W23" s="56" t="str">
        <f t="shared" si="7"/>
        <v>'Month (GWh)'!A347</v>
      </c>
      <c r="X23" s="56" t="str">
        <f t="shared" si="6"/>
        <v>'Month (GWh)'!B347</v>
      </c>
      <c r="Y23" s="56" t="str">
        <f t="shared" si="6"/>
        <v>'Month (GWh)'!C347</v>
      </c>
      <c r="Z23" s="56" t="str">
        <f t="shared" si="6"/>
        <v>'Month (GWh)'!D347</v>
      </c>
      <c r="AA23" s="56" t="str">
        <f t="shared" si="6"/>
        <v>'Month (GWh)'!E347</v>
      </c>
      <c r="AB23" s="56" t="str">
        <f t="shared" si="6"/>
        <v>'Month (GWh)'!F347</v>
      </c>
      <c r="AC23" s="56" t="str">
        <f t="shared" si="6"/>
        <v>'Month (GWh)'!G347</v>
      </c>
      <c r="AD23" s="56" t="str">
        <f t="shared" si="6"/>
        <v>'Month (GWh)'!H347</v>
      </c>
      <c r="AE23" s="56" t="str">
        <f t="shared" si="6"/>
        <v>'Month (GWh)'!I347</v>
      </c>
      <c r="AF23" s="56" t="str">
        <f t="shared" si="6"/>
        <v>'Month (GWh)'!J347</v>
      </c>
      <c r="AG23" s="56" t="str">
        <f t="shared" si="6"/>
        <v>'Month (GWh)'!K347</v>
      </c>
      <c r="AH23" s="56" t="str">
        <f t="shared" si="6"/>
        <v>'Month (GWh)'!L347</v>
      </c>
      <c r="AI23" s="56" t="str">
        <f t="shared" si="6"/>
        <v>'Month (GWh)'!M347</v>
      </c>
      <c r="AJ23" s="56" t="str">
        <f t="shared" si="6"/>
        <v>'Month (GWh)'!N347</v>
      </c>
      <c r="AK23" s="56" t="str">
        <f t="shared" si="6"/>
        <v>'Month (GWh)'!O347</v>
      </c>
      <c r="AL23" s="56" t="str">
        <f t="shared" si="6"/>
        <v>'Month (GWh)'!P347</v>
      </c>
      <c r="AM23" s="56" t="str">
        <f t="shared" si="6"/>
        <v>'Month (GWh)'!Q347</v>
      </c>
      <c r="AN23" s="56" t="str">
        <f t="shared" si="6"/>
        <v>'Month (GWh)'!R347</v>
      </c>
      <c r="AO23" s="56" t="str">
        <f t="shared" si="6"/>
        <v>'Month (GWh)'!S347</v>
      </c>
      <c r="AP23" s="56" t="str">
        <f t="shared" si="6"/>
        <v>'Month (GWh)'!T347</v>
      </c>
      <c r="AQ23" s="56" t="str">
        <f t="shared" si="6"/>
        <v>'Month (GWh)'!U347</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V26-1</f>
        <v>357</v>
      </c>
      <c r="W25" s="56" t="str">
        <f>$U$21&amp;W$11&amp;$V25</f>
        <v>'Month (GWh)'!A357</v>
      </c>
      <c r="X25" s="56" t="str">
        <f t="shared" ref="X25:AQ27" si="8">$U$21&amp;X$11&amp;$V25</f>
        <v>'Month (GWh)'!B357</v>
      </c>
      <c r="Y25" s="56" t="str">
        <f t="shared" si="8"/>
        <v>'Month (GWh)'!C357</v>
      </c>
      <c r="Z25" s="56" t="str">
        <f t="shared" si="8"/>
        <v>'Month (GWh)'!D357</v>
      </c>
      <c r="AA25" s="56" t="str">
        <f t="shared" si="8"/>
        <v>'Month (GWh)'!E357</v>
      </c>
      <c r="AB25" s="56" t="str">
        <f t="shared" si="8"/>
        <v>'Month (GWh)'!F357</v>
      </c>
      <c r="AC25" s="56" t="str">
        <f t="shared" si="8"/>
        <v>'Month (GWh)'!G357</v>
      </c>
      <c r="AD25" s="56" t="str">
        <f t="shared" si="8"/>
        <v>'Month (GWh)'!H357</v>
      </c>
      <c r="AE25" s="56" t="str">
        <f t="shared" si="8"/>
        <v>'Month (GWh)'!I357</v>
      </c>
      <c r="AF25" s="56" t="str">
        <f t="shared" si="8"/>
        <v>'Month (GWh)'!J357</v>
      </c>
      <c r="AG25" s="56" t="str">
        <f t="shared" si="8"/>
        <v>'Month (GWh)'!K357</v>
      </c>
      <c r="AH25" s="56" t="str">
        <f t="shared" si="8"/>
        <v>'Month (GWh)'!L357</v>
      </c>
      <c r="AI25" s="56" t="str">
        <f t="shared" si="8"/>
        <v>'Month (GWh)'!M357</v>
      </c>
      <c r="AJ25" s="56" t="str">
        <f t="shared" si="8"/>
        <v>'Month (GWh)'!N357</v>
      </c>
      <c r="AK25" s="56" t="str">
        <f t="shared" si="8"/>
        <v>'Month (GWh)'!O357</v>
      </c>
      <c r="AL25" s="56" t="str">
        <f t="shared" si="8"/>
        <v>'Month (GWh)'!P357</v>
      </c>
      <c r="AM25" s="56" t="str">
        <f t="shared" si="8"/>
        <v>'Month (GWh)'!Q357</v>
      </c>
      <c r="AN25" s="56" t="str">
        <f t="shared" si="8"/>
        <v>'Month (GWh)'!R357</v>
      </c>
      <c r="AO25" s="56" t="str">
        <f t="shared" si="8"/>
        <v>'Month (GWh)'!S357</v>
      </c>
      <c r="AP25" s="56" t="str">
        <f t="shared" si="8"/>
        <v>'Month (GWh)'!T357</v>
      </c>
      <c r="AQ25" s="56" t="str">
        <f t="shared" si="8"/>
        <v>'Month (GWh)'!U357</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c r="V26" s="56">
        <f>V27-1</f>
        <v>358</v>
      </c>
      <c r="W26" s="56" t="str">
        <f t="shared" ref="W26:AL27" si="9">$U$21&amp;W$11&amp;$V26</f>
        <v>'Month (GWh)'!A358</v>
      </c>
      <c r="X26" s="56" t="str">
        <f t="shared" si="9"/>
        <v>'Month (GWh)'!B358</v>
      </c>
      <c r="Y26" s="56" t="str">
        <f t="shared" si="9"/>
        <v>'Month (GWh)'!C358</v>
      </c>
      <c r="Z26" s="56" t="str">
        <f t="shared" si="9"/>
        <v>'Month (GWh)'!D358</v>
      </c>
      <c r="AA26" s="56" t="str">
        <f t="shared" si="9"/>
        <v>'Month (GWh)'!E358</v>
      </c>
      <c r="AB26" s="56" t="str">
        <f t="shared" si="9"/>
        <v>'Month (GWh)'!F358</v>
      </c>
      <c r="AC26" s="56" t="str">
        <f t="shared" si="9"/>
        <v>'Month (GWh)'!G358</v>
      </c>
      <c r="AD26" s="56" t="str">
        <f t="shared" si="9"/>
        <v>'Month (GWh)'!H358</v>
      </c>
      <c r="AE26" s="56" t="str">
        <f t="shared" si="9"/>
        <v>'Month (GWh)'!I358</v>
      </c>
      <c r="AF26" s="56" t="str">
        <f t="shared" si="9"/>
        <v>'Month (GWh)'!J358</v>
      </c>
      <c r="AG26" s="56" t="str">
        <f t="shared" si="9"/>
        <v>'Month (GWh)'!K358</v>
      </c>
      <c r="AH26" s="56" t="str">
        <f t="shared" si="9"/>
        <v>'Month (GWh)'!L358</v>
      </c>
      <c r="AI26" s="56" t="str">
        <f t="shared" si="9"/>
        <v>'Month (GWh)'!M358</v>
      </c>
      <c r="AJ26" s="56" t="str">
        <f t="shared" si="9"/>
        <v>'Month (GWh)'!N358</v>
      </c>
      <c r="AK26" s="56" t="str">
        <f t="shared" si="9"/>
        <v>'Month (GWh)'!O358</v>
      </c>
      <c r="AL26" s="56" t="str">
        <f t="shared" si="9"/>
        <v>'Month (GWh)'!P358</v>
      </c>
      <c r="AM26" s="56" t="str">
        <f t="shared" si="8"/>
        <v>'Month (GWh)'!Q358</v>
      </c>
      <c r="AN26" s="56" t="str">
        <f t="shared" si="8"/>
        <v>'Month (GWh)'!R358</v>
      </c>
      <c r="AO26" s="56" t="str">
        <f t="shared" si="8"/>
        <v>'Month (GWh)'!S358</v>
      </c>
      <c r="AP26" s="56" t="str">
        <f t="shared" si="8"/>
        <v>'Month (GWh)'!T358</v>
      </c>
      <c r="AQ26" s="56" t="str">
        <f t="shared" si="8"/>
        <v>'Month (GWh)'!U358</v>
      </c>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c r="V27" s="56">
        <f>(((W6-1995)*12)-(12-W7))+8</f>
        <v>359</v>
      </c>
      <c r="W27" s="56" t="str">
        <f t="shared" si="9"/>
        <v>'Month (GWh)'!A359</v>
      </c>
      <c r="X27" s="56" t="str">
        <f t="shared" si="8"/>
        <v>'Month (GWh)'!B359</v>
      </c>
      <c r="Y27" s="56" t="str">
        <f t="shared" si="8"/>
        <v>'Month (GWh)'!C359</v>
      </c>
      <c r="Z27" s="56" t="str">
        <f t="shared" si="8"/>
        <v>'Month (GWh)'!D359</v>
      </c>
      <c r="AA27" s="56" t="str">
        <f t="shared" si="8"/>
        <v>'Month (GWh)'!E359</v>
      </c>
      <c r="AB27" s="56" t="str">
        <f t="shared" si="8"/>
        <v>'Month (GWh)'!F359</v>
      </c>
      <c r="AC27" s="56" t="str">
        <f t="shared" si="8"/>
        <v>'Month (GWh)'!G359</v>
      </c>
      <c r="AD27" s="56" t="str">
        <f t="shared" si="8"/>
        <v>'Month (GWh)'!H359</v>
      </c>
      <c r="AE27" s="56" t="str">
        <f t="shared" si="8"/>
        <v>'Month (GWh)'!I359</v>
      </c>
      <c r="AF27" s="56" t="str">
        <f t="shared" si="8"/>
        <v>'Month (GWh)'!J359</v>
      </c>
      <c r="AG27" s="56" t="str">
        <f t="shared" si="8"/>
        <v>'Month (GWh)'!K359</v>
      </c>
      <c r="AH27" s="56" t="str">
        <f t="shared" si="8"/>
        <v>'Month (GWh)'!L359</v>
      </c>
      <c r="AI27" s="56" t="str">
        <f t="shared" si="8"/>
        <v>'Month (GWh)'!M359</v>
      </c>
      <c r="AJ27" s="56" t="str">
        <f t="shared" si="8"/>
        <v>'Month (GWh)'!N359</v>
      </c>
      <c r="AK27" s="56" t="str">
        <f t="shared" si="8"/>
        <v>'Month (GWh)'!O359</v>
      </c>
      <c r="AL27" s="56" t="str">
        <f t="shared" si="8"/>
        <v>'Month (GWh)'!P359</v>
      </c>
      <c r="AM27" s="56" t="str">
        <f t="shared" si="8"/>
        <v>'Month (GWh)'!Q359</v>
      </c>
      <c r="AN27" s="56" t="str">
        <f t="shared" si="8"/>
        <v>'Month (GWh)'!R359</v>
      </c>
      <c r="AO27" s="56" t="str">
        <f t="shared" si="8"/>
        <v>'Month (GWh)'!S359</v>
      </c>
      <c r="AP27" s="56" t="str">
        <f t="shared" si="8"/>
        <v>'Month (GWh)'!T359</v>
      </c>
      <c r="AQ27" s="56" t="str">
        <f t="shared" si="8"/>
        <v>'Month (GWh)'!U359</v>
      </c>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hidden="1"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hidden="1"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hidden="1"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hidden="1"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hidden="1"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hidden="1"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hidden="1"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hidden="1"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hidden="1"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hidden="1"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hidden="1"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hidden="1"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hidden="1"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hidden="1"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hidden="1"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hidden="1"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hidden="1"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hidden="1"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hidden="1"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hidden="1"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hidden="1"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hidden="1"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hidden="1"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hidden="1"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hidden="1"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hidden="1"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hidden="1"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hidden="1"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hidden="1"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hidden="1"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hidden="1"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hidden="1"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hidden="1"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hidden="1"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hidden="1"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hidden="1"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hidden="1"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hidden="1"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hidden="1"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hidden="1"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hidden="1"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hidden="1"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hidden="1"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hidden="1"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hidden="1"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hidden="1"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hidden="1"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hidden="1"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hidden="1"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hidden="1"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hidden="1"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hidden="1"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hidden="1"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hidden="1"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hidden="1"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hidden="1"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hidden="1"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hidden="1"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hidden="1"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hidden="1"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hidden="1"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hidden="1"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hidden="1"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hidden="1"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hidden="1"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hidden="1"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hidden="1"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hidden="1"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hidden="1"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hidden="1"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hidden="1"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hidden="1"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hidden="1"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hidden="1"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hidden="1"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hidden="1"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hidden="1"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hidden="1"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hidden="1"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hidden="1"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hidden="1"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hidden="1"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hidden="1"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hidden="1"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hidden="1"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hidden="1"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hidden="1"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hidden="1"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hidden="1"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hidden="1"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hidden="1"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hidden="1"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hidden="1"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hidden="1"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hidden="1"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hidden="1"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hidden="1"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hidden="1"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hidden="1"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hidden="1"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hidden="1"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hidden="1"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hidden="1"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hidden="1"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hidden="1"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hidden="1"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hidden="1"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hidden="1"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hidden="1"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hidden="1"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hidden="1"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hidden="1"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hidden="1"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hidden="1"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hidden="1"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hidden="1"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hidden="1"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hidden="1"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hidden="1"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hidden="1"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hidden="1"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hidden="1"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hidden="1"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hidden="1"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hidden="1"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hidden="1"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hidden="1"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hidden="1"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hidden="1"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hidden="1"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hidden="1"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hidden="1"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hidden="1"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hidden="1"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hidden="1"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hidden="1"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hidden="1"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hidden="1"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hidden="1"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hidden="1"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hidden="1"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hidden="1"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hidden="1"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hidden="1"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hidden="1"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hidden="1"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hidden="1"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hidden="1"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hidden="1" x14ac:dyDescent="0.35">
      <c r="A177" s="103" t="s">
        <v>89</v>
      </c>
      <c r="B177" s="104"/>
      <c r="C177" s="104"/>
      <c r="D177" s="104"/>
      <c r="E177" s="104"/>
      <c r="F177" s="104"/>
      <c r="G177" s="104"/>
      <c r="H177" s="104"/>
      <c r="I177" s="104"/>
      <c r="J177" s="104"/>
      <c r="K177" s="104"/>
      <c r="L177" s="104"/>
      <c r="M177" s="104"/>
      <c r="N177" s="104"/>
      <c r="O177" s="104"/>
      <c r="P177" s="104"/>
      <c r="Q177" s="104"/>
      <c r="R177" s="104"/>
      <c r="S177" s="104"/>
      <c r="T177" s="104"/>
    </row>
    <row r="178" spans="1:20" hidden="1" x14ac:dyDescent="0.35">
      <c r="A178" s="103" t="s">
        <v>90</v>
      </c>
      <c r="B178" s="104"/>
      <c r="C178" s="104"/>
      <c r="D178" s="104"/>
      <c r="E178" s="104"/>
      <c r="F178" s="104"/>
      <c r="G178" s="104"/>
      <c r="H178" s="104"/>
      <c r="I178" s="104"/>
      <c r="J178" s="104"/>
      <c r="K178" s="104"/>
      <c r="L178" s="104"/>
      <c r="M178" s="104"/>
      <c r="N178" s="104"/>
      <c r="O178" s="104"/>
      <c r="P178" s="104"/>
      <c r="Q178" s="104"/>
      <c r="R178" s="104"/>
      <c r="S178" s="104"/>
      <c r="T178" s="104"/>
    </row>
    <row r="179" spans="1:20" hidden="1" x14ac:dyDescent="0.35">
      <c r="A179" s="103" t="s">
        <v>91</v>
      </c>
      <c r="B179" s="104"/>
      <c r="C179" s="104"/>
      <c r="D179" s="104"/>
      <c r="E179" s="104"/>
      <c r="F179" s="104"/>
      <c r="G179" s="104"/>
      <c r="H179" s="104"/>
      <c r="I179" s="104"/>
      <c r="J179" s="104"/>
      <c r="K179" s="104"/>
      <c r="L179" s="104"/>
      <c r="M179" s="104"/>
      <c r="N179" s="104"/>
      <c r="O179" s="104"/>
      <c r="P179" s="104"/>
      <c r="Q179" s="104"/>
      <c r="R179" s="104"/>
      <c r="S179" s="104"/>
      <c r="T179" s="104"/>
    </row>
    <row r="180" spans="1:20" hidden="1" x14ac:dyDescent="0.35">
      <c r="A180" s="103" t="s">
        <v>92</v>
      </c>
      <c r="B180" s="104"/>
      <c r="C180" s="104"/>
      <c r="D180" s="104"/>
      <c r="E180" s="104"/>
      <c r="F180" s="104"/>
      <c r="G180" s="104"/>
      <c r="H180" s="104"/>
      <c r="I180" s="104"/>
      <c r="J180" s="104"/>
      <c r="K180" s="104"/>
      <c r="L180" s="104"/>
      <c r="M180" s="104"/>
      <c r="N180" s="104"/>
      <c r="O180" s="104"/>
      <c r="P180" s="104"/>
      <c r="Q180" s="104"/>
      <c r="R180" s="104"/>
      <c r="S180" s="104"/>
      <c r="T180" s="104"/>
    </row>
    <row r="181" spans="1:20" hidden="1" x14ac:dyDescent="0.35">
      <c r="A181" s="103" t="s">
        <v>93</v>
      </c>
      <c r="B181" s="104"/>
      <c r="C181" s="104"/>
      <c r="D181" s="104"/>
      <c r="E181" s="104"/>
      <c r="F181" s="104"/>
      <c r="G181" s="104"/>
      <c r="H181" s="104"/>
      <c r="I181" s="104"/>
      <c r="J181" s="104"/>
      <c r="K181" s="104"/>
      <c r="L181" s="104"/>
      <c r="M181" s="104"/>
      <c r="N181" s="104"/>
      <c r="O181" s="104"/>
      <c r="P181" s="104"/>
      <c r="Q181" s="104"/>
      <c r="R181" s="104"/>
      <c r="S181" s="104"/>
      <c r="T181" s="104"/>
    </row>
    <row r="182" spans="1:20" hidden="1" x14ac:dyDescent="0.35">
      <c r="A182" s="103" t="s">
        <v>94</v>
      </c>
      <c r="B182" s="104"/>
      <c r="C182" s="104"/>
      <c r="D182" s="104"/>
      <c r="E182" s="104"/>
      <c r="F182" s="104"/>
      <c r="G182" s="104"/>
      <c r="H182" s="104"/>
      <c r="I182" s="104"/>
      <c r="J182" s="104"/>
      <c r="K182" s="104"/>
      <c r="L182" s="104"/>
      <c r="M182" s="104"/>
      <c r="N182" s="104"/>
      <c r="O182" s="104"/>
      <c r="P182" s="104"/>
      <c r="Q182" s="104"/>
      <c r="R182" s="104"/>
      <c r="S182" s="104"/>
      <c r="T182" s="104"/>
    </row>
    <row r="183" spans="1:20" hidden="1" x14ac:dyDescent="0.35">
      <c r="A183" s="103" t="s">
        <v>95</v>
      </c>
      <c r="B183" s="104"/>
      <c r="C183" s="104"/>
      <c r="D183" s="104"/>
      <c r="E183" s="104"/>
      <c r="F183" s="104"/>
      <c r="G183" s="104"/>
      <c r="H183" s="104"/>
      <c r="I183" s="104"/>
      <c r="J183" s="104"/>
      <c r="K183" s="104"/>
      <c r="L183" s="104"/>
      <c r="M183" s="104"/>
      <c r="N183" s="104"/>
      <c r="O183" s="104"/>
      <c r="P183" s="104"/>
      <c r="Q183" s="104"/>
      <c r="R183" s="104"/>
      <c r="S183" s="104"/>
      <c r="T183" s="104"/>
    </row>
    <row r="184" spans="1:20" hidden="1" x14ac:dyDescent="0.35">
      <c r="A184" s="103" t="s">
        <v>96</v>
      </c>
      <c r="B184" s="104"/>
      <c r="C184" s="104"/>
      <c r="D184" s="104"/>
      <c r="E184" s="104"/>
      <c r="F184" s="104"/>
      <c r="G184" s="104"/>
      <c r="H184" s="104"/>
      <c r="I184" s="104"/>
      <c r="J184" s="104"/>
      <c r="K184" s="104"/>
      <c r="L184" s="104"/>
      <c r="M184" s="104"/>
      <c r="N184" s="104"/>
      <c r="O184" s="104"/>
      <c r="P184" s="104"/>
      <c r="Q184" s="104"/>
      <c r="R184" s="104"/>
      <c r="S184" s="104"/>
      <c r="T184" s="104"/>
    </row>
    <row r="185" spans="1:20" hidden="1" x14ac:dyDescent="0.35">
      <c r="A185" s="103" t="s">
        <v>97</v>
      </c>
      <c r="B185" s="104"/>
      <c r="C185" s="104"/>
      <c r="D185" s="104"/>
      <c r="E185" s="104"/>
      <c r="F185" s="104"/>
      <c r="G185" s="104"/>
      <c r="H185" s="104"/>
      <c r="I185" s="104"/>
      <c r="J185" s="104"/>
      <c r="K185" s="104"/>
      <c r="L185" s="104"/>
      <c r="M185" s="104"/>
      <c r="N185" s="104"/>
      <c r="O185" s="104"/>
      <c r="P185" s="104"/>
      <c r="Q185" s="104"/>
      <c r="R185" s="104"/>
      <c r="S185" s="104"/>
      <c r="T185" s="104"/>
    </row>
    <row r="186" spans="1:20" hidden="1" x14ac:dyDescent="0.35">
      <c r="A186" s="103" t="s">
        <v>98</v>
      </c>
      <c r="B186" s="104"/>
      <c r="C186" s="104"/>
      <c r="D186" s="104"/>
      <c r="E186" s="104"/>
      <c r="F186" s="104"/>
      <c r="G186" s="104"/>
      <c r="H186" s="104"/>
      <c r="I186" s="104"/>
      <c r="J186" s="104"/>
      <c r="K186" s="104"/>
      <c r="L186" s="104"/>
      <c r="M186" s="104"/>
      <c r="N186" s="104"/>
      <c r="O186" s="104"/>
      <c r="P186" s="104"/>
      <c r="Q186" s="104"/>
      <c r="R186" s="104"/>
      <c r="S186" s="104"/>
      <c r="T186" s="104"/>
    </row>
    <row r="187" spans="1:20" hidden="1" x14ac:dyDescent="0.35">
      <c r="A187" s="103" t="s">
        <v>99</v>
      </c>
      <c r="B187" s="104"/>
      <c r="C187" s="104"/>
      <c r="D187" s="104"/>
      <c r="E187" s="104"/>
      <c r="F187" s="104"/>
      <c r="G187" s="104"/>
      <c r="H187" s="104"/>
      <c r="I187" s="104"/>
      <c r="J187" s="104"/>
      <c r="K187" s="104"/>
      <c r="L187" s="104"/>
      <c r="M187" s="104"/>
      <c r="N187" s="104"/>
      <c r="O187" s="104"/>
      <c r="P187" s="104"/>
      <c r="Q187" s="104"/>
      <c r="R187" s="104"/>
      <c r="S187" s="104"/>
      <c r="T187" s="104"/>
    </row>
    <row r="188" spans="1:20" hidden="1" x14ac:dyDescent="0.35">
      <c r="A188" s="103" t="s">
        <v>100</v>
      </c>
      <c r="B188" s="104"/>
      <c r="C188" s="104"/>
      <c r="D188" s="104"/>
      <c r="E188" s="104"/>
      <c r="F188" s="104"/>
      <c r="G188" s="104"/>
      <c r="H188" s="104"/>
      <c r="I188" s="104"/>
      <c r="J188" s="104"/>
      <c r="K188" s="104"/>
      <c r="L188" s="104"/>
      <c r="M188" s="104"/>
      <c r="N188" s="104"/>
      <c r="O188" s="104"/>
      <c r="P188" s="104"/>
      <c r="Q188" s="104"/>
      <c r="R188" s="104"/>
      <c r="S188" s="104"/>
      <c r="T188" s="104"/>
    </row>
    <row r="189" spans="1:20" hidden="1" x14ac:dyDescent="0.35">
      <c r="A189" s="103" t="s">
        <v>89</v>
      </c>
      <c r="B189" s="104"/>
      <c r="C189" s="104"/>
      <c r="D189" s="104"/>
      <c r="E189" s="104"/>
      <c r="F189" s="104"/>
      <c r="G189" s="104"/>
      <c r="H189" s="104"/>
      <c r="I189" s="104"/>
      <c r="J189" s="104"/>
      <c r="K189" s="104"/>
      <c r="L189" s="104"/>
      <c r="M189" s="104"/>
      <c r="N189" s="104"/>
      <c r="O189" s="104"/>
      <c r="P189" s="104"/>
      <c r="Q189" s="104"/>
      <c r="R189" s="104"/>
      <c r="S189" s="104"/>
      <c r="T189" s="104"/>
    </row>
    <row r="190" spans="1:20" hidden="1" x14ac:dyDescent="0.35">
      <c r="A190" s="103" t="s">
        <v>90</v>
      </c>
      <c r="B190" s="104"/>
      <c r="C190" s="104"/>
      <c r="D190" s="104"/>
      <c r="E190" s="104"/>
      <c r="F190" s="104"/>
      <c r="G190" s="104"/>
      <c r="H190" s="104"/>
      <c r="I190" s="104"/>
      <c r="J190" s="104"/>
      <c r="K190" s="104"/>
      <c r="L190" s="104"/>
      <c r="M190" s="104"/>
      <c r="N190" s="104"/>
      <c r="O190" s="104"/>
      <c r="P190" s="104"/>
      <c r="Q190" s="104"/>
      <c r="R190" s="104"/>
      <c r="S190" s="104"/>
      <c r="T190" s="104"/>
    </row>
    <row r="191" spans="1:20" hidden="1" x14ac:dyDescent="0.35">
      <c r="A191" s="103" t="s">
        <v>91</v>
      </c>
      <c r="B191" s="104"/>
      <c r="C191" s="104"/>
      <c r="D191" s="104"/>
      <c r="E191" s="104"/>
      <c r="F191" s="104"/>
      <c r="G191" s="104"/>
      <c r="H191" s="104"/>
      <c r="I191" s="104"/>
      <c r="J191" s="104"/>
      <c r="K191" s="104"/>
      <c r="L191" s="104"/>
      <c r="M191" s="104"/>
      <c r="N191" s="104"/>
      <c r="O191" s="104"/>
      <c r="P191" s="104"/>
      <c r="Q191" s="104"/>
      <c r="R191" s="104"/>
      <c r="S191" s="104"/>
      <c r="T191" s="104"/>
    </row>
    <row r="192" spans="1:20" hidden="1" x14ac:dyDescent="0.35">
      <c r="A192" s="103" t="s">
        <v>92</v>
      </c>
      <c r="B192" s="104"/>
      <c r="C192" s="104"/>
      <c r="D192" s="104"/>
      <c r="E192" s="104"/>
      <c r="F192" s="104"/>
      <c r="G192" s="104"/>
      <c r="H192" s="104"/>
      <c r="I192" s="104"/>
      <c r="J192" s="104"/>
      <c r="K192" s="104"/>
      <c r="L192" s="104"/>
      <c r="M192" s="104"/>
      <c r="N192" s="104"/>
      <c r="O192" s="104"/>
      <c r="P192" s="104"/>
      <c r="Q192" s="104"/>
      <c r="R192" s="104"/>
      <c r="S192" s="104"/>
      <c r="T192" s="104"/>
    </row>
    <row r="193" spans="1:20" hidden="1" x14ac:dyDescent="0.35">
      <c r="A193" s="103" t="s">
        <v>93</v>
      </c>
      <c r="B193" s="104"/>
      <c r="C193" s="104"/>
      <c r="D193" s="104"/>
      <c r="E193" s="104"/>
      <c r="F193" s="104"/>
      <c r="G193" s="104"/>
      <c r="H193" s="104"/>
      <c r="I193" s="104"/>
      <c r="J193" s="104"/>
      <c r="K193" s="104"/>
      <c r="L193" s="104"/>
      <c r="M193" s="104"/>
      <c r="N193" s="104"/>
      <c r="O193" s="104"/>
      <c r="P193" s="104"/>
      <c r="Q193" s="104"/>
      <c r="R193" s="104"/>
      <c r="S193" s="104"/>
      <c r="T193" s="104"/>
    </row>
    <row r="194" spans="1:20" hidden="1" x14ac:dyDescent="0.35">
      <c r="A194" s="103" t="s">
        <v>94</v>
      </c>
      <c r="B194" s="104"/>
      <c r="C194" s="104"/>
      <c r="D194" s="104"/>
      <c r="E194" s="104"/>
      <c r="F194" s="104"/>
      <c r="G194" s="104"/>
      <c r="H194" s="104"/>
      <c r="I194" s="104"/>
      <c r="J194" s="104"/>
      <c r="K194" s="104"/>
      <c r="L194" s="104"/>
      <c r="M194" s="104"/>
      <c r="N194" s="104"/>
      <c r="O194" s="104"/>
      <c r="P194" s="104"/>
      <c r="Q194" s="104"/>
      <c r="R194" s="104"/>
      <c r="S194" s="104"/>
      <c r="T194" s="104"/>
    </row>
    <row r="195" spans="1:20" hidden="1" x14ac:dyDescent="0.35">
      <c r="A195" s="103" t="s">
        <v>95</v>
      </c>
      <c r="B195" s="104"/>
      <c r="C195" s="104"/>
      <c r="D195" s="104"/>
      <c r="E195" s="104"/>
      <c r="F195" s="104"/>
      <c r="G195" s="104"/>
      <c r="H195" s="104"/>
      <c r="I195" s="104"/>
      <c r="J195" s="104"/>
      <c r="K195" s="104"/>
      <c r="L195" s="104"/>
      <c r="M195" s="104"/>
      <c r="N195" s="104"/>
      <c r="O195" s="104"/>
      <c r="P195" s="104"/>
      <c r="Q195" s="104"/>
      <c r="R195" s="104"/>
      <c r="S195" s="104"/>
      <c r="T195" s="104"/>
    </row>
    <row r="196" spans="1:20" hidden="1" x14ac:dyDescent="0.35">
      <c r="A196" s="103" t="s">
        <v>96</v>
      </c>
      <c r="B196" s="104"/>
      <c r="C196" s="104"/>
      <c r="D196" s="104"/>
      <c r="E196" s="104"/>
      <c r="F196" s="104"/>
      <c r="G196" s="104"/>
      <c r="H196" s="104"/>
      <c r="I196" s="104"/>
      <c r="J196" s="104"/>
      <c r="K196" s="104"/>
      <c r="L196" s="104"/>
      <c r="M196" s="104"/>
      <c r="N196" s="104"/>
      <c r="O196" s="104"/>
      <c r="P196" s="104"/>
      <c r="Q196" s="104"/>
      <c r="R196" s="104"/>
      <c r="S196" s="104"/>
      <c r="T196" s="104"/>
    </row>
    <row r="197" spans="1:20" hidden="1" x14ac:dyDescent="0.35">
      <c r="A197" s="103" t="s">
        <v>97</v>
      </c>
      <c r="B197" s="104"/>
      <c r="C197" s="104"/>
      <c r="D197" s="104"/>
      <c r="E197" s="104"/>
      <c r="F197" s="104"/>
      <c r="G197" s="104"/>
      <c r="H197" s="104"/>
      <c r="I197" s="104"/>
      <c r="J197" s="104"/>
      <c r="K197" s="104"/>
      <c r="L197" s="104"/>
      <c r="M197" s="104"/>
      <c r="N197" s="104"/>
      <c r="O197" s="104"/>
      <c r="P197" s="104"/>
      <c r="Q197" s="104"/>
      <c r="R197" s="104"/>
      <c r="S197" s="104"/>
      <c r="T197" s="104"/>
    </row>
    <row r="198" spans="1:20" hidden="1" x14ac:dyDescent="0.35">
      <c r="A198" s="103" t="s">
        <v>98</v>
      </c>
      <c r="B198" s="104"/>
      <c r="C198" s="104"/>
      <c r="D198" s="104"/>
      <c r="E198" s="104"/>
      <c r="F198" s="104"/>
      <c r="G198" s="104"/>
      <c r="H198" s="104"/>
      <c r="I198" s="104"/>
      <c r="J198" s="104"/>
      <c r="K198" s="104"/>
      <c r="L198" s="104"/>
      <c r="M198" s="104"/>
      <c r="N198" s="104"/>
      <c r="O198" s="104"/>
      <c r="P198" s="104"/>
      <c r="Q198" s="104"/>
      <c r="R198" s="104"/>
      <c r="S198" s="104"/>
      <c r="T198" s="104"/>
    </row>
    <row r="199" spans="1:20" hidden="1" x14ac:dyDescent="0.35">
      <c r="A199" s="103" t="s">
        <v>99</v>
      </c>
      <c r="B199" s="104"/>
      <c r="C199" s="104"/>
      <c r="D199" s="104"/>
      <c r="E199" s="104"/>
      <c r="F199" s="104"/>
      <c r="G199" s="104"/>
      <c r="H199" s="104"/>
      <c r="I199" s="104"/>
      <c r="J199" s="104"/>
      <c r="K199" s="104"/>
      <c r="L199" s="104"/>
      <c r="M199" s="104"/>
      <c r="N199" s="104"/>
      <c r="O199" s="104"/>
      <c r="P199" s="104"/>
      <c r="Q199" s="104"/>
      <c r="R199" s="104"/>
      <c r="S199" s="104"/>
      <c r="T199" s="104"/>
    </row>
    <row r="200" spans="1:20" hidden="1" x14ac:dyDescent="0.35">
      <c r="A200" s="103" t="s">
        <v>100</v>
      </c>
      <c r="B200" s="104"/>
      <c r="C200" s="104"/>
      <c r="D200" s="104"/>
      <c r="E200" s="104"/>
      <c r="F200" s="104"/>
      <c r="G200" s="104"/>
      <c r="H200" s="104"/>
      <c r="I200" s="104"/>
      <c r="J200" s="104"/>
      <c r="K200" s="104"/>
      <c r="L200" s="104"/>
      <c r="M200" s="104"/>
      <c r="N200" s="104"/>
      <c r="O200" s="104"/>
      <c r="P200" s="104"/>
      <c r="Q200" s="104"/>
      <c r="R200" s="104"/>
      <c r="S200" s="104"/>
      <c r="T200" s="104"/>
    </row>
    <row r="201" spans="1:20" hidden="1" x14ac:dyDescent="0.35">
      <c r="A201" s="103" t="s">
        <v>89</v>
      </c>
      <c r="B201" s="104"/>
      <c r="C201" s="104"/>
      <c r="D201" s="104"/>
      <c r="E201" s="104"/>
      <c r="F201" s="104"/>
      <c r="G201" s="104"/>
      <c r="H201" s="104"/>
      <c r="I201" s="104"/>
      <c r="J201" s="104"/>
      <c r="K201" s="104"/>
      <c r="L201" s="104"/>
      <c r="M201" s="104"/>
      <c r="N201" s="104"/>
      <c r="O201" s="104"/>
      <c r="P201" s="104"/>
      <c r="Q201" s="104"/>
      <c r="R201" s="104"/>
      <c r="S201" s="104"/>
      <c r="T201" s="104"/>
    </row>
    <row r="202" spans="1:20" hidden="1" x14ac:dyDescent="0.35">
      <c r="A202" s="103" t="s">
        <v>90</v>
      </c>
      <c r="B202" s="104"/>
      <c r="C202" s="104"/>
      <c r="D202" s="104"/>
      <c r="E202" s="104"/>
      <c r="F202" s="104"/>
      <c r="G202" s="104"/>
      <c r="H202" s="104"/>
      <c r="I202" s="104"/>
      <c r="J202" s="104"/>
      <c r="K202" s="104"/>
      <c r="L202" s="104"/>
      <c r="M202" s="104"/>
      <c r="N202" s="104"/>
      <c r="O202" s="104"/>
      <c r="P202" s="104"/>
      <c r="Q202" s="104"/>
      <c r="R202" s="104"/>
      <c r="S202" s="104"/>
      <c r="T202" s="104"/>
    </row>
    <row r="203" spans="1:20" hidden="1" x14ac:dyDescent="0.35">
      <c r="A203" s="103" t="s">
        <v>91</v>
      </c>
      <c r="B203" s="104"/>
      <c r="C203" s="104"/>
      <c r="D203" s="104"/>
      <c r="E203" s="104"/>
      <c r="F203" s="104"/>
      <c r="G203" s="104"/>
      <c r="H203" s="104"/>
      <c r="I203" s="104"/>
      <c r="J203" s="104"/>
      <c r="K203" s="104"/>
      <c r="L203" s="104"/>
      <c r="M203" s="104"/>
      <c r="N203" s="104"/>
      <c r="O203" s="104"/>
      <c r="P203" s="104"/>
      <c r="Q203" s="104"/>
      <c r="R203" s="104"/>
      <c r="S203" s="104"/>
      <c r="T203" s="104"/>
    </row>
    <row r="204" spans="1:20" hidden="1" x14ac:dyDescent="0.35">
      <c r="A204" s="103" t="s">
        <v>92</v>
      </c>
      <c r="B204" s="104"/>
      <c r="C204" s="104"/>
      <c r="D204" s="104"/>
      <c r="E204" s="104"/>
      <c r="F204" s="104"/>
      <c r="G204" s="104"/>
      <c r="H204" s="104"/>
      <c r="I204" s="104"/>
      <c r="J204" s="104"/>
      <c r="K204" s="104"/>
      <c r="L204" s="104"/>
      <c r="M204" s="104"/>
      <c r="N204" s="104"/>
      <c r="O204" s="104"/>
      <c r="P204" s="104"/>
      <c r="Q204" s="104"/>
      <c r="R204" s="104"/>
      <c r="S204" s="104"/>
      <c r="T204" s="104"/>
    </row>
    <row r="205" spans="1:20" hidden="1" x14ac:dyDescent="0.35">
      <c r="A205" s="103" t="s">
        <v>93</v>
      </c>
      <c r="B205" s="104"/>
      <c r="C205" s="104"/>
      <c r="D205" s="104"/>
      <c r="E205" s="104"/>
      <c r="F205" s="104"/>
      <c r="G205" s="104"/>
      <c r="H205" s="104"/>
      <c r="I205" s="104"/>
      <c r="J205" s="104"/>
      <c r="K205" s="104"/>
      <c r="L205" s="104"/>
      <c r="M205" s="104"/>
      <c r="N205" s="104"/>
      <c r="O205" s="104"/>
      <c r="P205" s="104"/>
      <c r="Q205" s="104"/>
      <c r="R205" s="104"/>
      <c r="S205" s="104"/>
      <c r="T205" s="104"/>
    </row>
    <row r="206" spans="1:20" hidden="1" x14ac:dyDescent="0.35">
      <c r="A206" s="103" t="s">
        <v>94</v>
      </c>
      <c r="B206" s="104"/>
      <c r="C206" s="104"/>
      <c r="D206" s="104"/>
      <c r="E206" s="104"/>
      <c r="F206" s="104"/>
      <c r="G206" s="104"/>
      <c r="H206" s="104"/>
      <c r="I206" s="104"/>
      <c r="J206" s="104"/>
      <c r="K206" s="104"/>
      <c r="L206" s="104"/>
      <c r="M206" s="104"/>
      <c r="N206" s="104"/>
      <c r="O206" s="104"/>
      <c r="P206" s="104"/>
      <c r="Q206" s="104"/>
      <c r="R206" s="104"/>
      <c r="S206" s="104"/>
      <c r="T206" s="104"/>
    </row>
    <row r="207" spans="1:20" hidden="1" x14ac:dyDescent="0.35">
      <c r="A207" s="103" t="s">
        <v>95</v>
      </c>
      <c r="B207" s="104"/>
      <c r="C207" s="104"/>
      <c r="D207" s="104"/>
      <c r="E207" s="104"/>
      <c r="F207" s="104"/>
      <c r="G207" s="104"/>
      <c r="H207" s="104"/>
      <c r="I207" s="104"/>
      <c r="J207" s="104"/>
      <c r="K207" s="104"/>
      <c r="L207" s="104"/>
      <c r="M207" s="104"/>
      <c r="N207" s="104"/>
      <c r="O207" s="104"/>
      <c r="P207" s="104"/>
      <c r="Q207" s="104"/>
      <c r="R207" s="104"/>
      <c r="S207" s="104"/>
      <c r="T207" s="104"/>
    </row>
    <row r="208" spans="1:20" hidden="1" x14ac:dyDescent="0.35">
      <c r="A208" s="103" t="s">
        <v>96</v>
      </c>
      <c r="B208" s="104"/>
      <c r="C208" s="104"/>
      <c r="D208" s="104"/>
      <c r="E208" s="104"/>
      <c r="F208" s="104"/>
      <c r="G208" s="104"/>
      <c r="H208" s="104"/>
      <c r="I208" s="104"/>
      <c r="J208" s="104"/>
      <c r="K208" s="104"/>
      <c r="L208" s="104"/>
      <c r="M208" s="104"/>
      <c r="N208" s="104"/>
      <c r="O208" s="104"/>
      <c r="P208" s="104"/>
      <c r="Q208" s="104"/>
      <c r="R208" s="104"/>
      <c r="S208" s="104"/>
      <c r="T208" s="104"/>
    </row>
    <row r="209" spans="1:20" hidden="1" x14ac:dyDescent="0.35">
      <c r="A209" s="103" t="s">
        <v>97</v>
      </c>
      <c r="B209" s="104"/>
      <c r="C209" s="104"/>
      <c r="D209" s="104"/>
      <c r="E209" s="104"/>
      <c r="F209" s="104"/>
      <c r="G209" s="104"/>
      <c r="H209" s="104"/>
      <c r="I209" s="104"/>
      <c r="J209" s="104"/>
      <c r="K209" s="104"/>
      <c r="L209" s="104"/>
      <c r="M209" s="104"/>
      <c r="N209" s="104"/>
      <c r="O209" s="104"/>
      <c r="P209" s="104"/>
      <c r="Q209" s="104"/>
      <c r="R209" s="104"/>
      <c r="S209" s="104"/>
      <c r="T209" s="104"/>
    </row>
    <row r="210" spans="1:20" hidden="1" x14ac:dyDescent="0.35">
      <c r="A210" s="103" t="s">
        <v>98</v>
      </c>
      <c r="B210" s="104"/>
      <c r="C210" s="104"/>
      <c r="D210" s="104"/>
      <c r="E210" s="104"/>
      <c r="F210" s="104"/>
      <c r="G210" s="104"/>
      <c r="H210" s="104"/>
      <c r="I210" s="104"/>
      <c r="J210" s="104"/>
      <c r="K210" s="104"/>
      <c r="L210" s="104"/>
      <c r="M210" s="104"/>
      <c r="N210" s="104"/>
      <c r="O210" s="104"/>
      <c r="P210" s="104"/>
      <c r="Q210" s="104"/>
      <c r="R210" s="104"/>
      <c r="S210" s="104"/>
      <c r="T210" s="104"/>
    </row>
    <row r="211" spans="1:20" hidden="1" x14ac:dyDescent="0.35">
      <c r="A211" s="103" t="s">
        <v>99</v>
      </c>
      <c r="B211" s="104"/>
      <c r="C211" s="104"/>
      <c r="D211" s="104"/>
      <c r="E211" s="104"/>
      <c r="F211" s="104"/>
      <c r="G211" s="104"/>
      <c r="H211" s="104"/>
      <c r="I211" s="104"/>
      <c r="J211" s="104"/>
      <c r="K211" s="104"/>
      <c r="L211" s="104"/>
      <c r="M211" s="104"/>
      <c r="N211" s="104"/>
      <c r="O211" s="104"/>
      <c r="P211" s="104"/>
      <c r="Q211" s="104"/>
      <c r="R211" s="104"/>
      <c r="S211" s="104"/>
      <c r="T211" s="104"/>
    </row>
    <row r="212" spans="1:20" hidden="1" x14ac:dyDescent="0.35">
      <c r="A212" s="103" t="s">
        <v>100</v>
      </c>
      <c r="B212" s="104"/>
      <c r="C212" s="104"/>
      <c r="D212" s="104"/>
      <c r="E212" s="104"/>
      <c r="F212" s="104"/>
      <c r="G212" s="104"/>
      <c r="H212" s="104"/>
      <c r="I212" s="104"/>
      <c r="J212" s="104"/>
      <c r="K212" s="104"/>
      <c r="L212" s="104"/>
      <c r="M212" s="104"/>
      <c r="N212" s="104"/>
      <c r="O212" s="104"/>
      <c r="P212" s="104"/>
      <c r="Q212" s="104"/>
      <c r="R212" s="104"/>
      <c r="S212" s="104"/>
      <c r="T212" s="104"/>
    </row>
    <row r="213" spans="1:20" hidden="1" x14ac:dyDescent="0.35">
      <c r="A213" s="103" t="s">
        <v>89</v>
      </c>
      <c r="B213" s="104"/>
      <c r="C213" s="104"/>
      <c r="D213" s="104"/>
      <c r="E213" s="104"/>
      <c r="F213" s="104"/>
      <c r="G213" s="104"/>
      <c r="H213" s="104"/>
      <c r="I213" s="104"/>
      <c r="J213" s="104"/>
      <c r="K213" s="104"/>
      <c r="L213" s="104"/>
      <c r="M213" s="104"/>
      <c r="N213" s="104"/>
      <c r="O213" s="104"/>
      <c r="P213" s="104"/>
      <c r="Q213" s="104"/>
      <c r="R213" s="104"/>
      <c r="S213" s="104"/>
      <c r="T213" s="104"/>
    </row>
    <row r="214" spans="1:20" hidden="1" x14ac:dyDescent="0.35">
      <c r="A214" s="103" t="s">
        <v>90</v>
      </c>
      <c r="B214" s="104"/>
      <c r="C214" s="104"/>
      <c r="D214" s="104"/>
      <c r="E214" s="104"/>
      <c r="F214" s="104"/>
      <c r="G214" s="104"/>
      <c r="H214" s="104"/>
      <c r="I214" s="104"/>
      <c r="J214" s="104"/>
      <c r="K214" s="104"/>
      <c r="L214" s="104"/>
      <c r="M214" s="104"/>
      <c r="N214" s="104"/>
      <c r="O214" s="104"/>
      <c r="P214" s="104"/>
      <c r="Q214" s="104"/>
      <c r="R214" s="104"/>
      <c r="S214" s="104"/>
      <c r="T214" s="104"/>
    </row>
    <row r="215" spans="1:20" hidden="1" x14ac:dyDescent="0.35">
      <c r="A215" s="103" t="s">
        <v>91</v>
      </c>
      <c r="B215" s="104"/>
      <c r="C215" s="104"/>
      <c r="D215" s="104"/>
      <c r="E215" s="104"/>
      <c r="F215" s="104"/>
      <c r="G215" s="104"/>
      <c r="H215" s="104"/>
      <c r="I215" s="104"/>
      <c r="J215" s="104"/>
      <c r="K215" s="104"/>
      <c r="L215" s="104"/>
      <c r="M215" s="104"/>
      <c r="N215" s="104"/>
      <c r="O215" s="104"/>
      <c r="P215" s="104"/>
      <c r="Q215" s="104"/>
      <c r="R215" s="104"/>
      <c r="S215" s="104"/>
      <c r="T215" s="104"/>
    </row>
    <row r="216" spans="1:20" hidden="1" x14ac:dyDescent="0.35">
      <c r="A216" s="103" t="s">
        <v>92</v>
      </c>
      <c r="B216" s="104"/>
      <c r="C216" s="104"/>
      <c r="D216" s="104"/>
      <c r="E216" s="104"/>
      <c r="F216" s="104"/>
      <c r="G216" s="104"/>
      <c r="H216" s="104"/>
      <c r="I216" s="104"/>
      <c r="J216" s="104"/>
      <c r="K216" s="104"/>
      <c r="L216" s="104"/>
      <c r="M216" s="104"/>
      <c r="N216" s="104"/>
      <c r="O216" s="104"/>
      <c r="P216" s="104"/>
      <c r="Q216" s="104"/>
      <c r="R216" s="104"/>
      <c r="S216" s="104"/>
      <c r="T216" s="104"/>
    </row>
    <row r="217" spans="1:20" hidden="1" x14ac:dyDescent="0.35">
      <c r="A217" s="103" t="s">
        <v>93</v>
      </c>
      <c r="B217" s="104"/>
      <c r="C217" s="104"/>
      <c r="D217" s="104"/>
      <c r="E217" s="104"/>
      <c r="F217" s="104"/>
      <c r="G217" s="104"/>
      <c r="H217" s="104"/>
      <c r="I217" s="104"/>
      <c r="J217" s="104"/>
      <c r="K217" s="104"/>
      <c r="L217" s="104"/>
      <c r="M217" s="104"/>
      <c r="N217" s="104"/>
      <c r="O217" s="104"/>
      <c r="P217" s="104"/>
      <c r="Q217" s="104"/>
      <c r="R217" s="104"/>
      <c r="S217" s="104"/>
      <c r="T217" s="104"/>
    </row>
    <row r="218" spans="1:20" hidden="1" x14ac:dyDescent="0.35">
      <c r="A218" s="103" t="s">
        <v>94</v>
      </c>
      <c r="B218" s="104"/>
      <c r="C218" s="104"/>
      <c r="D218" s="104"/>
      <c r="E218" s="104"/>
      <c r="F218" s="104"/>
      <c r="G218" s="104"/>
      <c r="H218" s="104"/>
      <c r="I218" s="104"/>
      <c r="J218" s="104"/>
      <c r="K218" s="104"/>
      <c r="L218" s="104"/>
      <c r="M218" s="104"/>
      <c r="N218" s="104"/>
      <c r="O218" s="104"/>
      <c r="P218" s="104"/>
      <c r="Q218" s="104"/>
      <c r="R218" s="104"/>
      <c r="S218" s="104"/>
      <c r="T218" s="104"/>
    </row>
    <row r="219" spans="1:20" hidden="1" x14ac:dyDescent="0.35">
      <c r="A219" s="103" t="s">
        <v>95</v>
      </c>
      <c r="B219" s="104"/>
      <c r="C219" s="104"/>
      <c r="D219" s="104"/>
      <c r="E219" s="104"/>
      <c r="F219" s="104"/>
      <c r="G219" s="104"/>
      <c r="H219" s="104"/>
      <c r="I219" s="104"/>
      <c r="J219" s="104"/>
      <c r="K219" s="104"/>
      <c r="L219" s="104"/>
      <c r="M219" s="104"/>
      <c r="N219" s="104"/>
      <c r="O219" s="104"/>
      <c r="P219" s="104"/>
      <c r="Q219" s="104"/>
      <c r="R219" s="104"/>
      <c r="S219" s="104"/>
      <c r="T219" s="104"/>
    </row>
    <row r="220" spans="1:20" hidden="1" x14ac:dyDescent="0.35">
      <c r="A220" s="103" t="s">
        <v>96</v>
      </c>
      <c r="B220" s="104"/>
      <c r="C220" s="104"/>
      <c r="D220" s="104"/>
      <c r="E220" s="104"/>
      <c r="F220" s="104"/>
      <c r="G220" s="104"/>
      <c r="H220" s="104"/>
      <c r="I220" s="104"/>
      <c r="J220" s="104"/>
      <c r="K220" s="104"/>
      <c r="L220" s="104"/>
      <c r="M220" s="104"/>
      <c r="N220" s="104"/>
      <c r="O220" s="104"/>
      <c r="P220" s="104"/>
      <c r="Q220" s="104"/>
      <c r="R220" s="104"/>
      <c r="S220" s="104"/>
      <c r="T220" s="104"/>
    </row>
    <row r="221" spans="1:20" hidden="1" x14ac:dyDescent="0.35">
      <c r="A221" s="103" t="s">
        <v>97</v>
      </c>
      <c r="B221" s="104"/>
      <c r="C221" s="104"/>
      <c r="D221" s="104"/>
      <c r="E221" s="104"/>
      <c r="F221" s="104"/>
      <c r="G221" s="104"/>
      <c r="H221" s="104"/>
      <c r="I221" s="104"/>
      <c r="J221" s="104"/>
      <c r="K221" s="104"/>
      <c r="L221" s="104"/>
      <c r="M221" s="104"/>
      <c r="N221" s="104"/>
      <c r="O221" s="104"/>
      <c r="P221" s="104"/>
      <c r="Q221" s="104"/>
      <c r="R221" s="104"/>
      <c r="S221" s="104"/>
      <c r="T221" s="104"/>
    </row>
    <row r="222" spans="1:20" hidden="1" x14ac:dyDescent="0.35">
      <c r="A222" s="103" t="s">
        <v>98</v>
      </c>
      <c r="B222" s="104"/>
      <c r="C222" s="104"/>
      <c r="D222" s="104"/>
      <c r="E222" s="104"/>
      <c r="F222" s="104"/>
      <c r="G222" s="104"/>
      <c r="H222" s="104"/>
      <c r="I222" s="104"/>
      <c r="J222" s="104"/>
      <c r="K222" s="104"/>
      <c r="L222" s="104"/>
      <c r="M222" s="104"/>
      <c r="N222" s="104"/>
      <c r="O222" s="104"/>
      <c r="P222" s="104"/>
      <c r="Q222" s="104"/>
      <c r="R222" s="104"/>
      <c r="S222" s="104"/>
      <c r="T222" s="104"/>
    </row>
    <row r="223" spans="1:20" hidden="1" x14ac:dyDescent="0.35">
      <c r="A223" s="103" t="s">
        <v>99</v>
      </c>
      <c r="B223" s="104"/>
      <c r="C223" s="104"/>
      <c r="D223" s="104"/>
      <c r="E223" s="104"/>
      <c r="F223" s="104"/>
      <c r="G223" s="104"/>
      <c r="H223" s="104"/>
      <c r="I223" s="104"/>
      <c r="J223" s="104"/>
      <c r="K223" s="104"/>
      <c r="L223" s="104"/>
      <c r="M223" s="104"/>
      <c r="N223" s="104"/>
      <c r="O223" s="104"/>
      <c r="P223" s="104"/>
      <c r="Q223" s="104"/>
      <c r="R223" s="104"/>
      <c r="S223" s="104"/>
      <c r="T223" s="104"/>
    </row>
    <row r="224" spans="1:20" hidden="1" x14ac:dyDescent="0.35">
      <c r="A224" s="103" t="s">
        <v>100</v>
      </c>
      <c r="B224" s="104"/>
      <c r="C224" s="104"/>
      <c r="D224" s="104"/>
      <c r="E224" s="104"/>
      <c r="F224" s="104"/>
      <c r="G224" s="104"/>
      <c r="H224" s="104"/>
      <c r="I224" s="104"/>
      <c r="J224" s="104"/>
      <c r="K224" s="104"/>
      <c r="L224" s="104"/>
      <c r="M224" s="104"/>
      <c r="N224" s="104"/>
      <c r="O224" s="104"/>
      <c r="P224" s="104"/>
      <c r="Q224" s="104"/>
      <c r="R224" s="104"/>
      <c r="S224" s="104"/>
      <c r="T224" s="104"/>
    </row>
    <row r="225" spans="1:20" hidden="1" x14ac:dyDescent="0.35">
      <c r="A225" s="103" t="s">
        <v>89</v>
      </c>
      <c r="B225" s="104"/>
      <c r="C225" s="104"/>
      <c r="D225" s="104"/>
      <c r="E225" s="104"/>
      <c r="F225" s="104"/>
      <c r="G225" s="104"/>
      <c r="H225" s="104"/>
      <c r="I225" s="104"/>
      <c r="J225" s="104"/>
      <c r="K225" s="104"/>
      <c r="L225" s="104"/>
      <c r="M225" s="104"/>
      <c r="N225" s="104"/>
      <c r="O225" s="104"/>
      <c r="P225" s="104"/>
      <c r="Q225" s="104"/>
      <c r="R225" s="104"/>
      <c r="S225" s="104"/>
      <c r="T225" s="104"/>
    </row>
    <row r="226" spans="1:20" hidden="1" x14ac:dyDescent="0.35">
      <c r="A226" s="103" t="s">
        <v>90</v>
      </c>
      <c r="B226" s="104"/>
      <c r="C226" s="104"/>
      <c r="D226" s="104"/>
      <c r="E226" s="104"/>
      <c r="F226" s="104"/>
      <c r="G226" s="104"/>
      <c r="H226" s="104"/>
      <c r="I226" s="104"/>
      <c r="J226" s="104"/>
      <c r="K226" s="104"/>
      <c r="L226" s="104"/>
      <c r="M226" s="104"/>
      <c r="N226" s="104"/>
      <c r="O226" s="104"/>
      <c r="P226" s="104"/>
      <c r="Q226" s="104"/>
      <c r="R226" s="104"/>
      <c r="S226" s="104"/>
      <c r="T226" s="104"/>
    </row>
    <row r="227" spans="1:20" hidden="1" x14ac:dyDescent="0.35">
      <c r="A227" s="103" t="s">
        <v>91</v>
      </c>
      <c r="B227" s="104"/>
      <c r="C227" s="104"/>
      <c r="D227" s="104"/>
      <c r="E227" s="104"/>
      <c r="F227" s="104"/>
      <c r="G227" s="104"/>
      <c r="H227" s="104"/>
      <c r="I227" s="104"/>
      <c r="J227" s="104"/>
      <c r="K227" s="104"/>
      <c r="L227" s="104"/>
      <c r="M227" s="104"/>
      <c r="N227" s="104"/>
      <c r="O227" s="104"/>
      <c r="P227" s="104"/>
      <c r="Q227" s="104"/>
      <c r="R227" s="104"/>
      <c r="S227" s="104"/>
      <c r="T227" s="104"/>
    </row>
    <row r="228" spans="1:20" hidden="1" x14ac:dyDescent="0.35">
      <c r="A228" s="103" t="s">
        <v>92</v>
      </c>
      <c r="B228" s="104"/>
      <c r="C228" s="104"/>
      <c r="D228" s="104"/>
      <c r="E228" s="104"/>
      <c r="F228" s="104"/>
      <c r="G228" s="104"/>
      <c r="H228" s="104"/>
      <c r="I228" s="104"/>
      <c r="J228" s="104"/>
      <c r="K228" s="104"/>
      <c r="L228" s="104"/>
      <c r="M228" s="104"/>
      <c r="N228" s="104"/>
      <c r="O228" s="104"/>
      <c r="P228" s="104"/>
      <c r="Q228" s="104"/>
      <c r="R228" s="104"/>
      <c r="S228" s="104"/>
      <c r="T228" s="104"/>
    </row>
    <row r="229" spans="1:20" hidden="1" x14ac:dyDescent="0.35">
      <c r="A229" s="103" t="s">
        <v>93</v>
      </c>
      <c r="B229" s="104"/>
      <c r="C229" s="104"/>
      <c r="D229" s="104"/>
      <c r="E229" s="104"/>
      <c r="F229" s="104"/>
      <c r="G229" s="104"/>
      <c r="H229" s="104"/>
      <c r="I229" s="104"/>
      <c r="J229" s="104"/>
      <c r="K229" s="104"/>
      <c r="L229" s="104"/>
      <c r="M229" s="104"/>
      <c r="N229" s="104"/>
      <c r="O229" s="104"/>
      <c r="P229" s="104"/>
      <c r="Q229" s="104"/>
      <c r="R229" s="104"/>
      <c r="S229" s="104"/>
      <c r="T229" s="104"/>
    </row>
    <row r="230" spans="1:20" hidden="1" x14ac:dyDescent="0.35">
      <c r="A230" s="103" t="s">
        <v>94</v>
      </c>
      <c r="B230" s="104"/>
      <c r="C230" s="104"/>
      <c r="D230" s="104"/>
      <c r="E230" s="104"/>
      <c r="F230" s="104"/>
      <c r="G230" s="104"/>
      <c r="H230" s="104"/>
      <c r="I230" s="104"/>
      <c r="J230" s="104"/>
      <c r="K230" s="104"/>
      <c r="L230" s="104"/>
      <c r="M230" s="104"/>
      <c r="N230" s="104"/>
      <c r="O230" s="104"/>
      <c r="P230" s="104"/>
      <c r="Q230" s="104"/>
      <c r="R230" s="104"/>
      <c r="S230" s="104"/>
      <c r="T230" s="104"/>
    </row>
    <row r="231" spans="1:20" hidden="1" x14ac:dyDescent="0.35">
      <c r="A231" s="103" t="s">
        <v>95</v>
      </c>
      <c r="B231" s="104"/>
      <c r="C231" s="104"/>
      <c r="D231" s="104"/>
      <c r="E231" s="104"/>
      <c r="F231" s="104"/>
      <c r="G231" s="104"/>
      <c r="H231" s="104"/>
      <c r="I231" s="104"/>
      <c r="J231" s="104"/>
      <c r="K231" s="104"/>
      <c r="L231" s="104"/>
      <c r="M231" s="104"/>
      <c r="N231" s="104"/>
      <c r="O231" s="104"/>
      <c r="P231" s="104"/>
      <c r="Q231" s="104"/>
      <c r="R231" s="104"/>
      <c r="S231" s="104"/>
      <c r="T231" s="104"/>
    </row>
    <row r="232" spans="1:20" hidden="1" x14ac:dyDescent="0.35">
      <c r="A232" s="103" t="s">
        <v>96</v>
      </c>
      <c r="B232" s="104"/>
      <c r="C232" s="104"/>
      <c r="D232" s="104"/>
      <c r="E232" s="104"/>
      <c r="F232" s="104"/>
      <c r="G232" s="104"/>
      <c r="H232" s="104"/>
      <c r="I232" s="104"/>
      <c r="J232" s="104"/>
      <c r="K232" s="104"/>
      <c r="L232" s="104"/>
      <c r="M232" s="104"/>
      <c r="N232" s="104"/>
      <c r="O232" s="104"/>
      <c r="P232" s="104"/>
      <c r="Q232" s="104"/>
      <c r="R232" s="104"/>
      <c r="S232" s="104"/>
      <c r="T232" s="104"/>
    </row>
    <row r="233" spans="1:20" hidden="1" x14ac:dyDescent="0.35">
      <c r="A233" s="103" t="s">
        <v>97</v>
      </c>
      <c r="B233" s="104"/>
      <c r="C233" s="104"/>
      <c r="D233" s="104"/>
      <c r="E233" s="104"/>
      <c r="F233" s="104"/>
      <c r="G233" s="104"/>
      <c r="H233" s="104"/>
      <c r="I233" s="104"/>
      <c r="J233" s="104"/>
      <c r="K233" s="104"/>
      <c r="L233" s="104"/>
      <c r="M233" s="104"/>
      <c r="N233" s="104"/>
      <c r="O233" s="104"/>
      <c r="P233" s="104"/>
      <c r="Q233" s="104"/>
      <c r="R233" s="104"/>
      <c r="S233" s="104"/>
      <c r="T233" s="104"/>
    </row>
    <row r="234" spans="1:20" hidden="1" x14ac:dyDescent="0.35">
      <c r="A234" s="103" t="s">
        <v>98</v>
      </c>
      <c r="B234" s="104"/>
      <c r="C234" s="104"/>
      <c r="D234" s="104"/>
      <c r="E234" s="104"/>
      <c r="F234" s="104"/>
      <c r="G234" s="104"/>
      <c r="H234" s="104"/>
      <c r="I234" s="104"/>
      <c r="J234" s="104"/>
      <c r="K234" s="104"/>
      <c r="L234" s="104"/>
      <c r="M234" s="104"/>
      <c r="N234" s="104"/>
      <c r="O234" s="104"/>
      <c r="P234" s="104"/>
      <c r="Q234" s="104"/>
      <c r="R234" s="104"/>
      <c r="S234" s="104"/>
      <c r="T234" s="104"/>
    </row>
    <row r="235" spans="1:20" hidden="1" x14ac:dyDescent="0.35">
      <c r="A235" s="103" t="s">
        <v>99</v>
      </c>
      <c r="B235" s="104"/>
      <c r="C235" s="104"/>
      <c r="D235" s="104"/>
      <c r="E235" s="104"/>
      <c r="F235" s="104"/>
      <c r="G235" s="104"/>
      <c r="H235" s="104"/>
      <c r="I235" s="104"/>
      <c r="J235" s="104"/>
      <c r="K235" s="104"/>
      <c r="L235" s="104"/>
      <c r="M235" s="104"/>
      <c r="N235" s="104"/>
      <c r="O235" s="104"/>
      <c r="P235" s="104"/>
      <c r="Q235" s="104"/>
      <c r="R235" s="104"/>
      <c r="S235" s="104"/>
      <c r="T235" s="104"/>
    </row>
    <row r="236" spans="1:20" hidden="1" x14ac:dyDescent="0.35">
      <c r="A236" s="103" t="s">
        <v>100</v>
      </c>
      <c r="B236" s="104"/>
      <c r="C236" s="104"/>
      <c r="D236" s="104"/>
      <c r="E236" s="104"/>
      <c r="F236" s="104"/>
      <c r="G236" s="104"/>
      <c r="H236" s="104"/>
      <c r="I236" s="104"/>
      <c r="J236" s="104"/>
      <c r="K236" s="104"/>
      <c r="L236" s="104"/>
      <c r="M236" s="104"/>
      <c r="N236" s="104"/>
      <c r="O236" s="104"/>
      <c r="P236" s="104"/>
      <c r="Q236" s="104"/>
      <c r="R236" s="104"/>
      <c r="S236" s="104"/>
      <c r="T236" s="104"/>
    </row>
    <row r="237" spans="1:20" hidden="1" x14ac:dyDescent="0.35">
      <c r="A237" s="103" t="s">
        <v>89</v>
      </c>
      <c r="B237" s="104"/>
      <c r="C237" s="104"/>
      <c r="D237" s="104"/>
      <c r="E237" s="104"/>
      <c r="F237" s="104"/>
      <c r="G237" s="104"/>
      <c r="H237" s="104"/>
      <c r="I237" s="104"/>
      <c r="J237" s="104"/>
      <c r="K237" s="104"/>
      <c r="L237" s="104"/>
      <c r="M237" s="104"/>
      <c r="N237" s="104"/>
      <c r="O237" s="104"/>
      <c r="P237" s="104"/>
      <c r="Q237" s="104"/>
      <c r="R237" s="104"/>
      <c r="S237" s="104"/>
      <c r="T237" s="104"/>
    </row>
    <row r="238" spans="1:20" hidden="1" x14ac:dyDescent="0.35">
      <c r="A238" s="103" t="s">
        <v>90</v>
      </c>
      <c r="B238" s="104"/>
      <c r="C238" s="104"/>
      <c r="D238" s="104"/>
      <c r="E238" s="104"/>
      <c r="F238" s="104"/>
      <c r="G238" s="104"/>
      <c r="H238" s="104"/>
      <c r="I238" s="104"/>
      <c r="J238" s="104"/>
      <c r="K238" s="104"/>
      <c r="L238" s="104"/>
      <c r="M238" s="104"/>
      <c r="N238" s="104"/>
      <c r="O238" s="104"/>
      <c r="P238" s="104"/>
      <c r="Q238" s="104"/>
      <c r="R238" s="104"/>
      <c r="S238" s="104"/>
      <c r="T238" s="104"/>
    </row>
    <row r="239" spans="1:20" hidden="1" x14ac:dyDescent="0.35">
      <c r="A239" s="103" t="s">
        <v>91</v>
      </c>
      <c r="B239" s="104"/>
      <c r="C239" s="104"/>
      <c r="D239" s="104"/>
      <c r="E239" s="104"/>
      <c r="F239" s="104"/>
      <c r="G239" s="104"/>
      <c r="H239" s="104"/>
      <c r="I239" s="104"/>
      <c r="J239" s="104"/>
      <c r="K239" s="104"/>
      <c r="L239" s="104"/>
      <c r="M239" s="104"/>
      <c r="N239" s="104"/>
      <c r="O239" s="104"/>
      <c r="P239" s="104"/>
      <c r="Q239" s="104"/>
      <c r="R239" s="104"/>
      <c r="S239" s="104"/>
      <c r="T239" s="104"/>
    </row>
    <row r="240" spans="1:20" hidden="1" x14ac:dyDescent="0.35">
      <c r="A240" s="103" t="s">
        <v>92</v>
      </c>
      <c r="B240" s="104"/>
      <c r="C240" s="104"/>
      <c r="D240" s="104"/>
      <c r="E240" s="104"/>
      <c r="F240" s="104"/>
      <c r="G240" s="104"/>
      <c r="H240" s="104"/>
      <c r="I240" s="104"/>
      <c r="J240" s="104"/>
      <c r="K240" s="104"/>
      <c r="L240" s="104"/>
      <c r="M240" s="104"/>
      <c r="N240" s="104"/>
      <c r="O240" s="104"/>
      <c r="P240" s="104"/>
      <c r="Q240" s="104"/>
      <c r="R240" s="104"/>
      <c r="S240" s="104"/>
      <c r="T240" s="104"/>
    </row>
    <row r="241" spans="1:20" hidden="1" x14ac:dyDescent="0.35">
      <c r="A241" s="103" t="s">
        <v>93</v>
      </c>
      <c r="B241" s="104"/>
      <c r="C241" s="104"/>
      <c r="D241" s="104"/>
      <c r="E241" s="104"/>
      <c r="F241" s="104"/>
      <c r="G241" s="104"/>
      <c r="H241" s="104"/>
      <c r="I241" s="104"/>
      <c r="J241" s="104"/>
      <c r="K241" s="104"/>
      <c r="L241" s="104"/>
      <c r="M241" s="104"/>
      <c r="N241" s="104"/>
      <c r="O241" s="104"/>
      <c r="P241" s="104"/>
      <c r="Q241" s="104"/>
      <c r="R241" s="104"/>
      <c r="S241" s="104"/>
      <c r="T241" s="104"/>
    </row>
    <row r="242" spans="1:20" hidden="1" x14ac:dyDescent="0.35">
      <c r="A242" s="103" t="s">
        <v>94</v>
      </c>
      <c r="B242" s="104"/>
      <c r="C242" s="104"/>
      <c r="D242" s="104"/>
      <c r="E242" s="104"/>
      <c r="F242" s="104"/>
      <c r="G242" s="104"/>
      <c r="H242" s="104"/>
      <c r="I242" s="104"/>
      <c r="J242" s="104"/>
      <c r="K242" s="104"/>
      <c r="L242" s="104"/>
      <c r="M242" s="104"/>
      <c r="N242" s="104"/>
      <c r="O242" s="104"/>
      <c r="P242" s="104"/>
      <c r="Q242" s="104"/>
      <c r="R242" s="104"/>
      <c r="S242" s="104"/>
      <c r="T242" s="104"/>
    </row>
    <row r="243" spans="1:20" hidden="1" x14ac:dyDescent="0.35">
      <c r="A243" s="103" t="s">
        <v>95</v>
      </c>
      <c r="B243" s="104"/>
      <c r="C243" s="104"/>
      <c r="D243" s="104"/>
      <c r="E243" s="104"/>
      <c r="F243" s="104"/>
      <c r="G243" s="104"/>
      <c r="H243" s="104"/>
      <c r="I243" s="104"/>
      <c r="J243" s="104"/>
      <c r="K243" s="104"/>
      <c r="L243" s="104"/>
      <c r="M243" s="104"/>
      <c r="N243" s="104"/>
      <c r="O243" s="104"/>
      <c r="P243" s="104"/>
      <c r="Q243" s="104"/>
      <c r="R243" s="104"/>
      <c r="S243" s="104"/>
      <c r="T243" s="104"/>
    </row>
    <row r="244" spans="1:20" hidden="1" x14ac:dyDescent="0.35">
      <c r="A244" s="103" t="s">
        <v>96</v>
      </c>
      <c r="B244" s="104"/>
      <c r="C244" s="104"/>
      <c r="D244" s="104"/>
      <c r="E244" s="104"/>
      <c r="F244" s="104"/>
      <c r="G244" s="104"/>
      <c r="H244" s="104"/>
      <c r="I244" s="104"/>
      <c r="J244" s="104"/>
      <c r="K244" s="104"/>
      <c r="L244" s="104"/>
      <c r="M244" s="104"/>
      <c r="N244" s="104"/>
      <c r="O244" s="104"/>
      <c r="P244" s="104"/>
      <c r="Q244" s="104"/>
      <c r="R244" s="104"/>
      <c r="S244" s="104"/>
      <c r="T244" s="104"/>
    </row>
    <row r="245" spans="1:20" hidden="1" x14ac:dyDescent="0.35">
      <c r="A245" s="103" t="s">
        <v>97</v>
      </c>
      <c r="B245" s="104"/>
      <c r="C245" s="104"/>
      <c r="D245" s="104"/>
      <c r="E245" s="104"/>
      <c r="F245" s="104"/>
      <c r="G245" s="104"/>
      <c r="H245" s="104"/>
      <c r="I245" s="104"/>
      <c r="J245" s="104"/>
      <c r="K245" s="104"/>
      <c r="L245" s="104"/>
      <c r="M245" s="104"/>
      <c r="N245" s="104"/>
      <c r="O245" s="104"/>
      <c r="P245" s="104"/>
      <c r="Q245" s="104"/>
      <c r="R245" s="104"/>
      <c r="S245" s="104"/>
      <c r="T245" s="104"/>
    </row>
    <row r="246" spans="1:20" hidden="1" x14ac:dyDescent="0.35">
      <c r="A246" s="103" t="s">
        <v>98</v>
      </c>
      <c r="B246" s="104"/>
      <c r="C246" s="104"/>
      <c r="D246" s="104"/>
      <c r="E246" s="104"/>
      <c r="F246" s="104"/>
      <c r="G246" s="104"/>
      <c r="H246" s="104"/>
      <c r="I246" s="104"/>
      <c r="J246" s="104"/>
      <c r="K246" s="104"/>
      <c r="L246" s="104"/>
      <c r="M246" s="104"/>
      <c r="N246" s="104"/>
      <c r="O246" s="104"/>
      <c r="P246" s="104"/>
      <c r="Q246" s="104"/>
      <c r="R246" s="104"/>
      <c r="S246" s="104"/>
      <c r="T246" s="104"/>
    </row>
    <row r="247" spans="1:20" hidden="1" x14ac:dyDescent="0.35">
      <c r="A247" s="103" t="s">
        <v>99</v>
      </c>
      <c r="B247" s="104"/>
      <c r="C247" s="104"/>
      <c r="D247" s="104"/>
      <c r="E247" s="104"/>
      <c r="F247" s="104"/>
      <c r="G247" s="104"/>
      <c r="H247" s="104"/>
      <c r="I247" s="104"/>
      <c r="J247" s="104"/>
      <c r="K247" s="104"/>
      <c r="L247" s="104"/>
      <c r="M247" s="104"/>
      <c r="N247" s="104"/>
      <c r="O247" s="104"/>
      <c r="P247" s="104"/>
      <c r="Q247" s="104"/>
      <c r="R247" s="104"/>
      <c r="S247" s="104"/>
      <c r="T247" s="104"/>
    </row>
    <row r="248" spans="1:20" hidden="1" x14ac:dyDescent="0.35">
      <c r="A248" s="103" t="s">
        <v>100</v>
      </c>
      <c r="B248" s="104"/>
      <c r="C248" s="104"/>
      <c r="D248" s="104"/>
      <c r="E248" s="104"/>
      <c r="F248" s="104"/>
      <c r="G248" s="104"/>
      <c r="H248" s="104"/>
      <c r="I248" s="104"/>
      <c r="J248" s="104"/>
      <c r="K248" s="104"/>
      <c r="L248" s="104"/>
      <c r="M248" s="104"/>
      <c r="N248" s="104"/>
      <c r="O248" s="104"/>
      <c r="P248" s="104"/>
      <c r="Q248" s="104"/>
      <c r="R248" s="104"/>
      <c r="S248" s="104"/>
      <c r="T248" s="104"/>
    </row>
    <row r="249" spans="1:20" hidden="1" x14ac:dyDescent="0.35">
      <c r="A249" s="103" t="s">
        <v>89</v>
      </c>
      <c r="B249" s="104"/>
      <c r="C249" s="104"/>
      <c r="D249" s="104"/>
      <c r="E249" s="104"/>
      <c r="F249" s="104"/>
      <c r="G249" s="104"/>
      <c r="H249" s="104"/>
      <c r="I249" s="104"/>
      <c r="J249" s="104"/>
      <c r="K249" s="104"/>
      <c r="L249" s="104"/>
      <c r="M249" s="104"/>
      <c r="N249" s="104"/>
      <c r="O249" s="104"/>
      <c r="P249" s="104"/>
      <c r="Q249" s="104"/>
      <c r="R249" s="104"/>
      <c r="S249" s="104"/>
      <c r="T249" s="104"/>
    </row>
    <row r="250" spans="1:20" hidden="1" x14ac:dyDescent="0.35">
      <c r="A250" s="103" t="s">
        <v>90</v>
      </c>
      <c r="B250" s="104"/>
      <c r="C250" s="104"/>
      <c r="D250" s="104"/>
      <c r="E250" s="104"/>
      <c r="F250" s="104"/>
      <c r="G250" s="104"/>
      <c r="H250" s="104"/>
      <c r="I250" s="104"/>
      <c r="J250" s="104"/>
      <c r="K250" s="104"/>
      <c r="L250" s="104"/>
      <c r="M250" s="104"/>
      <c r="N250" s="104"/>
      <c r="O250" s="104"/>
      <c r="P250" s="104"/>
      <c r="Q250" s="104"/>
      <c r="R250" s="104"/>
      <c r="S250" s="104"/>
      <c r="T250" s="104"/>
    </row>
    <row r="251" spans="1:20" hidden="1" x14ac:dyDescent="0.35">
      <c r="A251" s="103" t="s">
        <v>91</v>
      </c>
      <c r="B251" s="104"/>
      <c r="C251" s="104"/>
      <c r="D251" s="104"/>
      <c r="E251" s="104"/>
      <c r="F251" s="104"/>
      <c r="G251" s="104"/>
      <c r="H251" s="104"/>
      <c r="I251" s="104"/>
      <c r="J251" s="104"/>
      <c r="K251" s="104"/>
      <c r="L251" s="104"/>
      <c r="M251" s="104"/>
      <c r="N251" s="104"/>
      <c r="O251" s="104"/>
      <c r="P251" s="104"/>
      <c r="Q251" s="104"/>
      <c r="R251" s="104"/>
      <c r="S251" s="104"/>
      <c r="T251" s="104"/>
    </row>
    <row r="252" spans="1:20" hidden="1" x14ac:dyDescent="0.35">
      <c r="A252" s="103" t="s">
        <v>92</v>
      </c>
      <c r="B252" s="104"/>
      <c r="C252" s="104"/>
      <c r="D252" s="104"/>
      <c r="E252" s="104"/>
      <c r="F252" s="104"/>
      <c r="G252" s="104"/>
      <c r="H252" s="104"/>
      <c r="I252" s="104"/>
      <c r="J252" s="104"/>
      <c r="K252" s="104"/>
      <c r="L252" s="104"/>
      <c r="M252" s="104"/>
      <c r="N252" s="104"/>
      <c r="O252" s="104"/>
      <c r="P252" s="104"/>
      <c r="Q252" s="104"/>
      <c r="R252" s="104"/>
      <c r="S252" s="104"/>
      <c r="T252" s="104"/>
    </row>
    <row r="253" spans="1:20" hidden="1" x14ac:dyDescent="0.35">
      <c r="A253" s="103" t="s">
        <v>93</v>
      </c>
      <c r="B253" s="104"/>
      <c r="C253" s="104"/>
      <c r="D253" s="104"/>
      <c r="E253" s="104"/>
      <c r="F253" s="104"/>
      <c r="G253" s="104"/>
      <c r="H253" s="104"/>
      <c r="I253" s="104"/>
      <c r="J253" s="104"/>
      <c r="K253" s="104"/>
      <c r="L253" s="104"/>
      <c r="M253" s="104"/>
      <c r="N253" s="104"/>
      <c r="O253" s="104"/>
      <c r="P253" s="104"/>
      <c r="Q253" s="104"/>
      <c r="R253" s="104"/>
      <c r="S253" s="104"/>
      <c r="T253" s="104"/>
    </row>
    <row r="254" spans="1:20" hidden="1" x14ac:dyDescent="0.35">
      <c r="A254" s="103" t="s">
        <v>94</v>
      </c>
      <c r="B254" s="104"/>
      <c r="C254" s="104"/>
      <c r="D254" s="104"/>
      <c r="E254" s="104"/>
      <c r="F254" s="104"/>
      <c r="G254" s="104"/>
      <c r="H254" s="104"/>
      <c r="I254" s="104"/>
      <c r="J254" s="104"/>
      <c r="K254" s="104"/>
      <c r="L254" s="104"/>
      <c r="M254" s="104"/>
      <c r="N254" s="104"/>
      <c r="O254" s="104"/>
      <c r="P254" s="104"/>
      <c r="Q254" s="104"/>
      <c r="R254" s="104"/>
      <c r="S254" s="104"/>
      <c r="T254" s="104"/>
    </row>
    <row r="255" spans="1:20" hidden="1" x14ac:dyDescent="0.35">
      <c r="A255" s="103" t="s">
        <v>95</v>
      </c>
      <c r="B255" s="104"/>
      <c r="C255" s="104"/>
      <c r="D255" s="104"/>
      <c r="E255" s="104"/>
      <c r="F255" s="104"/>
      <c r="G255" s="104"/>
      <c r="H255" s="104"/>
      <c r="I255" s="104"/>
      <c r="J255" s="104"/>
      <c r="K255" s="104"/>
      <c r="L255" s="104"/>
      <c r="M255" s="104"/>
      <c r="N255" s="104"/>
      <c r="O255" s="104"/>
      <c r="P255" s="104"/>
      <c r="Q255" s="104"/>
      <c r="R255" s="104"/>
      <c r="S255" s="104"/>
      <c r="T255" s="104"/>
    </row>
    <row r="256" spans="1:20" hidden="1" x14ac:dyDescent="0.35">
      <c r="A256" s="103" t="s">
        <v>96</v>
      </c>
      <c r="B256" s="104"/>
      <c r="C256" s="104"/>
      <c r="D256" s="104"/>
      <c r="E256" s="104"/>
      <c r="F256" s="104"/>
      <c r="G256" s="104"/>
      <c r="H256" s="104"/>
      <c r="I256" s="104"/>
      <c r="J256" s="104"/>
      <c r="K256" s="104"/>
      <c r="L256" s="104"/>
      <c r="M256" s="104"/>
      <c r="N256" s="104"/>
      <c r="O256" s="104"/>
      <c r="P256" s="104"/>
      <c r="Q256" s="104"/>
      <c r="R256" s="104"/>
      <c r="S256" s="104"/>
      <c r="T256" s="104"/>
    </row>
    <row r="257" spans="1:20" hidden="1" x14ac:dyDescent="0.35">
      <c r="A257" s="103" t="s">
        <v>97</v>
      </c>
      <c r="B257" s="104"/>
      <c r="C257" s="104"/>
      <c r="D257" s="104"/>
      <c r="E257" s="104"/>
      <c r="F257" s="104"/>
      <c r="G257" s="104"/>
      <c r="H257" s="104"/>
      <c r="I257" s="104"/>
      <c r="J257" s="104"/>
      <c r="K257" s="104"/>
      <c r="L257" s="104"/>
      <c r="M257" s="104"/>
      <c r="N257" s="104"/>
      <c r="O257" s="104"/>
      <c r="P257" s="104"/>
      <c r="Q257" s="104"/>
      <c r="R257" s="104"/>
      <c r="S257" s="104"/>
      <c r="T257" s="104"/>
    </row>
    <row r="258" spans="1:20" hidden="1" x14ac:dyDescent="0.35">
      <c r="A258" s="103" t="s">
        <v>98</v>
      </c>
      <c r="B258" s="104"/>
      <c r="C258" s="104"/>
      <c r="D258" s="104"/>
      <c r="E258" s="104"/>
      <c r="F258" s="104"/>
      <c r="G258" s="104"/>
      <c r="H258" s="104"/>
      <c r="I258" s="104"/>
      <c r="J258" s="104"/>
      <c r="K258" s="104"/>
      <c r="L258" s="104"/>
      <c r="M258" s="104"/>
      <c r="N258" s="104"/>
      <c r="O258" s="104"/>
      <c r="P258" s="104"/>
      <c r="Q258" s="104"/>
      <c r="R258" s="104"/>
      <c r="S258" s="104"/>
      <c r="T258" s="104"/>
    </row>
    <row r="259" spans="1:20" hidden="1" x14ac:dyDescent="0.35">
      <c r="A259" s="103" t="s">
        <v>99</v>
      </c>
      <c r="B259" s="104"/>
      <c r="C259" s="104"/>
      <c r="D259" s="104"/>
      <c r="E259" s="104"/>
      <c r="F259" s="104"/>
      <c r="G259" s="104"/>
      <c r="H259" s="104"/>
      <c r="I259" s="104"/>
      <c r="J259" s="104"/>
      <c r="K259" s="104"/>
      <c r="L259" s="104"/>
      <c r="M259" s="104"/>
      <c r="N259" s="104"/>
      <c r="O259" s="104"/>
      <c r="P259" s="104"/>
      <c r="Q259" s="104"/>
      <c r="R259" s="104"/>
      <c r="S259" s="104"/>
      <c r="T259" s="104"/>
    </row>
    <row r="260" spans="1:20" hidden="1" x14ac:dyDescent="0.35">
      <c r="A260" s="103" t="s">
        <v>100</v>
      </c>
      <c r="B260" s="104"/>
      <c r="C260" s="104"/>
      <c r="D260" s="104"/>
      <c r="E260" s="104"/>
      <c r="F260" s="104"/>
      <c r="G260" s="104"/>
      <c r="H260" s="104"/>
      <c r="I260" s="104"/>
      <c r="J260" s="104"/>
      <c r="K260" s="104"/>
      <c r="L260" s="104"/>
      <c r="M260" s="104"/>
      <c r="N260" s="104"/>
      <c r="O260" s="104"/>
      <c r="P260" s="104"/>
      <c r="Q260" s="104"/>
      <c r="R260" s="104"/>
      <c r="S260" s="104"/>
      <c r="T260" s="104"/>
    </row>
    <row r="261" spans="1:20" hidden="1" x14ac:dyDescent="0.35">
      <c r="A261" s="103" t="s">
        <v>89</v>
      </c>
      <c r="B261" s="104"/>
      <c r="C261" s="104"/>
      <c r="D261" s="104"/>
      <c r="E261" s="104"/>
      <c r="F261" s="104"/>
      <c r="G261" s="104"/>
      <c r="H261" s="104"/>
      <c r="I261" s="104"/>
      <c r="J261" s="104"/>
      <c r="K261" s="104"/>
      <c r="L261" s="104"/>
      <c r="M261" s="104"/>
      <c r="N261" s="104"/>
      <c r="O261" s="104"/>
      <c r="P261" s="104"/>
      <c r="Q261" s="104"/>
      <c r="R261" s="104"/>
      <c r="S261" s="104"/>
      <c r="T261" s="104"/>
    </row>
    <row r="262" spans="1:20" hidden="1" x14ac:dyDescent="0.35">
      <c r="A262" s="103" t="s">
        <v>90</v>
      </c>
      <c r="B262" s="104"/>
      <c r="C262" s="104"/>
      <c r="D262" s="104"/>
      <c r="E262" s="104"/>
      <c r="F262" s="104"/>
      <c r="G262" s="104"/>
      <c r="H262" s="104"/>
      <c r="I262" s="104"/>
      <c r="J262" s="104"/>
      <c r="K262" s="104"/>
      <c r="L262" s="104"/>
      <c r="M262" s="104"/>
      <c r="N262" s="104"/>
      <c r="O262" s="104"/>
      <c r="P262" s="104"/>
      <c r="Q262" s="104"/>
      <c r="R262" s="104"/>
      <c r="S262" s="104"/>
      <c r="T262" s="104"/>
    </row>
    <row r="263" spans="1:20" hidden="1" x14ac:dyDescent="0.35">
      <c r="A263" s="103" t="s">
        <v>91</v>
      </c>
      <c r="B263" s="104"/>
      <c r="C263" s="104"/>
      <c r="D263" s="104"/>
      <c r="E263" s="104"/>
      <c r="F263" s="104"/>
      <c r="G263" s="104"/>
      <c r="H263" s="104"/>
      <c r="I263" s="104"/>
      <c r="J263" s="104"/>
      <c r="K263" s="104"/>
      <c r="L263" s="104"/>
      <c r="M263" s="104"/>
      <c r="N263" s="104"/>
      <c r="O263" s="104"/>
      <c r="P263" s="104"/>
      <c r="Q263" s="104"/>
      <c r="R263" s="104"/>
      <c r="S263" s="104"/>
      <c r="T263" s="104"/>
    </row>
    <row r="264" spans="1:20" hidden="1" x14ac:dyDescent="0.35">
      <c r="A264" s="103" t="s">
        <v>92</v>
      </c>
      <c r="B264" s="104"/>
      <c r="C264" s="104"/>
      <c r="D264" s="104"/>
      <c r="E264" s="104"/>
      <c r="F264" s="104"/>
      <c r="G264" s="104"/>
      <c r="H264" s="104"/>
      <c r="I264" s="104"/>
      <c r="J264" s="104"/>
      <c r="K264" s="104"/>
      <c r="L264" s="104"/>
      <c r="M264" s="104"/>
      <c r="N264" s="104"/>
      <c r="O264" s="104"/>
      <c r="P264" s="104"/>
      <c r="Q264" s="104"/>
      <c r="R264" s="104"/>
      <c r="S264" s="104"/>
      <c r="T264" s="104"/>
    </row>
    <row r="265" spans="1:20" hidden="1" x14ac:dyDescent="0.35">
      <c r="A265" s="103" t="s">
        <v>93</v>
      </c>
      <c r="B265" s="104"/>
      <c r="C265" s="104"/>
      <c r="D265" s="104"/>
      <c r="E265" s="104"/>
      <c r="F265" s="104"/>
      <c r="G265" s="104"/>
      <c r="H265" s="104"/>
      <c r="I265" s="104"/>
      <c r="J265" s="104"/>
      <c r="K265" s="104"/>
      <c r="L265" s="104"/>
      <c r="M265" s="104"/>
      <c r="N265" s="104"/>
      <c r="O265" s="104"/>
      <c r="P265" s="104"/>
      <c r="Q265" s="104"/>
      <c r="R265" s="104"/>
      <c r="S265" s="104"/>
      <c r="T265" s="104"/>
    </row>
    <row r="266" spans="1:20" hidden="1" x14ac:dyDescent="0.35">
      <c r="A266" s="103" t="s">
        <v>94</v>
      </c>
      <c r="B266" s="104"/>
      <c r="C266" s="104"/>
      <c r="D266" s="104"/>
      <c r="E266" s="104"/>
      <c r="F266" s="104"/>
      <c r="G266" s="104"/>
      <c r="H266" s="104"/>
      <c r="I266" s="104"/>
      <c r="J266" s="104"/>
      <c r="K266" s="104"/>
      <c r="L266" s="104"/>
      <c r="M266" s="104"/>
      <c r="N266" s="104"/>
      <c r="O266" s="104"/>
      <c r="P266" s="104"/>
      <c r="Q266" s="104"/>
      <c r="R266" s="104"/>
      <c r="S266" s="104"/>
      <c r="T266" s="104"/>
    </row>
    <row r="267" spans="1:20" hidden="1" x14ac:dyDescent="0.35">
      <c r="A267" s="103" t="s">
        <v>95</v>
      </c>
      <c r="B267" s="104"/>
      <c r="C267" s="104"/>
      <c r="D267" s="104"/>
      <c r="E267" s="104"/>
      <c r="F267" s="104"/>
      <c r="G267" s="104"/>
      <c r="H267" s="104"/>
      <c r="I267" s="104"/>
      <c r="J267" s="104"/>
      <c r="K267" s="104"/>
      <c r="L267" s="104"/>
      <c r="M267" s="104"/>
      <c r="N267" s="104"/>
      <c r="O267" s="104"/>
      <c r="P267" s="104"/>
      <c r="Q267" s="104"/>
      <c r="R267" s="104"/>
      <c r="S267" s="104"/>
      <c r="T267" s="104"/>
    </row>
    <row r="268" spans="1:20" hidden="1" x14ac:dyDescent="0.35">
      <c r="A268" s="103" t="s">
        <v>96</v>
      </c>
      <c r="B268" s="104"/>
      <c r="C268" s="104"/>
      <c r="D268" s="104"/>
      <c r="E268" s="104"/>
      <c r="F268" s="104"/>
      <c r="G268" s="104"/>
      <c r="H268" s="104"/>
      <c r="I268" s="104"/>
      <c r="J268" s="104"/>
      <c r="K268" s="104"/>
      <c r="L268" s="104"/>
      <c r="M268" s="104"/>
      <c r="N268" s="104"/>
      <c r="O268" s="104"/>
      <c r="P268" s="104"/>
      <c r="Q268" s="104"/>
      <c r="R268" s="104"/>
      <c r="S268" s="104"/>
      <c r="T268" s="104"/>
    </row>
    <row r="269" spans="1:20" hidden="1" x14ac:dyDescent="0.35">
      <c r="A269" s="103" t="s">
        <v>97</v>
      </c>
      <c r="B269" s="104"/>
      <c r="C269" s="104"/>
      <c r="D269" s="104"/>
      <c r="E269" s="104"/>
      <c r="F269" s="104"/>
      <c r="G269" s="104"/>
      <c r="H269" s="104"/>
      <c r="I269" s="104"/>
      <c r="J269" s="104"/>
      <c r="K269" s="104"/>
      <c r="L269" s="104"/>
      <c r="M269" s="104"/>
      <c r="N269" s="104"/>
      <c r="O269" s="104"/>
      <c r="P269" s="104"/>
      <c r="Q269" s="104"/>
      <c r="R269" s="104"/>
      <c r="S269" s="104"/>
      <c r="T269" s="104"/>
    </row>
    <row r="270" spans="1:20" hidden="1" x14ac:dyDescent="0.35">
      <c r="A270" s="103" t="s">
        <v>98</v>
      </c>
      <c r="B270" s="104"/>
      <c r="C270" s="104"/>
      <c r="D270" s="104"/>
      <c r="E270" s="104"/>
      <c r="F270" s="104"/>
      <c r="G270" s="104"/>
      <c r="H270" s="104"/>
      <c r="I270" s="104"/>
      <c r="J270" s="104"/>
      <c r="K270" s="104"/>
      <c r="L270" s="104"/>
      <c r="M270" s="104"/>
      <c r="N270" s="104"/>
      <c r="O270" s="104"/>
      <c r="P270" s="104"/>
      <c r="Q270" s="104"/>
      <c r="R270" s="104"/>
      <c r="S270" s="104"/>
      <c r="T270" s="104"/>
    </row>
    <row r="271" spans="1:20" hidden="1" x14ac:dyDescent="0.35">
      <c r="A271" s="103" t="s">
        <v>99</v>
      </c>
      <c r="B271" s="104"/>
      <c r="C271" s="104"/>
      <c r="D271" s="104"/>
      <c r="E271" s="104"/>
      <c r="F271" s="104"/>
      <c r="G271" s="104"/>
      <c r="H271" s="104"/>
      <c r="I271" s="104"/>
      <c r="J271" s="104"/>
      <c r="K271" s="104"/>
      <c r="L271" s="104"/>
      <c r="M271" s="104"/>
      <c r="N271" s="104"/>
      <c r="O271" s="104"/>
      <c r="P271" s="104"/>
      <c r="Q271" s="104"/>
      <c r="R271" s="104"/>
      <c r="S271" s="104"/>
      <c r="T271" s="104"/>
    </row>
    <row r="272" spans="1:20" hidden="1" x14ac:dyDescent="0.35">
      <c r="A272" s="103" t="s">
        <v>100</v>
      </c>
      <c r="B272" s="104"/>
      <c r="C272" s="104"/>
      <c r="D272" s="104"/>
      <c r="E272" s="104"/>
      <c r="F272" s="104"/>
      <c r="G272" s="104"/>
      <c r="H272" s="104"/>
      <c r="I272" s="104"/>
      <c r="J272" s="104"/>
      <c r="K272" s="104"/>
      <c r="L272" s="104"/>
      <c r="M272" s="104"/>
      <c r="N272" s="104"/>
      <c r="O272" s="104"/>
      <c r="P272" s="104"/>
      <c r="Q272" s="104"/>
      <c r="R272" s="104"/>
      <c r="S272" s="104"/>
      <c r="T272" s="104"/>
    </row>
    <row r="273" spans="1:20" hidden="1" x14ac:dyDescent="0.35">
      <c r="A273" s="103" t="s">
        <v>89</v>
      </c>
      <c r="B273" s="104"/>
      <c r="C273" s="104"/>
      <c r="D273" s="104"/>
      <c r="E273" s="104"/>
      <c r="F273" s="104"/>
      <c r="G273" s="104"/>
      <c r="H273" s="104"/>
      <c r="I273" s="104"/>
      <c r="J273" s="104"/>
      <c r="K273" s="104"/>
      <c r="L273" s="104"/>
      <c r="M273" s="104"/>
      <c r="N273" s="104"/>
      <c r="O273" s="104"/>
      <c r="P273" s="104"/>
      <c r="Q273" s="104"/>
      <c r="R273" s="104"/>
      <c r="S273" s="104"/>
      <c r="T273" s="104"/>
    </row>
    <row r="274" spans="1:20" hidden="1" x14ac:dyDescent="0.35">
      <c r="A274" s="103" t="s">
        <v>90</v>
      </c>
      <c r="B274" s="104"/>
      <c r="C274" s="104"/>
      <c r="D274" s="104"/>
      <c r="E274" s="104"/>
      <c r="F274" s="104"/>
      <c r="G274" s="104"/>
      <c r="H274" s="104"/>
      <c r="I274" s="104"/>
      <c r="J274" s="104"/>
      <c r="K274" s="104"/>
      <c r="L274" s="104"/>
      <c r="M274" s="104"/>
      <c r="N274" s="104"/>
      <c r="O274" s="104"/>
      <c r="P274" s="104"/>
      <c r="Q274" s="104"/>
      <c r="R274" s="104"/>
      <c r="S274" s="104"/>
      <c r="T274" s="104"/>
    </row>
    <row r="275" spans="1:20" hidden="1" x14ac:dyDescent="0.35">
      <c r="A275" s="103" t="s">
        <v>91</v>
      </c>
      <c r="B275" s="104"/>
      <c r="C275" s="104"/>
      <c r="D275" s="104"/>
      <c r="E275" s="104"/>
      <c r="F275" s="104"/>
      <c r="G275" s="104"/>
      <c r="H275" s="104"/>
      <c r="I275" s="104"/>
      <c r="J275" s="104"/>
      <c r="K275" s="104"/>
      <c r="L275" s="104"/>
      <c r="M275" s="104"/>
      <c r="N275" s="104"/>
      <c r="O275" s="104"/>
      <c r="P275" s="104"/>
      <c r="Q275" s="104"/>
      <c r="R275" s="104"/>
      <c r="S275" s="104"/>
      <c r="T275" s="104"/>
    </row>
    <row r="276" spans="1:20" hidden="1" x14ac:dyDescent="0.35">
      <c r="A276" s="103" t="s">
        <v>92</v>
      </c>
      <c r="B276" s="104"/>
      <c r="C276" s="104"/>
      <c r="D276" s="104"/>
      <c r="E276" s="104"/>
      <c r="F276" s="104"/>
      <c r="G276" s="104"/>
      <c r="H276" s="104"/>
      <c r="I276" s="104"/>
      <c r="J276" s="104"/>
      <c r="K276" s="104"/>
      <c r="L276" s="104"/>
      <c r="M276" s="104"/>
      <c r="N276" s="104"/>
      <c r="O276" s="104"/>
      <c r="P276" s="104"/>
      <c r="Q276" s="104"/>
      <c r="R276" s="104"/>
      <c r="S276" s="104"/>
      <c r="T276" s="104"/>
    </row>
    <row r="277" spans="1:20" hidden="1" x14ac:dyDescent="0.35">
      <c r="A277" s="103" t="s">
        <v>93</v>
      </c>
      <c r="B277" s="104"/>
      <c r="C277" s="104"/>
      <c r="D277" s="104"/>
      <c r="E277" s="104"/>
      <c r="F277" s="104"/>
      <c r="G277" s="104"/>
      <c r="H277" s="104"/>
      <c r="I277" s="104"/>
      <c r="J277" s="104"/>
      <c r="K277" s="104"/>
      <c r="L277" s="104"/>
      <c r="M277" s="104"/>
      <c r="N277" s="104"/>
      <c r="O277" s="104"/>
      <c r="P277" s="104"/>
      <c r="Q277" s="104"/>
      <c r="R277" s="104"/>
      <c r="S277" s="104"/>
      <c r="T277" s="104"/>
    </row>
    <row r="278" spans="1:20" hidden="1" x14ac:dyDescent="0.35">
      <c r="A278" s="103" t="s">
        <v>94</v>
      </c>
      <c r="B278" s="104"/>
      <c r="C278" s="104"/>
      <c r="D278" s="104"/>
      <c r="E278" s="104"/>
      <c r="F278" s="104"/>
      <c r="G278" s="104"/>
      <c r="H278" s="104"/>
      <c r="I278" s="104"/>
      <c r="J278" s="104"/>
      <c r="K278" s="104"/>
      <c r="L278" s="104"/>
      <c r="M278" s="104"/>
      <c r="N278" s="104"/>
      <c r="O278" s="104"/>
      <c r="P278" s="104"/>
      <c r="Q278" s="104"/>
      <c r="R278" s="104"/>
      <c r="S278" s="104"/>
      <c r="T278" s="104"/>
    </row>
    <row r="279" spans="1:20" hidden="1" x14ac:dyDescent="0.35">
      <c r="A279" s="103" t="s">
        <v>95</v>
      </c>
      <c r="B279" s="104"/>
      <c r="C279" s="104"/>
      <c r="D279" s="104"/>
      <c r="E279" s="104"/>
      <c r="F279" s="104"/>
      <c r="G279" s="104"/>
      <c r="H279" s="104"/>
      <c r="I279" s="104"/>
      <c r="J279" s="104"/>
      <c r="K279" s="104"/>
      <c r="L279" s="104"/>
      <c r="M279" s="104"/>
      <c r="N279" s="104"/>
      <c r="O279" s="104"/>
      <c r="P279" s="104"/>
      <c r="Q279" s="104"/>
      <c r="R279" s="104"/>
      <c r="S279" s="104"/>
      <c r="T279" s="104"/>
    </row>
    <row r="280" spans="1:20" hidden="1" x14ac:dyDescent="0.35">
      <c r="A280" s="103" t="s">
        <v>96</v>
      </c>
      <c r="B280" s="104"/>
      <c r="C280" s="104"/>
      <c r="D280" s="104"/>
      <c r="E280" s="104"/>
      <c r="F280" s="104"/>
      <c r="G280" s="104"/>
      <c r="H280" s="104"/>
      <c r="I280" s="104"/>
      <c r="J280" s="104"/>
      <c r="K280" s="104"/>
      <c r="L280" s="104"/>
      <c r="M280" s="104"/>
      <c r="N280" s="104"/>
      <c r="O280" s="104"/>
      <c r="P280" s="104"/>
      <c r="Q280" s="104"/>
      <c r="R280" s="104"/>
      <c r="S280" s="104"/>
      <c r="T280" s="104"/>
    </row>
    <row r="281" spans="1:20" hidden="1" x14ac:dyDescent="0.35">
      <c r="A281" s="103" t="s">
        <v>97</v>
      </c>
      <c r="B281" s="104"/>
      <c r="C281" s="104"/>
      <c r="D281" s="104"/>
      <c r="E281" s="104"/>
      <c r="F281" s="104"/>
      <c r="G281" s="104"/>
      <c r="H281" s="104"/>
      <c r="I281" s="104"/>
      <c r="J281" s="104"/>
      <c r="K281" s="104"/>
      <c r="L281" s="104"/>
      <c r="M281" s="104"/>
      <c r="N281" s="104"/>
      <c r="O281" s="104"/>
      <c r="P281" s="104"/>
      <c r="Q281" s="104"/>
      <c r="R281" s="104"/>
      <c r="S281" s="104"/>
      <c r="T281" s="104"/>
    </row>
    <row r="282" spans="1:20" hidden="1" x14ac:dyDescent="0.35">
      <c r="A282" s="103" t="s">
        <v>98</v>
      </c>
      <c r="B282" s="104"/>
      <c r="C282" s="104"/>
      <c r="D282" s="104"/>
      <c r="E282" s="104"/>
      <c r="F282" s="104"/>
      <c r="G282" s="104"/>
      <c r="H282" s="104"/>
      <c r="I282" s="104"/>
      <c r="J282" s="104"/>
      <c r="K282" s="104"/>
      <c r="L282" s="104"/>
      <c r="M282" s="104"/>
      <c r="N282" s="104"/>
      <c r="O282" s="104"/>
      <c r="P282" s="104"/>
      <c r="Q282" s="104"/>
      <c r="R282" s="104"/>
      <c r="S282" s="104"/>
      <c r="T282" s="104"/>
    </row>
    <row r="283" spans="1:20" hidden="1" x14ac:dyDescent="0.35">
      <c r="A283" s="103" t="s">
        <v>99</v>
      </c>
      <c r="B283" s="104"/>
      <c r="C283" s="104"/>
      <c r="D283" s="104"/>
      <c r="E283" s="104"/>
      <c r="F283" s="104"/>
      <c r="G283" s="104"/>
      <c r="H283" s="104"/>
      <c r="I283" s="104"/>
      <c r="J283" s="104"/>
      <c r="K283" s="104"/>
      <c r="L283" s="104"/>
      <c r="M283" s="104"/>
      <c r="N283" s="104"/>
      <c r="O283" s="104"/>
      <c r="P283" s="104"/>
      <c r="Q283" s="104"/>
      <c r="R283" s="104"/>
      <c r="S283" s="104"/>
      <c r="T283" s="104"/>
    </row>
    <row r="284" spans="1:20" hidden="1" x14ac:dyDescent="0.35">
      <c r="A284" s="103" t="s">
        <v>100</v>
      </c>
      <c r="B284" s="104"/>
      <c r="C284" s="104"/>
      <c r="D284" s="104"/>
      <c r="E284" s="104"/>
      <c r="F284" s="104"/>
      <c r="G284" s="104"/>
      <c r="H284" s="104"/>
      <c r="I284" s="104"/>
      <c r="J284" s="104"/>
      <c r="K284" s="104"/>
      <c r="L284" s="104"/>
      <c r="M284" s="104"/>
      <c r="N284" s="104"/>
      <c r="O284" s="104"/>
      <c r="P284" s="104"/>
      <c r="Q284" s="104"/>
      <c r="R284" s="104"/>
      <c r="S284" s="104"/>
      <c r="T284" s="104"/>
    </row>
    <row r="285" spans="1:20" hidden="1" x14ac:dyDescent="0.35">
      <c r="A285" s="103" t="s">
        <v>89</v>
      </c>
      <c r="B285" s="104"/>
      <c r="C285" s="104"/>
      <c r="D285" s="104"/>
      <c r="E285" s="104"/>
      <c r="F285" s="104"/>
      <c r="G285" s="104"/>
      <c r="H285" s="104"/>
      <c r="I285" s="104"/>
      <c r="J285" s="104"/>
      <c r="K285" s="104"/>
      <c r="L285" s="104"/>
      <c r="M285" s="104"/>
      <c r="N285" s="104"/>
      <c r="O285" s="104"/>
      <c r="P285" s="104"/>
      <c r="Q285" s="104"/>
      <c r="R285" s="104"/>
      <c r="S285" s="104"/>
      <c r="T285" s="104"/>
    </row>
    <row r="286" spans="1:20" hidden="1" x14ac:dyDescent="0.35">
      <c r="A286" s="103" t="s">
        <v>90</v>
      </c>
      <c r="B286" s="104"/>
      <c r="C286" s="104"/>
      <c r="D286" s="104"/>
      <c r="E286" s="104"/>
      <c r="F286" s="104"/>
      <c r="G286" s="104"/>
      <c r="H286" s="104"/>
      <c r="I286" s="104"/>
      <c r="J286" s="104"/>
      <c r="K286" s="104"/>
      <c r="L286" s="104"/>
      <c r="M286" s="104"/>
      <c r="N286" s="104"/>
      <c r="O286" s="104"/>
      <c r="P286" s="104"/>
      <c r="Q286" s="104"/>
      <c r="R286" s="104"/>
      <c r="S286" s="104"/>
      <c r="T286" s="104"/>
    </row>
    <row r="287" spans="1:20" hidden="1" x14ac:dyDescent="0.35">
      <c r="A287" s="103" t="s">
        <v>91</v>
      </c>
      <c r="B287" s="104"/>
      <c r="C287" s="104"/>
      <c r="D287" s="104"/>
      <c r="E287" s="104"/>
      <c r="F287" s="104"/>
      <c r="G287" s="104"/>
      <c r="H287" s="104"/>
      <c r="I287" s="104"/>
      <c r="J287" s="104"/>
      <c r="K287" s="104"/>
      <c r="L287" s="104"/>
      <c r="M287" s="104"/>
      <c r="N287" s="104"/>
      <c r="O287" s="104"/>
      <c r="P287" s="104"/>
      <c r="Q287" s="104"/>
      <c r="R287" s="104"/>
      <c r="S287" s="104"/>
      <c r="T287" s="104"/>
    </row>
    <row r="288" spans="1:20" hidden="1" x14ac:dyDescent="0.35">
      <c r="A288" s="103" t="s">
        <v>92</v>
      </c>
      <c r="B288" s="104"/>
      <c r="C288" s="104"/>
      <c r="D288" s="104"/>
      <c r="E288" s="104"/>
      <c r="F288" s="104"/>
      <c r="G288" s="104"/>
      <c r="H288" s="104"/>
      <c r="I288" s="104"/>
      <c r="J288" s="104"/>
      <c r="K288" s="104"/>
      <c r="L288" s="104"/>
      <c r="M288" s="104"/>
      <c r="N288" s="104"/>
      <c r="O288" s="104"/>
      <c r="P288" s="104"/>
      <c r="Q288" s="104"/>
      <c r="R288" s="104"/>
      <c r="S288" s="104"/>
      <c r="T288" s="104"/>
    </row>
    <row r="289" spans="1:20" hidden="1" x14ac:dyDescent="0.35">
      <c r="A289" s="103" t="s">
        <v>93</v>
      </c>
      <c r="B289" s="104"/>
      <c r="C289" s="104"/>
      <c r="D289" s="104"/>
      <c r="E289" s="104"/>
      <c r="F289" s="104"/>
      <c r="G289" s="104"/>
      <c r="H289" s="104"/>
      <c r="I289" s="104"/>
      <c r="J289" s="104"/>
      <c r="K289" s="104"/>
      <c r="L289" s="104"/>
      <c r="M289" s="104"/>
      <c r="N289" s="104"/>
      <c r="O289" s="104"/>
      <c r="P289" s="104"/>
      <c r="Q289" s="104"/>
      <c r="R289" s="104"/>
      <c r="S289" s="104"/>
      <c r="T289" s="104"/>
    </row>
    <row r="290" spans="1:20" hidden="1" x14ac:dyDescent="0.35">
      <c r="A290" s="103" t="s">
        <v>94</v>
      </c>
      <c r="B290" s="104"/>
      <c r="C290" s="104"/>
      <c r="D290" s="104"/>
      <c r="E290" s="104"/>
      <c r="F290" s="104"/>
      <c r="G290" s="104"/>
      <c r="H290" s="104"/>
      <c r="I290" s="104"/>
      <c r="J290" s="104"/>
      <c r="K290" s="104"/>
      <c r="L290" s="104"/>
      <c r="M290" s="104"/>
      <c r="N290" s="104"/>
      <c r="O290" s="104"/>
      <c r="P290" s="104"/>
      <c r="Q290" s="104"/>
      <c r="R290" s="104"/>
      <c r="S290" s="104"/>
      <c r="T290" s="104"/>
    </row>
    <row r="291" spans="1:20" hidden="1" x14ac:dyDescent="0.35">
      <c r="A291" s="103" t="s">
        <v>95</v>
      </c>
      <c r="B291" s="104"/>
      <c r="C291" s="104"/>
      <c r="D291" s="104"/>
      <c r="E291" s="104"/>
      <c r="F291" s="104"/>
      <c r="G291" s="104"/>
      <c r="H291" s="104"/>
      <c r="I291" s="104"/>
      <c r="J291" s="104"/>
      <c r="K291" s="104"/>
      <c r="L291" s="104"/>
      <c r="M291" s="104"/>
      <c r="N291" s="104"/>
      <c r="O291" s="104"/>
      <c r="P291" s="104"/>
      <c r="Q291" s="104"/>
      <c r="R291" s="104"/>
      <c r="S291" s="104"/>
      <c r="T291" s="104"/>
    </row>
    <row r="292" spans="1:20" hidden="1" x14ac:dyDescent="0.35">
      <c r="A292" s="103" t="s">
        <v>96</v>
      </c>
      <c r="B292" s="104"/>
      <c r="C292" s="104"/>
      <c r="D292" s="104"/>
      <c r="E292" s="104"/>
      <c r="F292" s="104"/>
      <c r="G292" s="104"/>
      <c r="H292" s="104"/>
      <c r="I292" s="104"/>
      <c r="J292" s="104"/>
      <c r="K292" s="104"/>
      <c r="L292" s="104"/>
      <c r="M292" s="104"/>
      <c r="N292" s="104"/>
      <c r="O292" s="104"/>
      <c r="P292" s="104"/>
      <c r="Q292" s="104"/>
      <c r="R292" s="104"/>
      <c r="S292" s="104"/>
      <c r="T292" s="104"/>
    </row>
    <row r="293" spans="1:20" hidden="1" x14ac:dyDescent="0.35">
      <c r="A293" s="103" t="s">
        <v>97</v>
      </c>
      <c r="B293" s="104"/>
      <c r="C293" s="104"/>
      <c r="D293" s="104"/>
      <c r="E293" s="104"/>
      <c r="F293" s="104"/>
      <c r="G293" s="104"/>
      <c r="H293" s="104"/>
      <c r="I293" s="104"/>
      <c r="J293" s="104"/>
      <c r="K293" s="104"/>
      <c r="L293" s="104"/>
      <c r="M293" s="104"/>
      <c r="N293" s="104"/>
      <c r="O293" s="104"/>
      <c r="P293" s="104"/>
      <c r="Q293" s="104"/>
      <c r="R293" s="104"/>
      <c r="S293" s="104"/>
      <c r="T293" s="104"/>
    </row>
    <row r="294" spans="1:20" hidden="1" x14ac:dyDescent="0.35">
      <c r="A294" s="103" t="s">
        <v>98</v>
      </c>
      <c r="B294" s="104"/>
      <c r="C294" s="104"/>
      <c r="D294" s="104"/>
      <c r="E294" s="104"/>
      <c r="F294" s="104"/>
      <c r="G294" s="104"/>
      <c r="H294" s="104"/>
      <c r="I294" s="104"/>
      <c r="J294" s="104"/>
      <c r="K294" s="104"/>
      <c r="L294" s="104"/>
      <c r="M294" s="104"/>
      <c r="N294" s="104"/>
      <c r="O294" s="104"/>
      <c r="P294" s="104"/>
      <c r="Q294" s="104"/>
      <c r="R294" s="104"/>
      <c r="S294" s="104"/>
      <c r="T294" s="104"/>
    </row>
    <row r="295" spans="1:20" hidden="1" x14ac:dyDescent="0.35">
      <c r="A295" s="103" t="s">
        <v>99</v>
      </c>
      <c r="B295" s="104"/>
      <c r="C295" s="104"/>
      <c r="D295" s="104"/>
      <c r="E295" s="104"/>
      <c r="F295" s="104"/>
      <c r="G295" s="104"/>
      <c r="H295" s="104"/>
      <c r="I295" s="104"/>
      <c r="J295" s="104"/>
      <c r="K295" s="104"/>
      <c r="L295" s="104"/>
      <c r="M295" s="104"/>
      <c r="N295" s="104"/>
      <c r="O295" s="104"/>
      <c r="P295" s="104"/>
      <c r="Q295" s="104"/>
      <c r="R295" s="104"/>
      <c r="S295" s="104"/>
      <c r="T295" s="104"/>
    </row>
    <row r="296" spans="1:20" hidden="1" x14ac:dyDescent="0.35">
      <c r="A296" s="103" t="s">
        <v>100</v>
      </c>
      <c r="B296" s="104"/>
      <c r="C296" s="104"/>
      <c r="D296" s="104"/>
      <c r="E296" s="104"/>
      <c r="F296" s="104"/>
      <c r="G296" s="104"/>
      <c r="H296" s="104"/>
      <c r="I296" s="104"/>
      <c r="J296" s="104"/>
      <c r="K296" s="104"/>
      <c r="L296" s="104"/>
      <c r="M296" s="104"/>
      <c r="N296" s="104"/>
      <c r="O296" s="104"/>
      <c r="P296" s="104"/>
      <c r="Q296" s="104"/>
      <c r="R296" s="104"/>
      <c r="S296" s="104"/>
      <c r="T296" s="104"/>
    </row>
    <row r="297" spans="1:20" hidden="1" x14ac:dyDescent="0.35">
      <c r="A297" s="103" t="s">
        <v>89</v>
      </c>
      <c r="B297" s="104"/>
      <c r="C297" s="104"/>
      <c r="D297" s="104"/>
      <c r="E297" s="104"/>
      <c r="F297" s="104"/>
      <c r="G297" s="104"/>
      <c r="H297" s="104"/>
      <c r="I297" s="104"/>
      <c r="J297" s="104"/>
      <c r="K297" s="104"/>
      <c r="L297" s="104"/>
      <c r="M297" s="104"/>
      <c r="N297" s="104"/>
      <c r="O297" s="104"/>
      <c r="P297" s="104"/>
      <c r="Q297" s="104"/>
      <c r="R297" s="104"/>
      <c r="S297" s="104"/>
      <c r="T297" s="104"/>
    </row>
    <row r="298" spans="1:20" hidden="1" x14ac:dyDescent="0.35">
      <c r="A298" s="103" t="s">
        <v>90</v>
      </c>
      <c r="B298" s="104"/>
      <c r="C298" s="104"/>
      <c r="D298" s="104"/>
      <c r="E298" s="104"/>
      <c r="F298" s="104"/>
      <c r="G298" s="104"/>
      <c r="H298" s="104"/>
      <c r="I298" s="104"/>
      <c r="J298" s="104"/>
      <c r="K298" s="104"/>
      <c r="L298" s="104"/>
      <c r="M298" s="104"/>
      <c r="N298" s="104"/>
      <c r="O298" s="104"/>
      <c r="P298" s="104"/>
      <c r="Q298" s="104"/>
      <c r="R298" s="104"/>
      <c r="S298" s="104"/>
      <c r="T298" s="104"/>
    </row>
    <row r="299" spans="1:20" hidden="1" x14ac:dyDescent="0.35">
      <c r="A299" s="103" t="s">
        <v>91</v>
      </c>
      <c r="B299" s="104"/>
      <c r="C299" s="104"/>
      <c r="D299" s="104"/>
      <c r="E299" s="104"/>
      <c r="F299" s="104"/>
      <c r="G299" s="104"/>
      <c r="H299" s="104"/>
      <c r="I299" s="104"/>
      <c r="J299" s="104"/>
      <c r="K299" s="104"/>
      <c r="L299" s="104"/>
      <c r="M299" s="104"/>
      <c r="N299" s="104"/>
      <c r="O299" s="104"/>
      <c r="P299" s="104"/>
      <c r="Q299" s="104"/>
      <c r="R299" s="104"/>
      <c r="S299" s="104"/>
      <c r="T299" s="104"/>
    </row>
    <row r="300" spans="1:20" hidden="1" x14ac:dyDescent="0.35">
      <c r="A300" s="103" t="s">
        <v>92</v>
      </c>
      <c r="B300" s="104"/>
      <c r="C300" s="104"/>
      <c r="D300" s="104"/>
      <c r="E300" s="104"/>
      <c r="F300" s="104"/>
      <c r="G300" s="104"/>
      <c r="H300" s="104"/>
      <c r="I300" s="104"/>
      <c r="J300" s="104"/>
      <c r="K300" s="104"/>
      <c r="L300" s="104"/>
      <c r="M300" s="104"/>
      <c r="N300" s="104"/>
      <c r="O300" s="104"/>
      <c r="P300" s="104"/>
      <c r="Q300" s="104"/>
      <c r="R300" s="104"/>
      <c r="S300" s="104"/>
      <c r="T300" s="104"/>
    </row>
    <row r="301" spans="1:20" hidden="1" x14ac:dyDescent="0.35">
      <c r="A301" s="103" t="s">
        <v>93</v>
      </c>
      <c r="B301" s="104"/>
      <c r="C301" s="104"/>
      <c r="D301" s="104"/>
      <c r="E301" s="104"/>
      <c r="F301" s="104"/>
      <c r="G301" s="104"/>
      <c r="H301" s="104"/>
      <c r="I301" s="104"/>
      <c r="J301" s="104"/>
      <c r="K301" s="104"/>
      <c r="L301" s="104"/>
      <c r="M301" s="104"/>
      <c r="N301" s="104"/>
      <c r="O301" s="104"/>
      <c r="P301" s="104"/>
      <c r="Q301" s="104"/>
      <c r="R301" s="104"/>
      <c r="S301" s="104"/>
      <c r="T301" s="104"/>
    </row>
    <row r="302" spans="1:20" hidden="1" x14ac:dyDescent="0.35">
      <c r="A302" s="103" t="s">
        <v>94</v>
      </c>
      <c r="B302" s="104"/>
      <c r="C302" s="104"/>
      <c r="D302" s="104"/>
      <c r="E302" s="104"/>
      <c r="F302" s="104"/>
      <c r="G302" s="104"/>
      <c r="H302" s="104"/>
      <c r="I302" s="104"/>
      <c r="J302" s="104"/>
      <c r="K302" s="104"/>
      <c r="L302" s="104"/>
      <c r="M302" s="104"/>
      <c r="N302" s="104"/>
      <c r="O302" s="104"/>
      <c r="P302" s="104"/>
      <c r="Q302" s="104"/>
      <c r="R302" s="104"/>
      <c r="S302" s="104"/>
      <c r="T302" s="104"/>
    </row>
    <row r="303" spans="1:20" hidden="1" x14ac:dyDescent="0.35">
      <c r="A303" s="103" t="s">
        <v>95</v>
      </c>
      <c r="B303" s="104"/>
      <c r="C303" s="104"/>
      <c r="D303" s="104"/>
      <c r="E303" s="104"/>
      <c r="F303" s="104"/>
      <c r="G303" s="104"/>
      <c r="H303" s="104"/>
      <c r="I303" s="104"/>
      <c r="J303" s="104"/>
      <c r="K303" s="104"/>
      <c r="L303" s="104"/>
      <c r="M303" s="104"/>
      <c r="N303" s="104"/>
      <c r="O303" s="104"/>
      <c r="P303" s="104"/>
      <c r="Q303" s="104"/>
      <c r="R303" s="104"/>
      <c r="S303" s="104"/>
      <c r="T303" s="104"/>
    </row>
    <row r="304" spans="1:20" hidden="1" x14ac:dyDescent="0.35">
      <c r="A304" s="103" t="s">
        <v>96</v>
      </c>
      <c r="B304" s="104"/>
      <c r="C304" s="104"/>
      <c r="D304" s="104"/>
      <c r="E304" s="104"/>
      <c r="F304" s="104"/>
      <c r="G304" s="104"/>
      <c r="H304" s="104"/>
      <c r="I304" s="104"/>
      <c r="J304" s="104"/>
      <c r="K304" s="104"/>
      <c r="L304" s="104"/>
      <c r="M304" s="104"/>
      <c r="N304" s="104"/>
      <c r="O304" s="104"/>
      <c r="P304" s="104"/>
      <c r="Q304" s="104"/>
      <c r="R304" s="104"/>
      <c r="S304" s="104"/>
      <c r="T304" s="104"/>
    </row>
    <row r="305" spans="1:20" hidden="1" x14ac:dyDescent="0.35">
      <c r="A305" s="103" t="s">
        <v>97</v>
      </c>
      <c r="B305" s="104"/>
      <c r="C305" s="104"/>
      <c r="D305" s="104"/>
      <c r="E305" s="104"/>
      <c r="F305" s="104"/>
      <c r="G305" s="104"/>
      <c r="H305" s="104"/>
      <c r="I305" s="104"/>
      <c r="J305" s="104"/>
      <c r="K305" s="104"/>
      <c r="L305" s="104"/>
      <c r="M305" s="104"/>
      <c r="N305" s="104"/>
      <c r="O305" s="104"/>
      <c r="P305" s="104"/>
      <c r="Q305" s="104"/>
      <c r="R305" s="104"/>
      <c r="S305" s="104"/>
      <c r="T305" s="104"/>
    </row>
    <row r="306" spans="1:20" hidden="1" x14ac:dyDescent="0.35">
      <c r="A306" s="103" t="s">
        <v>98</v>
      </c>
      <c r="B306" s="104"/>
      <c r="C306" s="104"/>
      <c r="D306" s="104"/>
      <c r="E306" s="104"/>
      <c r="F306" s="104"/>
      <c r="G306" s="104"/>
      <c r="H306" s="104"/>
      <c r="I306" s="104"/>
      <c r="J306" s="104"/>
      <c r="K306" s="104"/>
      <c r="L306" s="104"/>
      <c r="M306" s="104"/>
      <c r="N306" s="104"/>
      <c r="O306" s="104"/>
      <c r="P306" s="104"/>
      <c r="Q306" s="104"/>
      <c r="R306" s="104"/>
      <c r="S306" s="104"/>
      <c r="T306" s="104"/>
    </row>
    <row r="307" spans="1:20" hidden="1" x14ac:dyDescent="0.35">
      <c r="A307" s="103" t="s">
        <v>99</v>
      </c>
      <c r="B307" s="104"/>
      <c r="C307" s="104"/>
      <c r="D307" s="104"/>
      <c r="E307" s="104"/>
      <c r="F307" s="104"/>
      <c r="G307" s="104"/>
      <c r="H307" s="104"/>
      <c r="I307" s="104"/>
      <c r="J307" s="104"/>
      <c r="K307" s="104"/>
      <c r="L307" s="104"/>
      <c r="M307" s="104"/>
      <c r="N307" s="104"/>
      <c r="O307" s="104"/>
      <c r="P307" s="104"/>
      <c r="Q307" s="104"/>
      <c r="R307" s="104"/>
      <c r="S307" s="104"/>
      <c r="T307" s="104"/>
    </row>
    <row r="308" spans="1:20" hidden="1" x14ac:dyDescent="0.35">
      <c r="A308" s="103" t="s">
        <v>100</v>
      </c>
      <c r="B308" s="104"/>
      <c r="C308" s="104"/>
      <c r="D308" s="104"/>
      <c r="E308" s="104"/>
      <c r="F308" s="104"/>
      <c r="G308" s="104"/>
      <c r="H308" s="104"/>
      <c r="I308" s="104"/>
      <c r="J308" s="104"/>
      <c r="K308" s="104"/>
      <c r="L308" s="104"/>
      <c r="M308" s="104"/>
      <c r="N308" s="104"/>
      <c r="O308" s="104"/>
      <c r="P308" s="104"/>
      <c r="Q308" s="104"/>
      <c r="R308" s="104"/>
      <c r="S308" s="104"/>
      <c r="T308" s="104"/>
    </row>
    <row r="309" spans="1:20" hidden="1" x14ac:dyDescent="0.35">
      <c r="A309" s="103" t="s">
        <v>89</v>
      </c>
      <c r="B309" s="104"/>
      <c r="C309" s="104"/>
      <c r="D309" s="104"/>
      <c r="E309" s="104"/>
      <c r="F309" s="104"/>
      <c r="G309" s="104"/>
      <c r="H309" s="104"/>
      <c r="I309" s="104"/>
      <c r="J309" s="104"/>
      <c r="K309" s="104"/>
      <c r="L309" s="104"/>
      <c r="M309" s="104"/>
      <c r="N309" s="104"/>
      <c r="O309" s="104"/>
      <c r="P309" s="104"/>
      <c r="Q309" s="104"/>
      <c r="R309" s="104"/>
      <c r="S309" s="104"/>
      <c r="T309" s="104"/>
    </row>
    <row r="310" spans="1:20" hidden="1" x14ac:dyDescent="0.35">
      <c r="A310" s="103" t="s">
        <v>90</v>
      </c>
      <c r="B310" s="104"/>
      <c r="C310" s="104"/>
      <c r="D310" s="104"/>
      <c r="E310" s="104"/>
      <c r="F310" s="104"/>
      <c r="G310" s="104"/>
      <c r="H310" s="104"/>
      <c r="I310" s="104"/>
      <c r="J310" s="104"/>
      <c r="K310" s="104"/>
      <c r="L310" s="104"/>
      <c r="M310" s="104"/>
      <c r="N310" s="104"/>
      <c r="O310" s="104"/>
      <c r="P310" s="104"/>
      <c r="Q310" s="104"/>
      <c r="R310" s="104"/>
      <c r="S310" s="104"/>
      <c r="T310" s="104"/>
    </row>
    <row r="311" spans="1:20" hidden="1" x14ac:dyDescent="0.35">
      <c r="A311" s="103" t="s">
        <v>91</v>
      </c>
      <c r="B311" s="104"/>
      <c r="C311" s="104"/>
      <c r="D311" s="104"/>
      <c r="E311" s="104"/>
      <c r="F311" s="104"/>
      <c r="G311" s="104"/>
      <c r="H311" s="104"/>
      <c r="I311" s="104"/>
      <c r="J311" s="104"/>
      <c r="K311" s="104"/>
      <c r="L311" s="104"/>
      <c r="M311" s="104"/>
      <c r="N311" s="104"/>
      <c r="O311" s="104"/>
      <c r="P311" s="104"/>
      <c r="Q311" s="104"/>
      <c r="R311" s="104"/>
      <c r="S311" s="104"/>
      <c r="T311" s="104"/>
    </row>
    <row r="312" spans="1:20" hidden="1" x14ac:dyDescent="0.35">
      <c r="A312" s="103" t="s">
        <v>92</v>
      </c>
      <c r="B312" s="104"/>
      <c r="C312" s="104"/>
      <c r="D312" s="104"/>
      <c r="E312" s="104"/>
      <c r="F312" s="104"/>
      <c r="G312" s="104"/>
      <c r="H312" s="104"/>
      <c r="I312" s="104"/>
      <c r="J312" s="104"/>
      <c r="K312" s="104"/>
      <c r="L312" s="104"/>
      <c r="M312" s="104"/>
      <c r="N312" s="104"/>
      <c r="O312" s="104"/>
      <c r="P312" s="104"/>
      <c r="Q312" s="104"/>
      <c r="R312" s="104"/>
      <c r="S312" s="104"/>
      <c r="T312" s="104"/>
    </row>
    <row r="313" spans="1:20" hidden="1" x14ac:dyDescent="0.35">
      <c r="A313" s="103" t="s">
        <v>93</v>
      </c>
      <c r="B313" s="104"/>
      <c r="C313" s="104"/>
      <c r="D313" s="104"/>
      <c r="E313" s="104"/>
      <c r="F313" s="104"/>
      <c r="G313" s="104"/>
      <c r="H313" s="104"/>
      <c r="I313" s="104"/>
      <c r="J313" s="104"/>
      <c r="K313" s="104"/>
      <c r="L313" s="104"/>
      <c r="M313" s="104"/>
      <c r="N313" s="104"/>
      <c r="O313" s="104"/>
      <c r="P313" s="104"/>
      <c r="Q313" s="104"/>
      <c r="R313" s="104"/>
      <c r="S313" s="104"/>
      <c r="T313" s="104"/>
    </row>
    <row r="314" spans="1:20" hidden="1" x14ac:dyDescent="0.35">
      <c r="A314" s="103" t="s">
        <v>94</v>
      </c>
      <c r="B314" s="104"/>
      <c r="C314" s="104"/>
      <c r="D314" s="104"/>
      <c r="E314" s="104"/>
      <c r="F314" s="104"/>
      <c r="G314" s="104"/>
      <c r="H314" s="104"/>
      <c r="I314" s="104"/>
      <c r="J314" s="104"/>
      <c r="K314" s="104"/>
      <c r="L314" s="104"/>
      <c r="M314" s="104"/>
      <c r="N314" s="104"/>
      <c r="O314" s="104"/>
      <c r="P314" s="104"/>
      <c r="Q314" s="104"/>
      <c r="R314" s="104"/>
      <c r="S314" s="104"/>
      <c r="T314" s="104"/>
    </row>
    <row r="315" spans="1:20" hidden="1" x14ac:dyDescent="0.35">
      <c r="A315" s="103" t="s">
        <v>95</v>
      </c>
      <c r="B315" s="104"/>
      <c r="C315" s="104"/>
      <c r="D315" s="104"/>
      <c r="E315" s="104"/>
      <c r="F315" s="104"/>
      <c r="G315" s="104"/>
      <c r="H315" s="104"/>
      <c r="I315" s="104"/>
      <c r="J315" s="104"/>
      <c r="K315" s="104"/>
      <c r="L315" s="104"/>
      <c r="M315" s="104"/>
      <c r="N315" s="104"/>
      <c r="O315" s="104"/>
      <c r="P315" s="104"/>
      <c r="Q315" s="104"/>
      <c r="R315" s="104"/>
      <c r="S315" s="104"/>
      <c r="T315" s="104"/>
    </row>
    <row r="316" spans="1:20" hidden="1" x14ac:dyDescent="0.35">
      <c r="A316" s="103" t="s">
        <v>96</v>
      </c>
      <c r="B316" s="104"/>
      <c r="C316" s="104"/>
      <c r="D316" s="104"/>
      <c r="E316" s="104"/>
      <c r="F316" s="104"/>
      <c r="G316" s="104"/>
      <c r="H316" s="104"/>
      <c r="I316" s="104"/>
      <c r="J316" s="104"/>
      <c r="K316" s="104"/>
      <c r="L316" s="104"/>
      <c r="M316" s="104"/>
      <c r="N316" s="104"/>
      <c r="O316" s="104"/>
      <c r="P316" s="104"/>
      <c r="Q316" s="104"/>
      <c r="R316" s="104"/>
      <c r="S316" s="104"/>
      <c r="T316" s="104"/>
    </row>
    <row r="317" spans="1:20" hidden="1" x14ac:dyDescent="0.35">
      <c r="A317" s="103" t="s">
        <v>97</v>
      </c>
      <c r="B317" s="104"/>
      <c r="C317" s="104"/>
      <c r="D317" s="104"/>
      <c r="E317" s="104"/>
      <c r="F317" s="104"/>
      <c r="G317" s="104"/>
      <c r="H317" s="104"/>
      <c r="I317" s="104"/>
      <c r="J317" s="104"/>
      <c r="K317" s="104"/>
      <c r="L317" s="104"/>
      <c r="M317" s="104"/>
      <c r="N317" s="104"/>
      <c r="O317" s="104"/>
      <c r="P317" s="104"/>
      <c r="Q317" s="104"/>
      <c r="R317" s="104"/>
      <c r="S317" s="104"/>
      <c r="T317" s="104"/>
    </row>
    <row r="318" spans="1:20" x14ac:dyDescent="0.35">
      <c r="A318" s="103" t="s">
        <v>98</v>
      </c>
      <c r="B318" s="104"/>
      <c r="C318" s="104"/>
      <c r="D318" s="104"/>
      <c r="E318" s="104"/>
      <c r="F318" s="104"/>
      <c r="G318" s="104"/>
      <c r="H318" s="104"/>
      <c r="I318" s="104"/>
      <c r="J318" s="104"/>
      <c r="K318" s="104"/>
      <c r="L318" s="104"/>
      <c r="M318" s="104"/>
      <c r="N318" s="104"/>
      <c r="O318" s="104"/>
      <c r="P318" s="104"/>
      <c r="Q318" s="104"/>
      <c r="R318" s="104"/>
      <c r="S318" s="104"/>
      <c r="T318" s="104"/>
    </row>
    <row r="319" spans="1:20" x14ac:dyDescent="0.35">
      <c r="A319" s="103" t="s">
        <v>99</v>
      </c>
      <c r="B319" s="104"/>
      <c r="C319" s="104"/>
      <c r="D319" s="104"/>
      <c r="E319" s="104"/>
      <c r="F319" s="104"/>
      <c r="G319" s="104"/>
      <c r="H319" s="104"/>
      <c r="I319" s="104"/>
      <c r="J319" s="104"/>
      <c r="K319" s="104"/>
      <c r="L319" s="104"/>
      <c r="M319" s="104"/>
      <c r="N319" s="104"/>
      <c r="O319" s="104"/>
      <c r="P319" s="104"/>
      <c r="Q319" s="104"/>
      <c r="R319" s="104"/>
      <c r="S319" s="104"/>
      <c r="T319" s="104"/>
    </row>
    <row r="320" spans="1:20" x14ac:dyDescent="0.35">
      <c r="A320" s="103" t="s">
        <v>100</v>
      </c>
      <c r="B320" s="104"/>
      <c r="C320" s="104"/>
      <c r="D320" s="104"/>
      <c r="E320" s="104"/>
      <c r="F320" s="104"/>
      <c r="G320" s="104"/>
      <c r="H320" s="104"/>
      <c r="I320" s="104"/>
      <c r="J320" s="104"/>
      <c r="K320" s="104"/>
      <c r="L320" s="104"/>
      <c r="M320" s="104"/>
      <c r="N320" s="104"/>
      <c r="O320" s="104"/>
      <c r="P320" s="104"/>
      <c r="Q320" s="104"/>
      <c r="R320" s="104"/>
      <c r="S320" s="104"/>
      <c r="T320" s="104"/>
    </row>
    <row r="321" spans="1:20" x14ac:dyDescent="0.35">
      <c r="A321" s="103" t="s">
        <v>138</v>
      </c>
      <c r="B321" s="104">
        <f>'Month (GWh)'!B321</f>
        <v>36687.370000000003</v>
      </c>
      <c r="C321" s="104">
        <f>'Month (GWh)'!C321</f>
        <v>69680.710000000006</v>
      </c>
      <c r="D321" s="104">
        <f>'Month (GWh)'!D321</f>
        <v>8639.0300000000007</v>
      </c>
      <c r="E321" s="104">
        <f>'Month (GWh)'!E321</f>
        <v>61041.680000000008</v>
      </c>
      <c r="F321" s="104">
        <f>'Month (GWh)'!F321</f>
        <v>2724.66</v>
      </c>
      <c r="G321" s="104">
        <f>'Month (GWh)'!G321</f>
        <v>-48.38</v>
      </c>
      <c r="H321" s="104">
        <f>'Month (GWh)'!H321</f>
        <v>577.37</v>
      </c>
      <c r="I321" s="104">
        <f>'Month (GWh)'!I321</f>
        <v>106368.08000000002</v>
      </c>
      <c r="J321" s="104">
        <f>'Month (GWh)'!J321</f>
        <v>100982.70000000001</v>
      </c>
      <c r="K321" s="104" t="str">
        <f>'Month (GWh)'!K321</f>
        <v>[x]</v>
      </c>
      <c r="L321" s="104" t="str">
        <f>'Month (GWh)'!L321</f>
        <v>[x]</v>
      </c>
      <c r="M321" s="104" t="str">
        <f>'Month (GWh)'!M321</f>
        <v>[x]</v>
      </c>
      <c r="N321" s="104" t="str">
        <f>'Month (GWh)'!N321</f>
        <v>[x]</v>
      </c>
      <c r="O321" s="104">
        <f>'Month (GWh)'!O321</f>
        <v>3966.22</v>
      </c>
      <c r="P321" s="104">
        <f>'Month (GWh)'!P321</f>
        <v>164.82</v>
      </c>
      <c r="Q321" s="104">
        <f>'Month (GWh)'!Q321</f>
        <v>531.52</v>
      </c>
      <c r="R321" s="104">
        <f>'Month (GWh)'!R321</f>
        <v>0</v>
      </c>
      <c r="S321" s="104" t="str">
        <f>'Month (GWh)'!S321</f>
        <v>[x]</v>
      </c>
      <c r="T321" s="104" t="str">
        <f>'Month (GWh)'!T321</f>
        <v>[x]</v>
      </c>
    </row>
    <row r="322" spans="1:20" x14ac:dyDescent="0.35">
      <c r="A322" s="103" t="s">
        <v>139</v>
      </c>
      <c r="B322" s="104">
        <f>'Month (GWh)'!B322+Calculation_GWh!B321</f>
        <v>69627.23000000001</v>
      </c>
      <c r="C322" s="104">
        <f>'Month (GWh)'!C322+Calculation_GWh!C321</f>
        <v>122936.39000000001</v>
      </c>
      <c r="D322" s="104">
        <f>'Month (GWh)'!D322+Calculation_GWh!D321</f>
        <v>18494.36</v>
      </c>
      <c r="E322" s="104">
        <f>'Month (GWh)'!E322+Calculation_GWh!E321</f>
        <v>104442.03</v>
      </c>
      <c r="F322" s="104">
        <f>'Month (GWh)'!F322+Calculation_GWh!F321</f>
        <v>4487.05</v>
      </c>
      <c r="G322" s="104">
        <f>'Month (GWh)'!G322+Calculation_GWh!G321</f>
        <v>-96.76</v>
      </c>
      <c r="H322" s="104">
        <f>'Month (GWh)'!H322+Calculation_GWh!H321</f>
        <v>1098.8699999999999</v>
      </c>
      <c r="I322" s="104">
        <f>'Month (GWh)'!I322+Calculation_GWh!I321</f>
        <v>192563.62000000002</v>
      </c>
      <c r="J322" s="104">
        <f>'Month (GWh)'!J322+Calculation_GWh!J321</f>
        <v>179558.42</v>
      </c>
      <c r="K322" s="104"/>
      <c r="L322" s="104"/>
      <c r="M322" s="104"/>
      <c r="N322" s="104"/>
      <c r="O322" s="104">
        <f>'Month (GWh)'!O322+Calculation_GWh!O321</f>
        <v>7695.53</v>
      </c>
      <c r="P322" s="104">
        <f>'Month (GWh)'!P322+Calculation_GWh!P321</f>
        <v>269.45</v>
      </c>
      <c r="Q322" s="104">
        <f>'Month (GWh)'!Q322+Calculation_GWh!Q321</f>
        <v>860.39</v>
      </c>
      <c r="R322" s="104">
        <f>'Month (GWh)'!R322+Calculation_GWh!R321</f>
        <v>0</v>
      </c>
      <c r="S322" s="104"/>
      <c r="T322" s="104"/>
    </row>
    <row r="323" spans="1:20" x14ac:dyDescent="0.35">
      <c r="A323" s="103" t="s">
        <v>128</v>
      </c>
      <c r="B323" s="104">
        <f>'Month (GWh)'!B323+Calculation_GWh!B322</f>
        <v>105157.55000000002</v>
      </c>
      <c r="C323" s="104">
        <f>'Month (GWh)'!C323+Calculation_GWh!C322</f>
        <v>178373.66</v>
      </c>
      <c r="D323" s="104">
        <f>'Month (GWh)'!D323+Calculation_GWh!D322</f>
        <v>33248.239999999998</v>
      </c>
      <c r="E323" s="104">
        <f>'Month (GWh)'!E323+Calculation_GWh!E322</f>
        <v>145125.41999999998</v>
      </c>
      <c r="F323" s="104">
        <f>'Month (GWh)'!F323+Calculation_GWh!F322</f>
        <v>4802.76</v>
      </c>
      <c r="G323" s="104">
        <f>'Month (GWh)'!G323+Calculation_GWh!G322</f>
        <v>-145.14000000000001</v>
      </c>
      <c r="H323" s="104">
        <f>'Month (GWh)'!H323+Calculation_GWh!H322</f>
        <v>1676.2399999999998</v>
      </c>
      <c r="I323" s="104">
        <f>'Month (GWh)'!I323+Calculation_GWh!I322</f>
        <v>283531.21000000002</v>
      </c>
      <c r="J323" s="104">
        <f>'Month (GWh)'!J323+Calculation_GWh!J322</f>
        <v>256616.83000000002</v>
      </c>
      <c r="K323" s="104"/>
      <c r="L323" s="104"/>
      <c r="M323" s="104"/>
      <c r="N323" s="104"/>
      <c r="O323" s="104">
        <f>'Month (GWh)'!O323+Calculation_GWh!O322</f>
        <v>11600.43</v>
      </c>
      <c r="P323" s="104">
        <f>'Month (GWh)'!P323+Calculation_GWh!P322</f>
        <v>335.48</v>
      </c>
      <c r="Q323" s="104">
        <f>'Month (GWh)'!Q323+Calculation_GWh!Q322</f>
        <v>1225.1399999999999</v>
      </c>
      <c r="R323" s="104">
        <f>'Month (GWh)'!R323+Calculation_GWh!R322</f>
        <v>0</v>
      </c>
      <c r="S323" s="104"/>
      <c r="T323" s="104"/>
    </row>
    <row r="324" spans="1:20" x14ac:dyDescent="0.35">
      <c r="A324" s="103" t="s">
        <v>129</v>
      </c>
      <c r="B324" s="104">
        <f>'Month (GWh)'!B324+Calculation_GWh!B323</f>
        <v>140683.5</v>
      </c>
      <c r="C324" s="104">
        <f>'Month (GWh)'!C324+Calculation_GWh!C323</f>
        <v>236881.11</v>
      </c>
      <c r="D324" s="104">
        <f>'Month (GWh)'!D324+Calculation_GWh!D323</f>
        <v>59394.09</v>
      </c>
      <c r="E324" s="104">
        <f>'Month (GWh)'!E324+Calculation_GWh!E323</f>
        <v>177487.02</v>
      </c>
      <c r="F324" s="104">
        <f>'Month (GWh)'!F324+Calculation_GWh!F323</f>
        <v>6053.38</v>
      </c>
      <c r="G324" s="104">
        <f>'Month (GWh)'!G324+Calculation_GWh!G323</f>
        <v>-188.09000000000003</v>
      </c>
      <c r="H324" s="104">
        <f>'Month (GWh)'!H324+Calculation_GWh!H323</f>
        <v>2234.9899999999998</v>
      </c>
      <c r="I324" s="104">
        <f>'Month (GWh)'!I324+Calculation_GWh!I323</f>
        <v>377564.61</v>
      </c>
      <c r="J324" s="104">
        <f>'Month (GWh)'!J324+Calculation_GWh!J323</f>
        <v>326270.8</v>
      </c>
      <c r="K324" s="104"/>
      <c r="L324" s="104"/>
      <c r="M324" s="104"/>
      <c r="N324" s="104"/>
      <c r="O324" s="104">
        <f>'Month (GWh)'!O324+Calculation_GWh!O323</f>
        <v>15374.960000000001</v>
      </c>
      <c r="P324" s="104">
        <f>'Month (GWh)'!P324+Calculation_GWh!P323</f>
        <v>490.19000000000005</v>
      </c>
      <c r="Q324" s="104">
        <f>'Month (GWh)'!Q324+Calculation_GWh!Q323</f>
        <v>1720.7199999999998</v>
      </c>
      <c r="R324" s="104">
        <f>'Month (GWh)'!R324+Calculation_GWh!R323</f>
        <v>0</v>
      </c>
      <c r="S324" s="104"/>
      <c r="T324" s="104"/>
    </row>
    <row r="325" spans="1:20" x14ac:dyDescent="0.35">
      <c r="A325" s="103" t="s">
        <v>130</v>
      </c>
      <c r="B325" s="104">
        <f>'Month (GWh)'!B325+Calculation_GWh!B324</f>
        <v>177922.69</v>
      </c>
      <c r="C325" s="104">
        <f>'Month (GWh)'!C325+Calculation_GWh!C324</f>
        <v>284498.06</v>
      </c>
      <c r="D325" s="104">
        <f>'Month (GWh)'!D325+Calculation_GWh!D324</f>
        <v>87424.94</v>
      </c>
      <c r="E325" s="104">
        <f>'Month (GWh)'!E325+Calculation_GWh!E324</f>
        <v>197073.12</v>
      </c>
      <c r="F325" s="104">
        <f>'Month (GWh)'!F325+Calculation_GWh!F324</f>
        <v>2800.06</v>
      </c>
      <c r="G325" s="104">
        <f>'Month (GWh)'!G325+Calculation_GWh!G324</f>
        <v>-231.04000000000002</v>
      </c>
      <c r="H325" s="104">
        <f>'Month (GWh)'!H325+Calculation_GWh!H324</f>
        <v>2812.3599999999997</v>
      </c>
      <c r="I325" s="104">
        <f>'Month (GWh)'!I325+Calculation_GWh!I324</f>
        <v>462420.75</v>
      </c>
      <c r="J325" s="104">
        <f>'Month (GWh)'!J325+Calculation_GWh!J324</f>
        <v>380377.19</v>
      </c>
      <c r="K325" s="104"/>
      <c r="L325" s="104"/>
      <c r="M325" s="104"/>
      <c r="N325" s="104"/>
      <c r="O325" s="104">
        <f>'Month (GWh)'!O325+Calculation_GWh!O324</f>
        <v>19098.240000000002</v>
      </c>
      <c r="P325" s="104">
        <f>'Month (GWh)'!P325+Calculation_GWh!P324</f>
        <v>705.62000000000012</v>
      </c>
      <c r="Q325" s="104">
        <f>'Month (GWh)'!Q325+Calculation_GWh!Q324</f>
        <v>2045.2599999999998</v>
      </c>
      <c r="R325" s="104">
        <f>'Month (GWh)'!R325+Calculation_GWh!R324</f>
        <v>0</v>
      </c>
      <c r="S325" s="104"/>
      <c r="T325" s="104"/>
    </row>
    <row r="326" spans="1:20" x14ac:dyDescent="0.35">
      <c r="A326" s="103" t="s">
        <v>131</v>
      </c>
      <c r="B326" s="104">
        <f>'Month (GWh)'!B326+Calculation_GWh!B325</f>
        <v>212024.88</v>
      </c>
      <c r="C326" s="104">
        <f>'Month (GWh)'!C326+Calculation_GWh!C325</f>
        <v>324349.53000000003</v>
      </c>
      <c r="D326" s="104">
        <f>'Month (GWh)'!D326+Calculation_GWh!D325</f>
        <v>114021.15</v>
      </c>
      <c r="E326" s="104">
        <f>'Month (GWh)'!E326+Calculation_GWh!E325</f>
        <v>210328.38</v>
      </c>
      <c r="F326" s="104">
        <f>'Month (GWh)'!F326+Calculation_GWh!F325</f>
        <v>-1164.79</v>
      </c>
      <c r="G326" s="104">
        <f>'Month (GWh)'!G326+Calculation_GWh!G325</f>
        <v>-273.99</v>
      </c>
      <c r="H326" s="104">
        <f>'Month (GWh)'!H326+Calculation_GWh!H325</f>
        <v>3371.1099999999997</v>
      </c>
      <c r="I326" s="104">
        <f>'Month (GWh)'!I326+Calculation_GWh!I325</f>
        <v>536374.41</v>
      </c>
      <c r="J326" s="104">
        <f>'Month (GWh)'!J326+Calculation_GWh!J325</f>
        <v>424285.59</v>
      </c>
      <c r="K326" s="104"/>
      <c r="L326" s="104"/>
      <c r="M326" s="104"/>
      <c r="N326" s="104"/>
      <c r="O326" s="104">
        <f>'Month (GWh)'!O326+Calculation_GWh!O325</f>
        <v>22614.49</v>
      </c>
      <c r="P326" s="104">
        <f>'Month (GWh)'!P326+Calculation_GWh!P325</f>
        <v>893.5200000000001</v>
      </c>
      <c r="Q326" s="104">
        <f>'Month (GWh)'!Q326+Calculation_GWh!Q325</f>
        <v>2276.1499999999996</v>
      </c>
      <c r="R326" s="104">
        <f>'Month (GWh)'!R326+Calculation_GWh!R325</f>
        <v>0</v>
      </c>
      <c r="S326" s="104"/>
      <c r="T326" s="104"/>
    </row>
    <row r="327" spans="1:20" x14ac:dyDescent="0.35">
      <c r="A327" s="103" t="s">
        <v>132</v>
      </c>
      <c r="B327" s="104">
        <f>'Month (GWh)'!B327+Calculation_GWh!B326</f>
        <v>246189.54</v>
      </c>
      <c r="C327" s="104">
        <f>'Month (GWh)'!C327+Calculation_GWh!C326</f>
        <v>364068.73000000004</v>
      </c>
      <c r="D327" s="104">
        <f>'Month (GWh)'!D327+Calculation_GWh!D326</f>
        <v>141913.07999999999</v>
      </c>
      <c r="E327" s="104">
        <f>'Month (GWh)'!E327+Calculation_GWh!E326</f>
        <v>222155.65</v>
      </c>
      <c r="F327" s="104">
        <f>'Month (GWh)'!F327+Calculation_GWh!F326</f>
        <v>-1586.28</v>
      </c>
      <c r="G327" s="104">
        <f>'Month (GWh)'!G327+Calculation_GWh!G326</f>
        <v>-302.15000000000003</v>
      </c>
      <c r="H327" s="104">
        <f>'Month (GWh)'!H327+Calculation_GWh!H326</f>
        <v>3948.4799999999996</v>
      </c>
      <c r="I327" s="104">
        <f>'Month (GWh)'!I327+Calculation_GWh!I326</f>
        <v>610258.27</v>
      </c>
      <c r="J327" s="104">
        <f>'Month (GWh)'!J327+Calculation_GWh!J326</f>
        <v>470405.24000000005</v>
      </c>
      <c r="K327" s="104"/>
      <c r="L327" s="104"/>
      <c r="M327" s="104"/>
      <c r="N327" s="104"/>
      <c r="O327" s="104">
        <f>'Month (GWh)'!O327+Calculation_GWh!O326</f>
        <v>26392.97</v>
      </c>
      <c r="P327" s="104">
        <f>'Month (GWh)'!P327+Calculation_GWh!P326</f>
        <v>1057.22</v>
      </c>
      <c r="Q327" s="104">
        <f>'Month (GWh)'!Q327+Calculation_GWh!Q326</f>
        <v>2420.4499999999998</v>
      </c>
      <c r="R327" s="104">
        <f>'Month (GWh)'!R327+Calculation_GWh!R326</f>
        <v>0</v>
      </c>
      <c r="S327" s="104"/>
      <c r="T327" s="104"/>
    </row>
    <row r="328" spans="1:20" x14ac:dyDescent="0.35">
      <c r="A328" s="103" t="s">
        <v>133</v>
      </c>
      <c r="B328" s="104">
        <f>'Month (GWh)'!B328+Calculation_GWh!B327</f>
        <v>277325.66000000003</v>
      </c>
      <c r="C328" s="104">
        <f>'Month (GWh)'!C328+Calculation_GWh!C327</f>
        <v>403989.82000000007</v>
      </c>
      <c r="D328" s="104">
        <f>'Month (GWh)'!D328+Calculation_GWh!D327</f>
        <v>168887.52</v>
      </c>
      <c r="E328" s="104">
        <f>'Month (GWh)'!E328+Calculation_GWh!E327</f>
        <v>235102.3</v>
      </c>
      <c r="F328" s="104">
        <f>'Month (GWh)'!F328+Calculation_GWh!F327</f>
        <v>-1696.93</v>
      </c>
      <c r="G328" s="104">
        <f>'Month (GWh)'!G328+Calculation_GWh!G327</f>
        <v>-330.31000000000006</v>
      </c>
      <c r="H328" s="104">
        <f>'Month (GWh)'!H328+Calculation_GWh!H327</f>
        <v>4525.8499999999995</v>
      </c>
      <c r="I328" s="104">
        <f>'Month (GWh)'!I328+Calculation_GWh!I327</f>
        <v>681315.48</v>
      </c>
      <c r="J328" s="104">
        <f>'Month (GWh)'!J328+Calculation_GWh!J327</f>
        <v>514926.57000000007</v>
      </c>
      <c r="K328" s="104"/>
      <c r="L328" s="104"/>
      <c r="M328" s="104"/>
      <c r="N328" s="104"/>
      <c r="O328" s="104">
        <f>'Month (GWh)'!O328+Calculation_GWh!O327</f>
        <v>29506.79</v>
      </c>
      <c r="P328" s="104">
        <f>'Month (GWh)'!P328+Calculation_GWh!P327</f>
        <v>1215.83</v>
      </c>
      <c r="Q328" s="104">
        <f>'Month (GWh)'!Q328+Calculation_GWh!Q327</f>
        <v>2605.6799999999998</v>
      </c>
      <c r="R328" s="104">
        <f>'Month (GWh)'!R328+Calculation_GWh!R327</f>
        <v>0</v>
      </c>
      <c r="S328" s="104"/>
      <c r="T328" s="104"/>
    </row>
    <row r="329" spans="1:20" x14ac:dyDescent="0.35">
      <c r="A329" s="103" t="s">
        <v>134</v>
      </c>
      <c r="B329" s="104">
        <f>'Month (GWh)'!B329+Calculation_GWh!B328</f>
        <v>313511.71000000002</v>
      </c>
      <c r="C329" s="104">
        <f>'Month (GWh)'!C329+Calculation_GWh!C328</f>
        <v>442713.7300000001</v>
      </c>
      <c r="D329" s="104">
        <f>'Month (GWh)'!D329+Calculation_GWh!D328</f>
        <v>196201.63</v>
      </c>
      <c r="E329" s="104">
        <f>'Month (GWh)'!E329+Calculation_GWh!E328</f>
        <v>246512.09999999998</v>
      </c>
      <c r="F329" s="104">
        <f>'Month (GWh)'!F329+Calculation_GWh!F328</f>
        <v>-474.23</v>
      </c>
      <c r="G329" s="104">
        <f>'Month (GWh)'!G329+Calculation_GWh!G328</f>
        <v>-358.47000000000008</v>
      </c>
      <c r="H329" s="104">
        <f>'Month (GWh)'!H329+Calculation_GWh!H328</f>
        <v>5084.5999999999995</v>
      </c>
      <c r="I329" s="104">
        <f>'Month (GWh)'!I329+Calculation_GWh!I328</f>
        <v>756225.44</v>
      </c>
      <c r="J329" s="104">
        <f>'Month (GWh)'!J329+Calculation_GWh!J328</f>
        <v>564275.71000000008</v>
      </c>
      <c r="K329" s="104"/>
      <c r="L329" s="104"/>
      <c r="M329" s="104"/>
      <c r="N329" s="104"/>
      <c r="O329" s="104">
        <f>'Month (GWh)'!O329+Calculation_GWh!O328</f>
        <v>33197.770000000004</v>
      </c>
      <c r="P329" s="104">
        <f>'Month (GWh)'!P329+Calculation_GWh!P328</f>
        <v>1362.8</v>
      </c>
      <c r="Q329" s="104">
        <f>'Month (GWh)'!Q329+Calculation_GWh!Q328</f>
        <v>2922.31</v>
      </c>
      <c r="R329" s="104">
        <f>'Month (GWh)'!R329+Calculation_GWh!R328</f>
        <v>0</v>
      </c>
      <c r="S329" s="104"/>
      <c r="T329" s="104"/>
    </row>
    <row r="330" spans="1:20" x14ac:dyDescent="0.35">
      <c r="A330" s="103" t="s">
        <v>135</v>
      </c>
      <c r="B330" s="104">
        <f>'Month (GWh)'!B330+Calculation_GWh!B329</f>
        <v>350346.97000000003</v>
      </c>
      <c r="C330" s="104">
        <f>'Month (GWh)'!C330+Calculation_GWh!C329</f>
        <v>492462.1700000001</v>
      </c>
      <c r="D330" s="104">
        <f>'Month (GWh)'!D330+Calculation_GWh!D329</f>
        <v>223721.72</v>
      </c>
      <c r="E330" s="104">
        <f>'Month (GWh)'!E330+Calculation_GWh!E329</f>
        <v>268740.44999999995</v>
      </c>
      <c r="F330" s="104">
        <f>'Month (GWh)'!F330+Calculation_GWh!F329</f>
        <v>-8170.0499999999993</v>
      </c>
      <c r="G330" s="104">
        <f>'Month (GWh)'!G330+Calculation_GWh!G329</f>
        <v>-384.82000000000011</v>
      </c>
      <c r="H330" s="104">
        <f>'Month (GWh)'!H330+Calculation_GWh!H329</f>
        <v>5661.9699999999993</v>
      </c>
      <c r="I330" s="104">
        <f>'Month (GWh)'!I330+Calculation_GWh!I329</f>
        <v>842809.1399999999</v>
      </c>
      <c r="J330" s="104">
        <f>'Month (GWh)'!J330+Calculation_GWh!J329</f>
        <v>616194.52000000014</v>
      </c>
      <c r="K330" s="104"/>
      <c r="L330" s="104"/>
      <c r="M330" s="104"/>
      <c r="N330" s="104"/>
      <c r="O330" s="104">
        <f>'Month (GWh)'!O330+Calculation_GWh!O329</f>
        <v>37185.410000000003</v>
      </c>
      <c r="P330" s="104">
        <f>'Month (GWh)'!P330+Calculation_GWh!P329</f>
        <v>1485.9099999999999</v>
      </c>
      <c r="Q330" s="104">
        <f>'Month (GWh)'!Q330+Calculation_GWh!Q329</f>
        <v>3234.67</v>
      </c>
      <c r="R330" s="104">
        <f>'Month (GWh)'!R330+Calculation_GWh!R329</f>
        <v>0</v>
      </c>
      <c r="S330" s="104"/>
      <c r="T330" s="104"/>
    </row>
    <row r="331" spans="1:20" x14ac:dyDescent="0.35">
      <c r="A331" s="103" t="s">
        <v>136</v>
      </c>
      <c r="B331" s="104">
        <f>'Month (GWh)'!B331+Calculation_GWh!B330</f>
        <v>385370.03</v>
      </c>
      <c r="C331" s="104">
        <f>'Month (GWh)'!C331+Calculation_GWh!C330</f>
        <v>545478.37000000011</v>
      </c>
      <c r="D331" s="104">
        <f>'Month (GWh)'!D331+Calculation_GWh!D330</f>
        <v>241230.24</v>
      </c>
      <c r="E331" s="104">
        <f>'Month (GWh)'!E331+Calculation_GWh!E330</f>
        <v>304248.12999999995</v>
      </c>
      <c r="F331" s="104">
        <f>'Month (GWh)'!F331+Calculation_GWh!F330</f>
        <v>-6267.8599999999988</v>
      </c>
      <c r="G331" s="104">
        <f>'Month (GWh)'!G331+Calculation_GWh!G330</f>
        <v>-411.17000000000013</v>
      </c>
      <c r="H331" s="104">
        <f>'Month (GWh)'!H331+Calculation_GWh!H330</f>
        <v>6220.7199999999993</v>
      </c>
      <c r="I331" s="104">
        <f>'Month (GWh)'!I331+Calculation_GWh!I330</f>
        <v>930848.39999999991</v>
      </c>
      <c r="J331" s="104">
        <f>'Month (GWh)'!J331+Calculation_GWh!J330</f>
        <v>689159.85000000009</v>
      </c>
      <c r="K331" s="104"/>
      <c r="L331" s="104"/>
      <c r="M331" s="104"/>
      <c r="N331" s="104"/>
      <c r="O331" s="104">
        <f>'Month (GWh)'!O331+Calculation_GWh!O330</f>
        <v>40763.590000000004</v>
      </c>
      <c r="P331" s="104">
        <f>'Month (GWh)'!P331+Calculation_GWh!P330</f>
        <v>1609.1299999999999</v>
      </c>
      <c r="Q331" s="104">
        <f>'Month (GWh)'!Q331+Calculation_GWh!Q330</f>
        <v>3621.1800000000003</v>
      </c>
      <c r="R331" s="104">
        <f>'Month (GWh)'!R331+Calculation_GWh!R330</f>
        <v>0</v>
      </c>
      <c r="S331" s="104"/>
      <c r="T331" s="104"/>
    </row>
    <row r="332" spans="1:20" x14ac:dyDescent="0.35">
      <c r="A332" s="103" t="s">
        <v>137</v>
      </c>
      <c r="B332" s="104">
        <f>'Month (GWh)'!B332+Calculation_GWh!B331</f>
        <v>423225.84</v>
      </c>
      <c r="C332" s="104">
        <f>'Month (GWh)'!C332+Calculation_GWh!C331</f>
        <v>618291.13000000012</v>
      </c>
      <c r="D332" s="104">
        <f>'Month (GWh)'!D332+Calculation_GWh!D331</f>
        <v>259864.18</v>
      </c>
      <c r="E332" s="104">
        <f>'Month (GWh)'!E332+Calculation_GWh!E331</f>
        <v>358426.94999999995</v>
      </c>
      <c r="F332" s="104">
        <f>'Month (GWh)'!F332+Calculation_GWh!F331</f>
        <v>-4065.0699999999988</v>
      </c>
      <c r="G332" s="104">
        <f>'Month (GWh)'!G332+Calculation_GWh!G331</f>
        <v>-431.44000000000011</v>
      </c>
      <c r="H332" s="104">
        <f>'Month (GWh)'!H332+Calculation_GWh!H331</f>
        <v>6798.0899999999992</v>
      </c>
      <c r="I332" s="104">
        <f>'Month (GWh)'!I332+Calculation_GWh!I331</f>
        <v>1041516.9699999999</v>
      </c>
      <c r="J332" s="104">
        <f>'Month (GWh)'!J332+Calculation_GWh!J331</f>
        <v>783954.37000000011</v>
      </c>
      <c r="K332" s="104"/>
      <c r="L332" s="104"/>
      <c r="M332" s="104"/>
      <c r="N332" s="104"/>
      <c r="O332" s="104">
        <f>'Month (GWh)'!O332+Calculation_GWh!O331</f>
        <v>44679.430000000008</v>
      </c>
      <c r="P332" s="104">
        <f>'Month (GWh)'!P332+Calculation_GWh!P331</f>
        <v>1794.55</v>
      </c>
      <c r="Q332" s="104">
        <f>'Month (GWh)'!Q332+Calculation_GWh!Q331</f>
        <v>4167.47</v>
      </c>
      <c r="R332" s="104">
        <f>'Month (GWh)'!R332+Calculation_GWh!R331</f>
        <v>0</v>
      </c>
      <c r="S332" s="104"/>
      <c r="T332" s="104"/>
    </row>
    <row r="333" spans="1:20" x14ac:dyDescent="0.35">
      <c r="A333" s="103" t="s">
        <v>387</v>
      </c>
      <c r="B333" s="104">
        <f>'Month (GWh)'!B333</f>
        <v>36876.83</v>
      </c>
      <c r="C333" s="104">
        <f>'Month (GWh)'!C333</f>
        <v>63646.68</v>
      </c>
      <c r="D333" s="104">
        <f>'Month (GWh)'!D333</f>
        <v>15408.92</v>
      </c>
      <c r="E333" s="104">
        <f>'Month (GWh)'!E333</f>
        <v>48237.760000000002</v>
      </c>
      <c r="F333" s="104">
        <f>'Month (GWh)'!F333</f>
        <v>2003.22</v>
      </c>
      <c r="G333" s="104">
        <f>'Month (GWh)'!G333</f>
        <v>-20.27</v>
      </c>
      <c r="H333" s="104">
        <f>'Month (GWh)'!H333</f>
        <v>639.21</v>
      </c>
      <c r="I333" s="104">
        <f>'Month (GWh)'!I333</f>
        <v>100523.51000000001</v>
      </c>
      <c r="J333" s="104">
        <f>'Month (GWh)'!J333</f>
        <v>87736.750000000015</v>
      </c>
      <c r="K333" s="104">
        <f>'Month (GWh)'!K333</f>
        <v>17773.66</v>
      </c>
      <c r="L333" s="104">
        <f>'Month (GWh)'!L333</f>
        <v>40221.14</v>
      </c>
      <c r="M333" s="104">
        <f>'Month (GWh)'!M333</f>
        <v>9341.84</v>
      </c>
      <c r="N333" s="104">
        <f>'Month (GWh)'!N333</f>
        <v>11997.38</v>
      </c>
      <c r="O333" s="104">
        <f>'Month (GWh)'!O333</f>
        <v>3931.14</v>
      </c>
      <c r="P333" s="104">
        <f>'Month (GWh)'!P333</f>
        <v>127.19</v>
      </c>
      <c r="Q333" s="104">
        <f>'Month (GWh)'!Q333</f>
        <v>466.19</v>
      </c>
      <c r="R333" s="104">
        <f>'Month (GWh)'!R333</f>
        <v>0</v>
      </c>
      <c r="S333" s="104">
        <f>'Month (GWh)'!S333</f>
        <v>4147.09</v>
      </c>
      <c r="T333" s="104">
        <f>'Month (GWh)'!T333</f>
        <v>88005.63</v>
      </c>
    </row>
    <row r="334" spans="1:20" x14ac:dyDescent="0.35">
      <c r="A334" s="103" t="s">
        <v>376</v>
      </c>
      <c r="B334" s="104">
        <f>'Month (GWh)'!B334+Calculation_GWh!B333</f>
        <v>69128.06</v>
      </c>
      <c r="C334" s="104">
        <f>'Month (GWh)'!C334+Calculation_GWh!C333</f>
        <v>114365.82</v>
      </c>
      <c r="D334" s="104">
        <f>'Month (GWh)'!D334+Calculation_GWh!D333</f>
        <v>30760.3</v>
      </c>
      <c r="E334" s="104">
        <f>'Month (GWh)'!E334+Calculation_GWh!E333</f>
        <v>83605.52</v>
      </c>
      <c r="F334" s="104">
        <f>'Month (GWh)'!F334+Calculation_GWh!F333</f>
        <v>6888.97</v>
      </c>
      <c r="G334" s="104">
        <f>'Month (GWh)'!G334+Calculation_GWh!G333</f>
        <v>-40.54</v>
      </c>
      <c r="H334" s="104">
        <f>'Month (GWh)'!H334+Calculation_GWh!H333</f>
        <v>1216.5700000000002</v>
      </c>
      <c r="I334" s="104">
        <f>'Month (GWh)'!I334+Calculation_GWh!I333</f>
        <v>183493.88</v>
      </c>
      <c r="J334" s="104">
        <f>'Month (GWh)'!J334+Calculation_GWh!J333</f>
        <v>160798.58000000002</v>
      </c>
      <c r="K334" s="104">
        <f>'Month (GWh)'!K334+Calculation_GWh!K333</f>
        <v>35759.479999999996</v>
      </c>
      <c r="L334" s="104">
        <f>'Month (GWh)'!L334+Calculation_GWh!L333</f>
        <v>71773.67</v>
      </c>
      <c r="M334" s="104">
        <f>'Month (GWh)'!M334+Calculation_GWh!M333</f>
        <v>18555</v>
      </c>
      <c r="N334" s="104">
        <f>'Month (GWh)'!N334+Calculation_GWh!N333</f>
        <v>22513.05</v>
      </c>
      <c r="O334" s="104">
        <f>'Month (GWh)'!O334+Calculation_GWh!O333</f>
        <v>7695.09</v>
      </c>
      <c r="P334" s="104">
        <f>'Month (GWh)'!P334+Calculation_GWh!P333</f>
        <v>200.18</v>
      </c>
      <c r="Q334" s="104">
        <f>'Month (GWh)'!Q334+Calculation_GWh!Q333</f>
        <v>809.21</v>
      </c>
      <c r="R334" s="104">
        <f>'Month (GWh)'!R334+Calculation_GWh!R333</f>
        <v>0</v>
      </c>
      <c r="S334" s="104">
        <f>'Month (GWh)'!S334+Calculation_GWh!S333</f>
        <v>7595.71</v>
      </c>
      <c r="T334" s="104">
        <f>'Month (GWh)'!T334+Calculation_GWh!T333</f>
        <v>164901.39000000001</v>
      </c>
    </row>
    <row r="335" spans="1:20" x14ac:dyDescent="0.35">
      <c r="A335" s="103" t="s">
        <v>377</v>
      </c>
      <c r="B335" s="104">
        <f>'Month (GWh)'!B335+Calculation_GWh!B334</f>
        <v>103762.51999999999</v>
      </c>
      <c r="C335" s="104">
        <f>'Month (GWh)'!C335+Calculation_GWh!C334</f>
        <v>177987.31</v>
      </c>
      <c r="D335" s="104">
        <f>'Month (GWh)'!D335+Calculation_GWh!D334</f>
        <v>46792.119999999995</v>
      </c>
      <c r="E335" s="104">
        <f>'Month (GWh)'!E335+Calculation_GWh!E334</f>
        <v>131195.19</v>
      </c>
      <c r="F335" s="104">
        <f>'Month (GWh)'!F335+Calculation_GWh!F334</f>
        <v>5860.1900000000005</v>
      </c>
      <c r="G335" s="104">
        <f>'Month (GWh)'!G335+Calculation_GWh!G334</f>
        <v>-60.81</v>
      </c>
      <c r="H335" s="104">
        <f>'Month (GWh)'!H335+Calculation_GWh!H334</f>
        <v>1855.7800000000002</v>
      </c>
      <c r="I335" s="104">
        <f>'Month (GWh)'!I335+Calculation_GWh!I334</f>
        <v>281749.83</v>
      </c>
      <c r="J335" s="104">
        <f>'Month (GWh)'!J335+Calculation_GWh!J334</f>
        <v>242612.87000000002</v>
      </c>
      <c r="K335" s="104">
        <f>'Month (GWh)'!K335+Calculation_GWh!K334</f>
        <v>54931.28</v>
      </c>
      <c r="L335" s="104">
        <f>'Month (GWh)'!L335+Calculation_GWh!L334</f>
        <v>104338.89</v>
      </c>
      <c r="M335" s="104">
        <f>'Month (GWh)'!M335+Calculation_GWh!M334</f>
        <v>26936.739999999998</v>
      </c>
      <c r="N335" s="104">
        <f>'Month (GWh)'!N335+Calculation_GWh!N334</f>
        <v>32509.18</v>
      </c>
      <c r="O335" s="104">
        <f>'Month (GWh)'!O335+Calculation_GWh!O334</f>
        <v>11838.94</v>
      </c>
      <c r="P335" s="104">
        <f>'Month (GWh)'!P335+Calculation_GWh!P334</f>
        <v>322.42</v>
      </c>
      <c r="Q335" s="104">
        <f>'Month (GWh)'!Q335+Calculation_GWh!Q334</f>
        <v>1306.71</v>
      </c>
      <c r="R335" s="104">
        <f>'Month (GWh)'!R335+Calculation_GWh!R334</f>
        <v>0</v>
      </c>
      <c r="S335" s="104">
        <f>'Month (GWh)'!S335+Calculation_GWh!S334</f>
        <v>11481.46</v>
      </c>
      <c r="T335" s="104">
        <f>'Month (GWh)'!T335+Calculation_GWh!T334</f>
        <v>243665.62000000002</v>
      </c>
    </row>
    <row r="336" spans="1:20" x14ac:dyDescent="0.35">
      <c r="A336" s="103" t="s">
        <v>378</v>
      </c>
      <c r="B336" s="104">
        <f>'Month (GWh)'!B336+Calculation_GWh!B335</f>
        <v>137511.40999999997</v>
      </c>
      <c r="C336" s="104">
        <f>'Month (GWh)'!C336+Calculation_GWh!C335</f>
        <v>232683.97</v>
      </c>
      <c r="D336" s="104">
        <f>'Month (GWh)'!D336+Calculation_GWh!D335</f>
        <v>73620.03</v>
      </c>
      <c r="E336" s="104">
        <f>'Month (GWh)'!E336+Calculation_GWh!E335</f>
        <v>159063.94</v>
      </c>
      <c r="F336" s="104">
        <f>'Month (GWh)'!F336+Calculation_GWh!F335</f>
        <v>7038.06</v>
      </c>
      <c r="G336" s="104">
        <f>'Month (GWh)'!G336+Calculation_GWh!G335</f>
        <v>-77.97</v>
      </c>
      <c r="H336" s="104">
        <f>'Month (GWh)'!H336+Calculation_GWh!H335</f>
        <v>2474.3700000000003</v>
      </c>
      <c r="I336" s="104">
        <f>'Month (GWh)'!I336+Calculation_GWh!I335</f>
        <v>370195.38</v>
      </c>
      <c r="J336" s="104">
        <f>'Month (GWh)'!J336+Calculation_GWh!J335</f>
        <v>306009.81</v>
      </c>
      <c r="K336" s="104">
        <f>'Month (GWh)'!K336+Calculation_GWh!K335</f>
        <v>72814.100000000006</v>
      </c>
      <c r="L336" s="104">
        <f>'Month (GWh)'!L336+Calculation_GWh!L335</f>
        <v>127462.72</v>
      </c>
      <c r="M336" s="104">
        <f>'Month (GWh)'!M336+Calculation_GWh!M335</f>
        <v>34429.549999999996</v>
      </c>
      <c r="N336" s="104">
        <f>'Month (GWh)'!N336+Calculation_GWh!N335</f>
        <v>39682.93</v>
      </c>
      <c r="O336" s="104">
        <f>'Month (GWh)'!O336+Calculation_GWh!O335</f>
        <v>15855.310000000001</v>
      </c>
      <c r="P336" s="104">
        <f>'Month (GWh)'!P336+Calculation_GWh!P335</f>
        <v>467.13</v>
      </c>
      <c r="Q336" s="104">
        <f>'Month (GWh)'!Q336+Calculation_GWh!Q335</f>
        <v>1787.17</v>
      </c>
      <c r="R336" s="104">
        <f>'Month (GWh)'!R336+Calculation_GWh!R335</f>
        <v>0</v>
      </c>
      <c r="S336" s="104">
        <f>'Month (GWh)'!S336+Calculation_GWh!S335</f>
        <v>14880.71</v>
      </c>
      <c r="T336" s="104">
        <f>'Month (GWh)'!T336+Calculation_GWh!T335</f>
        <v>307379.62</v>
      </c>
    </row>
    <row r="337" spans="1:20" x14ac:dyDescent="0.35">
      <c r="A337" s="103" t="s">
        <v>379</v>
      </c>
      <c r="B337" s="104">
        <f>'Month (GWh)'!B337+Calculation_GWh!B336</f>
        <v>170482.90999999997</v>
      </c>
      <c r="C337" s="104">
        <f>'Month (GWh)'!C337+Calculation_GWh!C336</f>
        <v>274682.38</v>
      </c>
      <c r="D337" s="104">
        <f>'Month (GWh)'!D337+Calculation_GWh!D336</f>
        <v>100970.03</v>
      </c>
      <c r="E337" s="104">
        <f>'Month (GWh)'!E337+Calculation_GWh!E336</f>
        <v>173712.35</v>
      </c>
      <c r="F337" s="104">
        <f>'Month (GWh)'!F337+Calculation_GWh!F336</f>
        <v>1304.2300000000005</v>
      </c>
      <c r="G337" s="104">
        <f>'Month (GWh)'!G337+Calculation_GWh!G336</f>
        <v>-95.13</v>
      </c>
      <c r="H337" s="104">
        <f>'Month (GWh)'!H337+Calculation_GWh!H336</f>
        <v>3113.5800000000004</v>
      </c>
      <c r="I337" s="104">
        <f>'Month (GWh)'!I337+Calculation_GWh!I336</f>
        <v>445165.29000000004</v>
      </c>
      <c r="J337" s="104">
        <f>'Month (GWh)'!J337+Calculation_GWh!J336</f>
        <v>348517.94</v>
      </c>
      <c r="K337" s="104">
        <f>'Month (GWh)'!K337+Calculation_GWh!K336</f>
        <v>89868.48000000001</v>
      </c>
      <c r="L337" s="104">
        <f>'Month (GWh)'!L337+Calculation_GWh!L336</f>
        <v>138272.16</v>
      </c>
      <c r="M337" s="104">
        <f>'Month (GWh)'!M337+Calculation_GWh!M336</f>
        <v>39990.149999999994</v>
      </c>
      <c r="N337" s="104">
        <f>'Month (GWh)'!N337+Calculation_GWh!N336</f>
        <v>44778.080000000002</v>
      </c>
      <c r="O337" s="104">
        <f>'Month (GWh)'!O337+Calculation_GWh!O336</f>
        <v>19468.57</v>
      </c>
      <c r="P337" s="104">
        <f>'Month (GWh)'!P337+Calculation_GWh!P336</f>
        <v>637.68000000000006</v>
      </c>
      <c r="Q337" s="104">
        <f>'Month (GWh)'!Q337+Calculation_GWh!Q336</f>
        <v>2207.1999999999998</v>
      </c>
      <c r="R337" s="104">
        <f>'Month (GWh)'!R337+Calculation_GWh!R336</f>
        <v>0</v>
      </c>
      <c r="S337" s="104">
        <f>'Month (GWh)'!S337+Calculation_GWh!S336</f>
        <v>17319.449999999997</v>
      </c>
      <c r="T337" s="104">
        <f>'Month (GWh)'!T337+Calculation_GWh!T336</f>
        <v>352541.77</v>
      </c>
    </row>
    <row r="338" spans="1:20" x14ac:dyDescent="0.35">
      <c r="A338" s="103" t="s">
        <v>380</v>
      </c>
      <c r="B338" s="104">
        <f>'Month (GWh)'!B338+Calculation_GWh!B337</f>
        <v>201339.80999999997</v>
      </c>
      <c r="C338" s="104">
        <f>'Month (GWh)'!C338+Calculation_GWh!C337</f>
        <v>290441.25</v>
      </c>
      <c r="D338" s="104">
        <f>'Month (GWh)'!D338+Calculation_GWh!D337</f>
        <v>111784.05</v>
      </c>
      <c r="E338" s="104">
        <f>'Month (GWh)'!E338+Calculation_GWh!E337</f>
        <v>178657.2</v>
      </c>
      <c r="F338" s="104">
        <f>'Month (GWh)'!F338+Calculation_GWh!F337</f>
        <v>3108.3</v>
      </c>
      <c r="G338" s="104">
        <f>'Month (GWh)'!G338+Calculation_GWh!G337</f>
        <v>-112.28999999999999</v>
      </c>
      <c r="H338" s="104">
        <f>'Month (GWh)'!H338+Calculation_GWh!H337</f>
        <v>3732.1700000000005</v>
      </c>
      <c r="I338" s="104">
        <f>'Month (GWh)'!I338+Calculation_GWh!I337</f>
        <v>491781.06000000006</v>
      </c>
      <c r="J338" s="104">
        <f>'Month (GWh)'!J338+Calculation_GWh!J337</f>
        <v>386725.19</v>
      </c>
      <c r="K338" s="104">
        <f>'Month (GWh)'!K338+Calculation_GWh!K337</f>
        <v>107324.27000000002</v>
      </c>
      <c r="L338" s="104">
        <f>'Month (GWh)'!L338+Calculation_GWh!L337</f>
        <v>143850.13</v>
      </c>
      <c r="M338" s="104">
        <f>'Month (GWh)'!M338+Calculation_GWh!M337</f>
        <v>44785.179999999993</v>
      </c>
      <c r="N338" s="104">
        <f>'Month (GWh)'!N338+Calculation_GWh!N337</f>
        <v>48568.310000000005</v>
      </c>
      <c r="O338" s="104">
        <f>'Month (GWh)'!O338+Calculation_GWh!O337</f>
        <v>22896.09</v>
      </c>
      <c r="P338" s="104">
        <f>'Month (GWh)'!P338+Calculation_GWh!P337</f>
        <v>740.31000000000006</v>
      </c>
      <c r="Q338" s="104">
        <f>'Month (GWh)'!Q338+Calculation_GWh!Q337</f>
        <v>2293.98</v>
      </c>
      <c r="R338" s="104">
        <f>'Month (GWh)'!R338+Calculation_GWh!R337</f>
        <v>0</v>
      </c>
      <c r="S338" s="104">
        <f>'Month (GWh)'!S338+Calculation_GWh!S337</f>
        <v>19518.149999999998</v>
      </c>
      <c r="T338" s="104">
        <f>'Month (GWh)'!T338+Calculation_GWh!T337</f>
        <v>389976.42000000004</v>
      </c>
    </row>
    <row r="339" spans="1:20" x14ac:dyDescent="0.35">
      <c r="A339" s="103" t="s">
        <v>381</v>
      </c>
      <c r="B339" s="104">
        <f>'Month (GWh)'!B339+Calculation_GWh!B338</f>
        <v>233893.16999999998</v>
      </c>
      <c r="C339" s="104">
        <f>'Month (GWh)'!C339+Calculation_GWh!C338</f>
        <v>313462.65000000002</v>
      </c>
      <c r="D339" s="104">
        <f>'Month (GWh)'!D339+Calculation_GWh!D338</f>
        <v>127208</v>
      </c>
      <c r="E339" s="104">
        <f>'Month (GWh)'!E339+Calculation_GWh!E338</f>
        <v>186254.65000000002</v>
      </c>
      <c r="F339" s="104">
        <f>'Month (GWh)'!F339+Calculation_GWh!F338</f>
        <v>-1186.8699999999999</v>
      </c>
      <c r="G339" s="104">
        <f>'Month (GWh)'!G339+Calculation_GWh!G338</f>
        <v>-141.35999999999999</v>
      </c>
      <c r="H339" s="104">
        <f>'Month (GWh)'!H339+Calculation_GWh!H338</f>
        <v>4371.380000000001</v>
      </c>
      <c r="I339" s="104">
        <f>'Month (GWh)'!I339+Calculation_GWh!I338</f>
        <v>547355.82000000007</v>
      </c>
      <c r="J339" s="104">
        <f>'Month (GWh)'!J339+Calculation_GWh!J338</f>
        <v>423190.97</v>
      </c>
      <c r="K339" s="104">
        <f>'Month (GWh)'!K339+Calculation_GWh!K338</f>
        <v>122658.90000000002</v>
      </c>
      <c r="L339" s="104">
        <f>'Month (GWh)'!L339+Calculation_GWh!L338</f>
        <v>150013.13</v>
      </c>
      <c r="M339" s="104">
        <f>'Month (GWh)'!M339+Calculation_GWh!M338</f>
        <v>49872.099999999991</v>
      </c>
      <c r="N339" s="104">
        <f>'Month (GWh)'!N339+Calculation_GWh!N338</f>
        <v>52006.170000000006</v>
      </c>
      <c r="O339" s="104">
        <f>'Month (GWh)'!O339+Calculation_GWh!O338</f>
        <v>26280.55</v>
      </c>
      <c r="P339" s="104">
        <f>'Month (GWh)'!P339+Calculation_GWh!P338</f>
        <v>830.98</v>
      </c>
      <c r="Q339" s="104">
        <f>'Month (GWh)'!Q339+Calculation_GWh!Q338</f>
        <v>2317.7400000000002</v>
      </c>
      <c r="R339" s="104">
        <f>'Month (GWh)'!R339+Calculation_GWh!R338</f>
        <v>0</v>
      </c>
      <c r="S339" s="104">
        <f>'Month (GWh)'!S339+Calculation_GWh!S338</f>
        <v>21915.159999999996</v>
      </c>
      <c r="T339" s="104">
        <f>'Month (GWh)'!T339+Calculation_GWh!T338</f>
        <v>425894.73000000004</v>
      </c>
    </row>
    <row r="340" spans="1:20" x14ac:dyDescent="0.35">
      <c r="A340" s="103" t="s">
        <v>382</v>
      </c>
      <c r="B340" s="104">
        <f>'Month (GWh)'!B340+Calculation_GWh!B339</f>
        <v>261363.08999999997</v>
      </c>
      <c r="C340" s="104">
        <f>'Month (GWh)'!C340+Calculation_GWh!C339</f>
        <v>339658.44</v>
      </c>
      <c r="D340" s="104">
        <f>'Month (GWh)'!D340+Calculation_GWh!D339</f>
        <v>139915.49</v>
      </c>
      <c r="E340" s="104">
        <f>'Month (GWh)'!E340+Calculation_GWh!E339</f>
        <v>199742.95</v>
      </c>
      <c r="F340" s="104">
        <f>'Month (GWh)'!F340+Calculation_GWh!F339</f>
        <v>-5259.37</v>
      </c>
      <c r="G340" s="104">
        <f>'Month (GWh)'!G340+Calculation_GWh!G339</f>
        <v>-170.42999999999998</v>
      </c>
      <c r="H340" s="104">
        <f>'Month (GWh)'!H340+Calculation_GWh!H339</f>
        <v>5010.5900000000011</v>
      </c>
      <c r="I340" s="104">
        <f>'Month (GWh)'!I340+Calculation_GWh!I339</f>
        <v>601021.53</v>
      </c>
      <c r="J340" s="104">
        <f>'Month (GWh)'!J340+Calculation_GWh!J339</f>
        <v>460686.82999999996</v>
      </c>
      <c r="K340" s="104">
        <f>'Month (GWh)'!K340+Calculation_GWh!K339</f>
        <v>140282.41000000003</v>
      </c>
      <c r="L340" s="104">
        <f>'Month (GWh)'!L340+Calculation_GWh!L339</f>
        <v>155776.06</v>
      </c>
      <c r="M340" s="104">
        <f>'Month (GWh)'!M340+Calculation_GWh!M339</f>
        <v>55105.839999999989</v>
      </c>
      <c r="N340" s="104">
        <f>'Month (GWh)'!N340+Calculation_GWh!N339</f>
        <v>55419.920000000006</v>
      </c>
      <c r="O340" s="104">
        <f>'Month (GWh)'!O340+Calculation_GWh!O339</f>
        <v>29629.75</v>
      </c>
      <c r="P340" s="104">
        <f>'Month (GWh)'!P340+Calculation_GWh!P339</f>
        <v>909.65</v>
      </c>
      <c r="Q340" s="104">
        <f>'Month (GWh)'!Q340+Calculation_GWh!Q339</f>
        <v>2394.42</v>
      </c>
      <c r="R340" s="104">
        <f>'Month (GWh)'!R340+Calculation_GWh!R339</f>
        <v>0</v>
      </c>
      <c r="S340" s="104">
        <f>'Month (GWh)'!S340+Calculation_GWh!S339</f>
        <v>24161.939999999995</v>
      </c>
      <c r="T340" s="104">
        <f>'Month (GWh)'!T340+Calculation_GWh!T339</f>
        <v>463679.99000000005</v>
      </c>
    </row>
    <row r="341" spans="1:20" x14ac:dyDescent="0.35">
      <c r="A341" s="103" t="s">
        <v>383</v>
      </c>
      <c r="B341" s="104">
        <f>'Month (GWh)'!B341+Calculation_GWh!B340</f>
        <v>289666.21999999997</v>
      </c>
      <c r="C341" s="104">
        <f>'Month (GWh)'!C341+Calculation_GWh!C340</f>
        <v>354834.76</v>
      </c>
      <c r="D341" s="104">
        <f>'Month (GWh)'!D341+Calculation_GWh!D340</f>
        <v>146931.88999999998</v>
      </c>
      <c r="E341" s="104">
        <f>'Month (GWh)'!E341+Calculation_GWh!E340</f>
        <v>207902.87000000002</v>
      </c>
      <c r="F341" s="104">
        <f>'Month (GWh)'!F341+Calculation_GWh!F340</f>
        <v>-3511.6499999999996</v>
      </c>
      <c r="G341" s="104">
        <f>'Month (GWh)'!G341+Calculation_GWh!G340</f>
        <v>-199.49999999999997</v>
      </c>
      <c r="H341" s="104">
        <f>'Month (GWh)'!H341+Calculation_GWh!H340</f>
        <v>5629.1800000000012</v>
      </c>
      <c r="I341" s="104">
        <f>'Month (GWh)'!I341+Calculation_GWh!I340</f>
        <v>644500.98</v>
      </c>
      <c r="J341" s="104">
        <f>'Month (GWh)'!J341+Calculation_GWh!J340</f>
        <v>499487.11999999994</v>
      </c>
      <c r="K341" s="104">
        <f>'Month (GWh)'!K341+Calculation_GWh!K340</f>
        <v>157346.08000000002</v>
      </c>
      <c r="L341" s="104">
        <f>'Month (GWh)'!L341+Calculation_GWh!L340</f>
        <v>162259.32</v>
      </c>
      <c r="M341" s="104">
        <f>'Month (GWh)'!M341+Calculation_GWh!M340</f>
        <v>60550.689999999988</v>
      </c>
      <c r="N341" s="104">
        <f>'Month (GWh)'!N341+Calculation_GWh!N340</f>
        <v>60373.680000000008</v>
      </c>
      <c r="O341" s="104">
        <f>'Month (GWh)'!O341+Calculation_GWh!O340</f>
        <v>32428.19</v>
      </c>
      <c r="P341" s="104">
        <f>'Month (GWh)'!P341+Calculation_GWh!P340</f>
        <v>999.39</v>
      </c>
      <c r="Q341" s="104">
        <f>'Month (GWh)'!Q341+Calculation_GWh!Q340</f>
        <v>2474.64</v>
      </c>
      <c r="R341" s="104">
        <f>'Month (GWh)'!R341+Calculation_GWh!R340</f>
        <v>0</v>
      </c>
      <c r="S341" s="104">
        <f>'Month (GWh)'!S341+Calculation_GWh!S340</f>
        <v>26608.089999999997</v>
      </c>
      <c r="T341" s="104">
        <f>'Month (GWh)'!T341+Calculation_GWh!T340</f>
        <v>503040.08000000007</v>
      </c>
    </row>
    <row r="342" spans="1:20" x14ac:dyDescent="0.35">
      <c r="A342" s="103" t="s">
        <v>384</v>
      </c>
      <c r="B342" s="104">
        <f>'Month (GWh)'!B342+Calculation_GWh!B341</f>
        <v>320430.87</v>
      </c>
      <c r="C342" s="104">
        <f>'Month (GWh)'!C342+Calculation_GWh!C341</f>
        <v>389665.4</v>
      </c>
      <c r="D342" s="104">
        <f>'Month (GWh)'!D342+Calculation_GWh!D341</f>
        <v>156573.12999999998</v>
      </c>
      <c r="E342" s="104">
        <f>'Month (GWh)'!E342+Calculation_GWh!E341</f>
        <v>233092.27000000002</v>
      </c>
      <c r="F342" s="104">
        <f>'Month (GWh)'!F342+Calculation_GWh!F341</f>
        <v>-10415.189999999999</v>
      </c>
      <c r="G342" s="104">
        <f>'Month (GWh)'!G342+Calculation_GWh!G341</f>
        <v>-230.54999999999998</v>
      </c>
      <c r="H342" s="104">
        <f>'Month (GWh)'!H342+Calculation_GWh!H341</f>
        <v>6268.3900000000012</v>
      </c>
      <c r="I342" s="104">
        <f>'Month (GWh)'!I342+Calculation_GWh!I341</f>
        <v>710096.27</v>
      </c>
      <c r="J342" s="104">
        <f>'Month (GWh)'!J342+Calculation_GWh!J341</f>
        <v>549145.78999999992</v>
      </c>
      <c r="K342" s="104">
        <f>'Month (GWh)'!K342+Calculation_GWh!K341</f>
        <v>172941.98</v>
      </c>
      <c r="L342" s="104">
        <f>'Month (GWh)'!L342+Calculation_GWh!L341</f>
        <v>175696.76</v>
      </c>
      <c r="M342" s="104">
        <f>'Month (GWh)'!M342+Calculation_GWh!M341</f>
        <v>67406.01999999999</v>
      </c>
      <c r="N342" s="104">
        <f>'Month (GWh)'!N342+Calculation_GWh!N341</f>
        <v>67655.540000000008</v>
      </c>
      <c r="O342" s="104">
        <f>'Month (GWh)'!O342+Calculation_GWh!O341</f>
        <v>35624.729999999996</v>
      </c>
      <c r="P342" s="104">
        <f>'Month (GWh)'!P342+Calculation_GWh!P341</f>
        <v>1072.27</v>
      </c>
      <c r="Q342" s="104">
        <f>'Month (GWh)'!Q342+Calculation_GWh!Q341</f>
        <v>2636.16</v>
      </c>
      <c r="R342" s="104">
        <f>'Month (GWh)'!R342+Calculation_GWh!R341</f>
        <v>0</v>
      </c>
      <c r="S342" s="104">
        <f>'Month (GWh)'!S342+Calculation_GWh!S341</f>
        <v>29319.769999999997</v>
      </c>
      <c r="T342" s="104">
        <f>'Month (GWh)'!T342+Calculation_GWh!T341</f>
        <v>552353.2300000001</v>
      </c>
    </row>
    <row r="343" spans="1:20" x14ac:dyDescent="0.35">
      <c r="A343" s="103" t="s">
        <v>385</v>
      </c>
      <c r="B343" s="104">
        <f>'Month (GWh)'!B343+Calculation_GWh!B342</f>
        <v>349555.51</v>
      </c>
      <c r="C343" s="104">
        <f>'Month (GWh)'!C343+Calculation_GWh!C342</f>
        <v>438193.09</v>
      </c>
      <c r="D343" s="104">
        <f>'Month (GWh)'!D343+Calculation_GWh!D342</f>
        <v>164661.93999999997</v>
      </c>
      <c r="E343" s="104">
        <f>'Month (GWh)'!E343+Calculation_GWh!E342</f>
        <v>273531.15000000002</v>
      </c>
      <c r="F343" s="104">
        <f>'Month (GWh)'!F343+Calculation_GWh!F342</f>
        <v>-8315.23</v>
      </c>
      <c r="G343" s="104">
        <f>'Month (GWh)'!G343+Calculation_GWh!G342</f>
        <v>-261.59999999999997</v>
      </c>
      <c r="H343" s="104">
        <f>'Month (GWh)'!H343+Calculation_GWh!H342</f>
        <v>6886.9800000000014</v>
      </c>
      <c r="I343" s="104">
        <f>'Month (GWh)'!I343+Calculation_GWh!I342</f>
        <v>787748.6</v>
      </c>
      <c r="J343" s="104">
        <f>'Month (GWh)'!J343+Calculation_GWh!J342</f>
        <v>621396.80999999994</v>
      </c>
      <c r="K343" s="104">
        <f>'Month (GWh)'!K343+Calculation_GWh!K342</f>
        <v>191529.01</v>
      </c>
      <c r="L343" s="104">
        <f>'Month (GWh)'!L343+Calculation_GWh!L342</f>
        <v>205546.15000000002</v>
      </c>
      <c r="M343" s="104">
        <f>'Month (GWh)'!M343+Calculation_GWh!M342</f>
        <v>75527.389999999985</v>
      </c>
      <c r="N343" s="104">
        <f>'Month (GWh)'!N343+Calculation_GWh!N342</f>
        <v>77559.960000000006</v>
      </c>
      <c r="O343" s="104">
        <f>'Month (GWh)'!O343+Calculation_GWh!O342</f>
        <v>37944.479999999996</v>
      </c>
      <c r="P343" s="104">
        <f>'Month (GWh)'!P343+Calculation_GWh!P342</f>
        <v>1144.0899999999999</v>
      </c>
      <c r="Q343" s="104">
        <f>'Month (GWh)'!Q343+Calculation_GWh!Q342</f>
        <v>2872.18</v>
      </c>
      <c r="R343" s="104">
        <f>'Month (GWh)'!R343+Calculation_GWh!R342</f>
        <v>0</v>
      </c>
      <c r="S343" s="104">
        <f>'Month (GWh)'!S343+Calculation_GWh!S342</f>
        <v>32840.649999999994</v>
      </c>
      <c r="T343" s="104">
        <f>'Month (GWh)'!T343+Calculation_GWh!T342</f>
        <v>624963.91000000015</v>
      </c>
    </row>
    <row r="344" spans="1:20" x14ac:dyDescent="0.35">
      <c r="A344" s="103" t="s">
        <v>386</v>
      </c>
      <c r="B344" s="104">
        <f>'Month (GWh)'!B344+Calculation_GWh!B343</f>
        <v>383036.54000000004</v>
      </c>
      <c r="C344" s="104">
        <f>'Month (GWh)'!C344+Calculation_GWh!C343</f>
        <v>494918.75</v>
      </c>
      <c r="D344" s="104">
        <f>'Month (GWh)'!D344+Calculation_GWh!D343</f>
        <v>175590.76999999996</v>
      </c>
      <c r="E344" s="104">
        <f>'Month (GWh)'!E344+Calculation_GWh!E343</f>
        <v>319327.98000000004</v>
      </c>
      <c r="F344" s="104">
        <f>'Month (GWh)'!F344+Calculation_GWh!F343</f>
        <v>-6714.66</v>
      </c>
      <c r="G344" s="104">
        <f>'Month (GWh)'!G344+Calculation_GWh!G343</f>
        <v>-292.64999999999998</v>
      </c>
      <c r="H344" s="104">
        <f>'Month (GWh)'!H344+Calculation_GWh!H343</f>
        <v>7526.1900000000014</v>
      </c>
      <c r="I344" s="104">
        <f>'Month (GWh)'!I344+Calculation_GWh!I343</f>
        <v>877955.29</v>
      </c>
      <c r="J344" s="104">
        <f>'Month (GWh)'!J344+Calculation_GWh!J343</f>
        <v>702883.39999999991</v>
      </c>
      <c r="K344" s="104">
        <f>'Month (GWh)'!K344+Calculation_GWh!K343</f>
        <v>208312.33000000002</v>
      </c>
      <c r="L344" s="104">
        <f>'Month (GWh)'!L344+Calculation_GWh!L343</f>
        <v>242967.76</v>
      </c>
      <c r="M344" s="104">
        <f>'Month (GWh)'!M344+Calculation_GWh!M343</f>
        <v>84248.12999999999</v>
      </c>
      <c r="N344" s="104">
        <f>'Month (GWh)'!N344+Calculation_GWh!N343</f>
        <v>88194.58</v>
      </c>
      <c r="O344" s="104">
        <f>'Month (GWh)'!O344+Calculation_GWh!O343</f>
        <v>41794.559999999998</v>
      </c>
      <c r="P344" s="104">
        <f>'Month (GWh)'!P344+Calculation_GWh!P343</f>
        <v>1251.9499999999998</v>
      </c>
      <c r="Q344" s="104">
        <f>'Month (GWh)'!Q344+Calculation_GWh!Q343</f>
        <v>3163.2</v>
      </c>
      <c r="R344" s="104">
        <f>'Month (GWh)'!R344+Calculation_GWh!R343</f>
        <v>0</v>
      </c>
      <c r="S344" s="104">
        <f>'Month (GWh)'!S344+Calculation_GWh!S343</f>
        <v>36768.079999999994</v>
      </c>
      <c r="T344" s="104">
        <f>'Month (GWh)'!T344+Calculation_GWh!T343</f>
        <v>706700.59000000008</v>
      </c>
    </row>
    <row r="345" spans="1:20" x14ac:dyDescent="0.35">
      <c r="A345" s="158" t="s">
        <v>430</v>
      </c>
      <c r="B345" s="104">
        <f>'Month (GWh)'!B345</f>
        <v>32982.79</v>
      </c>
      <c r="C345" s="104">
        <f>'Month (GWh)'!C345</f>
        <v>60875.64</v>
      </c>
      <c r="D345" s="104">
        <f>'Month (GWh)'!D345</f>
        <v>6174.65</v>
      </c>
      <c r="E345" s="104">
        <f>'Month (GWh)'!E345</f>
        <v>54700.99</v>
      </c>
      <c r="F345" s="104">
        <f>'Month (GWh)'!F345</f>
        <v>6770.3</v>
      </c>
      <c r="G345" s="104">
        <f>'Month (GWh)'!G345</f>
        <v>-28.25</v>
      </c>
      <c r="H345" s="104">
        <f>'Month (GWh)'!H345</f>
        <v>637.47</v>
      </c>
      <c r="I345" s="104">
        <f>'Month (GWh)'!I345</f>
        <v>93858.43</v>
      </c>
      <c r="J345" s="104">
        <f>'Month (GWh)'!J345</f>
        <v>95063.3</v>
      </c>
      <c r="K345" s="104">
        <f>'Month (GWh)'!K345</f>
        <v>22665.45</v>
      </c>
      <c r="L345" s="104">
        <f>'Month (GWh)'!L345</f>
        <v>41720.83</v>
      </c>
      <c r="M345" s="104">
        <f>'Month (GWh)'!M345</f>
        <v>10792.48</v>
      </c>
      <c r="N345" s="104">
        <f>'Month (GWh)'!N345</f>
        <v>12147.1</v>
      </c>
      <c r="O345" s="104">
        <f>'Month (GWh)'!O345</f>
        <v>2692.05</v>
      </c>
      <c r="P345" s="104">
        <f>'Month (GWh)'!P345</f>
        <v>131.46</v>
      </c>
      <c r="Q345" s="104">
        <f>'Month (GWh)'!Q345</f>
        <v>380.04</v>
      </c>
      <c r="R345" s="104">
        <f>'Month (GWh)'!R345</f>
        <v>0</v>
      </c>
      <c r="S345" s="104">
        <f>'Month (GWh)'!S345</f>
        <v>4171.03</v>
      </c>
      <c r="T345" s="104">
        <f>'Month (GWh)'!T345</f>
        <v>94700.44</v>
      </c>
    </row>
    <row r="346" spans="1:20" x14ac:dyDescent="0.35">
      <c r="A346" s="152" t="s">
        <v>417</v>
      </c>
      <c r="B346" s="104">
        <f>'Month (GWh)'!B346+Calculation_GWh!B345</f>
        <v>64344.350000000006</v>
      </c>
      <c r="C346" s="104">
        <f>'Month (GWh)'!C346+Calculation_GWh!C345</f>
        <v>103608.01999999999</v>
      </c>
      <c r="D346" s="104">
        <f>'Month (GWh)'!D346+Calculation_GWh!D345</f>
        <v>11166.25</v>
      </c>
      <c r="E346" s="104">
        <f>'Month (GWh)'!E346+Calculation_GWh!E345</f>
        <v>92441.76999999999</v>
      </c>
      <c r="F346" s="104">
        <f>'Month (GWh)'!F346+Calculation_GWh!F345</f>
        <v>9406.11</v>
      </c>
      <c r="G346" s="104">
        <f>'Month (GWh)'!G346+Calculation_GWh!G345</f>
        <v>-56.5</v>
      </c>
      <c r="H346" s="104">
        <f>'Month (GWh)'!H346+Calculation_GWh!H345</f>
        <v>1233.81</v>
      </c>
      <c r="I346" s="104">
        <f>'Month (GWh)'!I346+Calculation_GWh!I345</f>
        <v>167952.37</v>
      </c>
      <c r="J346" s="104">
        <f>'Month (GWh)'!J346+Calculation_GWh!J345</f>
        <v>167369.53999999998</v>
      </c>
      <c r="K346" s="104">
        <f>'Month (GWh)'!K346+Calculation_GWh!K345</f>
        <v>38042.910000000003</v>
      </c>
      <c r="L346" s="104">
        <f>'Month (GWh)'!L346+Calculation_GWh!L345</f>
        <v>73547.28</v>
      </c>
      <c r="M346" s="104">
        <f>'Month (GWh)'!M346+Calculation_GWh!M345</f>
        <v>19168.400000000001</v>
      </c>
      <c r="N346" s="104">
        <f>'Month (GWh)'!N346+Calculation_GWh!N345</f>
        <v>22819.41</v>
      </c>
      <c r="O346" s="104">
        <f>'Month (GWh)'!O346+Calculation_GWh!O345</f>
        <v>6248.85</v>
      </c>
      <c r="P346" s="104">
        <f>'Month (GWh)'!P346+Calculation_GWh!P345</f>
        <v>194.34</v>
      </c>
      <c r="Q346" s="104">
        <f>'Month (GWh)'!Q346+Calculation_GWh!Q345</f>
        <v>593.13</v>
      </c>
      <c r="R346" s="104">
        <f>'Month (GWh)'!R346+Calculation_GWh!R345</f>
        <v>0</v>
      </c>
      <c r="S346" s="104">
        <f>'Month (GWh)'!S346+Calculation_GWh!S345</f>
        <v>7786.0499999999993</v>
      </c>
      <c r="T346" s="104">
        <f>'Month (GWh)'!T346+Calculation_GWh!T345</f>
        <v>168400.37</v>
      </c>
    </row>
    <row r="347" spans="1:20" x14ac:dyDescent="0.35">
      <c r="A347" s="152" t="s">
        <v>418</v>
      </c>
      <c r="B347" s="104">
        <f>'Month (GWh)'!B347+Calculation_GWh!B346</f>
        <v>96481.19</v>
      </c>
      <c r="C347" s="104">
        <f>'Month (GWh)'!C347+Calculation_GWh!C346</f>
        <v>143752.37</v>
      </c>
      <c r="D347" s="104">
        <f>'Month (GWh)'!D347+Calculation_GWh!D346</f>
        <v>15754.84</v>
      </c>
      <c r="E347" s="104">
        <f>'Month (GWh)'!E347+Calculation_GWh!E346</f>
        <v>127997.52999999998</v>
      </c>
      <c r="F347" s="104">
        <f>'Month (GWh)'!F347+Calculation_GWh!F346</f>
        <v>12329.04</v>
      </c>
      <c r="G347" s="104">
        <f>'Month (GWh)'!G347+Calculation_GWh!G346</f>
        <v>-84.75</v>
      </c>
      <c r="H347" s="104">
        <f>'Month (GWh)'!H347+Calculation_GWh!H346</f>
        <v>1871.28</v>
      </c>
      <c r="I347" s="104">
        <f>'Month (GWh)'!I347+Calculation_GWh!I346</f>
        <v>240233.56</v>
      </c>
      <c r="J347" s="104">
        <f>'Month (GWh)'!J347+Calculation_GWh!J346</f>
        <v>238594.28999999998</v>
      </c>
      <c r="K347" s="104">
        <f>'Month (GWh)'!K347+Calculation_GWh!K346</f>
        <v>52777.130000000005</v>
      </c>
      <c r="L347" s="104">
        <f>'Month (GWh)'!L347+Calculation_GWh!L346</f>
        <v>103849.07</v>
      </c>
      <c r="M347" s="104">
        <f>'Month (GWh)'!M347+Calculation_GWh!M346</f>
        <v>26503.32</v>
      </c>
      <c r="N347" s="104">
        <f>'Month (GWh)'!N347+Calculation_GWh!N346</f>
        <v>32270.62</v>
      </c>
      <c r="O347" s="104">
        <f>'Month (GWh)'!O347+Calculation_GWh!O346</f>
        <v>9988.75</v>
      </c>
      <c r="P347" s="104">
        <f>'Month (GWh)'!P347+Calculation_GWh!P346</f>
        <v>263.18</v>
      </c>
      <c r="Q347" s="104">
        <f>'Month (GWh)'!Q347+Calculation_GWh!Q346</f>
        <v>698.55</v>
      </c>
      <c r="R347" s="104">
        <f>'Month (GWh)'!R347+Calculation_GWh!R346</f>
        <v>0</v>
      </c>
      <c r="S347" s="104">
        <f>'Month (GWh)'!S347+Calculation_GWh!S346</f>
        <v>11323.539999999999</v>
      </c>
      <c r="T347" s="104">
        <f>'Month (GWh)'!T347+Calculation_GWh!T346</f>
        <v>237674.15999999997</v>
      </c>
    </row>
    <row r="348" spans="1:20" x14ac:dyDescent="0.35">
      <c r="A348" s="152" t="s">
        <v>419</v>
      </c>
      <c r="B348" s="104">
        <f>'Month (GWh)'!B348+Calculation_GWh!B347</f>
        <v>126426.4</v>
      </c>
      <c r="C348" s="104">
        <f>'Month (GWh)'!C348+Calculation_GWh!C347</f>
        <v>175678.33</v>
      </c>
      <c r="D348" s="104">
        <f>'Month (GWh)'!D348+Calculation_GWh!D347</f>
        <v>23619.34</v>
      </c>
      <c r="E348" s="104">
        <f>'Month (GWh)'!E348+Calculation_GWh!E347</f>
        <v>152058.99</v>
      </c>
      <c r="F348" s="104">
        <f>'Month (GWh)'!F348+Calculation_GWh!F347</f>
        <v>11324.060000000001</v>
      </c>
      <c r="G348" s="104">
        <f>'Month (GWh)'!G348+Calculation_GWh!G347</f>
        <v>-118.02000000000001</v>
      </c>
      <c r="H348" s="104">
        <f>'Month (GWh)'!H348+Calculation_GWh!H347</f>
        <v>2488.1799999999998</v>
      </c>
      <c r="I348" s="104">
        <f>'Month (GWh)'!I348+Calculation_GWh!I347</f>
        <v>302104.73</v>
      </c>
      <c r="J348" s="104">
        <f>'Month (GWh)'!J348+Calculation_GWh!J347</f>
        <v>292179.61</v>
      </c>
      <c r="K348" s="104">
        <f>'Month (GWh)'!K348+Calculation_GWh!K347</f>
        <v>63164.22</v>
      </c>
      <c r="L348" s="104">
        <f>'Month (GWh)'!L348+Calculation_GWh!L347</f>
        <v>125956.19</v>
      </c>
      <c r="M348" s="104">
        <f>'Month (GWh)'!M348+Calculation_GWh!M347</f>
        <v>33132.15</v>
      </c>
      <c r="N348" s="104">
        <f>'Month (GWh)'!N348+Calculation_GWh!N347</f>
        <v>38997.69</v>
      </c>
      <c r="O348" s="104">
        <f>'Month (GWh)'!O348+Calculation_GWh!O347</f>
        <v>13599.23</v>
      </c>
      <c r="P348" s="104">
        <f>'Month (GWh)'!P348+Calculation_GWh!P347</f>
        <v>312.88</v>
      </c>
      <c r="Q348" s="104">
        <f>'Month (GWh)'!Q348+Calculation_GWh!Q347</f>
        <v>780.24</v>
      </c>
      <c r="R348" s="104">
        <f>'Month (GWh)'!R348+Calculation_GWh!R347</f>
        <v>0</v>
      </c>
      <c r="S348" s="104">
        <f>'Month (GWh)'!S348+Calculation_GWh!S347</f>
        <v>14654.14</v>
      </c>
      <c r="T348" s="104">
        <f>'Month (GWh)'!T348+Calculation_GWh!T347</f>
        <v>290596.74</v>
      </c>
    </row>
    <row r="349" spans="1:20" x14ac:dyDescent="0.35">
      <c r="A349" s="152" t="s">
        <v>420</v>
      </c>
      <c r="B349" s="104">
        <f>'Month (GWh)'!B349+Calculation_GWh!B348</f>
        <v>155355.53999999998</v>
      </c>
      <c r="C349" s="104">
        <f>'Month (GWh)'!C349+Calculation_GWh!C348</f>
        <v>202614.69</v>
      </c>
      <c r="D349" s="104">
        <f>'Month (GWh)'!D349+Calculation_GWh!D348</f>
        <v>36539.64</v>
      </c>
      <c r="E349" s="104">
        <f>'Month (GWh)'!E349+Calculation_GWh!E348</f>
        <v>166075.04999999999</v>
      </c>
      <c r="F349" s="104">
        <f>'Month (GWh)'!F349+Calculation_GWh!F348</f>
        <v>8025.2200000000012</v>
      </c>
      <c r="G349" s="104">
        <f>'Month (GWh)'!G349+Calculation_GWh!G348</f>
        <v>-151.29000000000002</v>
      </c>
      <c r="H349" s="104">
        <f>'Month (GWh)'!H349+Calculation_GWh!H348</f>
        <v>3125.6499999999996</v>
      </c>
      <c r="I349" s="104">
        <f>'Month (GWh)'!I349+Calculation_GWh!I348</f>
        <v>357970.23</v>
      </c>
      <c r="J349" s="104">
        <f>'Month (GWh)'!J349+Calculation_GWh!J348</f>
        <v>332430.17</v>
      </c>
      <c r="K349" s="104">
        <f>'Month (GWh)'!K349+Calculation_GWh!K348</f>
        <v>76451.42</v>
      </c>
      <c r="L349" s="104">
        <f>'Month (GWh)'!L349+Calculation_GWh!L348</f>
        <v>136673.06</v>
      </c>
      <c r="M349" s="104">
        <f>'Month (GWh)'!M349+Calculation_GWh!M348</f>
        <v>39043.21</v>
      </c>
      <c r="N349" s="104">
        <f>'Month (GWh)'!N349+Calculation_GWh!N348</f>
        <v>43993.490000000005</v>
      </c>
      <c r="O349" s="104">
        <f>'Month (GWh)'!O349+Calculation_GWh!O348</f>
        <v>16895.14</v>
      </c>
      <c r="P349" s="104">
        <f>'Month (GWh)'!P349+Calculation_GWh!P348</f>
        <v>389.15</v>
      </c>
      <c r="Q349" s="104">
        <f>'Month (GWh)'!Q349+Calculation_GWh!Q348</f>
        <v>878.82</v>
      </c>
      <c r="R349" s="104">
        <f>'Month (GWh)'!R349+Calculation_GWh!R348</f>
        <v>0</v>
      </c>
      <c r="S349" s="104">
        <f>'Month (GWh)'!S349+Calculation_GWh!S348</f>
        <v>17501.61</v>
      </c>
      <c r="T349" s="104">
        <f>'Month (GWh)'!T349+Calculation_GWh!T348</f>
        <v>331825.89999999997</v>
      </c>
    </row>
    <row r="350" spans="1:20" x14ac:dyDescent="0.35">
      <c r="A350" s="152" t="s">
        <v>421</v>
      </c>
      <c r="B350" s="104">
        <f>'Month (GWh)'!B350+Calculation_GWh!B349</f>
        <v>176692.58</v>
      </c>
      <c r="C350" s="104">
        <f>'Month (GWh)'!C350+Calculation_GWh!C349</f>
        <v>229467.36</v>
      </c>
      <c r="D350" s="104">
        <f>'Month (GWh)'!D350+Calculation_GWh!D349</f>
        <v>50537.69</v>
      </c>
      <c r="E350" s="104">
        <f>'Month (GWh)'!E350+Calculation_GWh!E349</f>
        <v>178929.66999999998</v>
      </c>
      <c r="F350" s="104">
        <f>'Month (GWh)'!F350+Calculation_GWh!F349</f>
        <v>6678.0500000000011</v>
      </c>
      <c r="G350" s="104">
        <f>'Month (GWh)'!G350+Calculation_GWh!G349</f>
        <v>-184.56000000000003</v>
      </c>
      <c r="H350" s="104">
        <f>'Month (GWh)'!H350+Calculation_GWh!H349</f>
        <v>3742.5499999999997</v>
      </c>
      <c r="I350" s="104">
        <f>'Month (GWh)'!I350+Calculation_GWh!I349</f>
        <v>406159.94</v>
      </c>
      <c r="J350" s="104">
        <f>'Month (GWh)'!J350+Calculation_GWh!J349</f>
        <v>365858.29</v>
      </c>
      <c r="K350" s="104">
        <f>'Month (GWh)'!K350+Calculation_GWh!K349</f>
        <v>87034.77</v>
      </c>
      <c r="L350" s="104">
        <f>'Month (GWh)'!L350+Calculation_GWh!L349</f>
        <v>144831.4</v>
      </c>
      <c r="M350" s="104">
        <f>'Month (GWh)'!M350+Calculation_GWh!M349</f>
        <v>44623.39</v>
      </c>
      <c r="N350" s="104">
        <f>'Month (GWh)'!N350+Calculation_GWh!N349</f>
        <v>47971.76</v>
      </c>
      <c r="O350" s="104">
        <f>'Month (GWh)'!O350+Calculation_GWh!O349</f>
        <v>19679.03</v>
      </c>
      <c r="P350" s="104">
        <f>'Month (GWh)'!P350+Calculation_GWh!P349</f>
        <v>467.09999999999997</v>
      </c>
      <c r="Q350" s="104">
        <f>'Month (GWh)'!Q350+Calculation_GWh!Q349</f>
        <v>919.56000000000006</v>
      </c>
      <c r="R350" s="104">
        <f>'Month (GWh)'!R350+Calculation_GWh!R349</f>
        <v>0</v>
      </c>
      <c r="S350" s="104">
        <f>'Month (GWh)'!S350+Calculation_GWh!S349</f>
        <v>19996.02</v>
      </c>
      <c r="T350" s="104">
        <f>'Month (GWh)'!T350+Calculation_GWh!T349</f>
        <v>365523.02999999997</v>
      </c>
    </row>
    <row r="351" spans="1:20" x14ac:dyDescent="0.35">
      <c r="A351" s="152" t="s">
        <v>422</v>
      </c>
      <c r="B351" s="104">
        <f>'Month (GWh)'!B351+Calculation_GWh!B350</f>
        <v>203033.65999999997</v>
      </c>
      <c r="C351" s="104">
        <f>'Month (GWh)'!C351+Calculation_GWh!C350</f>
        <v>262536.70999999996</v>
      </c>
      <c r="D351" s="104">
        <f>'Month (GWh)'!D351+Calculation_GWh!D350</f>
        <v>70155.42</v>
      </c>
      <c r="E351" s="104">
        <f>'Month (GWh)'!E351+Calculation_GWh!E350</f>
        <v>192381.28999999998</v>
      </c>
      <c r="F351" s="104">
        <f>'Month (GWh)'!F351+Calculation_GWh!F350</f>
        <v>1525.3200000000015</v>
      </c>
      <c r="G351" s="104">
        <f>'Month (GWh)'!G351+Calculation_GWh!G350</f>
        <v>-221.63000000000002</v>
      </c>
      <c r="H351" s="104">
        <f>'Month (GWh)'!H351+Calculation_GWh!H350</f>
        <v>4380.0199999999995</v>
      </c>
      <c r="I351" s="104">
        <f>'Month (GWh)'!I351+Calculation_GWh!I350</f>
        <v>465570.37</v>
      </c>
      <c r="J351" s="104">
        <f>'Month (GWh)'!J351+Calculation_GWh!J350</f>
        <v>401098.66</v>
      </c>
      <c r="K351" s="104">
        <f>'Month (GWh)'!K351+Calculation_GWh!K350</f>
        <v>99505.260000000009</v>
      </c>
      <c r="L351" s="104">
        <f>'Month (GWh)'!L351+Calculation_GWh!L350</f>
        <v>151515.15</v>
      </c>
      <c r="M351" s="104">
        <f>'Month (GWh)'!M351+Calculation_GWh!M350</f>
        <v>50016.53</v>
      </c>
      <c r="N351" s="104">
        <f>'Month (GWh)'!N351+Calculation_GWh!N350</f>
        <v>51705.65</v>
      </c>
      <c r="O351" s="104">
        <f>'Month (GWh)'!O351+Calculation_GWh!O350</f>
        <v>23267.67</v>
      </c>
      <c r="P351" s="104">
        <f>'Month (GWh)'!P351+Calculation_GWh!P350</f>
        <v>563.65</v>
      </c>
      <c r="Q351" s="104">
        <f>'Month (GWh)'!Q351+Calculation_GWh!Q350</f>
        <v>933.62</v>
      </c>
      <c r="R351" s="104">
        <f>'Month (GWh)'!R351+Calculation_GWh!R350</f>
        <v>0</v>
      </c>
      <c r="S351" s="104">
        <f>'Month (GWh)'!S351+Calculation_GWh!S350</f>
        <v>22563.9</v>
      </c>
      <c r="T351" s="104">
        <f>'Month (GWh)'!T351+Calculation_GWh!T350</f>
        <v>400071.42999999993</v>
      </c>
    </row>
    <row r="352" spans="1:20" x14ac:dyDescent="0.35">
      <c r="A352" s="152" t="s">
        <v>423</v>
      </c>
      <c r="B352" s="104">
        <f>'Month (GWh)'!B352+Calculation_GWh!B351</f>
        <v>226852.08999999997</v>
      </c>
      <c r="C352" s="104">
        <f>'Month (GWh)'!C352+Calculation_GWh!C351</f>
        <v>293590.3</v>
      </c>
      <c r="D352" s="104">
        <f>'Month (GWh)'!D352+Calculation_GWh!D351</f>
        <v>91687.08</v>
      </c>
      <c r="E352" s="104">
        <f>'Month (GWh)'!E352+Calculation_GWh!E351</f>
        <v>201903.21999999997</v>
      </c>
      <c r="F352" s="104">
        <f>'Month (GWh)'!F352+Calculation_GWh!F351</f>
        <v>-2796.9899999999989</v>
      </c>
      <c r="G352" s="104">
        <f>'Month (GWh)'!G352+Calculation_GWh!G351</f>
        <v>-258.70000000000005</v>
      </c>
      <c r="H352" s="104">
        <f>'Month (GWh)'!H352+Calculation_GWh!H351</f>
        <v>5017.49</v>
      </c>
      <c r="I352" s="104">
        <f>'Month (GWh)'!I352+Calculation_GWh!I351</f>
        <v>520442.39</v>
      </c>
      <c r="J352" s="104">
        <f>'Month (GWh)'!J352+Calculation_GWh!J351</f>
        <v>430717.11</v>
      </c>
      <c r="K352" s="104">
        <f>'Month (GWh)'!K352+Calculation_GWh!K351</f>
        <v>109166.85</v>
      </c>
      <c r="L352" s="104">
        <f>'Month (GWh)'!L352+Calculation_GWh!L351</f>
        <v>157561.79999999999</v>
      </c>
      <c r="M352" s="104">
        <f>'Month (GWh)'!M352+Calculation_GWh!M351</f>
        <v>55290.3</v>
      </c>
      <c r="N352" s="104">
        <f>'Month (GWh)'!N352+Calculation_GWh!N351</f>
        <v>55209.590000000004</v>
      </c>
      <c r="O352" s="104">
        <f>'Month (GWh)'!O352+Calculation_GWh!O351</f>
        <v>25813.239999999998</v>
      </c>
      <c r="P352" s="104">
        <f>'Month (GWh)'!P352+Calculation_GWh!P351</f>
        <v>657.31999999999994</v>
      </c>
      <c r="Q352" s="104">
        <f>'Month (GWh)'!Q352+Calculation_GWh!Q351</f>
        <v>965.27</v>
      </c>
      <c r="R352" s="104">
        <f>'Month (GWh)'!R352+Calculation_GWh!R351</f>
        <v>0</v>
      </c>
      <c r="S352" s="104">
        <f>'Month (GWh)'!S352+Calculation_GWh!S351</f>
        <v>24911.79</v>
      </c>
      <c r="T352" s="104">
        <f>'Month (GWh)'!T352+Calculation_GWh!T351</f>
        <v>429576.15999999992</v>
      </c>
    </row>
    <row r="353" spans="1:20" x14ac:dyDescent="0.35">
      <c r="A353" s="152" t="s">
        <v>424</v>
      </c>
      <c r="B353" s="104">
        <f>'Month (GWh)'!B353+Calculation_GWh!B352</f>
        <v>252026.64999999997</v>
      </c>
      <c r="C353" s="104">
        <f>'Month (GWh)'!C353+Calculation_GWh!C352</f>
        <v>315113.68</v>
      </c>
      <c r="D353" s="104">
        <f>'Month (GWh)'!D353+Calculation_GWh!D352</f>
        <v>100684.5</v>
      </c>
      <c r="E353" s="104">
        <f>'Month (GWh)'!E353+Calculation_GWh!E352</f>
        <v>214429.17999999996</v>
      </c>
      <c r="F353" s="104">
        <f>'Month (GWh)'!F353+Calculation_GWh!F352</f>
        <v>-1991.3399999999988</v>
      </c>
      <c r="G353" s="104">
        <f>'Month (GWh)'!G353+Calculation_GWh!G352</f>
        <v>-295.77000000000004</v>
      </c>
      <c r="H353" s="104">
        <f>'Month (GWh)'!H353+Calculation_GWh!H352</f>
        <v>5634.3899999999994</v>
      </c>
      <c r="I353" s="104">
        <f>'Month (GWh)'!I353+Calculation_GWh!I352</f>
        <v>567140.33000000007</v>
      </c>
      <c r="J353" s="104">
        <f>'Month (GWh)'!J353+Calculation_GWh!J352</f>
        <v>469803.11</v>
      </c>
      <c r="K353" s="104">
        <f>'Month (GWh)'!K353+Calculation_GWh!K352</f>
        <v>122489.68000000001</v>
      </c>
      <c r="L353" s="104">
        <f>'Month (GWh)'!L353+Calculation_GWh!L352</f>
        <v>167432.78</v>
      </c>
      <c r="M353" s="104">
        <f>'Month (GWh)'!M353+Calculation_GWh!M352</f>
        <v>60625.560000000005</v>
      </c>
      <c r="N353" s="104">
        <f>'Month (GWh)'!N353+Calculation_GWh!N352</f>
        <v>60226.400000000001</v>
      </c>
      <c r="O353" s="104">
        <f>'Month (GWh)'!O353+Calculation_GWh!O352</f>
        <v>28936.149999999998</v>
      </c>
      <c r="P353" s="104">
        <f>'Month (GWh)'!P353+Calculation_GWh!P352</f>
        <v>687.12999999999988</v>
      </c>
      <c r="Q353" s="104">
        <f>'Month (GWh)'!Q353+Calculation_GWh!Q352</f>
        <v>1064.3699999999999</v>
      </c>
      <c r="R353" s="104">
        <f>'Month (GWh)'!R353+Calculation_GWh!R352</f>
        <v>0</v>
      </c>
      <c r="S353" s="104">
        <f>'Month (GWh)'!S353+Calculation_GWh!S352</f>
        <v>27390.03</v>
      </c>
      <c r="T353" s="104">
        <f>'Month (GWh)'!T353+Calculation_GWh!T352</f>
        <v>468852.09999999992</v>
      </c>
    </row>
    <row r="354" spans="1:20" x14ac:dyDescent="0.35">
      <c r="A354" s="152" t="s">
        <v>425</v>
      </c>
      <c r="B354" s="104">
        <f>'Month (GWh)'!B354+Calculation_GWh!B353</f>
        <v>281589.34999999998</v>
      </c>
      <c r="C354" s="104">
        <f>'Month (GWh)'!C354+Calculation_GWh!C353</f>
        <v>350439.51</v>
      </c>
      <c r="D354" s="104">
        <f>'Month (GWh)'!D354+Calculation_GWh!D353</f>
        <v>107454.86</v>
      </c>
      <c r="E354" s="104">
        <f>'Month (GWh)'!E354+Calculation_GWh!E353</f>
        <v>242984.64999999997</v>
      </c>
      <c r="F354" s="104">
        <f>'Month (GWh)'!F354+Calculation_GWh!F353</f>
        <v>-5583.2899999999991</v>
      </c>
      <c r="G354" s="104">
        <f>'Month (GWh)'!G354+Calculation_GWh!G353</f>
        <v>-326.41000000000003</v>
      </c>
      <c r="H354" s="104">
        <f>'Month (GWh)'!H354+Calculation_GWh!H353</f>
        <v>6271.86</v>
      </c>
      <c r="I354" s="104">
        <f>'Month (GWh)'!I354+Calculation_GWh!I353</f>
        <v>632028.8600000001</v>
      </c>
      <c r="J354" s="104">
        <f>'Month (GWh)'!J354+Calculation_GWh!J353</f>
        <v>524936.16</v>
      </c>
      <c r="K354" s="104">
        <f>'Month (GWh)'!K354+Calculation_GWh!K353</f>
        <v>139292.55000000002</v>
      </c>
      <c r="L354" s="104">
        <f>'Month (GWh)'!L354+Calculation_GWh!L353</f>
        <v>185707.53</v>
      </c>
      <c r="M354" s="104">
        <f>'Month (GWh)'!M354+Calculation_GWh!M353</f>
        <v>66784.33</v>
      </c>
      <c r="N354" s="104">
        <f>'Month (GWh)'!N354+Calculation_GWh!N353</f>
        <v>68194.790000000008</v>
      </c>
      <c r="O354" s="104">
        <f>'Month (GWh)'!O354+Calculation_GWh!O353</f>
        <v>32314.699999999997</v>
      </c>
      <c r="P354" s="104">
        <f>'Month (GWh)'!P354+Calculation_GWh!P353</f>
        <v>756.51999999999987</v>
      </c>
      <c r="Q354" s="104">
        <f>'Month (GWh)'!Q354+Calculation_GWh!Q353</f>
        <v>1147.3599999999999</v>
      </c>
      <c r="R354" s="104">
        <f>'Month (GWh)'!R354+Calculation_GWh!R353</f>
        <v>0</v>
      </c>
      <c r="S354" s="104">
        <f>'Month (GWh)'!S354+Calculation_GWh!S353</f>
        <v>30229.040000000001</v>
      </c>
      <c r="T354" s="104">
        <f>'Month (GWh)'!T354+Calculation_GWh!T353</f>
        <v>524426.81999999995</v>
      </c>
    </row>
    <row r="355" spans="1:20" x14ac:dyDescent="0.35">
      <c r="A355" s="152" t="s">
        <v>426</v>
      </c>
      <c r="B355" s="104">
        <f>'Month (GWh)'!B355+Calculation_GWh!B354</f>
        <v>310087.42</v>
      </c>
      <c r="C355" s="104">
        <f>'Month (GWh)'!C355+Calculation_GWh!C354</f>
        <v>400336.11</v>
      </c>
      <c r="D355" s="104">
        <f>'Month (GWh)'!D355+Calculation_GWh!D354</f>
        <v>112968.78</v>
      </c>
      <c r="E355" s="104">
        <f>'Month (GWh)'!E355+Calculation_GWh!E354</f>
        <v>287367.32999999996</v>
      </c>
      <c r="F355" s="104">
        <f>'Month (GWh)'!F355+Calculation_GWh!F354</f>
        <v>1924.4800000000014</v>
      </c>
      <c r="G355" s="104">
        <f>'Month (GWh)'!G355+Calculation_GWh!G354</f>
        <v>-357.05</v>
      </c>
      <c r="H355" s="104">
        <f>'Month (GWh)'!H355+Calculation_GWh!H354</f>
        <v>6888.7599999999993</v>
      </c>
      <c r="I355" s="104">
        <f>'Month (GWh)'!I355+Calculation_GWh!I354</f>
        <v>710423.53000000014</v>
      </c>
      <c r="J355" s="104">
        <f>'Month (GWh)'!J355+Calculation_GWh!J354</f>
        <v>605910.94000000006</v>
      </c>
      <c r="K355" s="104">
        <f>'Month (GWh)'!K355+Calculation_GWh!K354</f>
        <v>161500.69</v>
      </c>
      <c r="L355" s="104">
        <f>'Month (GWh)'!L355+Calculation_GWh!L354</f>
        <v>216700.35</v>
      </c>
      <c r="M355" s="104">
        <f>'Month (GWh)'!M355+Calculation_GWh!M354</f>
        <v>74705.760000000009</v>
      </c>
      <c r="N355" s="104">
        <f>'Month (GWh)'!N355+Calculation_GWh!N354</f>
        <v>78614.900000000009</v>
      </c>
      <c r="O355" s="104">
        <f>'Month (GWh)'!O355+Calculation_GWh!O354</f>
        <v>35794.92</v>
      </c>
      <c r="P355" s="104">
        <f>'Month (GWh)'!P355+Calculation_GWh!P354</f>
        <v>826.56999999999982</v>
      </c>
      <c r="Q355" s="104">
        <f>'Month (GWh)'!Q355+Calculation_GWh!Q354</f>
        <v>1344.4899999999998</v>
      </c>
      <c r="R355" s="104">
        <f>'Month (GWh)'!R355+Calculation_GWh!R354</f>
        <v>0</v>
      </c>
      <c r="S355" s="104">
        <f>'Month (GWh)'!S355+Calculation_GWh!S354</f>
        <v>33922.080000000002</v>
      </c>
      <c r="T355" s="104">
        <f>'Month (GWh)'!T355+Calculation_GWh!T354</f>
        <v>603409.76</v>
      </c>
    </row>
    <row r="356" spans="1:20" x14ac:dyDescent="0.35">
      <c r="A356" s="152" t="s">
        <v>427</v>
      </c>
      <c r="B356" s="104">
        <f>'Month (GWh)'!B356+Calculation_GWh!B355</f>
        <v>341136</v>
      </c>
      <c r="C356" s="104">
        <f>'Month (GWh)'!C356+Calculation_GWh!C355</f>
        <v>455817.44999999995</v>
      </c>
      <c r="D356" s="104">
        <f>'Month (GWh)'!D356+Calculation_GWh!D355</f>
        <v>118427.33</v>
      </c>
      <c r="E356" s="104">
        <f>'Month (GWh)'!E356+Calculation_GWh!E355</f>
        <v>337390.11999999994</v>
      </c>
      <c r="F356" s="104">
        <f>'Month (GWh)'!F356+Calculation_GWh!F355</f>
        <v>2691.4700000000012</v>
      </c>
      <c r="G356" s="104">
        <f>'Month (GWh)'!G356+Calculation_GWh!G355</f>
        <v>-387.69</v>
      </c>
      <c r="H356" s="104">
        <f>'Month (GWh)'!H356+Calculation_GWh!H355</f>
        <v>7526.23</v>
      </c>
      <c r="I356" s="104">
        <f>'Month (GWh)'!I356+Calculation_GWh!I355</f>
        <v>796953.45000000019</v>
      </c>
      <c r="J356" s="104">
        <f>'Month (GWh)'!J356+Calculation_GWh!J355</f>
        <v>688356.13000000012</v>
      </c>
      <c r="K356" s="104">
        <f>'Month (GWh)'!K356+Calculation_GWh!K355</f>
        <v>179210.16</v>
      </c>
      <c r="L356" s="104">
        <f>'Month (GWh)'!L356+Calculation_GWh!L355</f>
        <v>254182.27000000002</v>
      </c>
      <c r="M356" s="104">
        <f>'Month (GWh)'!M356+Calculation_GWh!M355</f>
        <v>84340.560000000012</v>
      </c>
      <c r="N356" s="104">
        <f>'Month (GWh)'!N356+Calculation_GWh!N355</f>
        <v>89392.91</v>
      </c>
      <c r="O356" s="104">
        <f>'Month (GWh)'!O356+Calculation_GWh!O355</f>
        <v>39614.369999999995</v>
      </c>
      <c r="P356" s="104">
        <f>'Month (GWh)'!P356+Calculation_GWh!P355</f>
        <v>915.70999999999981</v>
      </c>
      <c r="Q356" s="104">
        <f>'Month (GWh)'!Q356+Calculation_GWh!Q355</f>
        <v>1667.3199999999997</v>
      </c>
      <c r="R356" s="104">
        <f>'Month (GWh)'!R356+Calculation_GWh!R355</f>
        <v>0</v>
      </c>
      <c r="S356" s="104">
        <f>'Month (GWh)'!S356+Calculation_GWh!S355</f>
        <v>37807.770000000004</v>
      </c>
      <c r="T356" s="104">
        <f>'Month (GWh)'!T356+Calculation_GWh!T355</f>
        <v>687131.07000000007</v>
      </c>
    </row>
    <row r="357" spans="1:20" x14ac:dyDescent="0.35">
      <c r="A357" s="103" t="s">
        <v>404</v>
      </c>
      <c r="B357" s="104">
        <f>'Month (GWh)'!B357</f>
        <v>31352.68</v>
      </c>
      <c r="C357" s="104">
        <f>'Month (GWh)'!C357</f>
        <v>63404.62</v>
      </c>
      <c r="D357" s="104">
        <f>'Month (GWh)'!D357</f>
        <v>5856.11</v>
      </c>
      <c r="E357" s="104">
        <f>'Month (GWh)'!E357</f>
        <v>57548.51</v>
      </c>
      <c r="F357" s="104">
        <f>'Month (GWh)'!F357</f>
        <v>13586.44</v>
      </c>
      <c r="G357" s="104">
        <f>'Month (GWh)'!G357</f>
        <v>-30.64</v>
      </c>
      <c r="H357" s="104">
        <f>'Month (GWh)'!H357</f>
        <v>637.47</v>
      </c>
      <c r="I357" s="104">
        <f>'Month (GWh)'!I357</f>
        <v>94757.3</v>
      </c>
      <c r="J357" s="104">
        <f>'Month (GWh)'!J357</f>
        <v>103094.46</v>
      </c>
      <c r="K357" s="104">
        <f>'Month (GWh)'!K357</f>
        <v>24034.83</v>
      </c>
      <c r="L357" s="104">
        <f>'Month (GWh)'!L357</f>
        <v>45338.81</v>
      </c>
      <c r="M357" s="104">
        <f>'Month (GWh)'!M357</f>
        <v>9481.99</v>
      </c>
      <c r="N357" s="104">
        <f>'Month (GWh)'!N357</f>
        <v>12788.84</v>
      </c>
      <c r="O357" s="104">
        <f>'Month (GWh)'!O357</f>
        <v>3587.5</v>
      </c>
      <c r="P357" s="104">
        <f>'Month (GWh)'!P357</f>
        <v>110.34</v>
      </c>
      <c r="Q357" s="104">
        <f>'Month (GWh)'!Q357</f>
        <v>309.58999999999997</v>
      </c>
      <c r="R357" s="104">
        <f>'Month (GWh)'!R357</f>
        <v>0</v>
      </c>
      <c r="S357" s="104">
        <f>'Month (GWh)'!S357</f>
        <v>4980.96</v>
      </c>
      <c r="T357" s="104">
        <f>'Month (GWh)'!T357</f>
        <v>100632.86</v>
      </c>
    </row>
    <row r="358" spans="1:20" x14ac:dyDescent="0.35">
      <c r="A358" s="103" t="s">
        <v>405</v>
      </c>
      <c r="B358" s="104">
        <f>'Month (GWh)'!B358+Calculation_GWh!B357</f>
        <v>59103.520000000004</v>
      </c>
      <c r="C358" s="104">
        <f>'Month (GWh)'!C358+Calculation_GWh!C357</f>
        <v>119802.87</v>
      </c>
      <c r="D358" s="104">
        <f>'Month (GWh)'!D358+Calculation_GWh!D357</f>
        <v>10321.65</v>
      </c>
      <c r="E358" s="104">
        <f>'Month (GWh)'!E358+Calculation_GWh!E357</f>
        <v>109481.22</v>
      </c>
      <c r="F358" s="104">
        <f>'Month (GWh)'!F358+Calculation_GWh!F357</f>
        <v>15627.98</v>
      </c>
      <c r="G358" s="104">
        <f>'Month (GWh)'!G358+Calculation_GWh!G357</f>
        <v>-61.28</v>
      </c>
      <c r="H358" s="104">
        <f>'Month (GWh)'!H358+Calculation_GWh!H357</f>
        <v>1233.81</v>
      </c>
      <c r="I358" s="104">
        <f>'Month (GWh)'!I358+Calculation_GWh!I357</f>
        <v>178906.39</v>
      </c>
      <c r="J358" s="104">
        <f>'Month (GWh)'!J358+Calculation_GWh!J357</f>
        <v>185385.25</v>
      </c>
      <c r="K358" s="104">
        <f>'Month (GWh)'!K358+Calculation_GWh!K357</f>
        <v>42981.47</v>
      </c>
      <c r="L358" s="104">
        <f>'Month (GWh)'!L358+Calculation_GWh!L357</f>
        <v>82001.98</v>
      </c>
      <c r="M358" s="104">
        <f>'Month (GWh)'!M358+Calculation_GWh!M357</f>
        <v>17624.18</v>
      </c>
      <c r="N358" s="104">
        <f>'Month (GWh)'!N358+Calculation_GWh!N357</f>
        <v>24711.010000000002</v>
      </c>
      <c r="O358" s="104">
        <f>'Month (GWh)'!O358+Calculation_GWh!O357</f>
        <v>6630.55</v>
      </c>
      <c r="P358" s="104">
        <f>'Month (GWh)'!P358+Calculation_GWh!P357</f>
        <v>220.10000000000002</v>
      </c>
      <c r="Q358" s="104">
        <f>'Month (GWh)'!Q358+Calculation_GWh!Q357</f>
        <v>674.49</v>
      </c>
      <c r="R358" s="104">
        <f>'Month (GWh)'!R358+Calculation_GWh!R357</f>
        <v>0</v>
      </c>
      <c r="S358" s="104">
        <f>'Month (GWh)'!S358+Calculation_GWh!S357</f>
        <v>8888.9500000000007</v>
      </c>
      <c r="T358" s="104">
        <f>'Month (GWh)'!T358+Calculation_GWh!T357</f>
        <v>183732.72999999998</v>
      </c>
    </row>
    <row r="359" spans="1:20" x14ac:dyDescent="0.35">
      <c r="A359" s="103" t="s">
        <v>406</v>
      </c>
      <c r="B359" s="104">
        <f>'Month (GWh)'!B359+Calculation_GWh!B358</f>
        <v>89912.760000000009</v>
      </c>
      <c r="C359" s="104">
        <f>'Month (GWh)'!C359+Calculation_GWh!C358</f>
        <v>171464.66</v>
      </c>
      <c r="D359" s="104">
        <f>'Month (GWh)'!D359+Calculation_GWh!D358</f>
        <v>16044.189999999999</v>
      </c>
      <c r="E359" s="104">
        <f>'Month (GWh)'!E359+Calculation_GWh!E358</f>
        <v>155420.47</v>
      </c>
      <c r="F359" s="104">
        <f>'Month (GWh)'!F359+Calculation_GWh!F358</f>
        <v>13897.36</v>
      </c>
      <c r="G359" s="104">
        <f>'Month (GWh)'!G359+Calculation_GWh!G358</f>
        <v>-91.92</v>
      </c>
      <c r="H359" s="104">
        <f>'Month (GWh)'!H359+Calculation_GWh!H358</f>
        <v>1871.28</v>
      </c>
      <c r="I359" s="104">
        <f>'Month (GWh)'!I359+Calculation_GWh!I358</f>
        <v>261377.42</v>
      </c>
      <c r="J359" s="104">
        <f>'Month (GWh)'!J359+Calculation_GWh!J358</f>
        <v>261009.95</v>
      </c>
      <c r="K359" s="104">
        <f>'Month (GWh)'!K359+Calculation_GWh!K358</f>
        <v>61229.41</v>
      </c>
      <c r="L359" s="104">
        <f>'Month (GWh)'!L359+Calculation_GWh!L358</f>
        <v>111892.01999999999</v>
      </c>
      <c r="M359" s="104">
        <f>'Month (GWh)'!M359+Calculation_GWh!M358</f>
        <v>25099.040000000001</v>
      </c>
      <c r="N359" s="104">
        <f>'Month (GWh)'!N359+Calculation_GWh!N358</f>
        <v>35207.68</v>
      </c>
      <c r="O359" s="104">
        <f>'Month (GWh)'!O359+Calculation_GWh!O358</f>
        <v>9923.2000000000007</v>
      </c>
      <c r="P359" s="104">
        <f>'Month (GWh)'!P359+Calculation_GWh!P358</f>
        <v>298.70000000000005</v>
      </c>
      <c r="Q359" s="104">
        <f>'Month (GWh)'!Q359+Calculation_GWh!Q358</f>
        <v>1000.23</v>
      </c>
      <c r="R359" s="104">
        <f>'Month (GWh)'!R359+Calculation_GWh!R358</f>
        <v>0</v>
      </c>
      <c r="S359" s="104">
        <f>'Month (GWh)'!S359+Calculation_GWh!S358</f>
        <v>12998.260000000002</v>
      </c>
      <c r="T359" s="104">
        <f>'Month (GWh)'!T359+Calculation_GWh!T358</f>
        <v>257648.53999999998</v>
      </c>
    </row>
    <row r="360" spans="1:20" x14ac:dyDescent="0.35">
      <c r="A360" s="103" t="s">
        <v>407</v>
      </c>
      <c r="B360" s="104">
        <f>'Month (GWh)'!B360+Calculation_GWh!B359</f>
        <v>89912.760000000009</v>
      </c>
      <c r="C360" s="104">
        <f>'Month (GWh)'!C360+Calculation_GWh!C359</f>
        <v>171464.66</v>
      </c>
      <c r="D360" s="104">
        <f>'Month (GWh)'!D360+Calculation_GWh!D359</f>
        <v>16044.189999999999</v>
      </c>
      <c r="E360" s="104">
        <f>'Month (GWh)'!E360+Calculation_GWh!E359</f>
        <v>155420.47</v>
      </c>
      <c r="F360" s="104">
        <f>'Month (GWh)'!F360+Calculation_GWh!F359</f>
        <v>13897.36</v>
      </c>
      <c r="G360" s="104">
        <f>'Month (GWh)'!G360+Calculation_GWh!G359</f>
        <v>-91.92</v>
      </c>
      <c r="H360" s="104">
        <f>'Month (GWh)'!H360+Calculation_GWh!H359</f>
        <v>1871.28</v>
      </c>
      <c r="I360" s="104">
        <f>'Month (GWh)'!I360+Calculation_GWh!I359</f>
        <v>261377.42</v>
      </c>
      <c r="J360" s="104">
        <f>'Month (GWh)'!J360+Calculation_GWh!J359</f>
        <v>261009.95</v>
      </c>
      <c r="K360" s="104">
        <f>'Month (GWh)'!K360+Calculation_GWh!K359</f>
        <v>61229.41</v>
      </c>
      <c r="L360" s="104">
        <f>'Month (GWh)'!L360+Calculation_GWh!L359</f>
        <v>111892.01999999999</v>
      </c>
      <c r="M360" s="104">
        <f>'Month (GWh)'!M360+Calculation_GWh!M359</f>
        <v>25099.040000000001</v>
      </c>
      <c r="N360" s="104">
        <f>'Month (GWh)'!N360+Calculation_GWh!N359</f>
        <v>35207.68</v>
      </c>
      <c r="O360" s="104">
        <f>'Month (GWh)'!O360+Calculation_GWh!O359</f>
        <v>9923.2000000000007</v>
      </c>
      <c r="P360" s="104">
        <f>'Month (GWh)'!P360+Calculation_GWh!P359</f>
        <v>298.70000000000005</v>
      </c>
      <c r="Q360" s="104">
        <f>'Month (GWh)'!Q360+Calculation_GWh!Q359</f>
        <v>1000.23</v>
      </c>
      <c r="R360" s="104">
        <f>'Month (GWh)'!R360+Calculation_GWh!R359</f>
        <v>0</v>
      </c>
      <c r="S360" s="104">
        <f>'Month (GWh)'!S360+Calculation_GWh!S359</f>
        <v>12998.260000000002</v>
      </c>
      <c r="T360" s="104">
        <f>'Month (GWh)'!T360+Calculation_GWh!T359</f>
        <v>257648.53999999998</v>
      </c>
    </row>
    <row r="361" spans="1:20" x14ac:dyDescent="0.35">
      <c r="A361" s="103" t="s">
        <v>408</v>
      </c>
      <c r="B361" s="104">
        <f>'Month (GWh)'!B361+Calculation_GWh!B360</f>
        <v>89912.760000000009</v>
      </c>
      <c r="C361" s="104">
        <f>'Month (GWh)'!C361+Calculation_GWh!C360</f>
        <v>171464.66</v>
      </c>
      <c r="D361" s="104">
        <f>'Month (GWh)'!D361+Calculation_GWh!D360</f>
        <v>16044.189999999999</v>
      </c>
      <c r="E361" s="104">
        <f>'Month (GWh)'!E361+Calculation_GWh!E360</f>
        <v>155420.47</v>
      </c>
      <c r="F361" s="104">
        <f>'Month (GWh)'!F361+Calculation_GWh!F360</f>
        <v>13897.36</v>
      </c>
      <c r="G361" s="104">
        <f>'Month (GWh)'!G361+Calculation_GWh!G360</f>
        <v>-91.92</v>
      </c>
      <c r="H361" s="104">
        <f>'Month (GWh)'!H361+Calculation_GWh!H360</f>
        <v>1871.28</v>
      </c>
      <c r="I361" s="104">
        <f>'Month (GWh)'!I361+Calculation_GWh!I360</f>
        <v>261377.42</v>
      </c>
      <c r="J361" s="104">
        <f>'Month (GWh)'!J361+Calculation_GWh!J360</f>
        <v>261009.95</v>
      </c>
      <c r="K361" s="104">
        <f>'Month (GWh)'!K361+Calculation_GWh!K360</f>
        <v>61229.41</v>
      </c>
      <c r="L361" s="104">
        <f>'Month (GWh)'!L361+Calculation_GWh!L360</f>
        <v>111892.01999999999</v>
      </c>
      <c r="M361" s="104">
        <f>'Month (GWh)'!M361+Calculation_GWh!M360</f>
        <v>25099.040000000001</v>
      </c>
      <c r="N361" s="104">
        <f>'Month (GWh)'!N361+Calculation_GWh!N360</f>
        <v>35207.68</v>
      </c>
      <c r="O361" s="104">
        <f>'Month (GWh)'!O361+Calculation_GWh!O360</f>
        <v>9923.2000000000007</v>
      </c>
      <c r="P361" s="104">
        <f>'Month (GWh)'!P361+Calculation_GWh!P360</f>
        <v>298.70000000000005</v>
      </c>
      <c r="Q361" s="104">
        <f>'Month (GWh)'!Q361+Calculation_GWh!Q360</f>
        <v>1000.23</v>
      </c>
      <c r="R361" s="104">
        <f>'Month (GWh)'!R361+Calculation_GWh!R360</f>
        <v>0</v>
      </c>
      <c r="S361" s="104">
        <f>'Month (GWh)'!S361+Calculation_GWh!S360</f>
        <v>12998.260000000002</v>
      </c>
      <c r="T361" s="104">
        <f>'Month (GWh)'!T361+Calculation_GWh!T360</f>
        <v>257648.53999999998</v>
      </c>
    </row>
    <row r="362" spans="1:20" x14ac:dyDescent="0.35">
      <c r="A362" s="103" t="s">
        <v>409</v>
      </c>
      <c r="B362" s="104">
        <f>'Month (GWh)'!B362+Calculation_GWh!B361</f>
        <v>89912.760000000009</v>
      </c>
      <c r="C362" s="104">
        <f>'Month (GWh)'!C362+Calculation_GWh!C361</f>
        <v>171464.66</v>
      </c>
      <c r="D362" s="104">
        <f>'Month (GWh)'!D362+Calculation_GWh!D361</f>
        <v>16044.189999999999</v>
      </c>
      <c r="E362" s="104">
        <f>'Month (GWh)'!E362+Calculation_GWh!E361</f>
        <v>155420.47</v>
      </c>
      <c r="F362" s="104">
        <f>'Month (GWh)'!F362+Calculation_GWh!F361</f>
        <v>13897.36</v>
      </c>
      <c r="G362" s="104">
        <f>'Month (GWh)'!G362+Calculation_GWh!G361</f>
        <v>-91.92</v>
      </c>
      <c r="H362" s="104">
        <f>'Month (GWh)'!H362+Calculation_GWh!H361</f>
        <v>1871.28</v>
      </c>
      <c r="I362" s="104">
        <f>'Month (GWh)'!I362+Calculation_GWh!I361</f>
        <v>261377.42</v>
      </c>
      <c r="J362" s="104">
        <f>'Month (GWh)'!J362+Calculation_GWh!J361</f>
        <v>261009.95</v>
      </c>
      <c r="K362" s="104">
        <f>'Month (GWh)'!K362+Calculation_GWh!K361</f>
        <v>61229.41</v>
      </c>
      <c r="L362" s="104">
        <f>'Month (GWh)'!L362+Calculation_GWh!L361</f>
        <v>111892.01999999999</v>
      </c>
      <c r="M362" s="104">
        <f>'Month (GWh)'!M362+Calculation_GWh!M361</f>
        <v>25099.040000000001</v>
      </c>
      <c r="N362" s="104">
        <f>'Month (GWh)'!N362+Calculation_GWh!N361</f>
        <v>35207.68</v>
      </c>
      <c r="O362" s="104">
        <f>'Month (GWh)'!O362+Calculation_GWh!O361</f>
        <v>9923.2000000000007</v>
      </c>
      <c r="P362" s="104">
        <f>'Month (GWh)'!P362+Calculation_GWh!P361</f>
        <v>298.70000000000005</v>
      </c>
      <c r="Q362" s="104">
        <f>'Month (GWh)'!Q362+Calculation_GWh!Q361</f>
        <v>1000.23</v>
      </c>
      <c r="R362" s="104">
        <f>'Month (GWh)'!R362+Calculation_GWh!R361</f>
        <v>0</v>
      </c>
      <c r="S362" s="104">
        <f>'Month (GWh)'!S362+Calculation_GWh!S361</f>
        <v>12998.260000000002</v>
      </c>
      <c r="T362" s="104">
        <f>'Month (GWh)'!T362+Calculation_GWh!T361</f>
        <v>257648.53999999998</v>
      </c>
    </row>
    <row r="363" spans="1:20" x14ac:dyDescent="0.35">
      <c r="A363" s="103" t="s">
        <v>410</v>
      </c>
      <c r="B363" s="104">
        <f>'Month (GWh)'!B363+Calculation_GWh!B362</f>
        <v>89912.760000000009</v>
      </c>
      <c r="C363" s="104">
        <f>'Month (GWh)'!C363+Calculation_GWh!C362</f>
        <v>171464.66</v>
      </c>
      <c r="D363" s="104">
        <f>'Month (GWh)'!D363+Calculation_GWh!D362</f>
        <v>16044.189999999999</v>
      </c>
      <c r="E363" s="104">
        <f>'Month (GWh)'!E363+Calculation_GWh!E362</f>
        <v>155420.47</v>
      </c>
      <c r="F363" s="104">
        <f>'Month (GWh)'!F363+Calculation_GWh!F362</f>
        <v>13897.36</v>
      </c>
      <c r="G363" s="104">
        <f>'Month (GWh)'!G363+Calculation_GWh!G362</f>
        <v>-91.92</v>
      </c>
      <c r="H363" s="104">
        <f>'Month (GWh)'!H363+Calculation_GWh!H362</f>
        <v>1871.28</v>
      </c>
      <c r="I363" s="104">
        <f>'Month (GWh)'!I363+Calculation_GWh!I362</f>
        <v>261377.42</v>
      </c>
      <c r="J363" s="104">
        <f>'Month (GWh)'!J363+Calculation_GWh!J362</f>
        <v>261009.95</v>
      </c>
      <c r="K363" s="104">
        <f>'Month (GWh)'!K363+Calculation_GWh!K362</f>
        <v>61229.41</v>
      </c>
      <c r="L363" s="104">
        <f>'Month (GWh)'!L363+Calculation_GWh!L362</f>
        <v>111892.01999999999</v>
      </c>
      <c r="M363" s="104">
        <f>'Month (GWh)'!M363+Calculation_GWh!M362</f>
        <v>25099.040000000001</v>
      </c>
      <c r="N363" s="104">
        <f>'Month (GWh)'!N363+Calculation_GWh!N362</f>
        <v>35207.68</v>
      </c>
      <c r="O363" s="104">
        <f>'Month (GWh)'!O363+Calculation_GWh!O362</f>
        <v>9923.2000000000007</v>
      </c>
      <c r="P363" s="104">
        <f>'Month (GWh)'!P363+Calculation_GWh!P362</f>
        <v>298.70000000000005</v>
      </c>
      <c r="Q363" s="104">
        <f>'Month (GWh)'!Q363+Calculation_GWh!Q362</f>
        <v>1000.23</v>
      </c>
      <c r="R363" s="104">
        <f>'Month (GWh)'!R363+Calculation_GWh!R362</f>
        <v>0</v>
      </c>
      <c r="S363" s="104">
        <f>'Month (GWh)'!S363+Calculation_GWh!S362</f>
        <v>12998.260000000002</v>
      </c>
      <c r="T363" s="104">
        <f>'Month (GWh)'!T363+Calculation_GWh!T362</f>
        <v>257648.53999999998</v>
      </c>
    </row>
    <row r="364" spans="1:20" x14ac:dyDescent="0.35">
      <c r="A364" s="103" t="s">
        <v>411</v>
      </c>
      <c r="B364" s="104">
        <f>'Month (GWh)'!B364+Calculation_GWh!B363</f>
        <v>89912.760000000009</v>
      </c>
      <c r="C364" s="104">
        <f>'Month (GWh)'!C364+Calculation_GWh!C363</f>
        <v>171464.66</v>
      </c>
      <c r="D364" s="104">
        <f>'Month (GWh)'!D364+Calculation_GWh!D363</f>
        <v>16044.189999999999</v>
      </c>
      <c r="E364" s="104">
        <f>'Month (GWh)'!E364+Calculation_GWh!E363</f>
        <v>155420.47</v>
      </c>
      <c r="F364" s="104">
        <f>'Month (GWh)'!F364+Calculation_GWh!F363</f>
        <v>13897.36</v>
      </c>
      <c r="G364" s="104">
        <f>'Month (GWh)'!G364+Calculation_GWh!G363</f>
        <v>-91.92</v>
      </c>
      <c r="H364" s="104">
        <f>'Month (GWh)'!H364+Calculation_GWh!H363</f>
        <v>1871.28</v>
      </c>
      <c r="I364" s="104">
        <f>'Month (GWh)'!I364+Calculation_GWh!I363</f>
        <v>261377.42</v>
      </c>
      <c r="J364" s="104">
        <f>'Month (GWh)'!J364+Calculation_GWh!J363</f>
        <v>261009.95</v>
      </c>
      <c r="K364" s="104">
        <f>'Month (GWh)'!K364+Calculation_GWh!K363</f>
        <v>61229.41</v>
      </c>
      <c r="L364" s="104">
        <f>'Month (GWh)'!L364+Calculation_GWh!L363</f>
        <v>111892.01999999999</v>
      </c>
      <c r="M364" s="104">
        <f>'Month (GWh)'!M364+Calculation_GWh!M363</f>
        <v>25099.040000000001</v>
      </c>
      <c r="N364" s="104">
        <f>'Month (GWh)'!N364+Calculation_GWh!N363</f>
        <v>35207.68</v>
      </c>
      <c r="O364" s="104">
        <f>'Month (GWh)'!O364+Calculation_GWh!O363</f>
        <v>9923.2000000000007</v>
      </c>
      <c r="P364" s="104">
        <f>'Month (GWh)'!P364+Calculation_GWh!P363</f>
        <v>298.70000000000005</v>
      </c>
      <c r="Q364" s="104">
        <f>'Month (GWh)'!Q364+Calculation_GWh!Q363</f>
        <v>1000.23</v>
      </c>
      <c r="R364" s="104">
        <f>'Month (GWh)'!R364+Calculation_GWh!R363</f>
        <v>0</v>
      </c>
      <c r="S364" s="104">
        <f>'Month (GWh)'!S364+Calculation_GWh!S363</f>
        <v>12998.260000000002</v>
      </c>
      <c r="T364" s="104">
        <f>'Month (GWh)'!T364+Calculation_GWh!T363</f>
        <v>257648.53999999998</v>
      </c>
    </row>
    <row r="365" spans="1:20" x14ac:dyDescent="0.35">
      <c r="A365" s="103" t="s">
        <v>412</v>
      </c>
      <c r="B365" s="104">
        <f>'Month (GWh)'!B365+Calculation_GWh!B364</f>
        <v>89912.760000000009</v>
      </c>
      <c r="C365" s="104">
        <f>'Month (GWh)'!C365+Calculation_GWh!C364</f>
        <v>171464.66</v>
      </c>
      <c r="D365" s="104">
        <f>'Month (GWh)'!D365+Calculation_GWh!D364</f>
        <v>16044.189999999999</v>
      </c>
      <c r="E365" s="104">
        <f>'Month (GWh)'!E365+Calculation_GWh!E364</f>
        <v>155420.47</v>
      </c>
      <c r="F365" s="104">
        <f>'Month (GWh)'!F365+Calculation_GWh!F364</f>
        <v>13897.36</v>
      </c>
      <c r="G365" s="104">
        <f>'Month (GWh)'!G365+Calculation_GWh!G364</f>
        <v>-91.92</v>
      </c>
      <c r="H365" s="104">
        <f>'Month (GWh)'!H365+Calculation_GWh!H364</f>
        <v>1871.28</v>
      </c>
      <c r="I365" s="104">
        <f>'Month (GWh)'!I365+Calculation_GWh!I364</f>
        <v>261377.42</v>
      </c>
      <c r="J365" s="104">
        <f>'Month (GWh)'!J365+Calculation_GWh!J364</f>
        <v>261009.95</v>
      </c>
      <c r="K365" s="104">
        <f>'Month (GWh)'!K365+Calculation_GWh!K364</f>
        <v>61229.41</v>
      </c>
      <c r="L365" s="104">
        <f>'Month (GWh)'!L365+Calculation_GWh!L364</f>
        <v>111892.01999999999</v>
      </c>
      <c r="M365" s="104">
        <f>'Month (GWh)'!M365+Calculation_GWh!M364</f>
        <v>25099.040000000001</v>
      </c>
      <c r="N365" s="104">
        <f>'Month (GWh)'!N365+Calculation_GWh!N364</f>
        <v>35207.68</v>
      </c>
      <c r="O365" s="104">
        <f>'Month (GWh)'!O365+Calculation_GWh!O364</f>
        <v>9923.2000000000007</v>
      </c>
      <c r="P365" s="104">
        <f>'Month (GWh)'!P365+Calculation_GWh!P364</f>
        <v>298.70000000000005</v>
      </c>
      <c r="Q365" s="104">
        <f>'Month (GWh)'!Q365+Calculation_GWh!Q364</f>
        <v>1000.23</v>
      </c>
      <c r="R365" s="104">
        <f>'Month (GWh)'!R365+Calculation_GWh!R364</f>
        <v>0</v>
      </c>
      <c r="S365" s="104">
        <f>'Month (GWh)'!S365+Calculation_GWh!S364</f>
        <v>12998.260000000002</v>
      </c>
      <c r="T365" s="104">
        <f>'Month (GWh)'!T365+Calculation_GWh!T364</f>
        <v>257648.53999999998</v>
      </c>
    </row>
    <row r="366" spans="1:20" x14ac:dyDescent="0.35">
      <c r="A366" s="103" t="s">
        <v>413</v>
      </c>
      <c r="B366" s="104">
        <f>'Month (GWh)'!B366+Calculation_GWh!B365</f>
        <v>89912.760000000009</v>
      </c>
      <c r="C366" s="104">
        <f>'Month (GWh)'!C366+Calculation_GWh!C365</f>
        <v>171464.66</v>
      </c>
      <c r="D366" s="104">
        <f>'Month (GWh)'!D366+Calculation_GWh!D365</f>
        <v>16044.189999999999</v>
      </c>
      <c r="E366" s="104">
        <f>'Month (GWh)'!E366+Calculation_GWh!E365</f>
        <v>155420.47</v>
      </c>
      <c r="F366" s="104">
        <f>'Month (GWh)'!F366+Calculation_GWh!F365</f>
        <v>13897.36</v>
      </c>
      <c r="G366" s="104">
        <f>'Month (GWh)'!G366+Calculation_GWh!G365</f>
        <v>-91.92</v>
      </c>
      <c r="H366" s="104">
        <f>'Month (GWh)'!H366+Calculation_GWh!H365</f>
        <v>1871.28</v>
      </c>
      <c r="I366" s="104">
        <f>'Month (GWh)'!I366+Calculation_GWh!I365</f>
        <v>261377.42</v>
      </c>
      <c r="J366" s="104">
        <f>'Month (GWh)'!J366+Calculation_GWh!J365</f>
        <v>261009.95</v>
      </c>
      <c r="K366" s="104">
        <f>'Month (GWh)'!K366+Calculation_GWh!K365</f>
        <v>61229.41</v>
      </c>
      <c r="L366" s="104">
        <f>'Month (GWh)'!L366+Calculation_GWh!L365</f>
        <v>111892.01999999999</v>
      </c>
      <c r="M366" s="104">
        <f>'Month (GWh)'!M366+Calculation_GWh!M365</f>
        <v>25099.040000000001</v>
      </c>
      <c r="N366" s="104">
        <f>'Month (GWh)'!N366+Calculation_GWh!N365</f>
        <v>35207.68</v>
      </c>
      <c r="O366" s="104">
        <f>'Month (GWh)'!O366+Calculation_GWh!O365</f>
        <v>9923.2000000000007</v>
      </c>
      <c r="P366" s="104">
        <f>'Month (GWh)'!P366+Calculation_GWh!P365</f>
        <v>298.70000000000005</v>
      </c>
      <c r="Q366" s="104">
        <f>'Month (GWh)'!Q366+Calculation_GWh!Q365</f>
        <v>1000.23</v>
      </c>
      <c r="R366" s="104">
        <f>'Month (GWh)'!R366+Calculation_GWh!R365</f>
        <v>0</v>
      </c>
      <c r="S366" s="104">
        <f>'Month (GWh)'!S366+Calculation_GWh!S365</f>
        <v>12998.260000000002</v>
      </c>
      <c r="T366" s="104">
        <f>'Month (GWh)'!T366+Calculation_GWh!T365</f>
        <v>257648.53999999998</v>
      </c>
    </row>
    <row r="367" spans="1:20" x14ac:dyDescent="0.35">
      <c r="A367" s="103" t="s">
        <v>414</v>
      </c>
      <c r="B367" s="104">
        <f>'Month (GWh)'!B367+Calculation_GWh!B366</f>
        <v>89912.760000000009</v>
      </c>
      <c r="C367" s="104">
        <f>'Month (GWh)'!C367+Calculation_GWh!C366</f>
        <v>171464.66</v>
      </c>
      <c r="D367" s="104">
        <f>'Month (GWh)'!D367+Calculation_GWh!D366</f>
        <v>16044.189999999999</v>
      </c>
      <c r="E367" s="104">
        <f>'Month (GWh)'!E367+Calculation_GWh!E366</f>
        <v>155420.47</v>
      </c>
      <c r="F367" s="104">
        <f>'Month (GWh)'!F367+Calculation_GWh!F366</f>
        <v>13897.36</v>
      </c>
      <c r="G367" s="104">
        <f>'Month (GWh)'!G367+Calculation_GWh!G366</f>
        <v>-91.92</v>
      </c>
      <c r="H367" s="104">
        <f>'Month (GWh)'!H367+Calculation_GWh!H366</f>
        <v>1871.28</v>
      </c>
      <c r="I367" s="104">
        <f>'Month (GWh)'!I367+Calculation_GWh!I366</f>
        <v>261377.42</v>
      </c>
      <c r="J367" s="104">
        <f>'Month (GWh)'!J367+Calculation_GWh!J366</f>
        <v>261009.95</v>
      </c>
      <c r="K367" s="104">
        <f>'Month (GWh)'!K367+Calculation_GWh!K366</f>
        <v>61229.41</v>
      </c>
      <c r="L367" s="104">
        <f>'Month (GWh)'!L367+Calculation_GWh!L366</f>
        <v>111892.01999999999</v>
      </c>
      <c r="M367" s="104">
        <f>'Month (GWh)'!M367+Calculation_GWh!M366</f>
        <v>25099.040000000001</v>
      </c>
      <c r="N367" s="104">
        <f>'Month (GWh)'!N367+Calculation_GWh!N366</f>
        <v>35207.68</v>
      </c>
      <c r="O367" s="104">
        <f>'Month (GWh)'!O367+Calculation_GWh!O366</f>
        <v>9923.2000000000007</v>
      </c>
      <c r="P367" s="104">
        <f>'Month (GWh)'!P367+Calculation_GWh!P366</f>
        <v>298.70000000000005</v>
      </c>
      <c r="Q367" s="104">
        <f>'Month (GWh)'!Q367+Calculation_GWh!Q366</f>
        <v>1000.23</v>
      </c>
      <c r="R367" s="104">
        <f>'Month (GWh)'!R367+Calculation_GWh!R366</f>
        <v>0</v>
      </c>
      <c r="S367" s="104">
        <f>'Month (GWh)'!S367+Calculation_GWh!S366</f>
        <v>12998.260000000002</v>
      </c>
      <c r="T367" s="104">
        <f>'Month (GWh)'!T367+Calculation_GWh!T366</f>
        <v>257648.53999999998</v>
      </c>
    </row>
    <row r="368" spans="1:20" x14ac:dyDescent="0.35">
      <c r="A368" s="103" t="s">
        <v>415</v>
      </c>
      <c r="B368" s="104">
        <f>'Month (GWh)'!B368+Calculation_GWh!B367</f>
        <v>89912.760000000009</v>
      </c>
      <c r="C368" s="104">
        <f>'Month (GWh)'!C368+Calculation_GWh!C367</f>
        <v>171464.66</v>
      </c>
      <c r="D368" s="104">
        <f>'Month (GWh)'!D368+Calculation_GWh!D367</f>
        <v>16044.189999999999</v>
      </c>
      <c r="E368" s="104">
        <f>'Month (GWh)'!E368+Calculation_GWh!E367</f>
        <v>155420.47</v>
      </c>
      <c r="F368" s="104">
        <f>'Month (GWh)'!F368+Calculation_GWh!F367</f>
        <v>13897.36</v>
      </c>
      <c r="G368" s="104">
        <f>'Month (GWh)'!G368+Calculation_GWh!G367</f>
        <v>-91.92</v>
      </c>
      <c r="H368" s="104">
        <f>'Month (GWh)'!H368+Calculation_GWh!H367</f>
        <v>1871.28</v>
      </c>
      <c r="I368" s="104">
        <f>'Month (GWh)'!I368+Calculation_GWh!I367</f>
        <v>261377.42</v>
      </c>
      <c r="J368" s="104">
        <f>'Month (GWh)'!J368+Calculation_GWh!J367</f>
        <v>261009.95</v>
      </c>
      <c r="K368" s="104">
        <f>'Month (GWh)'!K368+Calculation_GWh!K367</f>
        <v>61229.41</v>
      </c>
      <c r="L368" s="104">
        <f>'Month (GWh)'!L368+Calculation_GWh!L367</f>
        <v>111892.01999999999</v>
      </c>
      <c r="M368" s="104">
        <f>'Month (GWh)'!M368+Calculation_GWh!M367</f>
        <v>25099.040000000001</v>
      </c>
      <c r="N368" s="104">
        <f>'Month (GWh)'!N368+Calculation_GWh!N367</f>
        <v>35207.68</v>
      </c>
      <c r="O368" s="104">
        <f>'Month (GWh)'!O368+Calculation_GWh!O367</f>
        <v>9923.2000000000007</v>
      </c>
      <c r="P368" s="104">
        <f>'Month (GWh)'!P368+Calculation_GWh!P367</f>
        <v>298.70000000000005</v>
      </c>
      <c r="Q368" s="104">
        <f>'Month (GWh)'!Q368+Calculation_GWh!Q367</f>
        <v>1000.23</v>
      </c>
      <c r="R368" s="104">
        <f>'Month (GWh)'!R368+Calculation_GWh!R367</f>
        <v>0</v>
      </c>
      <c r="S368" s="104">
        <f>'Month (GWh)'!S368+Calculation_GWh!S367</f>
        <v>12998.260000000002</v>
      </c>
      <c r="T368" s="104">
        <f>'Month (GWh)'!T368+Calculation_GWh!T367</f>
        <v>257648.53999999998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pane xSplit="1" ySplit="8" topLeftCell="B9" activePane="bottomRight" state="frozen"/>
      <selection pane="topRight" activeCell="B1" sqref="B1"/>
      <selection pane="bottomLeft" activeCell="A9" sqref="A9"/>
      <selection pane="bottomRight"/>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141</v>
      </c>
    </row>
    <row r="2" spans="1:20" customFormat="1" ht="20.25" customHeight="1" x14ac:dyDescent="0.35">
      <c r="A2" s="20" t="s">
        <v>19</v>
      </c>
    </row>
    <row r="3" spans="1:20" customFormat="1" ht="20.25" customHeight="1" x14ac:dyDescent="0.35">
      <c r="A3" s="20" t="s">
        <v>50</v>
      </c>
    </row>
    <row r="4" spans="1:20" customFormat="1" ht="20.25" customHeight="1" x14ac:dyDescent="0.35">
      <c r="A4" s="20" t="s">
        <v>51</v>
      </c>
    </row>
    <row r="5" spans="1:20" customFormat="1" ht="20.25" customHeight="1" x14ac:dyDescent="0.35">
      <c r="A5" s="20" t="s">
        <v>52</v>
      </c>
    </row>
    <row r="6" spans="1:20" ht="20.25" customHeight="1" x14ac:dyDescent="0.35">
      <c r="A6"/>
      <c r="B6" s="21" t="s">
        <v>53</v>
      </c>
      <c r="C6" s="22"/>
      <c r="D6" s="22"/>
      <c r="E6" s="22"/>
      <c r="F6" s="22"/>
      <c r="G6" s="22"/>
      <c r="H6" s="22"/>
      <c r="I6" s="22"/>
      <c r="J6" s="23"/>
      <c r="K6" s="21" t="s">
        <v>54</v>
      </c>
      <c r="L6" s="22"/>
      <c r="M6" s="22"/>
      <c r="N6" s="22"/>
      <c r="O6" s="22"/>
      <c r="P6" s="22"/>
      <c r="Q6" s="22"/>
      <c r="R6" s="22"/>
      <c r="S6" s="22"/>
      <c r="T6" s="23"/>
    </row>
    <row r="7" spans="1:20" ht="20.25" customHeight="1" x14ac:dyDescent="0.35">
      <c r="A7"/>
      <c r="B7" s="24"/>
      <c r="C7" s="25" t="s">
        <v>55</v>
      </c>
      <c r="D7" s="3"/>
      <c r="E7" s="26"/>
      <c r="F7" s="27"/>
      <c r="G7" s="25" t="s">
        <v>56</v>
      </c>
      <c r="H7" s="3"/>
      <c r="I7" s="28"/>
      <c r="J7" s="29"/>
      <c r="K7"/>
      <c r="L7" s="25" t="s">
        <v>57</v>
      </c>
      <c r="M7" s="30"/>
      <c r="N7" s="31"/>
      <c r="O7" s="30" t="s">
        <v>58</v>
      </c>
      <c r="P7" s="30"/>
      <c r="Q7" s="69"/>
      <c r="R7" s="31"/>
      <c r="S7" s="32"/>
      <c r="T7" s="33"/>
    </row>
    <row r="8" spans="1:20" s="43" customFormat="1" ht="90" customHeight="1" x14ac:dyDescent="0.35">
      <c r="A8"/>
      <c r="B8" s="66" t="s">
        <v>71</v>
      </c>
      <c r="C8" s="60" t="s">
        <v>60</v>
      </c>
      <c r="D8" s="60" t="s">
        <v>61</v>
      </c>
      <c r="E8" s="70" t="s">
        <v>72</v>
      </c>
      <c r="F8" s="66" t="s">
        <v>73</v>
      </c>
      <c r="G8" s="60" t="s">
        <v>152</v>
      </c>
      <c r="H8" s="60" t="s">
        <v>163</v>
      </c>
      <c r="I8" s="71" t="s">
        <v>164</v>
      </c>
      <c r="J8" s="61" t="s">
        <v>165</v>
      </c>
      <c r="K8" s="66" t="s">
        <v>64</v>
      </c>
      <c r="L8" s="60" t="s">
        <v>65</v>
      </c>
      <c r="M8" s="60" t="s">
        <v>66</v>
      </c>
      <c r="N8" s="72" t="s">
        <v>166</v>
      </c>
      <c r="O8" s="60" t="s">
        <v>167</v>
      </c>
      <c r="P8" s="60" t="s">
        <v>168</v>
      </c>
      <c r="Q8" s="60" t="s">
        <v>169</v>
      </c>
      <c r="R8" s="73" t="s">
        <v>170</v>
      </c>
      <c r="S8" s="74" t="s">
        <v>171</v>
      </c>
      <c r="T8" s="75" t="s">
        <v>54</v>
      </c>
    </row>
    <row r="9" spans="1:20" ht="20.149999999999999" customHeight="1" x14ac:dyDescent="0.35">
      <c r="A9" s="82">
        <f ca="1">INDIRECT(Calculation_mcm!W10)</f>
        <v>2020</v>
      </c>
      <c r="B9" s="87">
        <f ca="1">INDIRECT(Calculation_mcm!X10)</f>
        <v>39432.9</v>
      </c>
      <c r="C9" s="88">
        <f ca="1">INDIRECT(Calculation_mcm!Y10)</f>
        <v>43918.09</v>
      </c>
      <c r="D9" s="83">
        <f ca="1">INDIRECT(Calculation_mcm!Z10)</f>
        <v>9641.1800000000021</v>
      </c>
      <c r="E9" s="90">
        <f ca="1">INDIRECT(Calculation_mcm!AA10)</f>
        <v>34276.909999999996</v>
      </c>
      <c r="F9" s="87">
        <f ca="1">INDIRECT(Calculation_mcm!AB10)</f>
        <v>-18.389999999999816</v>
      </c>
      <c r="G9" s="88">
        <f ca="1">INDIRECT(Calculation_mcm!AC10)</f>
        <v>-18.799999999999997</v>
      </c>
      <c r="H9" s="84">
        <f ca="1">INDIRECT(Calculation_mcm!AD10)</f>
        <v>568.33000000000004</v>
      </c>
      <c r="I9" s="92">
        <f ca="1">INDIRECT(Calculation_mcm!AE10)</f>
        <v>83350.989999999991</v>
      </c>
      <c r="J9" s="90">
        <f ca="1">INDIRECT(Calculation_mcm!AF10)</f>
        <v>74240.950000000012</v>
      </c>
      <c r="K9" s="87">
        <f ca="1">INDIRECT(Calculation_mcm!AG10)</f>
        <v>21133.67</v>
      </c>
      <c r="L9" s="88">
        <f ca="1">INDIRECT(Calculation_mcm!AH10)</f>
        <v>27291.41</v>
      </c>
      <c r="M9" s="83">
        <f ca="1">INDIRECT(Calculation_mcm!AI10)</f>
        <v>8711.33</v>
      </c>
      <c r="N9" s="84">
        <f ca="1">INDIRECT(Calculation_mcm!AJ10)</f>
        <v>8124.34</v>
      </c>
      <c r="O9" s="88">
        <f ca="1">INDIRECT(Calculation_mcm!AK10)</f>
        <v>4514.42</v>
      </c>
      <c r="P9" s="83">
        <f ca="1">INDIRECT(Calculation_mcm!AL10)</f>
        <v>92.509999999999991</v>
      </c>
      <c r="Q9" s="83">
        <f ca="1">INDIRECT(Calculation_mcm!AM10)</f>
        <v>274.90999999999997</v>
      </c>
      <c r="R9" s="84">
        <f ca="1">INDIRECT(Calculation_mcm!AN10)</f>
        <v>0</v>
      </c>
      <c r="S9" s="87">
        <f ca="1">INDIRECT(Calculation_mcm!AO10)</f>
        <v>4037.08</v>
      </c>
      <c r="T9" s="90">
        <f ca="1">INDIRECT(Calculation_mcm!AP10)</f>
        <v>74179.679999999993</v>
      </c>
    </row>
    <row r="10" spans="1:20" ht="20.149999999999999" customHeight="1" x14ac:dyDescent="0.35">
      <c r="A10" s="85">
        <f ca="1">INDIRECT(Calculation_mcm!W11)</f>
        <v>2021</v>
      </c>
      <c r="B10" s="67">
        <f ca="1">INDIRECT(Calculation_mcm!X11)</f>
        <v>32569.5</v>
      </c>
      <c r="C10" s="89">
        <f ca="1">INDIRECT(Calculation_mcm!Y11)</f>
        <v>51350.060000000005</v>
      </c>
      <c r="D10" s="51">
        <f ca="1">INDIRECT(Calculation_mcm!Z11)</f>
        <v>6924.1399999999994</v>
      </c>
      <c r="E10" s="91">
        <f ca="1">INDIRECT(Calculation_mcm!AA11)</f>
        <v>44425.919999999998</v>
      </c>
      <c r="F10" s="67">
        <f ca="1">INDIRECT(Calculation_mcm!AB11)</f>
        <v>183.0100000000001</v>
      </c>
      <c r="G10" s="89">
        <f ca="1">INDIRECT(Calculation_mcm!AC11)</f>
        <v>-31.959999999999997</v>
      </c>
      <c r="H10" s="52">
        <f ca="1">INDIRECT(Calculation_mcm!AD11)</f>
        <v>579.99</v>
      </c>
      <c r="I10" s="93">
        <f ca="1">INDIRECT(Calculation_mcm!AE11)</f>
        <v>83919.56</v>
      </c>
      <c r="J10" s="91">
        <f ca="1">INDIRECT(Calculation_mcm!AF11)</f>
        <v>77726.460000000006</v>
      </c>
      <c r="K10" s="67">
        <f ca="1">INDIRECT(Calculation_mcm!AG11)</f>
        <v>23114.23</v>
      </c>
      <c r="L10" s="89">
        <f ca="1">INDIRECT(Calculation_mcm!AH11)</f>
        <v>28981.489999999998</v>
      </c>
      <c r="M10" s="51">
        <f ca="1">INDIRECT(Calculation_mcm!AI11)</f>
        <v>8670.5499999999993</v>
      </c>
      <c r="N10" s="52">
        <f ca="1">INDIRECT(Calculation_mcm!AJ11)</f>
        <v>8957.24</v>
      </c>
      <c r="O10" s="89">
        <f ca="1">INDIRECT(Calculation_mcm!AK11)</f>
        <v>3706.6499999999996</v>
      </c>
      <c r="P10" s="51">
        <f ca="1">INDIRECT(Calculation_mcm!AL11)</f>
        <v>120.75999999999999</v>
      </c>
      <c r="Q10" s="51">
        <f ca="1">INDIRECT(Calculation_mcm!AM11)</f>
        <v>219.67</v>
      </c>
      <c r="R10" s="52">
        <f ca="1">INDIRECT(Calculation_mcm!AN11)</f>
        <v>0</v>
      </c>
      <c r="S10" s="67">
        <f ca="1">INDIRECT(Calculation_mcm!AO11)</f>
        <v>4014.4699999999957</v>
      </c>
      <c r="T10" s="91">
        <f ca="1">INDIRECT(Calculation_mcm!AP11)</f>
        <v>77704.290000000008</v>
      </c>
    </row>
    <row r="11" spans="1:20" ht="20.149999999999999" customHeight="1" x14ac:dyDescent="0.35">
      <c r="A11" s="85">
        <f ca="1">INDIRECT(Calculation_mcm!W12)</f>
        <v>2022</v>
      </c>
      <c r="B11" s="67">
        <f ca="1">INDIRECT(Calculation_mcm!X12)</f>
        <v>37737.649999999994</v>
      </c>
      <c r="C11" s="89">
        <f ca="1">INDIRECT(Calculation_mcm!Y12)</f>
        <v>56523.46</v>
      </c>
      <c r="D11" s="51">
        <f ca="1">INDIRECT(Calculation_mcm!Z12)</f>
        <v>23454.229999999996</v>
      </c>
      <c r="E11" s="91">
        <f ca="1">INDIRECT(Calculation_mcm!AA12)</f>
        <v>33069.229999999996</v>
      </c>
      <c r="F11" s="67">
        <f ca="1">INDIRECT(Calculation_mcm!AB12)</f>
        <v>-363.11</v>
      </c>
      <c r="G11" s="89">
        <f ca="1">INDIRECT(Calculation_mcm!AC12)</f>
        <v>-39.64</v>
      </c>
      <c r="H11" s="52">
        <f ca="1">INDIRECT(Calculation_mcm!AD12)</f>
        <v>606.25</v>
      </c>
      <c r="I11" s="93">
        <f ca="1">INDIRECT(Calculation_mcm!AE12)</f>
        <v>94261.11</v>
      </c>
      <c r="J11" s="91">
        <f ca="1">INDIRECT(Calculation_mcm!AF12)</f>
        <v>71010.38</v>
      </c>
      <c r="K11" s="67">
        <f ca="1">INDIRECT(Calculation_mcm!AG12)</f>
        <v>23452.320000000003</v>
      </c>
      <c r="L11" s="89">
        <f ca="1">INDIRECT(Calculation_mcm!AH12)</f>
        <v>23553.75</v>
      </c>
      <c r="M11" s="51">
        <f ca="1">INDIRECT(Calculation_mcm!AI12)</f>
        <v>7931.32</v>
      </c>
      <c r="N11" s="52">
        <f ca="1">INDIRECT(Calculation_mcm!AJ12)</f>
        <v>8202.09</v>
      </c>
      <c r="O11" s="89">
        <f ca="1">INDIRECT(Calculation_mcm!AK12)</f>
        <v>3852.3900000000003</v>
      </c>
      <c r="P11" s="51">
        <f ca="1">INDIRECT(Calculation_mcm!AL12)</f>
        <v>162.94</v>
      </c>
      <c r="Q11" s="51">
        <f ca="1">INDIRECT(Calculation_mcm!AM12)</f>
        <v>380.32</v>
      </c>
      <c r="R11" s="52">
        <f ca="1">INDIRECT(Calculation_mcm!AN12)</f>
        <v>0</v>
      </c>
      <c r="S11" s="67">
        <f ca="1">INDIRECT(Calculation_mcm!AO12)</f>
        <v>3582.6699999999964</v>
      </c>
      <c r="T11" s="91">
        <f ca="1">INDIRECT(Calculation_mcm!AP12)</f>
        <v>71192.42</v>
      </c>
    </row>
    <row r="12" spans="1:20" ht="20.149999999999999" customHeight="1" x14ac:dyDescent="0.35">
      <c r="A12" s="85">
        <f ca="1">INDIRECT(Calculation_mcm!W13)</f>
        <v>2023</v>
      </c>
      <c r="B12" s="67">
        <f ca="1">INDIRECT(Calculation_mcm!X13)</f>
        <v>34055.689999999995</v>
      </c>
      <c r="C12" s="89">
        <f ca="1">INDIRECT(Calculation_mcm!Y13)</f>
        <v>45244.02</v>
      </c>
      <c r="D12" s="51">
        <f ca="1">INDIRECT(Calculation_mcm!Z13)</f>
        <v>15848.690000000002</v>
      </c>
      <c r="E12" s="91">
        <f ca="1">INDIRECT(Calculation_mcm!AA13)</f>
        <v>29395.33</v>
      </c>
      <c r="F12" s="67">
        <f ca="1">INDIRECT(Calculation_mcm!AB13)</f>
        <v>-604.79999999999995</v>
      </c>
      <c r="G12" s="89">
        <f ca="1">INDIRECT(Calculation_mcm!AC13)</f>
        <v>-26.4</v>
      </c>
      <c r="H12" s="52">
        <f ca="1">INDIRECT(Calculation_mcm!AD13)</f>
        <v>671.13</v>
      </c>
      <c r="I12" s="93">
        <f ca="1">INDIRECT(Calculation_mcm!AE13)</f>
        <v>79299.709999999992</v>
      </c>
      <c r="J12" s="91">
        <f ca="1">INDIRECT(Calculation_mcm!AF13)</f>
        <v>63490.950000000004</v>
      </c>
      <c r="K12" s="67">
        <f ca="1">INDIRECT(Calculation_mcm!AG13)</f>
        <v>18937.489999999998</v>
      </c>
      <c r="L12" s="89">
        <f ca="1">INDIRECT(Calculation_mcm!AH13)</f>
        <v>22087.98</v>
      </c>
      <c r="M12" s="51">
        <f ca="1">INDIRECT(Calculation_mcm!AI13)</f>
        <v>7658.92</v>
      </c>
      <c r="N12" s="52">
        <f ca="1">INDIRECT(Calculation_mcm!AJ13)</f>
        <v>8017.69</v>
      </c>
      <c r="O12" s="89">
        <f ca="1">INDIRECT(Calculation_mcm!AK13)</f>
        <v>3600.54</v>
      </c>
      <c r="P12" s="51">
        <f ca="1">INDIRECT(Calculation_mcm!AL13)</f>
        <v>113.82</v>
      </c>
      <c r="Q12" s="51">
        <f ca="1">INDIRECT(Calculation_mcm!AM13)</f>
        <v>292.27</v>
      </c>
      <c r="R12" s="52">
        <f ca="1">INDIRECT(Calculation_mcm!AN13)</f>
        <v>0</v>
      </c>
      <c r="S12" s="67">
        <f ca="1">INDIRECT(Calculation_mcm!AO13)</f>
        <v>3342.55</v>
      </c>
      <c r="T12" s="91">
        <f ca="1">INDIRECT(Calculation_mcm!AP13)</f>
        <v>64051.259999999995</v>
      </c>
    </row>
    <row r="13" spans="1:20" ht="20.149999999999999" customHeight="1" x14ac:dyDescent="0.35">
      <c r="A13" s="85" t="str">
        <f ca="1">INDIRECT(Calculation_mcm!W14)</f>
        <v>[provisional] 2024</v>
      </c>
      <c r="B13" s="67">
        <f ca="1">INDIRECT(Calculation_mcm!X14)</f>
        <v>30603.87</v>
      </c>
      <c r="C13" s="89">
        <f ca="1">INDIRECT(Calculation_mcm!Y14)</f>
        <v>41868.089999999997</v>
      </c>
      <c r="D13" s="51">
        <f ca="1">INDIRECT(Calculation_mcm!Z14)</f>
        <v>10734.34</v>
      </c>
      <c r="E13" s="91">
        <f ca="1">INDIRECT(Calculation_mcm!AA14)</f>
        <v>31133.75</v>
      </c>
      <c r="F13" s="67">
        <f ca="1">INDIRECT(Calculation_mcm!AB14)</f>
        <v>241.30000000000007</v>
      </c>
      <c r="G13" s="89">
        <f ca="1">INDIRECT(Calculation_mcm!AC14)</f>
        <v>-35.26</v>
      </c>
      <c r="H13" s="52">
        <f ca="1">INDIRECT(Calculation_mcm!AD14)</f>
        <v>671.17000000000007</v>
      </c>
      <c r="I13" s="93">
        <f ca="1">INDIRECT(Calculation_mcm!AE14)</f>
        <v>72471.959999999992</v>
      </c>
      <c r="J13" s="91">
        <f ca="1">INDIRECT(Calculation_mcm!AF14)</f>
        <v>62614.83</v>
      </c>
      <c r="K13" s="67">
        <f ca="1">INDIRECT(Calculation_mcm!AG14)</f>
        <v>16194.46</v>
      </c>
      <c r="L13" s="89">
        <f ca="1">INDIRECT(Calculation_mcm!AH14)</f>
        <v>23107.48</v>
      </c>
      <c r="M13" s="51">
        <f ca="1">INDIRECT(Calculation_mcm!AI14)</f>
        <v>7667.32</v>
      </c>
      <c r="N13" s="52">
        <f ca="1">INDIRECT(Calculation_mcm!AJ14)</f>
        <v>8126.61</v>
      </c>
      <c r="O13" s="89">
        <f ca="1">INDIRECT(Calculation_mcm!AK14)</f>
        <v>3418.58</v>
      </c>
      <c r="P13" s="51">
        <f ca="1">INDIRECT(Calculation_mcm!AL14)</f>
        <v>83.259999999999991</v>
      </c>
      <c r="Q13" s="51">
        <f ca="1">INDIRECT(Calculation_mcm!AM14)</f>
        <v>154.18</v>
      </c>
      <c r="R13" s="52">
        <f ca="1">INDIRECT(Calculation_mcm!AN14)</f>
        <v>0</v>
      </c>
      <c r="S13" s="67">
        <f ca="1">INDIRECT(Calculation_mcm!AO14)</f>
        <v>3436.9399999999996</v>
      </c>
      <c r="T13" s="91">
        <f ca="1">INDIRECT(Calculation_mcm!AP14)</f>
        <v>62188.829999999994</v>
      </c>
    </row>
    <row r="14" spans="1:20" ht="20.149999999999999" customHeight="1" x14ac:dyDescent="0.35">
      <c r="A14" s="143" t="s">
        <v>82</v>
      </c>
      <c r="B14" s="144">
        <f ca="1">IF(OR(AND(B12=0,B13&gt;0),B13&gt;(2*B12)),"(+)",IF(AND(B12&gt;0,B13=0),"(-)",IF(B12+B13=0,"-",(B13-B12)/B12*100)))</f>
        <v>-10.135809904306729</v>
      </c>
      <c r="C14" s="145">
        <f t="shared" ref="C14:T14" ca="1" si="0">IF(OR(AND(C12=0,C13&gt;0),C13&gt;(2*C12)),"(+)",IF(AND(C12&gt;0,C13=0),"(-)",IF(C12+C13=0,"-",(C13-C12)/C12*100)))</f>
        <v>-7.4616048706547309</v>
      </c>
      <c r="D14" s="146">
        <f t="shared" ca="1" si="0"/>
        <v>-32.269859527822184</v>
      </c>
      <c r="E14" s="147">
        <f t="shared" ca="1" si="0"/>
        <v>5.9139325872510984</v>
      </c>
      <c r="F14" s="144" t="str">
        <f t="shared" ca="1" si="0"/>
        <v>(+)</v>
      </c>
      <c r="G14" s="145" t="str">
        <f ca="1">IF(OR(AND(G12=0,G13&gt;0),G13&gt;(2*G12)),"(+)",IF(AND(G12&gt;0,G13=0),"(-)",IF(G12+G13=0,"-",(G13-G12)/G12*100)))</f>
        <v>(+)</v>
      </c>
      <c r="H14" s="147">
        <f t="shared" ca="1" si="0"/>
        <v>5.960097149595057E-3</v>
      </c>
      <c r="I14" s="145">
        <f t="shared" ca="1" si="0"/>
        <v>-8.6100567076474821</v>
      </c>
      <c r="J14" s="147">
        <f t="shared" ca="1" si="0"/>
        <v>-1.3799132002277532</v>
      </c>
      <c r="K14" s="144">
        <f t="shared" ca="1" si="0"/>
        <v>-14.484654513348913</v>
      </c>
      <c r="L14" s="145">
        <f t="shared" ca="1" si="0"/>
        <v>4.6156325748212375</v>
      </c>
      <c r="M14" s="146">
        <f t="shared" ca="1" si="0"/>
        <v>0.10967603787478698</v>
      </c>
      <c r="N14" s="147">
        <f t="shared" ca="1" si="0"/>
        <v>1.3584960256632532</v>
      </c>
      <c r="O14" s="145">
        <f t="shared" ca="1" si="0"/>
        <v>-5.0536863914857229</v>
      </c>
      <c r="P14" s="146">
        <f t="shared" ca="1" si="0"/>
        <v>-26.849411351256375</v>
      </c>
      <c r="Q14" s="146">
        <f t="shared" ca="1" si="0"/>
        <v>-47.247408218428163</v>
      </c>
      <c r="R14" s="147" t="str">
        <f t="shared" ca="1" si="0"/>
        <v>-</v>
      </c>
      <c r="S14" s="144">
        <f t="shared" ca="1" si="0"/>
        <v>2.8238919387892301</v>
      </c>
      <c r="T14" s="147">
        <f t="shared" ca="1" si="0"/>
        <v>-2.9077179746346915</v>
      </c>
    </row>
    <row r="15" spans="1:20" ht="20.149999999999999" customHeight="1" x14ac:dyDescent="0.35">
      <c r="A15" s="82" t="str">
        <f ca="1">INDIRECT(Calculation_mcm!W16)</f>
        <v>January - March 2024</v>
      </c>
      <c r="B15" s="87">
        <f ca="1">INDIRECT(Calculation_mcm!X16)</f>
        <v>8638.93</v>
      </c>
      <c r="C15" s="88">
        <f ca="1">INDIRECT(Calculation_mcm!Y16)</f>
        <v>13185.04</v>
      </c>
      <c r="D15" s="83">
        <f ca="1">INDIRECT(Calculation_mcm!Z16)</f>
        <v>1437.5700000000002</v>
      </c>
      <c r="E15" s="90">
        <f ca="1">INDIRECT(Calculation_mcm!AA16)</f>
        <v>11747.470000000001</v>
      </c>
      <c r="F15" s="87">
        <f ca="1">INDIRECT(Calculation_mcm!AB16)</f>
        <v>1120.17</v>
      </c>
      <c r="G15" s="88">
        <f ca="1">INDIRECT(Calculation_mcm!AC16)</f>
        <v>-7.6999999999999993</v>
      </c>
      <c r="H15" s="84">
        <f ca="1">INDIRECT(Calculation_mcm!AD16)</f>
        <v>166.88</v>
      </c>
      <c r="I15" s="92">
        <f ca="1">INDIRECT(Calculation_mcm!AE16)</f>
        <v>21823.97</v>
      </c>
      <c r="J15" s="90">
        <f ca="1">INDIRECT(Calculation_mcm!AF16)</f>
        <v>21665.75</v>
      </c>
      <c r="K15" s="87">
        <f ca="1">INDIRECT(Calculation_mcm!AG16)</f>
        <v>4797.92</v>
      </c>
      <c r="L15" s="88">
        <f ca="1">INDIRECT(Calculation_mcm!AH16)</f>
        <v>9440.82</v>
      </c>
      <c r="M15" s="83">
        <f ca="1">INDIRECT(Calculation_mcm!AI16)</f>
        <v>2409.39</v>
      </c>
      <c r="N15" s="84">
        <f ca="1">INDIRECT(Calculation_mcm!AJ16)</f>
        <v>2933.6899999999996</v>
      </c>
      <c r="O15" s="88">
        <f ca="1">INDIRECT(Calculation_mcm!AK16)</f>
        <v>862.07999999999993</v>
      </c>
      <c r="P15" s="83">
        <f ca="1">INDIRECT(Calculation_mcm!AL16)</f>
        <v>23.93</v>
      </c>
      <c r="Q15" s="83">
        <f ca="1">INDIRECT(Calculation_mcm!AM16)</f>
        <v>64.740000000000009</v>
      </c>
      <c r="R15" s="84">
        <f ca="1">INDIRECT(Calculation_mcm!AN16)</f>
        <v>0</v>
      </c>
      <c r="S15" s="87">
        <f ca="1">INDIRECT(Calculation_mcm!AO16)</f>
        <v>1029.3799999999999</v>
      </c>
      <c r="T15" s="90">
        <f ca="1">INDIRECT(Calculation_mcm!AP16)</f>
        <v>21561.95</v>
      </c>
    </row>
    <row r="16" spans="1:20" ht="20.149999999999999" customHeight="1" x14ac:dyDescent="0.35">
      <c r="A16" s="86" t="str">
        <f ca="1">INDIRECT(Calculation_mcm!W17)</f>
        <v>[provisional] January - March 2025</v>
      </c>
      <c r="B16" s="67">
        <f ca="1">INDIRECT(Calculation_mcm!X17)</f>
        <v>8039.48</v>
      </c>
      <c r="C16" s="89">
        <f ca="1">INDIRECT(Calculation_mcm!Y17)</f>
        <v>15747.380000000001</v>
      </c>
      <c r="D16" s="51">
        <f ca="1">INDIRECT(Calculation_mcm!Z17)</f>
        <v>1466.73</v>
      </c>
      <c r="E16" s="91">
        <f ca="1">INDIRECT(Calculation_mcm!AA17)</f>
        <v>14280.65</v>
      </c>
      <c r="F16" s="67">
        <f ca="1">INDIRECT(Calculation_mcm!AB17)</f>
        <v>1265.4499999999998</v>
      </c>
      <c r="G16" s="89">
        <f ca="1">INDIRECT(Calculation_mcm!AC17)</f>
        <v>-8.36</v>
      </c>
      <c r="H16" s="52">
        <f ca="1">INDIRECT(Calculation_mcm!AD17)</f>
        <v>166.88</v>
      </c>
      <c r="I16" s="93">
        <f ca="1">INDIRECT(Calculation_mcm!AE17)</f>
        <v>23786.86</v>
      </c>
      <c r="J16" s="91">
        <f ca="1">INDIRECT(Calculation_mcm!AF17)</f>
        <v>23744.1</v>
      </c>
      <c r="K16" s="67">
        <f ca="1">INDIRECT(Calculation_mcm!AG17)</f>
        <v>5566.3</v>
      </c>
      <c r="L16" s="89">
        <f ca="1">INDIRECT(Calculation_mcm!AH17)</f>
        <v>10172.01</v>
      </c>
      <c r="M16" s="51">
        <f ca="1">INDIRECT(Calculation_mcm!AI17)</f>
        <v>2281.73</v>
      </c>
      <c r="N16" s="52">
        <f ca="1">INDIRECT(Calculation_mcm!AJ17)</f>
        <v>3200.6899999999996</v>
      </c>
      <c r="O16" s="89">
        <f ca="1">INDIRECT(Calculation_mcm!AK17)</f>
        <v>855.37999999999988</v>
      </c>
      <c r="P16" s="51">
        <f ca="1">INDIRECT(Calculation_mcm!AL17)</f>
        <v>27.159999999999997</v>
      </c>
      <c r="Q16" s="51">
        <f ca="1">INDIRECT(Calculation_mcm!AM17)</f>
        <v>92.58</v>
      </c>
      <c r="R16" s="52">
        <f ca="1">INDIRECT(Calculation_mcm!AN17)</f>
        <v>0</v>
      </c>
      <c r="S16" s="67">
        <f ca="1">INDIRECT(Calculation_mcm!AO17)</f>
        <v>1181.6499999999999</v>
      </c>
      <c r="T16" s="91">
        <f ca="1">INDIRECT(Calculation_mcm!AP17)</f>
        <v>23377.5</v>
      </c>
    </row>
    <row r="17" spans="1:20" ht="20.149999999999999" customHeight="1" x14ac:dyDescent="0.35">
      <c r="A17" s="143" t="s">
        <v>82</v>
      </c>
      <c r="B17" s="144">
        <f ca="1">IF(OR(AND(B15=0,B16&gt;0),B16&gt;(2*B15)),"(+)",IF(AND(B15&gt;0,B16=0),"(-)",IF(B15+B16=0,"-",(B16-B15)/B15*100)))</f>
        <v>-6.938938039780397</v>
      </c>
      <c r="C17" s="145">
        <f t="shared" ref="C17:T17" ca="1" si="1">IF(OR(AND(C15=0,C16&gt;0),C16&gt;(2*C15)),"(+)",IF(AND(C15&gt;0,C16=0),"(-)",IF(C15+C16=0,"-",(C16-C15)/C15*100)))</f>
        <v>19.433691517052658</v>
      </c>
      <c r="D17" s="146">
        <f t="shared" ca="1" si="1"/>
        <v>2.02842296375132</v>
      </c>
      <c r="E17" s="147">
        <f t="shared" ca="1" si="1"/>
        <v>21.563621784094771</v>
      </c>
      <c r="F17" s="144">
        <f t="shared" ca="1" si="1"/>
        <v>12.969459992679658</v>
      </c>
      <c r="G17" s="145" t="str">
        <f t="shared" ca="1" si="1"/>
        <v>(+)</v>
      </c>
      <c r="H17" s="147">
        <f t="shared" ca="1" si="1"/>
        <v>0</v>
      </c>
      <c r="I17" s="145">
        <f t="shared" ca="1" si="1"/>
        <v>8.9941930821935667</v>
      </c>
      <c r="J17" s="147">
        <f t="shared" ca="1" si="1"/>
        <v>9.5927904642119408</v>
      </c>
      <c r="K17" s="144">
        <f t="shared" ca="1" si="1"/>
        <v>16.01485643778971</v>
      </c>
      <c r="L17" s="145">
        <f t="shared" ca="1" si="1"/>
        <v>7.7449840162189352</v>
      </c>
      <c r="M17" s="146">
        <f t="shared" ca="1" si="1"/>
        <v>-5.2984365337284487</v>
      </c>
      <c r="N17" s="147">
        <f t="shared" ca="1" si="1"/>
        <v>9.1011661082118422</v>
      </c>
      <c r="O17" s="145">
        <f t="shared" ca="1" si="1"/>
        <v>-0.77719005196734015</v>
      </c>
      <c r="P17" s="146">
        <f t="shared" ca="1" si="1"/>
        <v>13.497701629753433</v>
      </c>
      <c r="Q17" s="146">
        <f t="shared" ca="1" si="1"/>
        <v>43.002780352177922</v>
      </c>
      <c r="R17" s="147" t="str">
        <f t="shared" ca="1" si="1"/>
        <v>-</v>
      </c>
      <c r="S17" s="144">
        <f t="shared" ca="1" si="1"/>
        <v>14.792399308321514</v>
      </c>
      <c r="T17" s="147">
        <f t="shared" ca="1" si="1"/>
        <v>8.4201568039996353</v>
      </c>
    </row>
    <row r="18" spans="1:20" ht="20.149999999999999" customHeight="1" x14ac:dyDescent="0.35">
      <c r="A18" s="82" t="str">
        <f ca="1">INDIRECT(Calculation_mcm!W19)</f>
        <v>January 2024</v>
      </c>
      <c r="B18" s="87">
        <f ca="1">INDIRECT(Calculation_mcm!X19)</f>
        <v>2950.89</v>
      </c>
      <c r="C18" s="88">
        <f ca="1">INDIRECT(Calculation_mcm!Y19)</f>
        <v>5580</v>
      </c>
      <c r="D18" s="83">
        <f ca="1">INDIRECT(Calculation_mcm!Z19)</f>
        <v>562.71</v>
      </c>
      <c r="E18" s="90">
        <f ca="1">INDIRECT(Calculation_mcm!AA19)</f>
        <v>5017.29</v>
      </c>
      <c r="F18" s="87">
        <f ca="1">INDIRECT(Calculation_mcm!AB19)</f>
        <v>615.36</v>
      </c>
      <c r="G18" s="88">
        <f ca="1">INDIRECT(Calculation_mcm!AC19)</f>
        <v>-2.57</v>
      </c>
      <c r="H18" s="84">
        <f ca="1">INDIRECT(Calculation_mcm!AD19)</f>
        <v>56.85</v>
      </c>
      <c r="I18" s="92">
        <f ca="1">INDIRECT(Calculation_mcm!AE19)</f>
        <v>8530.89</v>
      </c>
      <c r="J18" s="90">
        <f ca="1">INDIRECT(Calculation_mcm!AF19)</f>
        <v>8637.82</v>
      </c>
      <c r="K18" s="87">
        <f ca="1">INDIRECT(Calculation_mcm!AG19)</f>
        <v>2060.5</v>
      </c>
      <c r="L18" s="88">
        <f ca="1">INDIRECT(Calculation_mcm!AH19)</f>
        <v>3792.8</v>
      </c>
      <c r="M18" s="83">
        <f ca="1">INDIRECT(Calculation_mcm!AI19)</f>
        <v>981.13</v>
      </c>
      <c r="N18" s="84">
        <f ca="1">INDIRECT(Calculation_mcm!AJ19)</f>
        <v>1104.28</v>
      </c>
      <c r="O18" s="88">
        <f ca="1">INDIRECT(Calculation_mcm!AK19)</f>
        <v>233.12</v>
      </c>
      <c r="P18" s="83">
        <f ca="1">INDIRECT(Calculation_mcm!AL19)</f>
        <v>11.95</v>
      </c>
      <c r="Q18" s="83">
        <f ca="1">INDIRECT(Calculation_mcm!AM19)</f>
        <v>35.19</v>
      </c>
      <c r="R18" s="84">
        <f ca="1">INDIRECT(Calculation_mcm!AN19)</f>
        <v>0</v>
      </c>
      <c r="S18" s="87">
        <f ca="1">INDIRECT(Calculation_mcm!AO19)</f>
        <v>379.19</v>
      </c>
      <c r="T18" s="90">
        <f ca="1">INDIRECT(Calculation_mcm!AP19)</f>
        <v>8598.16</v>
      </c>
    </row>
    <row r="19" spans="1:20" ht="20.149999999999999" customHeight="1" x14ac:dyDescent="0.35">
      <c r="A19" s="85" t="str">
        <f ca="1">INDIRECT(Calculation_mcm!W20)</f>
        <v>February 2024</v>
      </c>
      <c r="B19" s="67">
        <f ca="1">INDIRECT(Calculation_mcm!X20)</f>
        <v>2809.19</v>
      </c>
      <c r="C19" s="89">
        <f ca="1">INDIRECT(Calculation_mcm!Y20)</f>
        <v>3921.28</v>
      </c>
      <c r="D19" s="51">
        <f ca="1">INDIRECT(Calculation_mcm!Z20)</f>
        <v>455.63</v>
      </c>
      <c r="E19" s="91">
        <f ca="1">INDIRECT(Calculation_mcm!AA20)</f>
        <v>3465.65</v>
      </c>
      <c r="F19" s="67">
        <f ca="1">INDIRECT(Calculation_mcm!AB20)</f>
        <v>239.43</v>
      </c>
      <c r="G19" s="89">
        <f ca="1">INDIRECT(Calculation_mcm!AC20)</f>
        <v>-2.57</v>
      </c>
      <c r="H19" s="52">
        <f ca="1">INDIRECT(Calculation_mcm!AD20)</f>
        <v>53.18</v>
      </c>
      <c r="I19" s="93">
        <f ca="1">INDIRECT(Calculation_mcm!AE20)</f>
        <v>6730.47</v>
      </c>
      <c r="J19" s="91">
        <f ca="1">INDIRECT(Calculation_mcm!AF20)</f>
        <v>6564.880000000001</v>
      </c>
      <c r="K19" s="67">
        <f ca="1">INDIRECT(Calculation_mcm!AG20)</f>
        <v>1397.95</v>
      </c>
      <c r="L19" s="89">
        <f ca="1">INDIRECT(Calculation_mcm!AH20)</f>
        <v>2893.31</v>
      </c>
      <c r="M19" s="51">
        <f ca="1">INDIRECT(Calculation_mcm!AI20)</f>
        <v>761.45</v>
      </c>
      <c r="N19" s="52">
        <f ca="1">INDIRECT(Calculation_mcm!AJ20)</f>
        <v>970.21</v>
      </c>
      <c r="O19" s="89">
        <f ca="1">INDIRECT(Calculation_mcm!AK20)</f>
        <v>306.66000000000003</v>
      </c>
      <c r="P19" s="51">
        <f ca="1">INDIRECT(Calculation_mcm!AL20)</f>
        <v>5.72</v>
      </c>
      <c r="Q19" s="51">
        <f ca="1">INDIRECT(Calculation_mcm!AM20)</f>
        <v>19.760000000000002</v>
      </c>
      <c r="R19" s="52">
        <f ca="1">INDIRECT(Calculation_mcm!AN20)</f>
        <v>0</v>
      </c>
      <c r="S19" s="67">
        <f ca="1">INDIRECT(Calculation_mcm!AO20)</f>
        <v>328.64</v>
      </c>
      <c r="T19" s="91">
        <f ca="1">INDIRECT(Calculation_mcm!AP20)</f>
        <v>6683.7000000000007</v>
      </c>
    </row>
    <row r="20" spans="1:20" ht="20.149999999999999" customHeight="1" x14ac:dyDescent="0.35">
      <c r="A20" s="85" t="str">
        <f ca="1">INDIRECT(Calculation_mcm!W21)</f>
        <v>March 2024</v>
      </c>
      <c r="B20" s="67">
        <f ca="1">INDIRECT(Calculation_mcm!X21)</f>
        <v>2878.85</v>
      </c>
      <c r="C20" s="89">
        <f ca="1">INDIRECT(Calculation_mcm!Y21)</f>
        <v>3683.76</v>
      </c>
      <c r="D20" s="51">
        <f ca="1">INDIRECT(Calculation_mcm!Z21)</f>
        <v>419.23</v>
      </c>
      <c r="E20" s="91">
        <f ca="1">INDIRECT(Calculation_mcm!AA21)</f>
        <v>3264.53</v>
      </c>
      <c r="F20" s="67">
        <f ca="1">INDIRECT(Calculation_mcm!AB21)</f>
        <v>265.38</v>
      </c>
      <c r="G20" s="89">
        <f ca="1">INDIRECT(Calculation_mcm!AC21)</f>
        <v>-2.56</v>
      </c>
      <c r="H20" s="52">
        <f ca="1">INDIRECT(Calculation_mcm!AD21)</f>
        <v>56.85</v>
      </c>
      <c r="I20" s="93">
        <f ca="1">INDIRECT(Calculation_mcm!AE21)</f>
        <v>6562.6100000000006</v>
      </c>
      <c r="J20" s="91">
        <f ca="1">INDIRECT(Calculation_mcm!AF21)</f>
        <v>6463.0500000000011</v>
      </c>
      <c r="K20" s="67">
        <f ca="1">INDIRECT(Calculation_mcm!AG21)</f>
        <v>1339.47</v>
      </c>
      <c r="L20" s="89">
        <f ca="1">INDIRECT(Calculation_mcm!AH21)</f>
        <v>2754.71</v>
      </c>
      <c r="M20" s="51">
        <f ca="1">INDIRECT(Calculation_mcm!AI21)</f>
        <v>666.81</v>
      </c>
      <c r="N20" s="52">
        <f ca="1">INDIRECT(Calculation_mcm!AJ21)</f>
        <v>859.2</v>
      </c>
      <c r="O20" s="89">
        <f ca="1">INDIRECT(Calculation_mcm!AK21)</f>
        <v>322.3</v>
      </c>
      <c r="P20" s="51">
        <f ca="1">INDIRECT(Calculation_mcm!AL21)</f>
        <v>6.26</v>
      </c>
      <c r="Q20" s="51">
        <f ca="1">INDIRECT(Calculation_mcm!AM21)</f>
        <v>9.7899999999999991</v>
      </c>
      <c r="R20" s="52">
        <f ca="1">INDIRECT(Calculation_mcm!AN21)</f>
        <v>0</v>
      </c>
      <c r="S20" s="67">
        <f ca="1">INDIRECT(Calculation_mcm!AO21)</f>
        <v>321.55</v>
      </c>
      <c r="T20" s="91">
        <f ca="1">INDIRECT(Calculation_mcm!AP21)</f>
        <v>6280.09</v>
      </c>
    </row>
    <row r="21" spans="1:20" ht="20.149999999999999" customHeight="1" x14ac:dyDescent="0.35">
      <c r="A21" s="141" t="s">
        <v>83</v>
      </c>
      <c r="B21" s="142">
        <f ca="1">SUM(B18:B20)</f>
        <v>8638.93</v>
      </c>
      <c r="C21" s="95">
        <f t="shared" ref="C21:T21" ca="1" si="2">SUM(C18:C20)</f>
        <v>13185.04</v>
      </c>
      <c r="D21" s="128">
        <f t="shared" ca="1" si="2"/>
        <v>1437.5700000000002</v>
      </c>
      <c r="E21" s="94">
        <f t="shared" ca="1" si="2"/>
        <v>11747.470000000001</v>
      </c>
      <c r="F21" s="142">
        <f t="shared" ca="1" si="2"/>
        <v>1120.17</v>
      </c>
      <c r="G21" s="95">
        <f t="shared" ca="1" si="2"/>
        <v>-7.6999999999999993</v>
      </c>
      <c r="H21" s="94">
        <f t="shared" ca="1" si="2"/>
        <v>166.88</v>
      </c>
      <c r="I21" s="95">
        <f t="shared" ca="1" si="2"/>
        <v>21823.97</v>
      </c>
      <c r="J21" s="94">
        <f t="shared" ca="1" si="2"/>
        <v>21665.75</v>
      </c>
      <c r="K21" s="128">
        <f t="shared" ca="1" si="2"/>
        <v>4797.92</v>
      </c>
      <c r="L21" s="95">
        <f t="shared" ca="1" si="2"/>
        <v>9440.82</v>
      </c>
      <c r="M21" s="128">
        <f t="shared" ca="1" si="2"/>
        <v>2409.39</v>
      </c>
      <c r="N21" s="128">
        <f t="shared" ca="1" si="2"/>
        <v>2933.6899999999996</v>
      </c>
      <c r="O21" s="95">
        <f t="shared" ca="1" si="2"/>
        <v>862.07999999999993</v>
      </c>
      <c r="P21" s="128">
        <f t="shared" ca="1" si="2"/>
        <v>23.93</v>
      </c>
      <c r="Q21" s="128">
        <f t="shared" ca="1" si="2"/>
        <v>64.740000000000009</v>
      </c>
      <c r="R21" s="94">
        <f t="shared" ca="1" si="2"/>
        <v>0</v>
      </c>
      <c r="S21" s="94">
        <f t="shared" ca="1" si="2"/>
        <v>1029.3799999999999</v>
      </c>
      <c r="T21" s="94">
        <f t="shared" ca="1" si="2"/>
        <v>21561.95</v>
      </c>
    </row>
    <row r="22" spans="1:20" ht="20.149999999999999" customHeight="1" x14ac:dyDescent="0.35">
      <c r="A22" s="85" t="str">
        <f ca="1">INDIRECT(Calculation_mcm!W23)</f>
        <v>January 2025</v>
      </c>
      <c r="B22" s="67">
        <f ca="1">INDIRECT(Calculation_mcm!X23)</f>
        <v>2808.85</v>
      </c>
      <c r="C22" s="89">
        <f ca="1">INDIRECT(Calculation_mcm!Y23)</f>
        <v>5815.79</v>
      </c>
      <c r="D22" s="51">
        <f ca="1">INDIRECT(Calculation_mcm!Z23)</f>
        <v>535.21</v>
      </c>
      <c r="E22" s="91">
        <f ca="1">INDIRECT(Calculation_mcm!AA23)</f>
        <v>5280.58</v>
      </c>
      <c r="F22" s="67">
        <f ca="1">INDIRECT(Calculation_mcm!AB23)</f>
        <v>1236.6099999999999</v>
      </c>
      <c r="G22" s="89">
        <f ca="1">INDIRECT(Calculation_mcm!AC23)</f>
        <v>-2.79</v>
      </c>
      <c r="H22" s="52">
        <f ca="1">INDIRECT(Calculation_mcm!AD23)</f>
        <v>56.85</v>
      </c>
      <c r="I22" s="93">
        <f ca="1">INDIRECT(Calculation_mcm!AE23)</f>
        <v>8624.64</v>
      </c>
      <c r="J22" s="91">
        <f ca="1">INDIRECT(Calculation_mcm!AF23)</f>
        <v>9380.0999999999985</v>
      </c>
      <c r="K22" s="67">
        <f ca="1">INDIRECT(Calculation_mcm!AG23)</f>
        <v>2184.98</v>
      </c>
      <c r="L22" s="89">
        <f ca="1">INDIRECT(Calculation_mcm!AH23)</f>
        <v>4121.71</v>
      </c>
      <c r="M22" s="51">
        <f ca="1">INDIRECT(Calculation_mcm!AI23)</f>
        <v>862</v>
      </c>
      <c r="N22" s="52">
        <f ca="1">INDIRECT(Calculation_mcm!AJ23)</f>
        <v>1162.6199999999999</v>
      </c>
      <c r="O22" s="89">
        <f ca="1">INDIRECT(Calculation_mcm!AK23)</f>
        <v>309.04000000000002</v>
      </c>
      <c r="P22" s="51">
        <f ca="1">INDIRECT(Calculation_mcm!AL23)</f>
        <v>10.029999999999999</v>
      </c>
      <c r="Q22" s="51">
        <f ca="1">INDIRECT(Calculation_mcm!AM23)</f>
        <v>28.71</v>
      </c>
      <c r="R22" s="52">
        <f ca="1">INDIRECT(Calculation_mcm!AN23)</f>
        <v>0</v>
      </c>
      <c r="S22" s="67">
        <f ca="1">INDIRECT(Calculation_mcm!AO23)</f>
        <v>452.81</v>
      </c>
      <c r="T22" s="91">
        <f ca="1">INDIRECT(Calculation_mcm!AP23)</f>
        <v>9131.9000000000015</v>
      </c>
    </row>
    <row r="23" spans="1:20" ht="20.149999999999999" customHeight="1" x14ac:dyDescent="0.35">
      <c r="A23" s="85" t="str">
        <f ca="1">INDIRECT(Calculation_mcm!W24)</f>
        <v>February 2025</v>
      </c>
      <c r="B23" s="67">
        <f ca="1">INDIRECT(Calculation_mcm!X24)</f>
        <v>2484.36</v>
      </c>
      <c r="C23" s="89">
        <f ca="1">INDIRECT(Calculation_mcm!Y24)</f>
        <v>5185.3</v>
      </c>
      <c r="D23" s="51">
        <f ca="1">INDIRECT(Calculation_mcm!Z24)</f>
        <v>410.48</v>
      </c>
      <c r="E23" s="91">
        <f ca="1">INDIRECT(Calculation_mcm!AA24)</f>
        <v>4774.82</v>
      </c>
      <c r="F23" s="67">
        <f ca="1">INDIRECT(Calculation_mcm!AB24)</f>
        <v>186.07</v>
      </c>
      <c r="G23" s="89">
        <f ca="1">INDIRECT(Calculation_mcm!AC24)</f>
        <v>-2.79</v>
      </c>
      <c r="H23" s="52">
        <f ca="1">INDIRECT(Calculation_mcm!AD24)</f>
        <v>53.18</v>
      </c>
      <c r="I23" s="93">
        <f ca="1">INDIRECT(Calculation_mcm!AE24)</f>
        <v>7669.66</v>
      </c>
      <c r="J23" s="91">
        <f ca="1">INDIRECT(Calculation_mcm!AF24)</f>
        <v>7495.64</v>
      </c>
      <c r="K23" s="67">
        <f ca="1">INDIRECT(Calculation_mcm!AG24)</f>
        <v>1722.42</v>
      </c>
      <c r="L23" s="89">
        <f ca="1">INDIRECT(Calculation_mcm!AH24)</f>
        <v>3333.02</v>
      </c>
      <c r="M23" s="51">
        <f ca="1">INDIRECT(Calculation_mcm!AI24)</f>
        <v>740.2</v>
      </c>
      <c r="N23" s="52">
        <f ca="1">INDIRECT(Calculation_mcm!AJ24)</f>
        <v>1083.83</v>
      </c>
      <c r="O23" s="89">
        <f ca="1">INDIRECT(Calculation_mcm!AK24)</f>
        <v>262.52</v>
      </c>
      <c r="P23" s="51">
        <f ca="1">INDIRECT(Calculation_mcm!AL24)</f>
        <v>9.98</v>
      </c>
      <c r="Q23" s="51">
        <f ca="1">INDIRECT(Calculation_mcm!AM24)</f>
        <v>33.68</v>
      </c>
      <c r="R23" s="52">
        <f ca="1">INDIRECT(Calculation_mcm!AN24)</f>
        <v>0</v>
      </c>
      <c r="S23" s="67">
        <f ca="1">INDIRECT(Calculation_mcm!AO24)</f>
        <v>355.27</v>
      </c>
      <c r="T23" s="91">
        <f ca="1">INDIRECT(Calculation_mcm!AP24)</f>
        <v>7540.92</v>
      </c>
    </row>
    <row r="24" spans="1:20" ht="20.149999999999999" customHeight="1" x14ac:dyDescent="0.35">
      <c r="A24" s="85" t="str">
        <f ca="1">INDIRECT(Calculation_mcm!W25)</f>
        <v>[provisional] March 2025</v>
      </c>
      <c r="B24" s="67">
        <f ca="1">INDIRECT(Calculation_mcm!X25)</f>
        <v>2746.27</v>
      </c>
      <c r="C24" s="89">
        <f ca="1">INDIRECT(Calculation_mcm!Y25)</f>
        <v>4746.29</v>
      </c>
      <c r="D24" s="51">
        <f ca="1">INDIRECT(Calculation_mcm!Z25)</f>
        <v>521.04</v>
      </c>
      <c r="E24" s="91">
        <f ca="1">INDIRECT(Calculation_mcm!AA25)</f>
        <v>4225.25</v>
      </c>
      <c r="F24" s="67">
        <f ca="1">INDIRECT(Calculation_mcm!AB25)</f>
        <v>-157.22999999999999</v>
      </c>
      <c r="G24" s="89">
        <f ca="1">INDIRECT(Calculation_mcm!AC25)</f>
        <v>-2.78</v>
      </c>
      <c r="H24" s="52">
        <f ca="1">INDIRECT(Calculation_mcm!AD25)</f>
        <v>56.85</v>
      </c>
      <c r="I24" s="93">
        <f ca="1">INDIRECT(Calculation_mcm!AE25)</f>
        <v>7492.5599999999995</v>
      </c>
      <c r="J24" s="91">
        <f ca="1">INDIRECT(Calculation_mcm!AF25)</f>
        <v>6868.3600000000006</v>
      </c>
      <c r="K24" s="67">
        <f ca="1">INDIRECT(Calculation_mcm!AG25)</f>
        <v>1658.9</v>
      </c>
      <c r="L24" s="89">
        <f ca="1">INDIRECT(Calculation_mcm!AH25)</f>
        <v>2717.28</v>
      </c>
      <c r="M24" s="51">
        <f ca="1">INDIRECT(Calculation_mcm!AI25)</f>
        <v>679.53</v>
      </c>
      <c r="N24" s="52">
        <f ca="1">INDIRECT(Calculation_mcm!AJ25)</f>
        <v>954.24</v>
      </c>
      <c r="O24" s="89">
        <f ca="1">INDIRECT(Calculation_mcm!AK25)</f>
        <v>283.82</v>
      </c>
      <c r="P24" s="51">
        <f ca="1">INDIRECT(Calculation_mcm!AL25)</f>
        <v>7.15</v>
      </c>
      <c r="Q24" s="51">
        <f ca="1">INDIRECT(Calculation_mcm!AM25)</f>
        <v>30.19</v>
      </c>
      <c r="R24" s="52">
        <f ca="1">INDIRECT(Calculation_mcm!AN25)</f>
        <v>0</v>
      </c>
      <c r="S24" s="67">
        <f ca="1">INDIRECT(Calculation_mcm!AO25)</f>
        <v>373.57</v>
      </c>
      <c r="T24" s="91">
        <f ca="1">INDIRECT(Calculation_mcm!AP25)</f>
        <v>6704.6799999999985</v>
      </c>
    </row>
    <row r="25" spans="1:20" ht="20.149999999999999" customHeight="1" x14ac:dyDescent="0.35">
      <c r="A25" s="141" t="s">
        <v>83</v>
      </c>
      <c r="B25" s="142">
        <f ca="1">SUM(B22:B24)</f>
        <v>8039.48</v>
      </c>
      <c r="C25" s="95">
        <f t="shared" ref="C25:T25" ca="1" si="3">SUM(C22:C24)</f>
        <v>15747.380000000001</v>
      </c>
      <c r="D25" s="128">
        <f t="shared" ca="1" si="3"/>
        <v>1466.73</v>
      </c>
      <c r="E25" s="94">
        <f t="shared" ca="1" si="3"/>
        <v>14280.65</v>
      </c>
      <c r="F25" s="142">
        <f t="shared" ca="1" si="3"/>
        <v>1265.4499999999998</v>
      </c>
      <c r="G25" s="95">
        <f t="shared" ca="1" si="3"/>
        <v>-8.36</v>
      </c>
      <c r="H25" s="94">
        <f t="shared" ca="1" si="3"/>
        <v>166.88</v>
      </c>
      <c r="I25" s="95">
        <f t="shared" ca="1" si="3"/>
        <v>23786.86</v>
      </c>
      <c r="J25" s="94">
        <f t="shared" ca="1" si="3"/>
        <v>23744.1</v>
      </c>
      <c r="K25" s="142">
        <f t="shared" ca="1" si="3"/>
        <v>5566.3</v>
      </c>
      <c r="L25" s="95">
        <f t="shared" ca="1" si="3"/>
        <v>10172.01</v>
      </c>
      <c r="M25" s="128">
        <f t="shared" ca="1" si="3"/>
        <v>2281.73</v>
      </c>
      <c r="N25" s="94">
        <f t="shared" ca="1" si="3"/>
        <v>3200.6899999999996</v>
      </c>
      <c r="O25" s="95">
        <f t="shared" ca="1" si="3"/>
        <v>855.37999999999988</v>
      </c>
      <c r="P25" s="128">
        <f t="shared" ca="1" si="3"/>
        <v>27.159999999999997</v>
      </c>
      <c r="Q25" s="128">
        <f t="shared" ca="1" si="3"/>
        <v>92.58</v>
      </c>
      <c r="R25" s="94">
        <f t="shared" ca="1" si="3"/>
        <v>0</v>
      </c>
      <c r="S25" s="142">
        <f t="shared" ca="1" si="3"/>
        <v>1181.6499999999999</v>
      </c>
      <c r="T25" s="94">
        <f t="shared" ca="1" si="3"/>
        <v>23377.5</v>
      </c>
    </row>
    <row r="26" spans="1:20" ht="20.149999999999999" customHeight="1" x14ac:dyDescent="0.35">
      <c r="A26" s="143" t="s">
        <v>82</v>
      </c>
      <c r="B26" s="144" t="str">
        <f ca="1">IF(((B25-B21)/B21*100)&gt;100,"(+) ",IF(((B25-B21)/B21*100)&lt;-100,"(-) ",IF(ROUND(((B25-B21)/B21*100),1)=0,"- ",IF(((B25-B21)/B21*100)&gt;0,TEXT(((B25-B21)/B21*100),"+0.0 "),TEXT(((B25-B21)/B21*100),"0.0 ")))))</f>
        <v xml:space="preserve">-6.9 </v>
      </c>
      <c r="C26" s="145" t="str">
        <f t="shared" ref="C26:T26" ca="1" si="4">IF(((C25-C21)/C21*100)&gt;100,"(+) ",IF(((C25-C21)/C21*100)&lt;-100,"(-) ",IF(ROUND(((C25-C21)/C21*100),1)=0,"- ",IF(((C25-C21)/C21*100)&gt;0,TEXT(((C25-C21)/C21*100),"+0.0 "),TEXT(((C25-C21)/C21*100),"0.0 ")))))</f>
        <v xml:space="preserve">+19.4 </v>
      </c>
      <c r="D26" s="146" t="str">
        <f t="shared" ca="1" si="4"/>
        <v xml:space="preserve">+2.0 </v>
      </c>
      <c r="E26" s="147" t="str">
        <f t="shared" ca="1" si="4"/>
        <v xml:space="preserve">+21.6 </v>
      </c>
      <c r="F26" s="144" t="str">
        <f t="shared" ca="1" si="4"/>
        <v xml:space="preserve">+13.0 </v>
      </c>
      <c r="G26" s="145" t="str">
        <f t="shared" ca="1" si="4"/>
        <v xml:space="preserve">+8.6 </v>
      </c>
      <c r="H26" s="147" t="str">
        <f t="shared" ca="1" si="4"/>
        <v xml:space="preserve">- </v>
      </c>
      <c r="I26" s="145" t="str">
        <f t="shared" ca="1" si="4"/>
        <v xml:space="preserve">+9.0 </v>
      </c>
      <c r="J26" s="147" t="str">
        <f t="shared" ca="1" si="4"/>
        <v xml:space="preserve">+9.6 </v>
      </c>
      <c r="K26" s="146" t="str">
        <f t="shared" ca="1" si="4"/>
        <v xml:space="preserve">+16.0 </v>
      </c>
      <c r="L26" s="145" t="str">
        <f t="shared" ca="1" si="4"/>
        <v xml:space="preserve">+7.7 </v>
      </c>
      <c r="M26" s="146" t="str">
        <f t="shared" ca="1" si="4"/>
        <v xml:space="preserve">-5.3 </v>
      </c>
      <c r="N26" s="146" t="str">
        <f t="shared" ca="1" si="4"/>
        <v xml:space="preserve">+9.1 </v>
      </c>
      <c r="O26" s="145" t="str">
        <f t="shared" ca="1" si="4"/>
        <v xml:space="preserve">-0.8 </v>
      </c>
      <c r="P26" s="146" t="str">
        <f t="shared" ca="1" si="4"/>
        <v xml:space="preserve">+13.5 </v>
      </c>
      <c r="Q26" s="146" t="str">
        <f t="shared" ca="1" si="4"/>
        <v xml:space="preserve">+43.0 </v>
      </c>
      <c r="R26" s="147" t="s">
        <v>140</v>
      </c>
      <c r="S26" s="147" t="str">
        <f t="shared" ca="1" si="4"/>
        <v xml:space="preserve">+14.8 </v>
      </c>
      <c r="T26" s="147" t="str">
        <f t="shared" ca="1" si="4"/>
        <v xml:space="preserve">+8.4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5"/>
  <sheetViews>
    <sheetView showGridLines="0" zoomScaleNormal="100" workbookViewId="0">
      <pane xSplit="1" ySplit="8" topLeftCell="B24" activePane="bottomRight" state="frozen"/>
      <selection activeCell="B1" sqref="B1"/>
      <selection pane="topRight" activeCell="E1" sqref="E1"/>
      <selection pane="bottomLeft" activeCell="B9" sqref="B9"/>
      <selection pane="bottomRight" activeCell="A24" sqref="A24"/>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6"/>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7"/>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40" t="s">
        <v>88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s="54" customFormat="1" ht="17.149999999999999"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23"/>
      <c r="W9" s="123"/>
      <c r="X9" s="123"/>
      <c r="Y9" s="123"/>
      <c r="Z9" s="123">
        <v>2008</v>
      </c>
    </row>
    <row r="10" spans="1:26" s="54" customFormat="1" ht="17.149999999999999"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23"/>
      <c r="W10" s="123"/>
      <c r="X10" s="123"/>
      <c r="Y10" s="123"/>
      <c r="Z10" s="123">
        <v>2009</v>
      </c>
    </row>
    <row r="11" spans="1:26" s="54" customFormat="1" ht="17.149999999999999"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23"/>
      <c r="W11" s="123"/>
      <c r="X11" s="123"/>
      <c r="Y11" s="123"/>
      <c r="Z11" s="123">
        <v>2010</v>
      </c>
    </row>
    <row r="12" spans="1:26" s="54" customFormat="1" ht="17.149999999999999"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23"/>
      <c r="W12" s="123"/>
      <c r="X12" s="123"/>
      <c r="Y12" s="123"/>
      <c r="Z12" s="123">
        <v>2011</v>
      </c>
    </row>
    <row r="13" spans="1:26" s="54" customFormat="1" ht="17.149999999999999"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23"/>
      <c r="W13" s="123"/>
      <c r="X13" s="123"/>
      <c r="Y13" s="123"/>
      <c r="Z13" s="123">
        <v>2012</v>
      </c>
    </row>
    <row r="14" spans="1:26" s="54" customFormat="1" ht="17.149999999999999"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23"/>
      <c r="W14" s="123"/>
      <c r="X14" s="123"/>
      <c r="Y14" s="123"/>
      <c r="Z14" s="123">
        <v>2013</v>
      </c>
    </row>
    <row r="15" spans="1:26" ht="17.149999999999999"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24"/>
      <c r="W15" s="123"/>
      <c r="X15" s="123"/>
      <c r="Y15" s="123"/>
      <c r="Z15" s="124">
        <v>2014</v>
      </c>
    </row>
    <row r="16" spans="1:26" ht="17.149999999999999"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24"/>
      <c r="W16" s="123"/>
      <c r="X16" s="123"/>
      <c r="Y16" s="123"/>
      <c r="Z16" s="124">
        <v>2015</v>
      </c>
    </row>
    <row r="17" spans="1:26" ht="17.149999999999999"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24"/>
      <c r="W17" s="123"/>
      <c r="X17" s="123"/>
      <c r="Y17" s="123"/>
      <c r="Z17" s="124">
        <v>2016</v>
      </c>
    </row>
    <row r="18" spans="1:26" ht="17.149999999999999"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24"/>
      <c r="W18" s="123"/>
      <c r="X18" s="123"/>
      <c r="Y18" s="123"/>
      <c r="Z18" s="124">
        <v>2017</v>
      </c>
    </row>
    <row r="19" spans="1:26" ht="17.149999999999999"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24"/>
      <c r="W19" s="123"/>
      <c r="X19" s="123"/>
      <c r="Y19" s="123"/>
      <c r="Z19" s="124">
        <v>2018</v>
      </c>
    </row>
    <row r="20" spans="1:26" ht="17.149999999999999"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24"/>
      <c r="W20" s="123"/>
      <c r="X20" s="123"/>
      <c r="Y20" s="123"/>
      <c r="Z20" s="124">
        <v>2019</v>
      </c>
    </row>
    <row r="21" spans="1:26" ht="17.149999999999999"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24"/>
      <c r="W21" s="123"/>
      <c r="X21" s="123"/>
      <c r="Y21" s="123"/>
      <c r="Z21" s="124">
        <v>2020</v>
      </c>
    </row>
    <row r="22" spans="1:26" ht="17.149999999999999"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24"/>
      <c r="W22" s="123"/>
      <c r="X22" s="123"/>
      <c r="Y22" s="123"/>
      <c r="Z22" s="124">
        <v>2021</v>
      </c>
    </row>
    <row r="23" spans="1:26" ht="17.149999999999999"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24"/>
      <c r="W23" s="123"/>
      <c r="X23" s="123"/>
      <c r="Y23" s="123"/>
      <c r="Z23" s="124">
        <v>2022</v>
      </c>
    </row>
    <row r="24" spans="1:26" ht="17.149999999999999" customHeight="1" x14ac:dyDescent="0.35">
      <c r="A24" s="55">
        <v>2023</v>
      </c>
      <c r="B24" s="50">
        <f>SUMIF('Quarter (mcm)'!$Z:$Z,'Annual (mcm)'!$Z24,'Quarter (mcm)'!B:B)</f>
        <v>34055.689999999995</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-604.79999999999995</v>
      </c>
      <c r="G24" s="46">
        <f>SUMIF('Quarter (mcm)'!$Z:$Z,'Annual (mcm)'!$Z24,'Quarter (mcm)'!G:G)</f>
        <v>-26.4</v>
      </c>
      <c r="H24" s="46">
        <f>SUMIF('Quarter (mcm)'!$Z:$Z,'Annual (mcm)'!$Z24,'Quarter (mcm)'!H:H)</f>
        <v>671.13</v>
      </c>
      <c r="I24" s="48">
        <f>SUMIF('Quarter (mcm)'!$Z:$Z,'Annual (mcm)'!$Z24,'Quarter (mcm)'!I:I)</f>
        <v>79299.709999999992</v>
      </c>
      <c r="J24" s="49">
        <f>SUMIF('Quarter (mcm)'!$Z:$Z,'Annual (mcm)'!$Z24,'Quarter (mcm)'!J:J)</f>
        <v>63490.950000000004</v>
      </c>
      <c r="K24" s="45">
        <f>SUMIF('Quarter (mcm)'!$Z:$Z,'Annual (mcm)'!$Z24,'Quarter (mcm)'!K:K)</f>
        <v>18937.489999999998</v>
      </c>
      <c r="L24" s="46">
        <f>SUMIF('Quarter (mcm)'!$Z:$Z,'Annual (mcm)'!$Z24,'Quarter (mcm)'!L:L)</f>
        <v>22087.98</v>
      </c>
      <c r="M24" s="46">
        <f>SUMIF('Quarter (mcm)'!$Z:$Z,'Annual (mcm)'!$Z24,'Quarter (mcm)'!M:M)</f>
        <v>7658.92</v>
      </c>
      <c r="N24" s="50">
        <f>SUMIF('Quarter (mcm)'!$Z:$Z,'Annual (mcm)'!$Z24,'Quarter (mcm)'!N:N)</f>
        <v>8017.69</v>
      </c>
      <c r="O24" s="46">
        <f>SUMIF('Quarter (mcm)'!$Z:$Z,'Annual (mcm)'!$Z24,'Quarter (mcm)'!O:O)</f>
        <v>3600.54</v>
      </c>
      <c r="P24" s="46">
        <f>SUMIF('Quarter (mcm)'!$Z:$Z,'Annual (mcm)'!$Z24,'Quarter (mcm)'!P:P)</f>
        <v>113.82</v>
      </c>
      <c r="Q24" s="46">
        <f>SUMIF('Quarter (mcm)'!$Z:$Z,'Annual (mcm)'!$Z24,'Quarter (mcm)'!Q:Q)</f>
        <v>292.27</v>
      </c>
      <c r="R24" s="50">
        <f>SUMIF('Quarter (mcm)'!$Z:$Z,'Annual (mcm)'!$Z24,'Quarter (mcm)'!R:R)</f>
        <v>0</v>
      </c>
      <c r="S24" s="45">
        <f>SUMIF('Quarter (mcm)'!$Z:$Z,'Annual (mcm)'!$Z24,'Quarter (mcm)'!S:S)</f>
        <v>3342.55</v>
      </c>
      <c r="T24" s="53">
        <f>SUMIF('Quarter (mcm)'!$Z:$Z,'Annual (mcm)'!$Z24,'Quarter (mcm)'!T:T)</f>
        <v>64051.259999999995</v>
      </c>
      <c r="V24" s="124"/>
      <c r="W24" s="123"/>
      <c r="X24" s="123"/>
      <c r="Y24" s="123"/>
      <c r="Z24" s="124">
        <v>2023</v>
      </c>
    </row>
    <row r="25" spans="1:26" x14ac:dyDescent="0.35">
      <c r="A25" s="140" t="s">
        <v>403</v>
      </c>
      <c r="B25" s="50">
        <f>SUMIF('Quarter (mcm)'!$Z:$Z,'Annual (mcm)'!$Z25,'Quarter (mcm)'!B:B)</f>
        <v>30603.87</v>
      </c>
      <c r="C25" s="46">
        <f>SUMIF('Quarter (mcm)'!$Z:$Z,'Annual (mcm)'!$Z25,'Quarter (mcm)'!C:C)</f>
        <v>41868.089999999997</v>
      </c>
      <c r="D25" s="46">
        <f>SUMIF('Quarter (mcm)'!$Z:$Z,'Annual (mcm)'!$Z25,'Quarter (mcm)'!D:D)</f>
        <v>10734.34</v>
      </c>
      <c r="E25" s="47">
        <f>SUMIF('Quarter (mcm)'!$Z:$Z,'Annual (mcm)'!$Z25,'Quarter (mcm)'!E:E)</f>
        <v>31133.75</v>
      </c>
      <c r="F25" s="45">
        <f>SUMIF('Quarter (mcm)'!$Z:$Z,'Annual (mcm)'!$Z25,'Quarter (mcm)'!F:F)</f>
        <v>241.30000000000007</v>
      </c>
      <c r="G25" s="46">
        <f>SUMIF('Quarter (mcm)'!$Z:$Z,'Annual (mcm)'!$Z25,'Quarter (mcm)'!G:G)</f>
        <v>-35.26</v>
      </c>
      <c r="H25" s="46">
        <f>SUMIF('Quarter (mcm)'!$Z:$Z,'Annual (mcm)'!$Z25,'Quarter (mcm)'!H:H)</f>
        <v>671.17000000000007</v>
      </c>
      <c r="I25" s="48">
        <f>SUMIF('Quarter (mcm)'!$Z:$Z,'Annual (mcm)'!$Z25,'Quarter (mcm)'!I:I)</f>
        <v>72471.959999999992</v>
      </c>
      <c r="J25" s="49">
        <f>SUMIF('Quarter (mcm)'!$Z:$Z,'Annual (mcm)'!$Z25,'Quarter (mcm)'!J:J)</f>
        <v>62614.83</v>
      </c>
      <c r="K25" s="45">
        <f>SUMIF('Quarter (mcm)'!$Z:$Z,'Annual (mcm)'!$Z25,'Quarter (mcm)'!K:K)</f>
        <v>16194.46</v>
      </c>
      <c r="L25" s="46">
        <f>SUMIF('Quarter (mcm)'!$Z:$Z,'Annual (mcm)'!$Z25,'Quarter (mcm)'!L:L)</f>
        <v>23107.48</v>
      </c>
      <c r="M25" s="46">
        <f>SUMIF('Quarter (mcm)'!$Z:$Z,'Annual (mcm)'!$Z25,'Quarter (mcm)'!M:M)</f>
        <v>7667.32</v>
      </c>
      <c r="N25" s="50">
        <f>SUMIF('Quarter (mcm)'!$Z:$Z,'Annual (mcm)'!$Z25,'Quarter (mcm)'!N:N)</f>
        <v>8126.61</v>
      </c>
      <c r="O25" s="46">
        <f>SUMIF('Quarter (mcm)'!$Z:$Z,'Annual (mcm)'!$Z25,'Quarter (mcm)'!O:O)</f>
        <v>3418.58</v>
      </c>
      <c r="P25" s="46">
        <f>SUMIF('Quarter (mcm)'!$Z:$Z,'Annual (mcm)'!$Z25,'Quarter (mcm)'!P:P)</f>
        <v>83.259999999999991</v>
      </c>
      <c r="Q25" s="46">
        <f>SUMIF('Quarter (mcm)'!$Z:$Z,'Annual (mcm)'!$Z25,'Quarter (mcm)'!Q:Q)</f>
        <v>154.18</v>
      </c>
      <c r="R25" s="50">
        <f>SUMIF('Quarter (mcm)'!$Z:$Z,'Annual (mcm)'!$Z25,'Quarter (mcm)'!R:R)</f>
        <v>0</v>
      </c>
      <c r="S25" s="45">
        <f>SUMIF('Quarter (mcm)'!$Z:$Z,'Annual (mcm)'!$Z25,'Quarter (mcm)'!S:S)</f>
        <v>3436.9399999999996</v>
      </c>
      <c r="T25" s="53">
        <f>SUMIF('Quarter (mcm)'!$Z:$Z,'Annual (mcm)'!$Z25,'Quarter (mcm)'!T:T)</f>
        <v>62188.829999999994</v>
      </c>
      <c r="V25" s="124"/>
      <c r="W25" s="123"/>
      <c r="X25" s="123"/>
      <c r="Y25" s="123"/>
      <c r="Z25" s="124">
        <v>2024</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76" activePane="bottomRight" state="frozen"/>
      <selection pane="topRight" activeCell="E1" sqref="E1"/>
      <selection pane="bottomLeft" activeCell="A9" sqref="A9"/>
      <selection pane="bottomRight" activeCell="A76" sqref="A76"/>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142</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108</v>
      </c>
      <c r="B8" s="40" t="s">
        <v>71</v>
      </c>
      <c r="C8" s="35" t="s">
        <v>60</v>
      </c>
      <c r="D8" s="35" t="s">
        <v>61</v>
      </c>
      <c r="E8" s="36" t="s">
        <v>72</v>
      </c>
      <c r="F8" s="34" t="s">
        <v>73</v>
      </c>
      <c r="G8" s="6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24"/>
      <c r="W9" s="123"/>
      <c r="X9" s="123" t="s">
        <v>101</v>
      </c>
      <c r="Y9" s="123" t="str">
        <f t="shared" ref="Y9:Y25" si="0">RIGHT(X9,1)</f>
        <v>1</v>
      </c>
      <c r="Z9" s="124">
        <v>2008</v>
      </c>
    </row>
    <row r="10" spans="1:26" ht="17.149999999999999" customHeight="1" x14ac:dyDescent="0.35">
      <c r="A10" s="56" t="str">
        <f t="shared" ref="A10:A77"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24"/>
      <c r="W10" s="123"/>
      <c r="X10" s="123" t="s">
        <v>102</v>
      </c>
      <c r="Y10" s="123" t="str">
        <f t="shared" si="0"/>
        <v>2</v>
      </c>
      <c r="Z10" s="124">
        <v>2008</v>
      </c>
    </row>
    <row r="11" spans="1:26" ht="17.149999999999999"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24"/>
      <c r="W11" s="123"/>
      <c r="X11" s="123" t="s">
        <v>103</v>
      </c>
      <c r="Y11" s="123" t="str">
        <f t="shared" si="0"/>
        <v>3</v>
      </c>
      <c r="Z11" s="124">
        <v>2008</v>
      </c>
    </row>
    <row r="12" spans="1:26" ht="17.149999999999999"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24"/>
      <c r="W12" s="123"/>
      <c r="X12" s="123" t="s">
        <v>104</v>
      </c>
      <c r="Y12" s="123" t="str">
        <f t="shared" si="0"/>
        <v>4</v>
      </c>
      <c r="Z12" s="124">
        <v>2008</v>
      </c>
    </row>
    <row r="13" spans="1:26" ht="17.149999999999999"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24"/>
      <c r="W13" s="123"/>
      <c r="X13" s="123" t="s">
        <v>101</v>
      </c>
      <c r="Y13" s="123" t="str">
        <f t="shared" si="0"/>
        <v>1</v>
      </c>
      <c r="Z13" s="124">
        <v>2009</v>
      </c>
    </row>
    <row r="14" spans="1:26" ht="17.149999999999999"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24"/>
      <c r="W14" s="123"/>
      <c r="X14" s="123" t="s">
        <v>102</v>
      </c>
      <c r="Y14" s="123" t="str">
        <f t="shared" si="0"/>
        <v>2</v>
      </c>
      <c r="Z14" s="124">
        <v>2009</v>
      </c>
    </row>
    <row r="15" spans="1:26" ht="17.149999999999999"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24"/>
      <c r="W15" s="123"/>
      <c r="X15" s="123" t="s">
        <v>103</v>
      </c>
      <c r="Y15" s="123" t="str">
        <f t="shared" si="0"/>
        <v>3</v>
      </c>
      <c r="Z15" s="124">
        <v>2009</v>
      </c>
    </row>
    <row r="16" spans="1:26" ht="17.149999999999999"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24"/>
      <c r="W16" s="123"/>
      <c r="X16" s="123" t="s">
        <v>104</v>
      </c>
      <c r="Y16" s="123" t="str">
        <f t="shared" si="0"/>
        <v>4</v>
      </c>
      <c r="Z16" s="124">
        <v>2009</v>
      </c>
    </row>
    <row r="17" spans="1:26" ht="17.149999999999999"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24"/>
      <c r="W17" s="123"/>
      <c r="X17" s="123" t="s">
        <v>101</v>
      </c>
      <c r="Y17" s="123" t="str">
        <f t="shared" si="0"/>
        <v>1</v>
      </c>
      <c r="Z17" s="124">
        <v>2010</v>
      </c>
    </row>
    <row r="18" spans="1:26" ht="17.149999999999999"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24"/>
      <c r="W18" s="123"/>
      <c r="X18" s="123" t="s">
        <v>102</v>
      </c>
      <c r="Y18" s="123" t="str">
        <f t="shared" si="0"/>
        <v>2</v>
      </c>
      <c r="Z18" s="124">
        <v>2010</v>
      </c>
    </row>
    <row r="19" spans="1:26" ht="17.149999999999999"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24"/>
      <c r="W19" s="123"/>
      <c r="X19" s="123" t="s">
        <v>103</v>
      </c>
      <c r="Y19" s="123" t="str">
        <f t="shared" si="0"/>
        <v>3</v>
      </c>
      <c r="Z19" s="124">
        <v>2010</v>
      </c>
    </row>
    <row r="20" spans="1:26" ht="17.149999999999999"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24"/>
      <c r="W20" s="123"/>
      <c r="X20" s="123" t="s">
        <v>104</v>
      </c>
      <c r="Y20" s="123" t="str">
        <f t="shared" si="0"/>
        <v>4</v>
      </c>
      <c r="Z20" s="124">
        <v>2010</v>
      </c>
    </row>
    <row r="21" spans="1:26" ht="17.149999999999999"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24"/>
      <c r="W21" s="123"/>
      <c r="X21" s="123" t="s">
        <v>101</v>
      </c>
      <c r="Y21" s="123" t="str">
        <f t="shared" si="0"/>
        <v>1</v>
      </c>
      <c r="Z21" s="124">
        <v>2011</v>
      </c>
    </row>
    <row r="22" spans="1:26" ht="17.149999999999999"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24"/>
      <c r="W22" s="123"/>
      <c r="X22" s="123" t="s">
        <v>102</v>
      </c>
      <c r="Y22" s="123" t="str">
        <f t="shared" si="0"/>
        <v>2</v>
      </c>
      <c r="Z22" s="124">
        <v>2011</v>
      </c>
    </row>
    <row r="23" spans="1:26" ht="17.149999999999999"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24"/>
      <c r="W23" s="123"/>
      <c r="X23" s="123" t="s">
        <v>103</v>
      </c>
      <c r="Y23" s="123" t="str">
        <f t="shared" si="0"/>
        <v>3</v>
      </c>
      <c r="Z23" s="124">
        <v>2011</v>
      </c>
    </row>
    <row r="24" spans="1:26" ht="17.149999999999999"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24"/>
      <c r="W24" s="123"/>
      <c r="X24" s="123" t="s">
        <v>104</v>
      </c>
      <c r="Y24" s="123" t="str">
        <f t="shared" si="0"/>
        <v>4</v>
      </c>
      <c r="Z24" s="124">
        <v>2011</v>
      </c>
    </row>
    <row r="25" spans="1:26" ht="17.149999999999999"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24"/>
      <c r="W25" s="123"/>
      <c r="X25" s="123" t="s">
        <v>101</v>
      </c>
      <c r="Y25" s="123" t="str">
        <f t="shared" si="0"/>
        <v>1</v>
      </c>
      <c r="Z25" s="124">
        <v>2012</v>
      </c>
    </row>
    <row r="26" spans="1:26" ht="17.149999999999999"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24"/>
      <c r="W26" s="123"/>
      <c r="X26" s="123" t="s">
        <v>102</v>
      </c>
      <c r="Y26" s="123" t="str">
        <f t="shared" ref="Y26:Y70" si="2">RIGHT(X26,1)</f>
        <v>2</v>
      </c>
      <c r="Z26" s="124">
        <v>2012</v>
      </c>
    </row>
    <row r="27" spans="1:26" ht="17.149999999999999"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24"/>
      <c r="W27" s="123"/>
      <c r="X27" s="123" t="s">
        <v>103</v>
      </c>
      <c r="Y27" s="123" t="str">
        <f t="shared" si="2"/>
        <v>3</v>
      </c>
      <c r="Z27" s="124">
        <v>2012</v>
      </c>
    </row>
    <row r="28" spans="1:26" ht="17.149999999999999"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24"/>
      <c r="W28" s="123"/>
      <c r="X28" s="123" t="s">
        <v>104</v>
      </c>
      <c r="Y28" s="123" t="str">
        <f t="shared" si="2"/>
        <v>4</v>
      </c>
      <c r="Z28" s="124">
        <v>2012</v>
      </c>
    </row>
    <row r="29" spans="1:26" ht="17.149999999999999"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24"/>
      <c r="W29" s="123"/>
      <c r="X29" s="123" t="s">
        <v>101</v>
      </c>
      <c r="Y29" s="123" t="str">
        <f t="shared" si="2"/>
        <v>1</v>
      </c>
      <c r="Z29" s="124">
        <v>2013</v>
      </c>
    </row>
    <row r="30" spans="1:26" ht="17.149999999999999"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24"/>
      <c r="W30" s="123"/>
      <c r="X30" s="123" t="s">
        <v>102</v>
      </c>
      <c r="Y30" s="123" t="str">
        <f t="shared" si="2"/>
        <v>2</v>
      </c>
      <c r="Z30" s="124">
        <v>2013</v>
      </c>
    </row>
    <row r="31" spans="1:26" ht="17.149999999999999"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24"/>
      <c r="W31" s="123"/>
      <c r="X31" s="123" t="s">
        <v>103</v>
      </c>
      <c r="Y31" s="123" t="str">
        <f t="shared" si="2"/>
        <v>3</v>
      </c>
      <c r="Z31" s="124">
        <v>2013</v>
      </c>
    </row>
    <row r="32" spans="1:26" ht="17.149999999999999"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24"/>
      <c r="W32" s="123"/>
      <c r="X32" s="123" t="s">
        <v>104</v>
      </c>
      <c r="Y32" s="123" t="str">
        <f t="shared" si="2"/>
        <v>4</v>
      </c>
      <c r="Z32" s="124">
        <v>2013</v>
      </c>
    </row>
    <row r="33" spans="1:26" ht="17.149999999999999"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24"/>
      <c r="W33" s="123"/>
      <c r="X33" s="123" t="s">
        <v>101</v>
      </c>
      <c r="Y33" s="123" t="str">
        <f t="shared" si="2"/>
        <v>1</v>
      </c>
      <c r="Z33" s="124">
        <v>2014</v>
      </c>
    </row>
    <row r="34" spans="1:26" ht="17.149999999999999"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24"/>
      <c r="W34" s="123"/>
      <c r="X34" s="123" t="s">
        <v>102</v>
      </c>
      <c r="Y34" s="123" t="str">
        <f t="shared" si="2"/>
        <v>2</v>
      </c>
      <c r="Z34" s="124">
        <v>2014</v>
      </c>
    </row>
    <row r="35" spans="1:26" ht="17.149999999999999"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24"/>
      <c r="W35" s="123"/>
      <c r="X35" s="123" t="s">
        <v>103</v>
      </c>
      <c r="Y35" s="123" t="str">
        <f t="shared" si="2"/>
        <v>3</v>
      </c>
      <c r="Z35" s="124">
        <v>2014</v>
      </c>
    </row>
    <row r="36" spans="1:26" ht="17.149999999999999"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24"/>
      <c r="W36" s="123"/>
      <c r="X36" s="123" t="s">
        <v>104</v>
      </c>
      <c r="Y36" s="123" t="str">
        <f t="shared" si="2"/>
        <v>4</v>
      </c>
      <c r="Z36" s="124">
        <v>2014</v>
      </c>
    </row>
    <row r="37" spans="1:26" ht="17.149999999999999"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24"/>
      <c r="W37" s="123"/>
      <c r="X37" s="123" t="s">
        <v>101</v>
      </c>
      <c r="Y37" s="123" t="str">
        <f t="shared" si="2"/>
        <v>1</v>
      </c>
      <c r="Z37" s="124">
        <v>2015</v>
      </c>
    </row>
    <row r="38" spans="1:26" ht="17.149999999999999"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24"/>
      <c r="W38" s="123"/>
      <c r="X38" s="123" t="s">
        <v>102</v>
      </c>
      <c r="Y38" s="123" t="str">
        <f t="shared" si="2"/>
        <v>2</v>
      </c>
      <c r="Z38" s="124">
        <v>2015</v>
      </c>
    </row>
    <row r="39" spans="1:26" ht="17.149999999999999"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24"/>
      <c r="W39" s="123"/>
      <c r="X39" s="123" t="s">
        <v>103</v>
      </c>
      <c r="Y39" s="123" t="str">
        <f t="shared" si="2"/>
        <v>3</v>
      </c>
      <c r="Z39" s="124">
        <v>2015</v>
      </c>
    </row>
    <row r="40" spans="1:26" ht="17.149999999999999"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24"/>
      <c r="W40" s="123"/>
      <c r="X40" s="123" t="s">
        <v>104</v>
      </c>
      <c r="Y40" s="123" t="str">
        <f t="shared" si="2"/>
        <v>4</v>
      </c>
      <c r="Z40" s="124">
        <v>2015</v>
      </c>
    </row>
    <row r="41" spans="1:26" ht="17.149999999999999"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24"/>
      <c r="W41" s="123"/>
      <c r="X41" s="123" t="s">
        <v>101</v>
      </c>
      <c r="Y41" s="123" t="str">
        <f t="shared" si="2"/>
        <v>1</v>
      </c>
      <c r="Z41" s="124">
        <v>2016</v>
      </c>
    </row>
    <row r="42" spans="1:26" ht="17.149999999999999"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24"/>
      <c r="W42" s="123"/>
      <c r="X42" s="123" t="s">
        <v>102</v>
      </c>
      <c r="Y42" s="123" t="str">
        <f t="shared" si="2"/>
        <v>2</v>
      </c>
      <c r="Z42" s="124">
        <v>2016</v>
      </c>
    </row>
    <row r="43" spans="1:26" ht="17.149999999999999"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24"/>
      <c r="W43" s="123"/>
      <c r="X43" s="123" t="s">
        <v>103</v>
      </c>
      <c r="Y43" s="123" t="str">
        <f t="shared" si="2"/>
        <v>3</v>
      </c>
      <c r="Z43" s="124">
        <v>2016</v>
      </c>
    </row>
    <row r="44" spans="1:26" ht="17.149999999999999"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24"/>
      <c r="W44" s="123"/>
      <c r="X44" s="123" t="s">
        <v>104</v>
      </c>
      <c r="Y44" s="123" t="str">
        <f t="shared" si="2"/>
        <v>4</v>
      </c>
      <c r="Z44" s="124">
        <v>2016</v>
      </c>
    </row>
    <row r="45" spans="1:26" ht="17.149999999999999"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24"/>
      <c r="W45" s="123"/>
      <c r="X45" s="123" t="s">
        <v>101</v>
      </c>
      <c r="Y45" s="123" t="str">
        <f t="shared" si="2"/>
        <v>1</v>
      </c>
      <c r="Z45" s="124">
        <v>2017</v>
      </c>
    </row>
    <row r="46" spans="1:26" ht="17.149999999999999"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24"/>
      <c r="W46" s="123"/>
      <c r="X46" s="123" t="s">
        <v>102</v>
      </c>
      <c r="Y46" s="123" t="str">
        <f t="shared" si="2"/>
        <v>2</v>
      </c>
      <c r="Z46" s="124">
        <v>2017</v>
      </c>
    </row>
    <row r="47" spans="1:26" ht="17.149999999999999"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24"/>
      <c r="W47" s="123"/>
      <c r="X47" s="123" t="s">
        <v>103</v>
      </c>
      <c r="Y47" s="123" t="str">
        <f t="shared" si="2"/>
        <v>3</v>
      </c>
      <c r="Z47" s="124">
        <v>2017</v>
      </c>
    </row>
    <row r="48" spans="1:26" ht="17.149999999999999"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24"/>
      <c r="W48" s="123"/>
      <c r="X48" s="123" t="s">
        <v>104</v>
      </c>
      <c r="Y48" s="123" t="str">
        <f t="shared" si="2"/>
        <v>4</v>
      </c>
      <c r="Z48" s="124">
        <v>2017</v>
      </c>
    </row>
    <row r="49" spans="1:26" ht="17.149999999999999"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24"/>
      <c r="W49" s="123"/>
      <c r="X49" s="123" t="s">
        <v>101</v>
      </c>
      <c r="Y49" s="123" t="str">
        <f t="shared" si="2"/>
        <v>1</v>
      </c>
      <c r="Z49" s="124">
        <v>2018</v>
      </c>
    </row>
    <row r="50" spans="1:26" ht="17.149999999999999"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24"/>
      <c r="W50" s="123"/>
      <c r="X50" s="123" t="s">
        <v>102</v>
      </c>
      <c r="Y50" s="123" t="str">
        <f t="shared" si="2"/>
        <v>2</v>
      </c>
      <c r="Z50" s="124">
        <v>2018</v>
      </c>
    </row>
    <row r="51" spans="1:26" ht="17.149999999999999"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24"/>
      <c r="W51" s="123"/>
      <c r="X51" s="123" t="s">
        <v>103</v>
      </c>
      <c r="Y51" s="123" t="str">
        <f t="shared" si="2"/>
        <v>3</v>
      </c>
      <c r="Z51" s="124">
        <v>2018</v>
      </c>
    </row>
    <row r="52" spans="1:26" ht="17.149999999999999"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24"/>
      <c r="W52" s="123"/>
      <c r="X52" s="123" t="s">
        <v>104</v>
      </c>
      <c r="Y52" s="123" t="str">
        <f t="shared" si="2"/>
        <v>4</v>
      </c>
      <c r="Z52" s="124">
        <v>2018</v>
      </c>
    </row>
    <row r="53" spans="1:26" ht="17.149999999999999"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24"/>
      <c r="W53" s="123"/>
      <c r="X53" s="123" t="s">
        <v>101</v>
      </c>
      <c r="Y53" s="123" t="str">
        <f t="shared" si="2"/>
        <v>1</v>
      </c>
      <c r="Z53" s="124">
        <v>2019</v>
      </c>
    </row>
    <row r="54" spans="1:26" ht="17.149999999999999"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24"/>
      <c r="W54" s="123"/>
      <c r="X54" s="123" t="s">
        <v>102</v>
      </c>
      <c r="Y54" s="123" t="str">
        <f t="shared" si="2"/>
        <v>2</v>
      </c>
      <c r="Z54" s="124">
        <v>2019</v>
      </c>
    </row>
    <row r="55" spans="1:26" ht="17.149999999999999"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24"/>
      <c r="W55" s="123"/>
      <c r="X55" s="123" t="s">
        <v>103</v>
      </c>
      <c r="Y55" s="123" t="str">
        <f t="shared" si="2"/>
        <v>3</v>
      </c>
      <c r="Z55" s="124">
        <v>2019</v>
      </c>
    </row>
    <row r="56" spans="1:26" ht="17.149999999999999"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24"/>
      <c r="W56" s="123"/>
      <c r="X56" s="123" t="s">
        <v>104</v>
      </c>
      <c r="Y56" s="123" t="str">
        <f t="shared" si="2"/>
        <v>4</v>
      </c>
      <c r="Z56" s="124">
        <v>2019</v>
      </c>
    </row>
    <row r="57" spans="1:26" ht="17.149999999999999"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24"/>
      <c r="W57" s="123"/>
      <c r="X57" s="123" t="s">
        <v>101</v>
      </c>
      <c r="Y57" s="123" t="str">
        <f t="shared" si="2"/>
        <v>1</v>
      </c>
      <c r="Z57" s="124">
        <v>2020</v>
      </c>
    </row>
    <row r="58" spans="1:26" ht="17.149999999999999"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24"/>
      <c r="W58" s="123"/>
      <c r="X58" s="123" t="s">
        <v>102</v>
      </c>
      <c r="Y58" s="123" t="str">
        <f t="shared" si="2"/>
        <v>2</v>
      </c>
      <c r="Z58" s="124">
        <v>2020</v>
      </c>
    </row>
    <row r="59" spans="1:26" ht="17.149999999999999"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24"/>
      <c r="W59" s="123"/>
      <c r="X59" s="123" t="s">
        <v>103</v>
      </c>
      <c r="Y59" s="123" t="str">
        <f t="shared" si="2"/>
        <v>3</v>
      </c>
      <c r="Z59" s="124">
        <v>2020</v>
      </c>
    </row>
    <row r="60" spans="1:26" ht="17.149999999999999"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24"/>
      <c r="W60" s="123"/>
      <c r="X60" s="123" t="s">
        <v>104</v>
      </c>
      <c r="Y60" s="123" t="str">
        <f t="shared" si="2"/>
        <v>4</v>
      </c>
      <c r="Z60" s="124">
        <v>2020</v>
      </c>
    </row>
    <row r="61" spans="1:26" ht="17.149999999999999"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24"/>
      <c r="W61" s="123"/>
      <c r="X61" s="123" t="s">
        <v>101</v>
      </c>
      <c r="Y61" s="123" t="str">
        <f t="shared" si="2"/>
        <v>1</v>
      </c>
      <c r="Z61" s="124">
        <v>2021</v>
      </c>
    </row>
    <row r="62" spans="1:26" ht="17.149999999999999"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24"/>
      <c r="W62" s="123"/>
      <c r="X62" s="123" t="s">
        <v>102</v>
      </c>
      <c r="Y62" s="123" t="str">
        <f t="shared" si="2"/>
        <v>2</v>
      </c>
      <c r="Z62" s="124">
        <v>2021</v>
      </c>
    </row>
    <row r="63" spans="1:26" ht="17.149999999999999"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24"/>
      <c r="W63" s="123"/>
      <c r="X63" s="123" t="s">
        <v>103</v>
      </c>
      <c r="Y63" s="123" t="str">
        <f t="shared" si="2"/>
        <v>3</v>
      </c>
      <c r="Z63" s="124">
        <v>2021</v>
      </c>
    </row>
    <row r="64" spans="1:26" ht="17.149999999999999"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24"/>
      <c r="W64" s="123"/>
      <c r="X64" s="123" t="s">
        <v>104</v>
      </c>
      <c r="Y64" s="123" t="str">
        <f t="shared" si="2"/>
        <v>4</v>
      </c>
      <c r="Z64" s="124">
        <v>2021</v>
      </c>
    </row>
    <row r="65" spans="1:26" ht="17.149999999999999"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24"/>
      <c r="W65" s="123"/>
      <c r="X65" s="123" t="s">
        <v>101</v>
      </c>
      <c r="Y65" s="123" t="str">
        <f t="shared" si="2"/>
        <v>1</v>
      </c>
      <c r="Z65" s="124">
        <v>2022</v>
      </c>
    </row>
    <row r="66" spans="1:26" ht="17.149999999999999"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24"/>
      <c r="W66" s="123"/>
      <c r="X66" s="123" t="s">
        <v>102</v>
      </c>
      <c r="Y66" s="123" t="str">
        <f t="shared" si="2"/>
        <v>2</v>
      </c>
      <c r="Z66" s="124">
        <v>2022</v>
      </c>
    </row>
    <row r="67" spans="1:26" ht="17.149999999999999"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24"/>
      <c r="W67" s="123"/>
      <c r="X67" s="123" t="s">
        <v>103</v>
      </c>
      <c r="Y67" s="123" t="str">
        <f t="shared" si="2"/>
        <v>3</v>
      </c>
      <c r="Z67" s="124">
        <v>2022</v>
      </c>
    </row>
    <row r="68" spans="1:26" ht="17.149999999999999"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24"/>
      <c r="W68" s="123"/>
      <c r="X68" s="123" t="s">
        <v>104</v>
      </c>
      <c r="Y68" s="123" t="str">
        <f t="shared" si="2"/>
        <v>4</v>
      </c>
      <c r="Z68" s="124">
        <v>2022</v>
      </c>
    </row>
    <row r="69" spans="1:26" ht="17.149999999999999" customHeight="1" x14ac:dyDescent="0.35">
      <c r="A69" s="56" t="str">
        <f t="shared" si="1"/>
        <v>Quarter 1 2023</v>
      </c>
      <c r="B69" s="50">
        <f>SUMIFS('Month (mcm)'!B:B,'Month (mcm)'!$Z:$Z,'Quarter (mcm)'!$Z69,'Month (mcm)'!$Y:$Y,'Quarter (mcm)'!$Y69)</f>
        <v>9221.0499999999993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529.98</v>
      </c>
      <c r="G69" s="46">
        <f>SUMIFS('Month (mcm)'!G:G,'Month (mcm)'!$Z:$Z,'Quarter (mcm)'!$Z69,'Month (mcm)'!$Y:$Y,'Quarter (mcm)'!$Y69)</f>
        <v>-5.51</v>
      </c>
      <c r="H69" s="46">
        <f>SUMIFS('Month (mcm)'!H:H,'Month (mcm)'!$Z:$Z,'Quarter (mcm)'!$Z69,'Month (mcm)'!$Y:$Y,'Quarter (mcm)'!$Y69)</f>
        <v>165.49</v>
      </c>
      <c r="I69" s="48">
        <f>SUMIFS('Month (mcm)'!I:I,'Month (mcm)'!$Z:$Z,'Quarter (mcm)'!$Z69,'Month (mcm)'!$Y:$Y,'Quarter (mcm)'!$Y69)</f>
        <v>25511.17</v>
      </c>
      <c r="J69" s="49">
        <f>SUMIFS('Month (mcm)'!J:J,'Month (mcm)'!$Z:$Z,'Quarter (mcm)'!$Z69,'Month (mcm)'!$Y:$Y,'Quarter (mcm)'!$Y69)</f>
        <v>21972.28</v>
      </c>
      <c r="K69" s="45">
        <f>SUMIFS('Month (mcm)'!K:K,'Month (mcm)'!$Z:$Z,'Quarter (mcm)'!$Z69,'Month (mcm)'!$Y:$Y,'Quarter (mcm)'!$Y69)</f>
        <v>4993.75</v>
      </c>
      <c r="L69" s="46">
        <f>SUMIFS('Month (mcm)'!L:L,'Month (mcm)'!$Z:$Z,'Quarter (mcm)'!$Z69,'Month (mcm)'!$Y:$Y,'Quarter (mcm)'!$Y69)</f>
        <v>9485.3499999999985</v>
      </c>
      <c r="M69" s="46">
        <f>SUMIFS('Month (mcm)'!M:M,'Month (mcm)'!$Z:$Z,'Quarter (mcm)'!$Z69,'Month (mcm)'!$Y:$Y,'Quarter (mcm)'!$Y69)</f>
        <v>2448.8000000000002</v>
      </c>
      <c r="N69" s="50">
        <f>SUMIFS('Month (mcm)'!N:N,'Month (mcm)'!$Z:$Z,'Quarter (mcm)'!$Z69,'Month (mcm)'!$Y:$Y,'Quarter (mcm)'!$Y69)</f>
        <v>2955.38</v>
      </c>
      <c r="O69" s="46">
        <f>SUMIFS('Month (mcm)'!O:O,'Month (mcm)'!$Z:$Z,'Quarter (mcm)'!$Z69,'Month (mcm)'!$Y:$Y,'Quarter (mcm)'!$Y69)</f>
        <v>1020.5699999999999</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1043.77</v>
      </c>
      <c r="T69" s="53">
        <f>SUMIFS('Month (mcm)'!T:T,'Month (mcm)'!$Z:$Z,'Quarter (mcm)'!$Z69,'Month (mcm)'!$Y:$Y,'Quarter (mcm)'!$Y69)</f>
        <v>22097.66</v>
      </c>
      <c r="V69" s="124"/>
      <c r="W69" s="123"/>
      <c r="X69" s="123" t="s">
        <v>101</v>
      </c>
      <c r="Y69" s="123" t="str">
        <f t="shared" si="2"/>
        <v>1</v>
      </c>
      <c r="Z69" s="124">
        <v>2023</v>
      </c>
    </row>
    <row r="70" spans="1:26" ht="17.149999999999999" customHeight="1" x14ac:dyDescent="0.35">
      <c r="A70" s="56" t="str">
        <f t="shared" si="1"/>
        <v>Quarter 2 2023</v>
      </c>
      <c r="B70" s="50">
        <f>SUMIFS('Month (mcm)'!B:B,'Month (mcm)'!$Z:$Z,'Quarter (mcm)'!$Z70,'Month (mcm)'!$Y:$Y,'Quarter (mcm)'!$Y70)</f>
        <v>8687.0499999999993</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-251.53999999999994</v>
      </c>
      <c r="G70" s="46">
        <f>SUMIFS('Month (mcm)'!G:G,'Month (mcm)'!$Z:$Z,'Quarter (mcm)'!$Z70,'Month (mcm)'!$Y:$Y,'Quarter (mcm)'!$Y70)</f>
        <v>-4.66</v>
      </c>
      <c r="H70" s="46">
        <f>SUMIFS('Month (mcm)'!H:H,'Month (mcm)'!$Z:$Z,'Quarter (mcm)'!$Z70,'Month (mcm)'!$Y:$Y,'Quarter (mcm)'!$Y70)</f>
        <v>167.32</v>
      </c>
      <c r="I70" s="48">
        <f>SUMIFS('Month (mcm)'!I:I,'Month (mcm)'!$Z:$Z,'Quarter (mcm)'!$Z70,'Month (mcm)'!$Y:$Y,'Quarter (mcm)'!$Y70)</f>
        <v>19004.3</v>
      </c>
      <c r="J70" s="49">
        <f>SUMIFS('Month (mcm)'!J:J,'Month (mcm)'!$Z:$Z,'Quarter (mcm)'!$Z70,'Month (mcm)'!$Y:$Y,'Quarter (mcm)'!$Y70)</f>
        <v>13054.03</v>
      </c>
      <c r="K70" s="45">
        <f>SUMIFS('Month (mcm)'!K:K,'Month (mcm)'!$Z:$Z,'Quarter (mcm)'!$Z70,'Month (mcm)'!$Y:$Y,'Quarter (mcm)'!$Y70)</f>
        <v>4763</v>
      </c>
      <c r="L70" s="46">
        <f>SUMIFS('Month (mcm)'!L:L,'Month (mcm)'!$Z:$Z,'Quarter (mcm)'!$Z70,'Month (mcm)'!$Y:$Y,'Quarter (mcm)'!$Y70)</f>
        <v>3591.94</v>
      </c>
      <c r="M70" s="46">
        <f>SUMIFS('Month (mcm)'!M:M,'Month (mcm)'!$Z:$Z,'Quarter (mcm)'!$Z70,'Month (mcm)'!$Y:$Y,'Quarter (mcm)'!$Y70)</f>
        <v>1622.5800000000002</v>
      </c>
      <c r="N70" s="50">
        <f>SUMIFS('Month (mcm)'!N:N,'Month (mcm)'!$Z:$Z,'Quarter (mcm)'!$Z70,'Month (mcm)'!$Y:$Y,'Quarter (mcm)'!$Y70)</f>
        <v>1459.9299999999998</v>
      </c>
      <c r="O70" s="46">
        <f>SUMIFS('Month (mcm)'!O:O,'Month (mcm)'!$Z:$Z,'Quarter (mcm)'!$Z70,'Month (mcm)'!$Y:$Y,'Quarter (mcm)'!$Y70)</f>
        <v>952.58999999999992</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730.6</v>
      </c>
      <c r="T70" s="53">
        <f>SUMIFS('Month (mcm)'!T:T,'Month (mcm)'!$Z:$Z,'Quarter (mcm)'!$Z70,'Month (mcm)'!$Y:$Y,'Quarter (mcm)'!$Y70)</f>
        <v>13250.189999999999</v>
      </c>
      <c r="V70" s="124"/>
      <c r="W70" s="123"/>
      <c r="X70" s="123" t="s">
        <v>102</v>
      </c>
      <c r="Y70" s="123" t="str">
        <f t="shared" si="2"/>
        <v>2</v>
      </c>
      <c r="Z70" s="124">
        <v>2023</v>
      </c>
    </row>
    <row r="71" spans="1:26" ht="17.149999999999999" customHeight="1" x14ac:dyDescent="0.35">
      <c r="A71" s="56" t="str">
        <f t="shared" si="1"/>
        <v>Quarter 3 2023</v>
      </c>
      <c r="B71" s="50">
        <f>SUMIFS('Month (mcm)'!B:B,'Month (mcm)'!$Z:$Z,'Quarter (mcm)'!$Z71,'Month (mcm)'!$Y:$Y,'Quarter (mcm)'!$Y71)</f>
        <v>7841.67</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-594.64</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13688.820000000002</v>
      </c>
      <c r="J71" s="49">
        <f>SUMIFS('Month (mcm)'!J:J,'Month (mcm)'!$Z:$Z,'Quarter (mcm)'!$Z71,'Month (mcm)'!$Y:$Y,'Quarter (mcm)'!$Y71)</f>
        <v>10087.630000000001</v>
      </c>
      <c r="K71" s="45">
        <f>SUMIFS('Month (mcm)'!K:K,'Month (mcm)'!$Z:$Z,'Quarter (mcm)'!$Z71,'Month (mcm)'!$Y:$Y,'Quarter (mcm)'!$Y71)</f>
        <v>4547.4399999999996</v>
      </c>
      <c r="L71" s="46">
        <f>SUMIFS('Month (mcm)'!L:L,'Month (mcm)'!$Z:$Z,'Quarter (mcm)'!$Z71,'Month (mcm)'!$Y:$Y,'Quarter (mcm)'!$Y71)</f>
        <v>1673.56</v>
      </c>
      <c r="M71" s="46">
        <f>SUMIFS('Month (mcm)'!M:M,'Month (mcm)'!$Z:$Z,'Quarter (mcm)'!$Z71,'Month (mcm)'!$Y:$Y,'Quarter (mcm)'!$Y71)</f>
        <v>1433.23</v>
      </c>
      <c r="N71" s="50">
        <f>SUMIFS('Month (mcm)'!N:N,'Month (mcm)'!$Z:$Z,'Quarter (mcm)'!$Z71,'Month (mcm)'!$Y:$Y,'Quarter (mcm)'!$Y71)</f>
        <v>1073.2099999999998</v>
      </c>
      <c r="O71" s="46">
        <f>SUMIFS('Month (mcm)'!O:O,'Month (mcm)'!$Z:$Z,'Quarter (mcm)'!$Z71,'Month (mcm)'!$Y:$Y,'Quarter (mcm)'!$Y71)</f>
        <v>821.39</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644.54</v>
      </c>
      <c r="T71" s="53">
        <f>SUMIFS('Month (mcm)'!T:T,'Month (mcm)'!$Z:$Z,'Quarter (mcm)'!$Z71,'Month (mcm)'!$Y:$Y,'Quarter (mcm)'!$Y71)</f>
        <v>10233.540000000001</v>
      </c>
      <c r="V71" s="124"/>
      <c r="W71" s="123"/>
      <c r="X71" s="123" t="s">
        <v>103</v>
      </c>
      <c r="Y71" s="123" t="str">
        <f t="shared" ref="Y71:Y76" si="3">RIGHT(X71,1)</f>
        <v>3</v>
      </c>
      <c r="Z71" s="124">
        <v>2023</v>
      </c>
    </row>
    <row r="72" spans="1:26" ht="17.149999999999999" customHeight="1" x14ac:dyDescent="0.35">
      <c r="A72" s="56" t="str">
        <f t="shared" ref="A72:A73" si="4">X72&amp;" "&amp;Z72</f>
        <v>Quarter 4 2023</v>
      </c>
      <c r="B72" s="50">
        <f>SUMIFS('Month (mcm)'!B:B,'Month (mcm)'!$Z:$Z,'Quarter (mcm)'!$Z72,'Month (mcm)'!$Y:$Y,'Quarter (mcm)'!$Y72)</f>
        <v>8305.92</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-288.60000000000002</v>
      </c>
      <c r="G72" s="46">
        <f>SUMIFS('Month (mcm)'!G:G,'Month (mcm)'!$Z:$Z,'Quarter (mcm)'!$Z72,'Month (mcm)'!$Y:$Y,'Quarter (mcm)'!$Y72)</f>
        <v>-8.42</v>
      </c>
      <c r="H72" s="46">
        <f>SUMIFS('Month (mcm)'!H:H,'Month (mcm)'!$Z:$Z,'Quarter (mcm)'!$Z72,'Month (mcm)'!$Y:$Y,'Quarter (mcm)'!$Y72)</f>
        <v>169.16</v>
      </c>
      <c r="I72" s="48">
        <f>SUMIFS('Month (mcm)'!I:I,'Month (mcm)'!$Z:$Z,'Quarter (mcm)'!$Z72,'Month (mcm)'!$Y:$Y,'Quarter (mcm)'!$Y72)</f>
        <v>21095.42</v>
      </c>
      <c r="J72" s="49">
        <f>SUMIFS('Month (mcm)'!J:J,'Month (mcm)'!$Z:$Z,'Quarter (mcm)'!$Z72,'Month (mcm)'!$Y:$Y,'Quarter (mcm)'!$Y72)</f>
        <v>18377.010000000002</v>
      </c>
      <c r="K72" s="45">
        <f>SUMIFS('Month (mcm)'!K:K,'Month (mcm)'!$Z:$Z,'Quarter (mcm)'!$Z72,'Month (mcm)'!$Y:$Y,'Quarter (mcm)'!$Y72)</f>
        <v>4633.3</v>
      </c>
      <c r="L72" s="46">
        <f>SUMIFS('Month (mcm)'!L:L,'Month (mcm)'!$Z:$Z,'Quarter (mcm)'!$Z72,'Month (mcm)'!$Y:$Y,'Quarter (mcm)'!$Y72)</f>
        <v>7337.13</v>
      </c>
      <c r="M72" s="46">
        <f>SUMIFS('Month (mcm)'!M:M,'Month (mcm)'!$Z:$Z,'Quarter (mcm)'!$Z72,'Month (mcm)'!$Y:$Y,'Quarter (mcm)'!$Y72)</f>
        <v>2154.31</v>
      </c>
      <c r="N72" s="50">
        <f>SUMIFS('Month (mcm)'!N:N,'Month (mcm)'!$Z:$Z,'Quarter (mcm)'!$Z72,'Month (mcm)'!$Y:$Y,'Quarter (mcm)'!$Y72)</f>
        <v>2529.17</v>
      </c>
      <c r="O72" s="46">
        <f>SUMIFS('Month (mcm)'!O:O,'Month (mcm)'!$Z:$Z,'Quarter (mcm)'!$Z72,'Month (mcm)'!$Y:$Y,'Quarter (mcm)'!$Y72)</f>
        <v>805.99</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923.6400000000001</v>
      </c>
      <c r="T72" s="53">
        <f>SUMIFS('Month (mcm)'!T:T,'Month (mcm)'!$Z:$Z,'Quarter (mcm)'!$Z72,'Month (mcm)'!$Y:$Y,'Quarter (mcm)'!$Y72)</f>
        <v>18469.87</v>
      </c>
      <c r="V72" s="124"/>
      <c r="W72" s="123"/>
      <c r="X72" s="125" t="s">
        <v>104</v>
      </c>
      <c r="Y72" s="123" t="str">
        <f t="shared" si="3"/>
        <v>4</v>
      </c>
      <c r="Z72" s="124">
        <v>2023</v>
      </c>
    </row>
    <row r="73" spans="1:26" ht="17.149999999999999" customHeight="1" x14ac:dyDescent="0.35">
      <c r="A73" s="56" t="str">
        <f t="shared" si="4"/>
        <v>Quarter 1 2024</v>
      </c>
      <c r="B73" s="50">
        <f>SUMIFS('Month (mcm)'!B:B,'Month (mcm)'!$Z:$Z,'Quarter (mcm)'!$Z73,'Month (mcm)'!$Y:$Y,'Quarter (mcm)'!$Y73)</f>
        <v>8638.93</v>
      </c>
      <c r="C73" s="46">
        <f>SUMIFS('Month (mcm)'!C:C,'Month (mcm)'!$Z:$Z,'Quarter (mcm)'!$Z73,'Month (mcm)'!$Y:$Y,'Quarter (mcm)'!$Y73)</f>
        <v>13185.04</v>
      </c>
      <c r="D73" s="46">
        <f>SUMIFS('Month (mcm)'!D:D,'Month (mcm)'!$Z:$Z,'Quarter (mcm)'!$Z73,'Month (mcm)'!$Y:$Y,'Quarter (mcm)'!$Y73)</f>
        <v>1437.5700000000002</v>
      </c>
      <c r="E73" s="47">
        <f>SUMIFS('Month (mcm)'!E:E,'Month (mcm)'!$Z:$Z,'Quarter (mcm)'!$Z73,'Month (mcm)'!$Y:$Y,'Quarter (mcm)'!$Y73)</f>
        <v>11747.470000000001</v>
      </c>
      <c r="F73" s="45">
        <f>SUMIFS('Month (mcm)'!F:F,'Month (mcm)'!$Z:$Z,'Quarter (mcm)'!$Z73,'Month (mcm)'!$Y:$Y,'Quarter (mcm)'!$Y73)</f>
        <v>1120.17</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21823.97</v>
      </c>
      <c r="J73" s="49">
        <f>SUMIFS('Month (mcm)'!J:J,'Month (mcm)'!$Z:$Z,'Quarter (mcm)'!$Z73,'Month (mcm)'!$Y:$Y,'Quarter (mcm)'!$Y73)</f>
        <v>21665.75</v>
      </c>
      <c r="K73" s="45">
        <f>SUMIFS('Month (mcm)'!K:K,'Month (mcm)'!$Z:$Z,'Quarter (mcm)'!$Z73,'Month (mcm)'!$Y:$Y,'Quarter (mcm)'!$Y73)</f>
        <v>4797.92</v>
      </c>
      <c r="L73" s="46">
        <f>SUMIFS('Month (mcm)'!L:L,'Month (mcm)'!$Z:$Z,'Quarter (mcm)'!$Z73,'Month (mcm)'!$Y:$Y,'Quarter (mcm)'!$Y73)</f>
        <v>9440.82</v>
      </c>
      <c r="M73" s="46">
        <f>SUMIFS('Month (mcm)'!M:M,'Month (mcm)'!$Z:$Z,'Quarter (mcm)'!$Z73,'Month (mcm)'!$Y:$Y,'Quarter (mcm)'!$Y73)</f>
        <v>2409.39</v>
      </c>
      <c r="N73" s="50">
        <f>SUMIFS('Month (mcm)'!N:N,'Month (mcm)'!$Z:$Z,'Quarter (mcm)'!$Z73,'Month (mcm)'!$Y:$Y,'Quarter (mcm)'!$Y73)</f>
        <v>2933.6899999999996</v>
      </c>
      <c r="O73" s="46">
        <f>SUMIFS('Month (mcm)'!O:O,'Month (mcm)'!$Z:$Z,'Quarter (mcm)'!$Z73,'Month (mcm)'!$Y:$Y,'Quarter (mcm)'!$Y73)</f>
        <v>862.07999999999993</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1029.3799999999999</v>
      </c>
      <c r="T73" s="53">
        <f>SUMIFS('Month (mcm)'!T:T,'Month (mcm)'!$Z:$Z,'Quarter (mcm)'!$Z73,'Month (mcm)'!$Y:$Y,'Quarter (mcm)'!$Y73)</f>
        <v>21561.95</v>
      </c>
      <c r="V73" s="124"/>
      <c r="W73" s="123"/>
      <c r="X73" s="125" t="s">
        <v>101</v>
      </c>
      <c r="Y73" s="123" t="str">
        <f t="shared" si="3"/>
        <v>1</v>
      </c>
      <c r="Z73" s="124">
        <v>2024</v>
      </c>
    </row>
    <row r="74" spans="1:26" ht="17.149999999999999" customHeight="1" x14ac:dyDescent="0.35">
      <c r="A74" s="56" t="str">
        <f t="shared" si="1"/>
        <v>Quarter 2 2024</v>
      </c>
      <c r="B74" s="50">
        <f>SUMIFS('Month (mcm)'!B:B,'Month (mcm)'!$Z:$Z,'Quarter (mcm)'!$Z74,'Month (mcm)'!$Y:$Y,'Quarter (mcm)'!$Y74)</f>
        <v>7218.8499999999995</v>
      </c>
      <c r="C74" s="46">
        <f>SUMIFS('Month (mcm)'!C:C,'Month (mcm)'!$Z:$Z,'Quarter (mcm)'!$Z74,'Month (mcm)'!$Y:$Y,'Quarter (mcm)'!$Y74)</f>
        <v>7882.5</v>
      </c>
      <c r="D74" s="46">
        <f>SUMIFS('Month (mcm)'!D:D,'Month (mcm)'!$Z:$Z,'Quarter (mcm)'!$Z74,'Month (mcm)'!$Y:$Y,'Quarter (mcm)'!$Y74)</f>
        <v>3148.57</v>
      </c>
      <c r="E74" s="47">
        <f>SUMIFS('Month (mcm)'!E:E,'Month (mcm)'!$Z:$Z,'Quarter (mcm)'!$Z74,'Month (mcm)'!$Y:$Y,'Quarter (mcm)'!$Y74)</f>
        <v>4733.93</v>
      </c>
      <c r="F74" s="45">
        <f>SUMIFS('Month (mcm)'!F:F,'Month (mcm)'!$Z:$Z,'Quarter (mcm)'!$Z74,'Month (mcm)'!$Y:$Y,'Quarter (mcm)'!$Y74)</f>
        <v>-514</v>
      </c>
      <c r="G74" s="46">
        <f>SUMIFS('Month (mcm)'!G:G,'Month (mcm)'!$Z:$Z,'Quarter (mcm)'!$Z74,'Month (mcm)'!$Y:$Y,'Quarter (mcm)'!$Y74)</f>
        <v>-9.08</v>
      </c>
      <c r="H74" s="46">
        <f>SUMIFS('Month (mcm)'!H:H,'Month (mcm)'!$Z:$Z,'Quarter (mcm)'!$Z74,'Month (mcm)'!$Y:$Y,'Quarter (mcm)'!$Y74)</f>
        <v>166.87</v>
      </c>
      <c r="I74" s="48">
        <f>SUMIFS('Month (mcm)'!I:I,'Month (mcm)'!$Z:$Z,'Quarter (mcm)'!$Z74,'Month (mcm)'!$Y:$Y,'Quarter (mcm)'!$Y74)</f>
        <v>15101.349999999999</v>
      </c>
      <c r="J74" s="49">
        <f>SUMIFS('Month (mcm)'!J:J,'Month (mcm)'!$Z:$Z,'Quarter (mcm)'!$Z74,'Month (mcm)'!$Y:$Y,'Quarter (mcm)'!$Y74)</f>
        <v>11596.569999999998</v>
      </c>
      <c r="K74" s="45">
        <f>SUMIFS('Month (mcm)'!K:K,'Month (mcm)'!$Z:$Z,'Quarter (mcm)'!$Z74,'Month (mcm)'!$Y:$Y,'Quarter (mcm)'!$Y74)</f>
        <v>3114.33</v>
      </c>
      <c r="L74" s="46">
        <f>SUMIFS('Month (mcm)'!L:L,'Month (mcm)'!$Z:$Z,'Quarter (mcm)'!$Z74,'Month (mcm)'!$Y:$Y,'Quarter (mcm)'!$Y74)</f>
        <v>3725.67</v>
      </c>
      <c r="M74" s="46">
        <f>SUMIFS('Month (mcm)'!M:M,'Month (mcm)'!$Z:$Z,'Quarter (mcm)'!$Z74,'Month (mcm)'!$Y:$Y,'Quarter (mcm)'!$Y74)</f>
        <v>1647.28</v>
      </c>
      <c r="N74" s="50">
        <f>SUMIFS('Month (mcm)'!N:N,'Month (mcm)'!$Z:$Z,'Quarter (mcm)'!$Z74,'Month (mcm)'!$Y:$Y,'Quarter (mcm)'!$Y74)</f>
        <v>1427.3700000000001</v>
      </c>
      <c r="O74" s="46">
        <f>SUMIFS('Month (mcm)'!O:O,'Month (mcm)'!$Z:$Z,'Quarter (mcm)'!$Z74,'Month (mcm)'!$Y:$Y,'Quarter (mcm)'!$Y74)</f>
        <v>838.28</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788.32999999999993</v>
      </c>
      <c r="T74" s="53">
        <f>SUMIFS('Month (mcm)'!T:T,'Month (mcm)'!$Z:$Z,'Quarter (mcm)'!$Z74,'Month (mcm)'!$Y:$Y,'Quarter (mcm)'!$Y74)</f>
        <v>11580.259999999998</v>
      </c>
      <c r="V74" s="124"/>
      <c r="W74" s="123"/>
      <c r="X74" s="125" t="s">
        <v>102</v>
      </c>
      <c r="Y74" s="123" t="str">
        <f t="shared" si="3"/>
        <v>2</v>
      </c>
      <c r="Z74" s="124">
        <v>2024</v>
      </c>
    </row>
    <row r="75" spans="1:26" ht="17.149999999999999" customHeight="1" x14ac:dyDescent="0.35">
      <c r="A75" s="56" t="str">
        <f t="shared" si="1"/>
        <v xml:space="preserve"> Quarter 3 2024</v>
      </c>
      <c r="B75" s="50">
        <f>SUMIFS('Month (mcm)'!B:B,'Month (mcm)'!$Z:$Z,'Quarter (mcm)'!$Z75,'Month (mcm)'!$Y:$Y,'Quarter (mcm)'!$Y75)</f>
        <v>6768.6399999999994</v>
      </c>
      <c r="C75" s="46">
        <f>SUMIFS('Month (mcm)'!C:C,'Month (mcm)'!$Z:$Z,'Quarter (mcm)'!$Z75,'Month (mcm)'!$Y:$Y,'Quarter (mcm)'!$Y75)</f>
        <v>7898.25</v>
      </c>
      <c r="D75" s="46">
        <f>SUMIFS('Month (mcm)'!D:D,'Month (mcm)'!$Z:$Z,'Quarter (mcm)'!$Z75,'Month (mcm)'!$Y:$Y,'Quarter (mcm)'!$Y75)</f>
        <v>4532.49</v>
      </c>
      <c r="E75" s="47">
        <f>SUMIFS('Month (mcm)'!E:E,'Month (mcm)'!$Z:$Z,'Quarter (mcm)'!$Z75,'Month (mcm)'!$Y:$Y,'Quarter (mcm)'!$Y75)</f>
        <v>3365.7599999999998</v>
      </c>
      <c r="F75" s="45">
        <f>SUMIFS('Month (mcm)'!F:F,'Month (mcm)'!$Z:$Z,'Quarter (mcm)'!$Z75,'Month (mcm)'!$Y:$Y,'Quarter (mcm)'!$Y75)</f>
        <v>-790.73</v>
      </c>
      <c r="G75" s="46">
        <f>SUMIFS('Month (mcm)'!G:G,'Month (mcm)'!$Z:$Z,'Quarter (mcm)'!$Z75,'Month (mcm)'!$Y:$Y,'Quarter (mcm)'!$Y75)</f>
        <v>-10.129999999999999</v>
      </c>
      <c r="H75" s="46">
        <f>SUMIFS('Month (mcm)'!H:H,'Month (mcm)'!$Z:$Z,'Quarter (mcm)'!$Z75,'Month (mcm)'!$Y:$Y,'Quarter (mcm)'!$Y75)</f>
        <v>168.71</v>
      </c>
      <c r="I75" s="48">
        <f>SUMIFS('Month (mcm)'!I:I,'Month (mcm)'!$Z:$Z,'Quarter (mcm)'!$Z75,'Month (mcm)'!$Y:$Y,'Quarter (mcm)'!$Y75)</f>
        <v>14666.89</v>
      </c>
      <c r="J75" s="49">
        <f>SUMIFS('Month (mcm)'!J:J,'Month (mcm)'!$Z:$Z,'Quarter (mcm)'!$Z75,'Month (mcm)'!$Y:$Y,'Quarter (mcm)'!$Y75)</f>
        <v>9502.2499999999982</v>
      </c>
      <c r="K75" s="45">
        <f>SUMIFS('Month (mcm)'!K:K,'Month (mcm)'!$Z:$Z,'Quarter (mcm)'!$Z75,'Month (mcm)'!$Y:$Y,'Quarter (mcm)'!$Y75)</f>
        <v>3223.1800000000003</v>
      </c>
      <c r="L75" s="46">
        <f>SUMIFS('Month (mcm)'!L:L,'Month (mcm)'!$Z:$Z,'Quarter (mcm)'!$Z75,'Month (mcm)'!$Y:$Y,'Quarter (mcm)'!$Y75)</f>
        <v>2054.67</v>
      </c>
      <c r="M75" s="46">
        <f>SUMIFS('Month (mcm)'!M:M,'Month (mcm)'!$Z:$Z,'Quarter (mcm)'!$Z75,'Month (mcm)'!$Y:$Y,'Quarter (mcm)'!$Y75)</f>
        <v>1454.74</v>
      </c>
      <c r="N75" s="50">
        <f>SUMIFS('Month (mcm)'!N:N,'Month (mcm)'!$Z:$Z,'Quarter (mcm)'!$Z75,'Month (mcm)'!$Y:$Y,'Quarter (mcm)'!$Y75)</f>
        <v>1114.05</v>
      </c>
      <c r="O75" s="46">
        <f>SUMIFS('Month (mcm)'!O:O,'Month (mcm)'!$Z:$Z,'Quarter (mcm)'!$Z75,'Month (mcm)'!$Y:$Y,'Quarter (mcm)'!$Y75)</f>
        <v>798.87</v>
      </c>
      <c r="P75" s="46">
        <f>SUMIFS('Month (mcm)'!P:P,'Month (mcm)'!$Z:$Z,'Quarter (mcm)'!$Z75,'Month (mcm)'!$Y:$Y,'Quarter (mcm)'!$Y75)</f>
        <v>20.009999999999998</v>
      </c>
      <c r="Q75" s="46">
        <f>SUMIFS('Month (mcm)'!Q:Q,'Month (mcm)'!$Z:$Z,'Quarter (mcm)'!$Z75,'Month (mcm)'!$Y:$Y,'Quarter (mcm)'!$Y75)</f>
        <v>13.33</v>
      </c>
      <c r="R75" s="50">
        <f>SUMIFS('Month (mcm)'!R:R,'Month (mcm)'!$Z:$Z,'Quarter (mcm)'!$Z75,'Month (mcm)'!$Y:$Y,'Quarter (mcm)'!$Y75)</f>
        <v>0</v>
      </c>
      <c r="S75" s="45">
        <f>SUMIFS('Month (mcm)'!S:S,'Month (mcm)'!$Z:$Z,'Quarter (mcm)'!$Z75,'Month (mcm)'!$Y:$Y,'Quarter (mcm)'!$Y75)</f>
        <v>672.17</v>
      </c>
      <c r="T75" s="53">
        <f>SUMIFS('Month (mcm)'!T:T,'Month (mcm)'!$Z:$Z,'Quarter (mcm)'!$Z75,'Month (mcm)'!$Y:$Y,'Quarter (mcm)'!$Y75)</f>
        <v>9351.02</v>
      </c>
      <c r="V75" s="124"/>
      <c r="W75" s="123"/>
      <c r="X75" s="125" t="s">
        <v>402</v>
      </c>
      <c r="Y75" s="123" t="str">
        <f t="shared" si="3"/>
        <v>3</v>
      </c>
      <c r="Z75" s="124">
        <v>2024</v>
      </c>
    </row>
    <row r="76" spans="1:26" x14ac:dyDescent="0.35">
      <c r="A76" s="56" t="str">
        <f t="shared" si="1"/>
        <v>Quarter 4 2024</v>
      </c>
      <c r="B76" s="50">
        <f>SUMIFS('Month (mcm)'!B:B,'Month (mcm)'!$Z:$Z,'Quarter (mcm)'!$Z76,'Month (mcm)'!$Y:$Y,'Quarter (mcm)'!$Y76)</f>
        <v>7977.4500000000007</v>
      </c>
      <c r="C76" s="46">
        <f>SUMIFS('Month (mcm)'!C:C,'Month (mcm)'!$Z:$Z,'Quarter (mcm)'!$Z76,'Month (mcm)'!$Y:$Y,'Quarter (mcm)'!$Y76)</f>
        <v>12902.3</v>
      </c>
      <c r="D76" s="46">
        <f>SUMIFS('Month (mcm)'!D:D,'Month (mcm)'!$Z:$Z,'Quarter (mcm)'!$Z76,'Month (mcm)'!$Y:$Y,'Quarter (mcm)'!$Y76)</f>
        <v>1615.7099999999998</v>
      </c>
      <c r="E76" s="47">
        <f>SUMIFS('Month (mcm)'!E:E,'Month (mcm)'!$Z:$Z,'Quarter (mcm)'!$Z76,'Month (mcm)'!$Y:$Y,'Quarter (mcm)'!$Y76)</f>
        <v>11286.59</v>
      </c>
      <c r="F76" s="45">
        <f>SUMIFS('Month (mcm)'!F:F,'Month (mcm)'!$Z:$Z,'Quarter (mcm)'!$Z76,'Month (mcm)'!$Y:$Y,'Quarter (mcm)'!$Y76)</f>
        <v>425.86</v>
      </c>
      <c r="G76" s="46">
        <f>SUMIFS('Month (mcm)'!G:G,'Month (mcm)'!$Z:$Z,'Quarter (mcm)'!$Z76,'Month (mcm)'!$Y:$Y,'Quarter (mcm)'!$Y76)</f>
        <v>-8.35</v>
      </c>
      <c r="H76" s="46">
        <f>SUMIFS('Month (mcm)'!H:H,'Month (mcm)'!$Z:$Z,'Quarter (mcm)'!$Z76,'Month (mcm)'!$Y:$Y,'Quarter (mcm)'!$Y76)</f>
        <v>168.71</v>
      </c>
      <c r="I76" s="48">
        <f>SUMIFS('Month (mcm)'!I:I,'Month (mcm)'!$Z:$Z,'Quarter (mcm)'!$Z76,'Month (mcm)'!$Y:$Y,'Quarter (mcm)'!$Y76)</f>
        <v>20879.75</v>
      </c>
      <c r="J76" s="49">
        <f>SUMIFS('Month (mcm)'!J:J,'Month (mcm)'!$Z:$Z,'Quarter (mcm)'!$Z76,'Month (mcm)'!$Y:$Y,'Quarter (mcm)'!$Y76)</f>
        <v>19850.260000000002</v>
      </c>
      <c r="K76" s="45">
        <f>SUMIFS('Month (mcm)'!K:K,'Month (mcm)'!$Z:$Z,'Quarter (mcm)'!$Z76,'Month (mcm)'!$Y:$Y,'Quarter (mcm)'!$Y76)</f>
        <v>5059.03</v>
      </c>
      <c r="L76" s="46">
        <f>SUMIFS('Month (mcm)'!L:L,'Month (mcm)'!$Z:$Z,'Quarter (mcm)'!$Z76,'Month (mcm)'!$Y:$Y,'Quarter (mcm)'!$Y76)</f>
        <v>7886.32</v>
      </c>
      <c r="M76" s="46">
        <f>SUMIFS('Month (mcm)'!M:M,'Month (mcm)'!$Z:$Z,'Quarter (mcm)'!$Z76,'Month (mcm)'!$Y:$Y,'Quarter (mcm)'!$Y76)</f>
        <v>2155.91</v>
      </c>
      <c r="N76" s="50">
        <f>SUMIFS('Month (mcm)'!N:N,'Month (mcm)'!$Z:$Z,'Quarter (mcm)'!$Z76,'Month (mcm)'!$Y:$Y,'Quarter (mcm)'!$Y76)</f>
        <v>2651.5</v>
      </c>
      <c r="O76" s="46">
        <f>SUMIFS('Month (mcm)'!O:O,'Month (mcm)'!$Z:$Z,'Quarter (mcm)'!$Z76,'Month (mcm)'!$Y:$Y,'Quarter (mcm)'!$Y76)</f>
        <v>919.35</v>
      </c>
      <c r="P76" s="46">
        <f>SUMIFS('Month (mcm)'!P:P,'Month (mcm)'!$Z:$Z,'Quarter (mcm)'!$Z76,'Month (mcm)'!$Y:$Y,'Quarter (mcm)'!$Y76)</f>
        <v>20.78</v>
      </c>
      <c r="Q76" s="46">
        <f>SUMIFS('Month (mcm)'!Q:Q,'Month (mcm)'!$Z:$Z,'Quarter (mcm)'!$Z76,'Month (mcm)'!$Y:$Y,'Quarter (mcm)'!$Y76)</f>
        <v>55.65</v>
      </c>
      <c r="R76" s="50">
        <f>SUMIFS('Month (mcm)'!R:R,'Month (mcm)'!$Z:$Z,'Quarter (mcm)'!$Z76,'Month (mcm)'!$Y:$Y,'Quarter (mcm)'!$Y76)</f>
        <v>0</v>
      </c>
      <c r="S76" s="45">
        <f>SUMIFS('Month (mcm)'!S:S,'Month (mcm)'!$Z:$Z,'Quarter (mcm)'!$Z76,'Month (mcm)'!$Y:$Y,'Quarter (mcm)'!$Y76)</f>
        <v>947.06</v>
      </c>
      <c r="T76" s="53">
        <f>SUMIFS('Month (mcm)'!T:T,'Month (mcm)'!$Z:$Z,'Quarter (mcm)'!$Z76,'Month (mcm)'!$Y:$Y,'Quarter (mcm)'!$Y76)</f>
        <v>19695.599999999999</v>
      </c>
      <c r="V76" s="124"/>
      <c r="W76" s="123"/>
      <c r="X76" s="125" t="s">
        <v>104</v>
      </c>
      <c r="Y76" s="123" t="str">
        <f t="shared" si="3"/>
        <v>4</v>
      </c>
      <c r="Z76" s="124">
        <v>2024</v>
      </c>
    </row>
    <row r="77" spans="1:26" s="135" customFormat="1" x14ac:dyDescent="0.35">
      <c r="A77" s="135" t="str">
        <f t="shared" si="1"/>
        <v>[provisional] Quarter 1 2025</v>
      </c>
      <c r="B77" s="165">
        <f>SUMIFS('Month (mcm)'!B:B,'Month (mcm)'!$Z:$Z,'Quarter (mcm)'!$Z77,'Month (mcm)'!$Y:$Y,'Quarter (mcm)'!$Y77)</f>
        <v>8039.48</v>
      </c>
      <c r="C77" s="161">
        <f>SUMIFS('Month (mcm)'!C:C,'Month (mcm)'!$Z:$Z,'Quarter (mcm)'!$Z77,'Month (mcm)'!$Y:$Y,'Quarter (mcm)'!$Y77)</f>
        <v>15747.380000000001</v>
      </c>
      <c r="D77" s="161">
        <f>SUMIFS('Month (mcm)'!D:D,'Month (mcm)'!$Z:$Z,'Quarter (mcm)'!$Z77,'Month (mcm)'!$Y:$Y,'Quarter (mcm)'!$Y77)</f>
        <v>1466.73</v>
      </c>
      <c r="E77" s="162">
        <f>SUMIFS('Month (mcm)'!E:E,'Month (mcm)'!$Z:$Z,'Quarter (mcm)'!$Z77,'Month (mcm)'!$Y:$Y,'Quarter (mcm)'!$Y77)</f>
        <v>14280.65</v>
      </c>
      <c r="F77" s="160">
        <f>SUMIFS('Month (mcm)'!F:F,'Month (mcm)'!$Z:$Z,'Quarter (mcm)'!$Z77,'Month (mcm)'!$Y:$Y,'Quarter (mcm)'!$Y77)</f>
        <v>1265.4499999999998</v>
      </c>
      <c r="G77" s="161">
        <f>SUMIFS('Month (mcm)'!G:G,'Month (mcm)'!$Z:$Z,'Quarter (mcm)'!$Z77,'Month (mcm)'!$Y:$Y,'Quarter (mcm)'!$Y77)</f>
        <v>-8.36</v>
      </c>
      <c r="H77" s="161">
        <f>SUMIFS('Month (mcm)'!H:H,'Month (mcm)'!$Z:$Z,'Quarter (mcm)'!$Z77,'Month (mcm)'!$Y:$Y,'Quarter (mcm)'!$Y77)</f>
        <v>166.88</v>
      </c>
      <c r="I77" s="163">
        <f>SUMIFS('Month (mcm)'!I:I,'Month (mcm)'!$Z:$Z,'Quarter (mcm)'!$Z77,'Month (mcm)'!$Y:$Y,'Quarter (mcm)'!$Y77)</f>
        <v>23786.86</v>
      </c>
      <c r="J77" s="164">
        <f>SUMIFS('Month (mcm)'!J:J,'Month (mcm)'!$Z:$Z,'Quarter (mcm)'!$Z77,'Month (mcm)'!$Y:$Y,'Quarter (mcm)'!$Y77)</f>
        <v>23744.1</v>
      </c>
      <c r="K77" s="160">
        <f>SUMIFS('Month (mcm)'!K:K,'Month (mcm)'!$Z:$Z,'Quarter (mcm)'!$Z77,'Month (mcm)'!$Y:$Y,'Quarter (mcm)'!$Y77)</f>
        <v>5566.3</v>
      </c>
      <c r="L77" s="161">
        <f>SUMIFS('Month (mcm)'!L:L,'Month (mcm)'!$Z:$Z,'Quarter (mcm)'!$Z77,'Month (mcm)'!$Y:$Y,'Quarter (mcm)'!$Y77)</f>
        <v>10172.01</v>
      </c>
      <c r="M77" s="161">
        <f>SUMIFS('Month (mcm)'!M:M,'Month (mcm)'!$Z:$Z,'Quarter (mcm)'!$Z77,'Month (mcm)'!$Y:$Y,'Quarter (mcm)'!$Y77)</f>
        <v>2281.73</v>
      </c>
      <c r="N77" s="165">
        <f>SUMIFS('Month (mcm)'!N:N,'Month (mcm)'!$Z:$Z,'Quarter (mcm)'!$Z77,'Month (mcm)'!$Y:$Y,'Quarter (mcm)'!$Y77)</f>
        <v>3200.6899999999996</v>
      </c>
      <c r="O77" s="161">
        <f>SUMIFS('Month (mcm)'!O:O,'Month (mcm)'!$Z:$Z,'Quarter (mcm)'!$Z77,'Month (mcm)'!$Y:$Y,'Quarter (mcm)'!$Y77)</f>
        <v>855.37999999999988</v>
      </c>
      <c r="P77" s="161">
        <f>SUMIFS('Month (mcm)'!P:P,'Month (mcm)'!$Z:$Z,'Quarter (mcm)'!$Z77,'Month (mcm)'!$Y:$Y,'Quarter (mcm)'!$Y77)</f>
        <v>27.159999999999997</v>
      </c>
      <c r="Q77" s="161">
        <f>SUMIFS('Month (mcm)'!Q:Q,'Month (mcm)'!$Z:$Z,'Quarter (mcm)'!$Z77,'Month (mcm)'!$Y:$Y,'Quarter (mcm)'!$Y77)</f>
        <v>92.58</v>
      </c>
      <c r="R77" s="165">
        <f>SUMIFS('Month (mcm)'!R:R,'Month (mcm)'!$Z:$Z,'Quarter (mcm)'!$Z77,'Month (mcm)'!$Y:$Y,'Quarter (mcm)'!$Y77)</f>
        <v>0</v>
      </c>
      <c r="S77" s="160">
        <f>SUMIFS('Month (mcm)'!S:S,'Month (mcm)'!$Z:$Z,'Quarter (mcm)'!$Z77,'Month (mcm)'!$Y:$Y,'Quarter (mcm)'!$Y77)</f>
        <v>1181.6499999999999</v>
      </c>
      <c r="T77" s="166">
        <f>SUMIFS('Month (mcm)'!T:T,'Month (mcm)'!$Z:$Z,'Quarter (mcm)'!$Z77,'Month (mcm)'!$Y:$Y,'Quarter (mcm)'!$Y77)</f>
        <v>23377.5</v>
      </c>
      <c r="W77" s="171"/>
      <c r="X77" s="172" t="s">
        <v>435</v>
      </c>
      <c r="Y77" s="171" t="str">
        <f t="shared" ref="Y77" si="5">RIGHT(X77,1)</f>
        <v>1</v>
      </c>
      <c r="Z77" s="173">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15"/>
  <sheetViews>
    <sheetView showGridLines="0" zoomScaleNormal="100" workbookViewId="0">
      <pane xSplit="1" ySplit="8" topLeftCell="B214" activePane="bottomRight" state="frozen"/>
      <selection pane="topRight" activeCell="B1" sqref="B1"/>
      <selection pane="bottomLeft" activeCell="A9" sqref="A9"/>
      <selection pane="bottomRight" activeCell="A214" sqref="A214"/>
    </sheetView>
  </sheetViews>
  <sheetFormatPr defaultColWidth="9" defaultRowHeight="15.5" x14ac:dyDescent="0.35"/>
  <cols>
    <col min="1" max="1" width="26.54296875" style="56" customWidth="1"/>
    <col min="2" max="20" width="13.54296875" style="56" customWidth="1"/>
    <col min="21" max="21" width="9" style="56"/>
    <col min="22" max="22" width="19.7265625" style="56" bestFit="1" customWidth="1"/>
    <col min="23" max="23" width="5.7265625" style="56" customWidth="1"/>
    <col min="24" max="24" width="9.81640625" style="56" bestFit="1" customWidth="1"/>
    <col min="25" max="26" width="5.7265625" style="56"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69</v>
      </c>
    </row>
    <row r="2" spans="1:26" customFormat="1" ht="20.25" customHeight="1" x14ac:dyDescent="0.35">
      <c r="A2" s="20" t="s">
        <v>19</v>
      </c>
    </row>
    <row r="3" spans="1:26" customFormat="1" ht="20.25" customHeight="1" x14ac:dyDescent="0.35">
      <c r="A3" s="20" t="s">
        <v>50</v>
      </c>
    </row>
    <row r="4" spans="1:26" customFormat="1" ht="20.25" customHeight="1" x14ac:dyDescent="0.35">
      <c r="A4" s="20" t="s">
        <v>51</v>
      </c>
    </row>
    <row r="5" spans="1:26" customFormat="1" ht="20.25" customHeight="1" x14ac:dyDescent="0.35">
      <c r="A5" s="20" t="s">
        <v>52</v>
      </c>
    </row>
    <row r="6" spans="1:26" s="2" customFormat="1" ht="20.25" customHeight="1" x14ac:dyDescent="0.35">
      <c r="A6" s="78"/>
      <c r="B6" s="21" t="s">
        <v>53</v>
      </c>
      <c r="C6" s="22"/>
      <c r="D6" s="22"/>
      <c r="E6" s="22"/>
      <c r="F6" s="22"/>
      <c r="G6" s="22"/>
      <c r="H6" s="22"/>
      <c r="I6" s="22"/>
      <c r="J6" s="23"/>
      <c r="K6" s="21" t="s">
        <v>54</v>
      </c>
      <c r="L6" s="22"/>
      <c r="M6" s="22"/>
      <c r="N6" s="22"/>
      <c r="O6" s="22"/>
      <c r="P6" s="22"/>
      <c r="Q6" s="22"/>
      <c r="R6" s="22"/>
      <c r="S6" s="22"/>
      <c r="T6" s="23"/>
    </row>
    <row r="7" spans="1:26" s="2" customFormat="1" ht="20.25" customHeight="1" x14ac:dyDescent="0.35">
      <c r="A7" s="79"/>
      <c r="B7" s="24"/>
      <c r="C7" s="25" t="s">
        <v>55</v>
      </c>
      <c r="D7" s="3"/>
      <c r="E7" s="26"/>
      <c r="F7" s="27"/>
      <c r="G7" s="25" t="s">
        <v>56</v>
      </c>
      <c r="H7" s="3"/>
      <c r="I7" s="28"/>
      <c r="J7" s="29"/>
      <c r="K7"/>
      <c r="L7" s="25" t="s">
        <v>57</v>
      </c>
      <c r="M7" s="30"/>
      <c r="N7" s="31"/>
      <c r="O7" s="30" t="s">
        <v>58</v>
      </c>
      <c r="P7" s="30"/>
      <c r="Q7" s="69"/>
      <c r="R7" s="31"/>
      <c r="S7" s="32"/>
      <c r="T7" s="33"/>
    </row>
    <row r="8" spans="1:26" s="43" customFormat="1" ht="90" customHeight="1" x14ac:dyDescent="0.35">
      <c r="A8" s="80" t="s">
        <v>87</v>
      </c>
      <c r="B8" s="34" t="s">
        <v>71</v>
      </c>
      <c r="C8" s="35" t="s">
        <v>60</v>
      </c>
      <c r="D8" s="35" t="s">
        <v>61</v>
      </c>
      <c r="E8" s="36" t="s">
        <v>72</v>
      </c>
      <c r="F8" s="34" t="s">
        <v>73</v>
      </c>
      <c r="G8" s="80" t="s">
        <v>152</v>
      </c>
      <c r="H8" s="35" t="s">
        <v>163</v>
      </c>
      <c r="I8" s="37" t="s">
        <v>164</v>
      </c>
      <c r="J8" s="38" t="s">
        <v>165</v>
      </c>
      <c r="K8" s="34" t="s">
        <v>64</v>
      </c>
      <c r="L8" s="35" t="s">
        <v>65</v>
      </c>
      <c r="M8" s="35" t="s">
        <v>66</v>
      </c>
      <c r="N8" s="39" t="s">
        <v>166</v>
      </c>
      <c r="O8" s="35" t="s">
        <v>167</v>
      </c>
      <c r="P8" s="35" t="s">
        <v>168</v>
      </c>
      <c r="Q8" s="35" t="s">
        <v>169</v>
      </c>
      <c r="R8" s="40" t="s">
        <v>170</v>
      </c>
      <c r="S8" s="41" t="s">
        <v>171</v>
      </c>
      <c r="T8" s="42" t="s">
        <v>54</v>
      </c>
      <c r="V8" s="122" t="s">
        <v>105</v>
      </c>
      <c r="W8" s="122" t="s">
        <v>105</v>
      </c>
      <c r="X8" s="122" t="s">
        <v>106</v>
      </c>
      <c r="Y8" s="122" t="s">
        <v>106</v>
      </c>
      <c r="Z8" s="122" t="s">
        <v>177</v>
      </c>
    </row>
    <row r="9" spans="1:26" ht="17.149999999999999"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68</v>
      </c>
      <c r="L9" s="46" t="s">
        <v>68</v>
      </c>
      <c r="M9" s="46" t="s">
        <v>68</v>
      </c>
      <c r="N9" s="50" t="s">
        <v>68</v>
      </c>
      <c r="O9" s="46">
        <v>485.72</v>
      </c>
      <c r="P9" s="46">
        <v>46.26</v>
      </c>
      <c r="Q9" s="46">
        <v>2.54</v>
      </c>
      <c r="R9" s="50">
        <v>1.7</v>
      </c>
      <c r="S9" s="45" t="s">
        <v>68</v>
      </c>
      <c r="T9" s="53" t="s">
        <v>68</v>
      </c>
      <c r="V9" s="124" t="s">
        <v>89</v>
      </c>
      <c r="W9" s="123">
        <f t="shared" ref="W9:W40" si="3">MONTH(1&amp;LEFT(V9,3))</f>
        <v>1</v>
      </c>
      <c r="X9" s="123" t="str">
        <f t="shared" ref="X9:X40" si="4">"Quarter "&amp;Y9</f>
        <v>Quarter 1</v>
      </c>
      <c r="Y9" s="123" t="str" cm="1">
        <f t="array" ref="Y9">_xlfn.IFS(OR(W9=1,W9=2,W9=3),"1",(OR(W9=4,W9=5,W9=6)),"2",(OR(W9=7,W9=8,W9=9)),"3",(OR(W9=10,W9=11,W9=12)),"4")</f>
        <v>1</v>
      </c>
      <c r="Z9" s="124">
        <v>2008</v>
      </c>
    </row>
    <row r="10" spans="1:26" ht="17.149999999999999"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68</v>
      </c>
      <c r="L10" s="46" t="s">
        <v>68</v>
      </c>
      <c r="M10" s="46" t="s">
        <v>68</v>
      </c>
      <c r="N10" s="50" t="s">
        <v>68</v>
      </c>
      <c r="O10" s="46">
        <v>450.13</v>
      </c>
      <c r="P10" s="46">
        <v>48.91</v>
      </c>
      <c r="Q10" s="46">
        <v>0.17</v>
      </c>
      <c r="R10" s="50">
        <v>1.35</v>
      </c>
      <c r="S10" s="45" t="s">
        <v>68</v>
      </c>
      <c r="T10" s="53" t="s">
        <v>68</v>
      </c>
      <c r="V10" s="124" t="s">
        <v>90</v>
      </c>
      <c r="W10" s="123">
        <f t="shared" si="3"/>
        <v>2</v>
      </c>
      <c r="X10" s="123" t="str">
        <f t="shared" si="4"/>
        <v>Quarter 1</v>
      </c>
      <c r="Y10" s="123" t="str" cm="1">
        <f t="array" ref="Y10">_xlfn.IFS(OR(W10=1,W10=2,W10=3),"1",(OR(W10=4,W10=5,W10=6)),"2",(OR(W10=7,W10=8,W10=9)),"3",(OR(W10=10,W10=11,W10=12)),"4")</f>
        <v>1</v>
      </c>
      <c r="Z10" s="124">
        <v>2008</v>
      </c>
    </row>
    <row r="11" spans="1:26" ht="17.149999999999999"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68</v>
      </c>
      <c r="L11" s="46" t="s">
        <v>68</v>
      </c>
      <c r="M11" s="46" t="s">
        <v>68</v>
      </c>
      <c r="N11" s="50" t="s">
        <v>68</v>
      </c>
      <c r="O11" s="46">
        <v>472.92</v>
      </c>
      <c r="P11" s="46">
        <v>49.68</v>
      </c>
      <c r="Q11" s="46">
        <v>0.12</v>
      </c>
      <c r="R11" s="50">
        <v>2.62</v>
      </c>
      <c r="S11" s="45" t="s">
        <v>68</v>
      </c>
      <c r="T11" s="53" t="s">
        <v>68</v>
      </c>
      <c r="V11" s="124" t="s">
        <v>91</v>
      </c>
      <c r="W11" s="123">
        <f t="shared" si="3"/>
        <v>3</v>
      </c>
      <c r="X11" s="123" t="str">
        <f t="shared" si="4"/>
        <v>Quarter 1</v>
      </c>
      <c r="Y11" s="123" t="str" cm="1">
        <f t="array" ref="Y11">_xlfn.IFS(OR(W11=1,W11=2,W11=3),"1",(OR(W11=4,W11=5,W11=6)),"2",(OR(W11=7,W11=8,W11=9)),"3",(OR(W11=10,W11=11,W11=12)),"4")</f>
        <v>1</v>
      </c>
      <c r="Z11" s="124">
        <v>2008</v>
      </c>
    </row>
    <row r="12" spans="1:26" ht="17.149999999999999"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68</v>
      </c>
      <c r="L12" s="46" t="s">
        <v>68</v>
      </c>
      <c r="M12" s="46" t="s">
        <v>68</v>
      </c>
      <c r="N12" s="50" t="s">
        <v>68</v>
      </c>
      <c r="O12" s="46">
        <v>452.4</v>
      </c>
      <c r="P12" s="46">
        <v>35.03</v>
      </c>
      <c r="Q12" s="46">
        <v>0.79</v>
      </c>
      <c r="R12" s="50">
        <v>7.31</v>
      </c>
      <c r="S12" s="45" t="s">
        <v>68</v>
      </c>
      <c r="T12" s="53" t="s">
        <v>68</v>
      </c>
      <c r="V12" s="124" t="s">
        <v>92</v>
      </c>
      <c r="W12" s="123">
        <f t="shared" si="3"/>
        <v>4</v>
      </c>
      <c r="X12" s="125" t="str">
        <f t="shared" si="4"/>
        <v>Quarter 2</v>
      </c>
      <c r="Y12" s="123" t="str" cm="1">
        <f t="array" ref="Y12">_xlfn.IFS(OR(W12=1,W12=2,W12=3),"1",(OR(W12=4,W12=5,W12=6)),"2",(OR(W12=7,W12=8,W12=9)),"3",(OR(W12=10,W12=11,W12=12)),"4")</f>
        <v>2</v>
      </c>
      <c r="Z12" s="124">
        <v>2008</v>
      </c>
    </row>
    <row r="13" spans="1:26" ht="17.149999999999999"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68</v>
      </c>
      <c r="L13" s="46" t="s">
        <v>68</v>
      </c>
      <c r="M13" s="46" t="s">
        <v>68</v>
      </c>
      <c r="N13" s="50" t="s">
        <v>68</v>
      </c>
      <c r="O13" s="46">
        <v>466.6</v>
      </c>
      <c r="P13" s="46">
        <v>28.33</v>
      </c>
      <c r="Q13" s="46">
        <v>0.38</v>
      </c>
      <c r="R13" s="50">
        <v>6.36</v>
      </c>
      <c r="S13" s="45" t="s">
        <v>68</v>
      </c>
      <c r="T13" s="53" t="s">
        <v>68</v>
      </c>
      <c r="V13" s="124" t="s">
        <v>93</v>
      </c>
      <c r="W13" s="123">
        <f t="shared" si="3"/>
        <v>5</v>
      </c>
      <c r="X13" s="123" t="str">
        <f t="shared" si="4"/>
        <v>Quarter 2</v>
      </c>
      <c r="Y13" s="123" t="str" cm="1">
        <f t="array" ref="Y13">_xlfn.IFS(OR(W13=1,W13=2,W13=3),"1",(OR(W13=4,W13=5,W13=6)),"2",(OR(W13=7,W13=8,W13=9)),"3",(OR(W13=10,W13=11,W13=12)),"4")</f>
        <v>2</v>
      </c>
      <c r="Z13" s="124">
        <v>2008</v>
      </c>
    </row>
    <row r="14" spans="1:26" ht="17.149999999999999"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68</v>
      </c>
      <c r="L14" s="46" t="s">
        <v>68</v>
      </c>
      <c r="M14" s="46" t="s">
        <v>68</v>
      </c>
      <c r="N14" s="50" t="s">
        <v>68</v>
      </c>
      <c r="O14" s="46">
        <v>416.94</v>
      </c>
      <c r="P14" s="46">
        <v>17.37</v>
      </c>
      <c r="Q14" s="46">
        <v>0.13</v>
      </c>
      <c r="R14" s="50">
        <v>10.36</v>
      </c>
      <c r="S14" s="45" t="s">
        <v>68</v>
      </c>
      <c r="T14" s="53" t="s">
        <v>68</v>
      </c>
      <c r="V14" s="124" t="s">
        <v>94</v>
      </c>
      <c r="W14" s="123">
        <f t="shared" si="3"/>
        <v>6</v>
      </c>
      <c r="X14" s="123" t="str">
        <f t="shared" si="4"/>
        <v>Quarter 2</v>
      </c>
      <c r="Y14" s="123" t="str" cm="1">
        <f t="array" ref="Y14">_xlfn.IFS(OR(W14=1,W14=2,W14=3),"1",(OR(W14=4,W14=5,W14=6)),"2",(OR(W14=7,W14=8,W14=9)),"3",(OR(W14=10,W14=11,W14=12)),"4")</f>
        <v>2</v>
      </c>
      <c r="Z14" s="124">
        <v>2008</v>
      </c>
    </row>
    <row r="15" spans="1:26" ht="17.149999999999999"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68</v>
      </c>
      <c r="L15" s="46" t="s">
        <v>68</v>
      </c>
      <c r="M15" s="46" t="s">
        <v>68</v>
      </c>
      <c r="N15" s="50" t="s">
        <v>68</v>
      </c>
      <c r="O15" s="46">
        <v>395.91</v>
      </c>
      <c r="P15" s="46">
        <v>10.57</v>
      </c>
      <c r="Q15" s="46">
        <v>0.32</v>
      </c>
      <c r="R15" s="50">
        <v>11.01</v>
      </c>
      <c r="S15" s="45" t="s">
        <v>68</v>
      </c>
      <c r="T15" s="53" t="s">
        <v>68</v>
      </c>
      <c r="V15" s="124" t="s">
        <v>95</v>
      </c>
      <c r="W15" s="123">
        <f t="shared" si="3"/>
        <v>7</v>
      </c>
      <c r="X15" s="123" t="str">
        <f t="shared" si="4"/>
        <v>Quarter 3</v>
      </c>
      <c r="Y15" s="123" t="str" cm="1">
        <f t="array" ref="Y15">_xlfn.IFS(OR(W15=1,W15=2,W15=3),"1",(OR(W15=4,W15=5,W15=6)),"2",(OR(W15=7,W15=8,W15=9)),"3",(OR(W15=10,W15=11,W15=12)),"4")</f>
        <v>3</v>
      </c>
      <c r="Z15" s="124">
        <v>2008</v>
      </c>
    </row>
    <row r="16" spans="1:26" ht="17.149999999999999"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68</v>
      </c>
      <c r="L16" s="46" t="s">
        <v>68</v>
      </c>
      <c r="M16" s="46" t="s">
        <v>68</v>
      </c>
      <c r="N16" s="50" t="s">
        <v>68</v>
      </c>
      <c r="O16" s="46">
        <v>381.76</v>
      </c>
      <c r="P16" s="46">
        <v>8.51</v>
      </c>
      <c r="Q16" s="46">
        <v>0.24</v>
      </c>
      <c r="R16" s="50">
        <v>9.81</v>
      </c>
      <c r="S16" s="45" t="s">
        <v>68</v>
      </c>
      <c r="T16" s="53" t="s">
        <v>68</v>
      </c>
      <c r="V16" s="124" t="s">
        <v>96</v>
      </c>
      <c r="W16" s="123">
        <f t="shared" si="3"/>
        <v>8</v>
      </c>
      <c r="X16" s="125" t="str">
        <f t="shared" si="4"/>
        <v>Quarter 3</v>
      </c>
      <c r="Y16" s="123" t="str" cm="1">
        <f t="array" ref="Y16">_xlfn.IFS(OR(W16=1,W16=2,W16=3),"1",(OR(W16=4,W16=5,W16=6)),"2",(OR(W16=7,W16=8,W16=9)),"3",(OR(W16=10,W16=11,W16=12)),"4")</f>
        <v>3</v>
      </c>
      <c r="Z16" s="124">
        <v>2008</v>
      </c>
    </row>
    <row r="17" spans="1:26" ht="17.149999999999999"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68</v>
      </c>
      <c r="L17" s="46" t="s">
        <v>68</v>
      </c>
      <c r="M17" s="46" t="s">
        <v>68</v>
      </c>
      <c r="N17" s="50" t="s">
        <v>68</v>
      </c>
      <c r="O17" s="46">
        <v>392.31</v>
      </c>
      <c r="P17" s="46">
        <v>14.23</v>
      </c>
      <c r="Q17" s="46">
        <v>0.52</v>
      </c>
      <c r="R17" s="50">
        <v>6.98</v>
      </c>
      <c r="S17" s="45" t="s">
        <v>68</v>
      </c>
      <c r="T17" s="53" t="s">
        <v>68</v>
      </c>
      <c r="V17" s="124" t="s">
        <v>97</v>
      </c>
      <c r="W17" s="123">
        <f t="shared" si="3"/>
        <v>9</v>
      </c>
      <c r="X17" s="123" t="str">
        <f t="shared" si="4"/>
        <v>Quarter 3</v>
      </c>
      <c r="Y17" s="123" t="str" cm="1">
        <f t="array" ref="Y17">_xlfn.IFS(OR(W17=1,W17=2,W17=3),"1",(OR(W17=4,W17=5,W17=6)),"2",(OR(W17=7,W17=8,W17=9)),"3",(OR(W17=10,W17=11,W17=12)),"4")</f>
        <v>3</v>
      </c>
      <c r="Z17" s="124">
        <v>2008</v>
      </c>
    </row>
    <row r="18" spans="1:26" ht="17.149999999999999"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68</v>
      </c>
      <c r="L18" s="46" t="s">
        <v>68</v>
      </c>
      <c r="M18" s="46" t="s">
        <v>68</v>
      </c>
      <c r="N18" s="50" t="s">
        <v>68</v>
      </c>
      <c r="O18" s="46">
        <v>448.5</v>
      </c>
      <c r="P18" s="46">
        <v>40.43</v>
      </c>
      <c r="Q18" s="46">
        <v>1.0900000000000001</v>
      </c>
      <c r="R18" s="50">
        <v>7.33</v>
      </c>
      <c r="S18" s="45" t="s">
        <v>68</v>
      </c>
      <c r="T18" s="53" t="s">
        <v>68</v>
      </c>
      <c r="V18" s="124" t="s">
        <v>98</v>
      </c>
      <c r="W18" s="123">
        <f t="shared" si="3"/>
        <v>10</v>
      </c>
      <c r="X18" s="123" t="str">
        <f t="shared" si="4"/>
        <v>Quarter 4</v>
      </c>
      <c r="Y18" s="123" t="str" cm="1">
        <f t="array" ref="Y18">_xlfn.IFS(OR(W18=1,W18=2,W18=3),"1",(OR(W18=4,W18=5,W18=6)),"2",(OR(W18=7,W18=8,W18=9)),"3",(OR(W18=10,W18=11,W18=12)),"4")</f>
        <v>4</v>
      </c>
      <c r="Z18" s="124">
        <v>2008</v>
      </c>
    </row>
    <row r="19" spans="1:26" ht="17.149999999999999"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68</v>
      </c>
      <c r="L19" s="46" t="s">
        <v>68</v>
      </c>
      <c r="M19" s="46" t="s">
        <v>68</v>
      </c>
      <c r="N19" s="50" t="s">
        <v>68</v>
      </c>
      <c r="O19" s="46">
        <v>445.44</v>
      </c>
      <c r="P19" s="46">
        <v>40.659999999999997</v>
      </c>
      <c r="Q19" s="46">
        <v>2.7</v>
      </c>
      <c r="R19" s="50">
        <v>3.88</v>
      </c>
      <c r="S19" s="45" t="s">
        <v>68</v>
      </c>
      <c r="T19" s="53" t="s">
        <v>68</v>
      </c>
      <c r="V19" s="124" t="s">
        <v>99</v>
      </c>
      <c r="W19" s="123">
        <f t="shared" si="3"/>
        <v>11</v>
      </c>
      <c r="X19" s="123" t="str">
        <f t="shared" si="4"/>
        <v>Quarter 4</v>
      </c>
      <c r="Y19" s="123" t="str" cm="1">
        <f t="array" ref="Y19">_xlfn.IFS(OR(W19=1,W19=2,W19=3),"1",(OR(W19=4,W19=5,W19=6)),"2",(OR(W19=7,W19=8,W19=9)),"3",(OR(W19=10,W19=11,W19=12)),"4")</f>
        <v>4</v>
      </c>
      <c r="Z19" s="124">
        <v>2008</v>
      </c>
    </row>
    <row r="20" spans="1:26" ht="17.149999999999999"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68</v>
      </c>
      <c r="L20" s="46" t="s">
        <v>68</v>
      </c>
      <c r="M20" s="46" t="s">
        <v>68</v>
      </c>
      <c r="N20" s="50" t="s">
        <v>68</v>
      </c>
      <c r="O20" s="46">
        <v>470.98</v>
      </c>
      <c r="P20" s="46">
        <v>48.61</v>
      </c>
      <c r="Q20" s="46">
        <v>3.24</v>
      </c>
      <c r="R20" s="50">
        <v>3.34</v>
      </c>
      <c r="S20" s="45" t="s">
        <v>68</v>
      </c>
      <c r="T20" s="53" t="s">
        <v>68</v>
      </c>
      <c r="V20" s="124" t="s">
        <v>100</v>
      </c>
      <c r="W20" s="123">
        <f t="shared" si="3"/>
        <v>12</v>
      </c>
      <c r="X20" s="125" t="str">
        <f t="shared" si="4"/>
        <v>Quarter 4</v>
      </c>
      <c r="Y20" s="123" t="str" cm="1">
        <f t="array" ref="Y20">_xlfn.IFS(OR(W20=1,W20=2,W20=3),"1",(OR(W20=4,W20=5,W20=6)),"2",(OR(W20=7,W20=8,W20=9)),"3",(OR(W20=10,W20=11,W20=12)),"4")</f>
        <v>4</v>
      </c>
      <c r="Z20" s="124">
        <v>2008</v>
      </c>
    </row>
    <row r="21" spans="1:26" ht="17.149999999999999"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68</v>
      </c>
      <c r="L21" s="46" t="s">
        <v>68</v>
      </c>
      <c r="M21" s="46" t="s">
        <v>68</v>
      </c>
      <c r="N21" s="50" t="s">
        <v>68</v>
      </c>
      <c r="O21" s="46">
        <v>487.98</v>
      </c>
      <c r="P21" s="46">
        <v>50.58</v>
      </c>
      <c r="Q21" s="46">
        <v>6.15</v>
      </c>
      <c r="R21" s="50">
        <v>1.36</v>
      </c>
      <c r="S21" s="45" t="s">
        <v>68</v>
      </c>
      <c r="T21" s="53" t="s">
        <v>68</v>
      </c>
      <c r="V21" s="124" t="s">
        <v>89</v>
      </c>
      <c r="W21" s="123">
        <f t="shared" si="3"/>
        <v>1</v>
      </c>
      <c r="X21" s="123" t="str">
        <f t="shared" si="4"/>
        <v>Quarter 1</v>
      </c>
      <c r="Y21" s="123" t="str" cm="1">
        <f t="array" ref="Y21">_xlfn.IFS(OR(W21=1,W21=2,W21=3),"1",(OR(W21=4,W21=5,W21=6)),"2",(OR(W21=7,W21=8,W21=9)),"3",(OR(W21=10,W21=11,W21=12)),"4")</f>
        <v>1</v>
      </c>
      <c r="Z21" s="124">
        <v>2009</v>
      </c>
    </row>
    <row r="22" spans="1:26" ht="17.149999999999999"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68</v>
      </c>
      <c r="L22" s="46" t="s">
        <v>68</v>
      </c>
      <c r="M22" s="46" t="s">
        <v>68</v>
      </c>
      <c r="N22" s="50" t="s">
        <v>68</v>
      </c>
      <c r="O22" s="46">
        <v>364.34</v>
      </c>
      <c r="P22" s="46">
        <v>42.67</v>
      </c>
      <c r="Q22" s="46">
        <v>5.48</v>
      </c>
      <c r="R22" s="50">
        <v>1.69</v>
      </c>
      <c r="S22" s="45" t="s">
        <v>68</v>
      </c>
      <c r="T22" s="53" t="s">
        <v>68</v>
      </c>
      <c r="V22" s="124" t="s">
        <v>90</v>
      </c>
      <c r="W22" s="123">
        <f t="shared" si="3"/>
        <v>2</v>
      </c>
      <c r="X22" s="123" t="str">
        <f t="shared" si="4"/>
        <v>Quarter 1</v>
      </c>
      <c r="Y22" s="123" t="str" cm="1">
        <f t="array" ref="Y22">_xlfn.IFS(OR(W22=1,W22=2,W22=3),"1",(OR(W22=4,W22=5,W22=6)),"2",(OR(W22=7,W22=8,W22=9)),"3",(OR(W22=10,W22=11,W22=12)),"4")</f>
        <v>1</v>
      </c>
      <c r="Z22" s="124">
        <v>2009</v>
      </c>
    </row>
    <row r="23" spans="1:26" ht="17.149999999999999"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68</v>
      </c>
      <c r="L23" s="46" t="s">
        <v>68</v>
      </c>
      <c r="M23" s="46" t="s">
        <v>68</v>
      </c>
      <c r="N23" s="50" t="s">
        <v>68</v>
      </c>
      <c r="O23" s="46">
        <v>473.09</v>
      </c>
      <c r="P23" s="46">
        <v>34.4</v>
      </c>
      <c r="Q23" s="46">
        <v>6.54</v>
      </c>
      <c r="R23" s="50">
        <v>5.43</v>
      </c>
      <c r="S23" s="45" t="s">
        <v>68</v>
      </c>
      <c r="T23" s="53" t="s">
        <v>68</v>
      </c>
      <c r="V23" s="124" t="s">
        <v>91</v>
      </c>
      <c r="W23" s="123">
        <f t="shared" si="3"/>
        <v>3</v>
      </c>
      <c r="X23" s="123" t="str">
        <f t="shared" si="4"/>
        <v>Quarter 1</v>
      </c>
      <c r="Y23" s="123" t="str" cm="1">
        <f t="array" ref="Y23">_xlfn.IFS(OR(W23=1,W23=2,W23=3),"1",(OR(W23=4,W23=5,W23=6)),"2",(OR(W23=7,W23=8,W23=9)),"3",(OR(W23=10,W23=11,W23=12)),"4")</f>
        <v>1</v>
      </c>
      <c r="Z23" s="124">
        <v>2009</v>
      </c>
    </row>
    <row r="24" spans="1:26" ht="17.149999999999999"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68</v>
      </c>
      <c r="L24" s="46" t="s">
        <v>68</v>
      </c>
      <c r="M24" s="46" t="s">
        <v>68</v>
      </c>
      <c r="N24" s="50" t="s">
        <v>68</v>
      </c>
      <c r="O24" s="46">
        <v>455.68</v>
      </c>
      <c r="P24" s="46">
        <v>24.76</v>
      </c>
      <c r="Q24" s="46">
        <v>8.4600000000000009</v>
      </c>
      <c r="R24" s="50">
        <v>10.58</v>
      </c>
      <c r="S24" s="45" t="s">
        <v>68</v>
      </c>
      <c r="T24" s="53" t="s">
        <v>68</v>
      </c>
      <c r="V24" s="124" t="s">
        <v>92</v>
      </c>
      <c r="W24" s="123">
        <f t="shared" si="3"/>
        <v>4</v>
      </c>
      <c r="X24" s="125" t="str">
        <f t="shared" si="4"/>
        <v>Quarter 2</v>
      </c>
      <c r="Y24" s="123" t="str" cm="1">
        <f t="array" ref="Y24">_xlfn.IFS(OR(W24=1,W24=2,W24=3),"1",(OR(W24=4,W24=5,W24=6)),"2",(OR(W24=7,W24=8,W24=9)),"3",(OR(W24=10,W24=11,W24=12)),"4")</f>
        <v>2</v>
      </c>
      <c r="Z24" s="124">
        <v>2009</v>
      </c>
    </row>
    <row r="25" spans="1:26" ht="17.149999999999999"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68</v>
      </c>
      <c r="L25" s="46" t="s">
        <v>68</v>
      </c>
      <c r="M25" s="46" t="s">
        <v>68</v>
      </c>
      <c r="N25" s="50" t="s">
        <v>68</v>
      </c>
      <c r="O25" s="46">
        <v>471.67</v>
      </c>
      <c r="P25" s="46">
        <v>22.64</v>
      </c>
      <c r="Q25" s="46">
        <v>9.0299999999999994</v>
      </c>
      <c r="R25" s="50">
        <v>12.07</v>
      </c>
      <c r="S25" s="45" t="s">
        <v>68</v>
      </c>
      <c r="T25" s="53" t="s">
        <v>68</v>
      </c>
      <c r="V25" s="124" t="s">
        <v>93</v>
      </c>
      <c r="W25" s="123">
        <f t="shared" si="3"/>
        <v>5</v>
      </c>
      <c r="X25" s="123" t="str">
        <f t="shared" si="4"/>
        <v>Quarter 2</v>
      </c>
      <c r="Y25" s="123" t="str" cm="1">
        <f t="array" ref="Y25">_xlfn.IFS(OR(W25=1,W25=2,W25=3),"1",(OR(W25=4,W25=5,W25=6)),"2",(OR(W25=7,W25=8,W25=9)),"3",(OR(W25=10,W25=11,W25=12)),"4")</f>
        <v>2</v>
      </c>
      <c r="Z25" s="124">
        <v>2009</v>
      </c>
    </row>
    <row r="26" spans="1:26" ht="17.149999999999999"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68</v>
      </c>
      <c r="L26" s="46" t="s">
        <v>68</v>
      </c>
      <c r="M26" s="46" t="s">
        <v>68</v>
      </c>
      <c r="N26" s="50" t="s">
        <v>68</v>
      </c>
      <c r="O26" s="46">
        <v>444.92</v>
      </c>
      <c r="P26" s="46">
        <v>7.15</v>
      </c>
      <c r="Q26" s="46">
        <v>8.26</v>
      </c>
      <c r="R26" s="50">
        <v>10.119999999999999</v>
      </c>
      <c r="S26" s="45" t="s">
        <v>68</v>
      </c>
      <c r="T26" s="53" t="s">
        <v>68</v>
      </c>
      <c r="V26" s="124" t="s">
        <v>94</v>
      </c>
      <c r="W26" s="123">
        <f t="shared" si="3"/>
        <v>6</v>
      </c>
      <c r="X26" s="123" t="str">
        <f t="shared" si="4"/>
        <v>Quarter 2</v>
      </c>
      <c r="Y26" s="123" t="str" cm="1">
        <f t="array" ref="Y26">_xlfn.IFS(OR(W26=1,W26=2,W26=3),"1",(OR(W26=4,W26=5,W26=6)),"2",(OR(W26=7,W26=8,W26=9)),"3",(OR(W26=10,W26=11,W26=12)),"4")</f>
        <v>2</v>
      </c>
      <c r="Z26" s="124">
        <v>2009</v>
      </c>
    </row>
    <row r="27" spans="1:26" ht="17.149999999999999"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68</v>
      </c>
      <c r="L27" s="46" t="s">
        <v>68</v>
      </c>
      <c r="M27" s="46" t="s">
        <v>68</v>
      </c>
      <c r="N27" s="50" t="s">
        <v>68</v>
      </c>
      <c r="O27" s="46">
        <v>424.57</v>
      </c>
      <c r="P27" s="46">
        <v>6.96</v>
      </c>
      <c r="Q27" s="46">
        <v>11.74</v>
      </c>
      <c r="R27" s="50">
        <v>8.74</v>
      </c>
      <c r="S27" s="45" t="s">
        <v>68</v>
      </c>
      <c r="T27" s="53" t="s">
        <v>68</v>
      </c>
      <c r="V27" s="124" t="s">
        <v>95</v>
      </c>
      <c r="W27" s="123">
        <f t="shared" si="3"/>
        <v>7</v>
      </c>
      <c r="X27" s="123" t="str">
        <f t="shared" si="4"/>
        <v>Quarter 3</v>
      </c>
      <c r="Y27" s="123" t="str" cm="1">
        <f t="array" ref="Y27">_xlfn.IFS(OR(W27=1,W27=2,W27=3),"1",(OR(W27=4,W27=5,W27=6)),"2",(OR(W27=7,W27=8,W27=9)),"3",(OR(W27=10,W27=11,W27=12)),"4")</f>
        <v>3</v>
      </c>
      <c r="Z27" s="124">
        <v>2009</v>
      </c>
    </row>
    <row r="28" spans="1:26" ht="17.149999999999999"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68</v>
      </c>
      <c r="L28" s="46" t="s">
        <v>68</v>
      </c>
      <c r="M28" s="46" t="s">
        <v>68</v>
      </c>
      <c r="N28" s="50" t="s">
        <v>68</v>
      </c>
      <c r="O28" s="46">
        <v>354.15</v>
      </c>
      <c r="P28" s="46">
        <v>5.9</v>
      </c>
      <c r="Q28" s="46">
        <v>14</v>
      </c>
      <c r="R28" s="50">
        <v>4.7699999999999996</v>
      </c>
      <c r="S28" s="45" t="s">
        <v>68</v>
      </c>
      <c r="T28" s="53" t="s">
        <v>68</v>
      </c>
      <c r="V28" s="124" t="s">
        <v>96</v>
      </c>
      <c r="W28" s="123">
        <f t="shared" si="3"/>
        <v>8</v>
      </c>
      <c r="X28" s="125" t="str">
        <f t="shared" si="4"/>
        <v>Quarter 3</v>
      </c>
      <c r="Y28" s="123" t="str" cm="1">
        <f t="array" ref="Y28">_xlfn.IFS(OR(W28=1,W28=2,W28=3),"1",(OR(W28=4,W28=5,W28=6)),"2",(OR(W28=7,W28=8,W28=9)),"3",(OR(W28=10,W28=11,W28=12)),"4")</f>
        <v>3</v>
      </c>
      <c r="Z28" s="124">
        <v>2009</v>
      </c>
    </row>
    <row r="29" spans="1:26" ht="17.149999999999999"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68</v>
      </c>
      <c r="L29" s="46" t="s">
        <v>68</v>
      </c>
      <c r="M29" s="46" t="s">
        <v>68</v>
      </c>
      <c r="N29" s="50" t="s">
        <v>68</v>
      </c>
      <c r="O29" s="46">
        <v>367.96</v>
      </c>
      <c r="P29" s="46">
        <v>7.4</v>
      </c>
      <c r="Q29" s="46">
        <v>15.32</v>
      </c>
      <c r="R29" s="50">
        <v>1.77</v>
      </c>
      <c r="S29" s="45" t="s">
        <v>68</v>
      </c>
      <c r="T29" s="53" t="s">
        <v>68</v>
      </c>
      <c r="V29" s="124" t="s">
        <v>97</v>
      </c>
      <c r="W29" s="123">
        <f t="shared" si="3"/>
        <v>9</v>
      </c>
      <c r="X29" s="123" t="str">
        <f t="shared" si="4"/>
        <v>Quarter 3</v>
      </c>
      <c r="Y29" s="123" t="str" cm="1">
        <f t="array" ref="Y29">_xlfn.IFS(OR(W29=1,W29=2,W29=3),"1",(OR(W29=4,W29=5,W29=6)),"2",(OR(W29=7,W29=8,W29=9)),"3",(OR(W29=10,W29=11,W29=12)),"4")</f>
        <v>3</v>
      </c>
      <c r="Z29" s="124">
        <v>2009</v>
      </c>
    </row>
    <row r="30" spans="1:26" ht="17.149999999999999"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68</v>
      </c>
      <c r="L30" s="46" t="s">
        <v>68</v>
      </c>
      <c r="M30" s="46" t="s">
        <v>68</v>
      </c>
      <c r="N30" s="50" t="s">
        <v>68</v>
      </c>
      <c r="O30" s="46">
        <v>421.31</v>
      </c>
      <c r="P30" s="46">
        <v>6.94</v>
      </c>
      <c r="Q30" s="46">
        <v>21.2</v>
      </c>
      <c r="R30" s="50">
        <v>3</v>
      </c>
      <c r="S30" s="45" t="s">
        <v>68</v>
      </c>
      <c r="T30" s="53" t="s">
        <v>68</v>
      </c>
      <c r="V30" s="124" t="s">
        <v>98</v>
      </c>
      <c r="W30" s="123">
        <f t="shared" si="3"/>
        <v>10</v>
      </c>
      <c r="X30" s="123" t="str">
        <f t="shared" si="4"/>
        <v>Quarter 4</v>
      </c>
      <c r="Y30" s="123" t="str" cm="1">
        <f t="array" ref="Y30">_xlfn.IFS(OR(W30=1,W30=2,W30=3),"1",(OR(W30=4,W30=5,W30=6)),"2",(OR(W30=7,W30=8,W30=9)),"3",(OR(W30=10,W30=11,W30=12)),"4")</f>
        <v>4</v>
      </c>
      <c r="Z30" s="124">
        <v>2009</v>
      </c>
    </row>
    <row r="31" spans="1:26" ht="17.149999999999999"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68</v>
      </c>
      <c r="L31" s="46" t="s">
        <v>68</v>
      </c>
      <c r="M31" s="46" t="s">
        <v>68</v>
      </c>
      <c r="N31" s="50" t="s">
        <v>68</v>
      </c>
      <c r="O31" s="46">
        <v>431.88</v>
      </c>
      <c r="P31" s="46">
        <v>16.34</v>
      </c>
      <c r="Q31" s="46">
        <v>19.649999999999999</v>
      </c>
      <c r="R31" s="50">
        <v>1.5</v>
      </c>
      <c r="S31" s="45" t="s">
        <v>68</v>
      </c>
      <c r="T31" s="53" t="s">
        <v>68</v>
      </c>
      <c r="V31" s="124" t="s">
        <v>99</v>
      </c>
      <c r="W31" s="123">
        <f t="shared" si="3"/>
        <v>11</v>
      </c>
      <c r="X31" s="123" t="str">
        <f t="shared" si="4"/>
        <v>Quarter 4</v>
      </c>
      <c r="Y31" s="123" t="str" cm="1">
        <f t="array" ref="Y31">_xlfn.IFS(OR(W31=1,W31=2,W31=3),"1",(OR(W31=4,W31=5,W31=6)),"2",(OR(W31=7,W31=8,W31=9)),"3",(OR(W31=10,W31=11,W31=12)),"4")</f>
        <v>4</v>
      </c>
      <c r="Z31" s="124">
        <v>2009</v>
      </c>
    </row>
    <row r="32" spans="1:26" ht="17.149999999999999"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68</v>
      </c>
      <c r="L32" s="46" t="s">
        <v>68</v>
      </c>
      <c r="M32" s="46" t="s">
        <v>68</v>
      </c>
      <c r="N32" s="50" t="s">
        <v>68</v>
      </c>
      <c r="O32" s="46">
        <v>460.84</v>
      </c>
      <c r="P32" s="46">
        <v>29.41</v>
      </c>
      <c r="Q32" s="46">
        <v>26.12</v>
      </c>
      <c r="R32" s="50">
        <v>1.04</v>
      </c>
      <c r="S32" s="45" t="s">
        <v>68</v>
      </c>
      <c r="T32" s="53" t="s">
        <v>68</v>
      </c>
      <c r="V32" s="124" t="s">
        <v>100</v>
      </c>
      <c r="W32" s="123">
        <f t="shared" si="3"/>
        <v>12</v>
      </c>
      <c r="X32" s="125" t="str">
        <f t="shared" si="4"/>
        <v>Quarter 4</v>
      </c>
      <c r="Y32" s="123" t="str" cm="1">
        <f t="array" ref="Y32">_xlfn.IFS(OR(W32=1,W32=2,W32=3),"1",(OR(W32=4,W32=5,W32=6)),"2",(OR(W32=7,W32=8,W32=9)),"3",(OR(W32=10,W32=11,W32=12)),"4")</f>
        <v>4</v>
      </c>
      <c r="Z32" s="124">
        <v>2009</v>
      </c>
    </row>
    <row r="33" spans="1:26" ht="17.149999999999999"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68</v>
      </c>
      <c r="L33" s="46" t="s">
        <v>68</v>
      </c>
      <c r="M33" s="46" t="s">
        <v>68</v>
      </c>
      <c r="N33" s="50" t="s">
        <v>68</v>
      </c>
      <c r="O33" s="46">
        <v>473.38</v>
      </c>
      <c r="P33" s="46">
        <v>50.85</v>
      </c>
      <c r="Q33" s="46">
        <v>24.2</v>
      </c>
      <c r="R33" s="50">
        <v>1.28</v>
      </c>
      <c r="S33" s="45" t="s">
        <v>68</v>
      </c>
      <c r="T33" s="53" t="s">
        <v>68</v>
      </c>
      <c r="V33" s="124" t="s">
        <v>89</v>
      </c>
      <c r="W33" s="123">
        <f t="shared" si="3"/>
        <v>1</v>
      </c>
      <c r="X33" s="123" t="str">
        <f t="shared" si="4"/>
        <v>Quarter 1</v>
      </c>
      <c r="Y33" s="123" t="str" cm="1">
        <f t="array" ref="Y33">_xlfn.IFS(OR(W33=1,W33=2,W33=3),"1",(OR(W33=4,W33=5,W33=6)),"2",(OR(W33=7,W33=8,W33=9)),"3",(OR(W33=10,W33=11,W33=12)),"4")</f>
        <v>1</v>
      </c>
      <c r="Z33" s="124">
        <v>2010</v>
      </c>
    </row>
    <row r="34" spans="1:26" ht="17.149999999999999"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68</v>
      </c>
      <c r="L34" s="46" t="s">
        <v>68</v>
      </c>
      <c r="M34" s="46" t="s">
        <v>68</v>
      </c>
      <c r="N34" s="50" t="s">
        <v>68</v>
      </c>
      <c r="O34" s="46">
        <v>372.97</v>
      </c>
      <c r="P34" s="46">
        <v>37.36</v>
      </c>
      <c r="Q34" s="46">
        <v>21.08</v>
      </c>
      <c r="R34" s="50">
        <v>1.1599999999999999</v>
      </c>
      <c r="S34" s="45" t="s">
        <v>68</v>
      </c>
      <c r="T34" s="53" t="s">
        <v>68</v>
      </c>
      <c r="V34" s="124" t="s">
        <v>90</v>
      </c>
      <c r="W34" s="123">
        <f t="shared" si="3"/>
        <v>2</v>
      </c>
      <c r="X34" s="123" t="str">
        <f t="shared" si="4"/>
        <v>Quarter 1</v>
      </c>
      <c r="Y34" s="123" t="str" cm="1">
        <f t="array" ref="Y34">_xlfn.IFS(OR(W34=1,W34=2,W34=3),"1",(OR(W34=4,W34=5,W34=6)),"2",(OR(W34=7,W34=8,W34=9)),"3",(OR(W34=10,W34=11,W34=12)),"4")</f>
        <v>1</v>
      </c>
      <c r="Z34" s="124">
        <v>2010</v>
      </c>
    </row>
    <row r="35" spans="1:26" ht="17.149999999999999"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68</v>
      </c>
      <c r="L35" s="46" t="s">
        <v>68</v>
      </c>
      <c r="M35" s="46" t="s">
        <v>68</v>
      </c>
      <c r="N35" s="50" t="s">
        <v>68</v>
      </c>
      <c r="O35" s="46">
        <v>505.34</v>
      </c>
      <c r="P35" s="46">
        <v>37.28</v>
      </c>
      <c r="Q35" s="46">
        <v>20.72</v>
      </c>
      <c r="R35" s="50">
        <v>3.7</v>
      </c>
      <c r="S35" s="45" t="s">
        <v>68</v>
      </c>
      <c r="T35" s="53" t="s">
        <v>68</v>
      </c>
      <c r="V35" s="124" t="s">
        <v>91</v>
      </c>
      <c r="W35" s="123">
        <f t="shared" si="3"/>
        <v>3</v>
      </c>
      <c r="X35" s="123" t="str">
        <f t="shared" si="4"/>
        <v>Quarter 1</v>
      </c>
      <c r="Y35" s="123" t="str" cm="1">
        <f t="array" ref="Y35">_xlfn.IFS(OR(W35=1,W35=2,W35=3),"1",(OR(W35=4,W35=5,W35=6)),"2",(OR(W35=7,W35=8,W35=9)),"3",(OR(W35=10,W35=11,W35=12)),"4")</f>
        <v>1</v>
      </c>
      <c r="Z35" s="124">
        <v>2010</v>
      </c>
    </row>
    <row r="36" spans="1:26" ht="17.149999999999999"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68</v>
      </c>
      <c r="L36" s="46" t="s">
        <v>68</v>
      </c>
      <c r="M36" s="46" t="s">
        <v>68</v>
      </c>
      <c r="N36" s="50" t="s">
        <v>68</v>
      </c>
      <c r="O36" s="46">
        <v>502.14</v>
      </c>
      <c r="P36" s="46">
        <v>22.87</v>
      </c>
      <c r="Q36" s="46">
        <v>26.78</v>
      </c>
      <c r="R36" s="50">
        <v>9.1999999999999993</v>
      </c>
      <c r="S36" s="45" t="s">
        <v>68</v>
      </c>
      <c r="T36" s="53" t="s">
        <v>68</v>
      </c>
      <c r="V36" s="124" t="s">
        <v>92</v>
      </c>
      <c r="W36" s="123">
        <f t="shared" si="3"/>
        <v>4</v>
      </c>
      <c r="X36" s="125" t="str">
        <f t="shared" si="4"/>
        <v>Quarter 2</v>
      </c>
      <c r="Y36" s="123" t="str" cm="1">
        <f t="array" ref="Y36">_xlfn.IFS(OR(W36=1,W36=2,W36=3),"1",(OR(W36=4,W36=5,W36=6)),"2",(OR(W36=7,W36=8,W36=9)),"3",(OR(W36=10,W36=11,W36=12)),"4")</f>
        <v>2</v>
      </c>
      <c r="Z36" s="124">
        <v>2010</v>
      </c>
    </row>
    <row r="37" spans="1:26" ht="17.149999999999999"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68</v>
      </c>
      <c r="L37" s="46" t="s">
        <v>68</v>
      </c>
      <c r="M37" s="46" t="s">
        <v>68</v>
      </c>
      <c r="N37" s="50" t="s">
        <v>68</v>
      </c>
      <c r="O37" s="46">
        <v>469.32</v>
      </c>
      <c r="P37" s="46">
        <v>21.98</v>
      </c>
      <c r="Q37" s="46">
        <v>25.03</v>
      </c>
      <c r="R37" s="50">
        <v>7.18</v>
      </c>
      <c r="S37" s="45" t="s">
        <v>68</v>
      </c>
      <c r="T37" s="53" t="s">
        <v>68</v>
      </c>
      <c r="V37" s="124" t="s">
        <v>93</v>
      </c>
      <c r="W37" s="123">
        <f t="shared" si="3"/>
        <v>5</v>
      </c>
      <c r="X37" s="123" t="str">
        <f t="shared" si="4"/>
        <v>Quarter 2</v>
      </c>
      <c r="Y37" s="123" t="str" cm="1">
        <f t="array" ref="Y37">_xlfn.IFS(OR(W37=1,W37=2,W37=3),"1",(OR(W37=4,W37=5,W37=6)),"2",(OR(W37=7,W37=8,W37=9)),"3",(OR(W37=10,W37=11,W37=12)),"4")</f>
        <v>2</v>
      </c>
      <c r="Z37" s="124">
        <v>2010</v>
      </c>
    </row>
    <row r="38" spans="1:26" ht="17.149999999999999"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68</v>
      </c>
      <c r="L38" s="46" t="s">
        <v>68</v>
      </c>
      <c r="M38" s="46" t="s">
        <v>68</v>
      </c>
      <c r="N38" s="50" t="s">
        <v>68</v>
      </c>
      <c r="O38" s="46">
        <v>399.24</v>
      </c>
      <c r="P38" s="46">
        <v>19.43</v>
      </c>
      <c r="Q38" s="46">
        <v>14.8</v>
      </c>
      <c r="R38" s="50">
        <v>11.35</v>
      </c>
      <c r="S38" s="45" t="s">
        <v>68</v>
      </c>
      <c r="T38" s="53" t="s">
        <v>68</v>
      </c>
      <c r="V38" s="124" t="s">
        <v>94</v>
      </c>
      <c r="W38" s="123">
        <f t="shared" si="3"/>
        <v>6</v>
      </c>
      <c r="X38" s="123" t="str">
        <f t="shared" si="4"/>
        <v>Quarter 2</v>
      </c>
      <c r="Y38" s="123" t="str" cm="1">
        <f t="array" ref="Y38">_xlfn.IFS(OR(W38=1,W38=2,W38=3),"1",(OR(W38=4,W38=5,W38=6)),"2",(OR(W38=7,W38=8,W38=9)),"3",(OR(W38=10,W38=11,W38=12)),"4")</f>
        <v>2</v>
      </c>
      <c r="Z38" s="124">
        <v>2010</v>
      </c>
    </row>
    <row r="39" spans="1:26" ht="17.149999999999999"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68</v>
      </c>
      <c r="L39" s="46" t="s">
        <v>68</v>
      </c>
      <c r="M39" s="46" t="s">
        <v>68</v>
      </c>
      <c r="N39" s="50" t="s">
        <v>68</v>
      </c>
      <c r="O39" s="46">
        <v>386.41</v>
      </c>
      <c r="P39" s="46">
        <v>13.36</v>
      </c>
      <c r="Q39" s="46">
        <v>15.26</v>
      </c>
      <c r="R39" s="50">
        <v>10.6</v>
      </c>
      <c r="S39" s="45" t="s">
        <v>68</v>
      </c>
      <c r="T39" s="53" t="s">
        <v>68</v>
      </c>
      <c r="V39" s="124" t="s">
        <v>95</v>
      </c>
      <c r="W39" s="123">
        <f t="shared" si="3"/>
        <v>7</v>
      </c>
      <c r="X39" s="123" t="str">
        <f t="shared" si="4"/>
        <v>Quarter 3</v>
      </c>
      <c r="Y39" s="123" t="str" cm="1">
        <f t="array" ref="Y39">_xlfn.IFS(OR(W39=1,W39=2,W39=3),"1",(OR(W39=4,W39=5,W39=6)),"2",(OR(W39=7,W39=8,W39=9)),"3",(OR(W39=10,W39=11,W39=12)),"4")</f>
        <v>3</v>
      </c>
      <c r="Z39" s="124">
        <v>2010</v>
      </c>
    </row>
    <row r="40" spans="1:26" ht="17.149999999999999"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68</v>
      </c>
      <c r="L40" s="46" t="s">
        <v>68</v>
      </c>
      <c r="M40" s="46" t="s">
        <v>68</v>
      </c>
      <c r="N40" s="50" t="s">
        <v>68</v>
      </c>
      <c r="O40" s="46">
        <v>390.35</v>
      </c>
      <c r="P40" s="46">
        <v>8.1199999999999992</v>
      </c>
      <c r="Q40" s="46">
        <v>21.8</v>
      </c>
      <c r="R40" s="50">
        <v>7.21</v>
      </c>
      <c r="S40" s="45" t="s">
        <v>68</v>
      </c>
      <c r="T40" s="53" t="s">
        <v>68</v>
      </c>
      <c r="V40" s="124" t="s">
        <v>96</v>
      </c>
      <c r="W40" s="123">
        <f t="shared" si="3"/>
        <v>8</v>
      </c>
      <c r="X40" s="125" t="str">
        <f t="shared" si="4"/>
        <v>Quarter 3</v>
      </c>
      <c r="Y40" s="123" t="str" cm="1">
        <f t="array" ref="Y40">_xlfn.IFS(OR(W40=1,W40=2,W40=3),"1",(OR(W40=4,W40=5,W40=6)),"2",(OR(W40=7,W40=8,W40=9)),"3",(OR(W40=10,W40=11,W40=12)),"4")</f>
        <v>3</v>
      </c>
      <c r="Z40" s="124">
        <v>2010</v>
      </c>
    </row>
    <row r="41" spans="1:26" ht="17.149999999999999"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68</v>
      </c>
      <c r="L41" s="46" t="s">
        <v>68</v>
      </c>
      <c r="M41" s="46" t="s">
        <v>68</v>
      </c>
      <c r="N41" s="50" t="s">
        <v>68</v>
      </c>
      <c r="O41" s="46">
        <v>383.09</v>
      </c>
      <c r="P41" s="46">
        <v>8.06</v>
      </c>
      <c r="Q41" s="46">
        <v>23.18</v>
      </c>
      <c r="R41" s="50">
        <v>1.79</v>
      </c>
      <c r="S41" s="45" t="s">
        <v>68</v>
      </c>
      <c r="T41" s="53" t="s">
        <v>68</v>
      </c>
      <c r="V41" s="124" t="s">
        <v>97</v>
      </c>
      <c r="W41" s="123">
        <f t="shared" ref="W41:W57" si="9">MONTH(1&amp;LEFT(V41,3))</f>
        <v>9</v>
      </c>
      <c r="X41" s="123" t="str">
        <f t="shared" ref="X41:X57" si="10">"Quarter "&amp;Y41</f>
        <v>Quarter 3</v>
      </c>
      <c r="Y41" s="123" t="str" cm="1">
        <f t="array" ref="Y41">_xlfn.IFS(OR(W41=1,W41=2,W41=3),"1",(OR(W41=4,W41=5,W41=6)),"2",(OR(W41=7,W41=8,W41=9)),"3",(OR(W41=10,W41=11,W41=12)),"4")</f>
        <v>3</v>
      </c>
      <c r="Z41" s="124">
        <v>2010</v>
      </c>
    </row>
    <row r="42" spans="1:26" ht="17.149999999999999"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68</v>
      </c>
      <c r="L42" s="46" t="s">
        <v>68</v>
      </c>
      <c r="M42" s="46" t="s">
        <v>68</v>
      </c>
      <c r="N42" s="50" t="s">
        <v>68</v>
      </c>
      <c r="O42" s="46">
        <v>411.24</v>
      </c>
      <c r="P42" s="46">
        <v>16.62</v>
      </c>
      <c r="Q42" s="46">
        <v>26.05</v>
      </c>
      <c r="R42" s="50">
        <v>3.11</v>
      </c>
      <c r="S42" s="45" t="s">
        <v>68</v>
      </c>
      <c r="T42" s="53" t="s">
        <v>68</v>
      </c>
      <c r="V42" s="124" t="s">
        <v>98</v>
      </c>
      <c r="W42" s="123">
        <f t="shared" si="9"/>
        <v>10</v>
      </c>
      <c r="X42" s="123" t="str">
        <f t="shared" si="10"/>
        <v>Quarter 4</v>
      </c>
      <c r="Y42" s="123" t="str" cm="1">
        <f t="array" ref="Y42">_xlfn.IFS(OR(W42=1,W42=2,W42=3),"1",(OR(W42=4,W42=5,W42=6)),"2",(OR(W42=7,W42=8,W42=9)),"3",(OR(W42=10,W42=11,W42=12)),"4")</f>
        <v>4</v>
      </c>
      <c r="Z42" s="124">
        <v>2010</v>
      </c>
    </row>
    <row r="43" spans="1:26" ht="17.149999999999999"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68</v>
      </c>
      <c r="L43" s="46" t="s">
        <v>68</v>
      </c>
      <c r="M43" s="46" t="s">
        <v>68</v>
      </c>
      <c r="N43" s="50" t="s">
        <v>68</v>
      </c>
      <c r="O43" s="46">
        <v>414.89</v>
      </c>
      <c r="P43" s="46">
        <v>20.55</v>
      </c>
      <c r="Q43" s="46">
        <v>28.27</v>
      </c>
      <c r="R43" s="50">
        <v>2.39</v>
      </c>
      <c r="S43" s="45" t="s">
        <v>68</v>
      </c>
      <c r="T43" s="53" t="s">
        <v>68</v>
      </c>
      <c r="V43" s="124" t="s">
        <v>99</v>
      </c>
      <c r="W43" s="123">
        <f t="shared" si="9"/>
        <v>11</v>
      </c>
      <c r="X43" s="123" t="str">
        <f t="shared" si="10"/>
        <v>Quarter 4</v>
      </c>
      <c r="Y43" s="123" t="str" cm="1">
        <f t="array" ref="Y43">_xlfn.IFS(OR(W43=1,W43=2,W43=3),"1",(OR(W43=4,W43=5,W43=6)),"2",(OR(W43=7,W43=8,W43=9)),"3",(OR(W43=10,W43=11,W43=12)),"4")</f>
        <v>4</v>
      </c>
      <c r="Z43" s="124">
        <v>2010</v>
      </c>
    </row>
    <row r="44" spans="1:26" ht="17.149999999999999"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68</v>
      </c>
      <c r="L44" s="46" t="s">
        <v>68</v>
      </c>
      <c r="M44" s="46" t="s">
        <v>68</v>
      </c>
      <c r="N44" s="50" t="s">
        <v>68</v>
      </c>
      <c r="O44" s="46">
        <v>472.59</v>
      </c>
      <c r="P44" s="46">
        <v>35.31</v>
      </c>
      <c r="Q44" s="46">
        <v>32.85</v>
      </c>
      <c r="R44" s="50">
        <v>1.57</v>
      </c>
      <c r="S44" s="45" t="s">
        <v>68</v>
      </c>
      <c r="T44" s="53" t="s">
        <v>68</v>
      </c>
      <c r="V44" s="124" t="s">
        <v>100</v>
      </c>
      <c r="W44" s="123">
        <f t="shared" si="9"/>
        <v>12</v>
      </c>
      <c r="X44" s="125" t="str">
        <f t="shared" si="10"/>
        <v>Quarter 4</v>
      </c>
      <c r="Y44" s="123" t="str" cm="1">
        <f t="array" ref="Y44">_xlfn.IFS(OR(W44=1,W44=2,W44=3),"1",(OR(W44=4,W44=5,W44=6)),"2",(OR(W44=7,W44=8,W44=9)),"3",(OR(W44=10,W44=11,W44=12)),"4")</f>
        <v>4</v>
      </c>
      <c r="Z44" s="124">
        <v>2010</v>
      </c>
    </row>
    <row r="45" spans="1:26" ht="17.149999999999999"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68</v>
      </c>
      <c r="L45" s="46" t="s">
        <v>68</v>
      </c>
      <c r="M45" s="46" t="s">
        <v>68</v>
      </c>
      <c r="N45" s="50" t="s">
        <v>68</v>
      </c>
      <c r="O45" s="46">
        <v>448.19</v>
      </c>
      <c r="P45" s="46">
        <v>25.71</v>
      </c>
      <c r="Q45" s="46">
        <v>38.06</v>
      </c>
      <c r="R45" s="50">
        <v>2.83</v>
      </c>
      <c r="S45" s="45" t="s">
        <v>68</v>
      </c>
      <c r="T45" s="53" t="s">
        <v>68</v>
      </c>
      <c r="V45" s="124" t="s">
        <v>89</v>
      </c>
      <c r="W45" s="123">
        <f t="shared" si="9"/>
        <v>1</v>
      </c>
      <c r="X45" s="123" t="str">
        <f t="shared" si="10"/>
        <v>Quarter 1</v>
      </c>
      <c r="Y45" s="123" t="str" cm="1">
        <f t="array" ref="Y45">_xlfn.IFS(OR(W45=1,W45=2,W45=3),"1",(OR(W45=4,W45=5,W45=6)),"2",(OR(W45=7,W45=8,W45=9)),"3",(OR(W45=10,W45=11,W45=12)),"4")</f>
        <v>1</v>
      </c>
      <c r="Z45" s="124">
        <v>2011</v>
      </c>
    </row>
    <row r="46" spans="1:26" ht="17.149999999999999"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68</v>
      </c>
      <c r="L46" s="46" t="s">
        <v>68</v>
      </c>
      <c r="M46" s="46" t="s">
        <v>68</v>
      </c>
      <c r="N46" s="50" t="s">
        <v>68</v>
      </c>
      <c r="O46" s="46">
        <v>380.63</v>
      </c>
      <c r="P46" s="46">
        <v>15.41</v>
      </c>
      <c r="Q46" s="46">
        <v>31.32</v>
      </c>
      <c r="R46" s="50">
        <v>1.39</v>
      </c>
      <c r="S46" s="45" t="s">
        <v>68</v>
      </c>
      <c r="T46" s="53" t="s">
        <v>68</v>
      </c>
      <c r="V46" s="124" t="s">
        <v>90</v>
      </c>
      <c r="W46" s="123">
        <f t="shared" si="9"/>
        <v>2</v>
      </c>
      <c r="X46" s="123" t="str">
        <f t="shared" si="10"/>
        <v>Quarter 1</v>
      </c>
      <c r="Y46" s="123" t="str" cm="1">
        <f t="array" ref="Y46">_xlfn.IFS(OR(W46=1,W46=2,W46=3),"1",(OR(W46=4,W46=5,W46=6)),"2",(OR(W46=7,W46=8,W46=9)),"3",(OR(W46=10,W46=11,W46=12)),"4")</f>
        <v>1</v>
      </c>
      <c r="Z46" s="124">
        <v>2011</v>
      </c>
    </row>
    <row r="47" spans="1:26" ht="17.149999999999999"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68</v>
      </c>
      <c r="L47" s="46" t="s">
        <v>68</v>
      </c>
      <c r="M47" s="46" t="s">
        <v>68</v>
      </c>
      <c r="N47" s="50" t="s">
        <v>68</v>
      </c>
      <c r="O47" s="46">
        <v>441.08</v>
      </c>
      <c r="P47" s="46">
        <v>18.5</v>
      </c>
      <c r="Q47" s="46">
        <v>38.31</v>
      </c>
      <c r="R47" s="50">
        <v>5.8</v>
      </c>
      <c r="S47" s="45" t="s">
        <v>68</v>
      </c>
      <c r="T47" s="53" t="s">
        <v>68</v>
      </c>
      <c r="V47" s="124" t="s">
        <v>91</v>
      </c>
      <c r="W47" s="123">
        <f t="shared" si="9"/>
        <v>3</v>
      </c>
      <c r="X47" s="123" t="str">
        <f t="shared" si="10"/>
        <v>Quarter 1</v>
      </c>
      <c r="Y47" s="123" t="str" cm="1">
        <f t="array" ref="Y47">_xlfn.IFS(OR(W47=1,W47=2,W47=3),"1",(OR(W47=4,W47=5,W47=6)),"2",(OR(W47=7,W47=8,W47=9)),"3",(OR(W47=10,W47=11,W47=12)),"4")</f>
        <v>1</v>
      </c>
      <c r="Z47" s="124">
        <v>2011</v>
      </c>
    </row>
    <row r="48" spans="1:26" ht="17.149999999999999"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68</v>
      </c>
      <c r="L48" s="46" t="s">
        <v>68</v>
      </c>
      <c r="M48" s="46" t="s">
        <v>68</v>
      </c>
      <c r="N48" s="50" t="s">
        <v>68</v>
      </c>
      <c r="O48" s="46">
        <v>416.78</v>
      </c>
      <c r="P48" s="46">
        <v>18.64</v>
      </c>
      <c r="Q48" s="46">
        <v>41.73</v>
      </c>
      <c r="R48" s="50">
        <v>11.48</v>
      </c>
      <c r="S48" s="45" t="s">
        <v>68</v>
      </c>
      <c r="T48" s="53" t="s">
        <v>68</v>
      </c>
      <c r="V48" s="124" t="s">
        <v>92</v>
      </c>
      <c r="W48" s="123">
        <f t="shared" si="9"/>
        <v>4</v>
      </c>
      <c r="X48" s="125" t="str">
        <f t="shared" si="10"/>
        <v>Quarter 2</v>
      </c>
      <c r="Y48" s="123" t="str" cm="1">
        <f t="array" ref="Y48">_xlfn.IFS(OR(W48=1,W48=2,W48=3),"1",(OR(W48=4,W48=5,W48=6)),"2",(OR(W48=7,W48=8,W48=9)),"3",(OR(W48=10,W48=11,W48=12)),"4")</f>
        <v>2</v>
      </c>
      <c r="Z48" s="124">
        <v>2011</v>
      </c>
    </row>
    <row r="49" spans="1:26" ht="17.149999999999999"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68</v>
      </c>
      <c r="L49" s="46" t="s">
        <v>68</v>
      </c>
      <c r="M49" s="46" t="s">
        <v>68</v>
      </c>
      <c r="N49" s="50" t="s">
        <v>68</v>
      </c>
      <c r="O49" s="46">
        <v>392.93</v>
      </c>
      <c r="P49" s="46">
        <v>13.6</v>
      </c>
      <c r="Q49" s="46">
        <v>38.6</v>
      </c>
      <c r="R49" s="50">
        <v>9.9700000000000006</v>
      </c>
      <c r="S49" s="45" t="s">
        <v>68</v>
      </c>
      <c r="T49" s="53" t="s">
        <v>68</v>
      </c>
      <c r="V49" s="124" t="s">
        <v>93</v>
      </c>
      <c r="W49" s="123">
        <f t="shared" si="9"/>
        <v>5</v>
      </c>
      <c r="X49" s="123" t="str">
        <f t="shared" si="10"/>
        <v>Quarter 2</v>
      </c>
      <c r="Y49" s="123" t="str" cm="1">
        <f t="array" ref="Y49">_xlfn.IFS(OR(W49=1,W49=2,W49=3),"1",(OR(W49=4,W49=5,W49=6)),"2",(OR(W49=7,W49=8,W49=9)),"3",(OR(W49=10,W49=11,W49=12)),"4")</f>
        <v>2</v>
      </c>
      <c r="Z49" s="124">
        <v>2011</v>
      </c>
    </row>
    <row r="50" spans="1:26" ht="17.149999999999999"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68</v>
      </c>
      <c r="L50" s="46" t="s">
        <v>68</v>
      </c>
      <c r="M50" s="46" t="s">
        <v>68</v>
      </c>
      <c r="N50" s="50" t="s">
        <v>68</v>
      </c>
      <c r="O50" s="46">
        <v>358.74</v>
      </c>
      <c r="P50" s="46">
        <v>6.39</v>
      </c>
      <c r="Q50" s="46">
        <v>31.68</v>
      </c>
      <c r="R50" s="50">
        <v>8.3000000000000007</v>
      </c>
      <c r="S50" s="45" t="s">
        <v>68</v>
      </c>
      <c r="T50" s="53" t="s">
        <v>68</v>
      </c>
      <c r="V50" s="124" t="s">
        <v>94</v>
      </c>
      <c r="W50" s="123">
        <f t="shared" si="9"/>
        <v>6</v>
      </c>
      <c r="X50" s="123" t="str">
        <f t="shared" si="10"/>
        <v>Quarter 2</v>
      </c>
      <c r="Y50" s="123" t="str" cm="1">
        <f t="array" ref="Y50">_xlfn.IFS(OR(W50=1,W50=2,W50=3),"1",(OR(W50=4,W50=5,W50=6)),"2",(OR(W50=7,W50=8,W50=9)),"3",(OR(W50=10,W50=11,W50=12)),"4")</f>
        <v>2</v>
      </c>
      <c r="Z50" s="124">
        <v>2011</v>
      </c>
    </row>
    <row r="51" spans="1:26" ht="17.149999999999999"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68</v>
      </c>
      <c r="L51" s="46" t="s">
        <v>68</v>
      </c>
      <c r="M51" s="46" t="s">
        <v>68</v>
      </c>
      <c r="N51" s="50" t="s">
        <v>68</v>
      </c>
      <c r="O51" s="46">
        <v>359.78</v>
      </c>
      <c r="P51" s="46">
        <v>5.47</v>
      </c>
      <c r="Q51" s="46">
        <v>29.31</v>
      </c>
      <c r="R51" s="50">
        <v>9.25</v>
      </c>
      <c r="S51" s="45" t="s">
        <v>68</v>
      </c>
      <c r="T51" s="53" t="s">
        <v>68</v>
      </c>
      <c r="V51" s="124" t="s">
        <v>95</v>
      </c>
      <c r="W51" s="123">
        <f t="shared" si="9"/>
        <v>7</v>
      </c>
      <c r="X51" s="123" t="str">
        <f t="shared" si="10"/>
        <v>Quarter 3</v>
      </c>
      <c r="Y51" s="123" t="str" cm="1">
        <f t="array" ref="Y51">_xlfn.IFS(OR(W51=1,W51=2,W51=3),"1",(OR(W51=4,W51=5,W51=6)),"2",(OR(W51=7,W51=8,W51=9)),"3",(OR(W51=10,W51=11,W51=12)),"4")</f>
        <v>3</v>
      </c>
      <c r="Z51" s="124">
        <v>2011</v>
      </c>
    </row>
    <row r="52" spans="1:26" ht="17.149999999999999"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68</v>
      </c>
      <c r="L52" s="46" t="s">
        <v>68</v>
      </c>
      <c r="M52" s="46" t="s">
        <v>68</v>
      </c>
      <c r="N52" s="50" t="s">
        <v>68</v>
      </c>
      <c r="O52" s="46">
        <v>305.64</v>
      </c>
      <c r="P52" s="46">
        <v>7.24</v>
      </c>
      <c r="Q52" s="46">
        <v>28.02</v>
      </c>
      <c r="R52" s="50">
        <v>4.54</v>
      </c>
      <c r="S52" s="45" t="s">
        <v>68</v>
      </c>
      <c r="T52" s="53" t="s">
        <v>68</v>
      </c>
      <c r="V52" s="124" t="s">
        <v>96</v>
      </c>
      <c r="W52" s="123">
        <f t="shared" si="9"/>
        <v>8</v>
      </c>
      <c r="X52" s="125" t="str">
        <f t="shared" si="10"/>
        <v>Quarter 3</v>
      </c>
      <c r="Y52" s="123" t="str" cm="1">
        <f t="array" ref="Y52">_xlfn.IFS(OR(W52=1,W52=2,W52=3),"1",(OR(W52=4,W52=5,W52=6)),"2",(OR(W52=7,W52=8,W52=9)),"3",(OR(W52=10,W52=11,W52=12)),"4")</f>
        <v>3</v>
      </c>
      <c r="Z52" s="124">
        <v>2011</v>
      </c>
    </row>
    <row r="53" spans="1:26" ht="17.149999999999999"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68</v>
      </c>
      <c r="L53" s="46" t="s">
        <v>68</v>
      </c>
      <c r="M53" s="46" t="s">
        <v>68</v>
      </c>
      <c r="N53" s="50" t="s">
        <v>68</v>
      </c>
      <c r="O53" s="46">
        <v>345.54</v>
      </c>
      <c r="P53" s="46">
        <v>9.9700000000000006</v>
      </c>
      <c r="Q53" s="46">
        <v>25</v>
      </c>
      <c r="R53" s="50">
        <v>2.46</v>
      </c>
      <c r="S53" s="45" t="s">
        <v>68</v>
      </c>
      <c r="T53" s="53" t="s">
        <v>68</v>
      </c>
      <c r="V53" s="124" t="s">
        <v>97</v>
      </c>
      <c r="W53" s="123">
        <f t="shared" si="9"/>
        <v>9</v>
      </c>
      <c r="X53" s="123" t="str">
        <f t="shared" si="10"/>
        <v>Quarter 3</v>
      </c>
      <c r="Y53" s="123" t="str" cm="1">
        <f t="array" ref="Y53">_xlfn.IFS(OR(W53=1,W53=2,W53=3),"1",(OR(W53=4,W53=5,W53=6)),"2",(OR(W53=7,W53=8,W53=9)),"3",(OR(W53=10,W53=11,W53=12)),"4")</f>
        <v>3</v>
      </c>
      <c r="Z53" s="124">
        <v>2011</v>
      </c>
    </row>
    <row r="54" spans="1:26" ht="17.149999999999999"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68</v>
      </c>
      <c r="L54" s="46" t="s">
        <v>68</v>
      </c>
      <c r="M54" s="46" t="s">
        <v>68</v>
      </c>
      <c r="N54" s="50" t="s">
        <v>68</v>
      </c>
      <c r="O54" s="46">
        <v>385.89</v>
      </c>
      <c r="P54" s="46">
        <v>8.6300000000000008</v>
      </c>
      <c r="Q54" s="46">
        <v>27.29</v>
      </c>
      <c r="R54" s="50">
        <v>2.33</v>
      </c>
      <c r="S54" s="45" t="s">
        <v>68</v>
      </c>
      <c r="T54" s="53" t="s">
        <v>68</v>
      </c>
      <c r="V54" s="124" t="s">
        <v>98</v>
      </c>
      <c r="W54" s="123">
        <f t="shared" si="9"/>
        <v>10</v>
      </c>
      <c r="X54" s="123" t="str">
        <f t="shared" si="10"/>
        <v>Quarter 4</v>
      </c>
      <c r="Y54" s="123" t="str" cm="1">
        <f t="array" ref="Y54">_xlfn.IFS(OR(W54=1,W54=2,W54=3),"1",(OR(W54=4,W54=5,W54=6)),"2",(OR(W54=7,W54=8,W54=9)),"3",(OR(W54=10,W54=11,W54=12)),"4")</f>
        <v>4</v>
      </c>
      <c r="Z54" s="124">
        <v>2011</v>
      </c>
    </row>
    <row r="55" spans="1:26" ht="17.149999999999999"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68</v>
      </c>
      <c r="L55" s="46" t="s">
        <v>68</v>
      </c>
      <c r="M55" s="46" t="s">
        <v>68</v>
      </c>
      <c r="N55" s="50" t="s">
        <v>68</v>
      </c>
      <c r="O55" s="46">
        <v>390.33</v>
      </c>
      <c r="P55" s="46">
        <v>15.88</v>
      </c>
      <c r="Q55" s="46">
        <v>18.41</v>
      </c>
      <c r="R55" s="50">
        <v>0.48</v>
      </c>
      <c r="S55" s="45" t="s">
        <v>68</v>
      </c>
      <c r="T55" s="53" t="s">
        <v>68</v>
      </c>
      <c r="V55" s="124" t="s">
        <v>99</v>
      </c>
      <c r="W55" s="123">
        <f t="shared" si="9"/>
        <v>11</v>
      </c>
      <c r="X55" s="123" t="str">
        <f t="shared" si="10"/>
        <v>Quarter 4</v>
      </c>
      <c r="Y55" s="123" t="str" cm="1">
        <f t="array" ref="Y55">_xlfn.IFS(OR(W55=1,W55=2,W55=3),"1",(OR(W55=4,W55=5,W55=6)),"2",(OR(W55=7,W55=8,W55=9)),"3",(OR(W55=10,W55=11,W55=12)),"4")</f>
        <v>4</v>
      </c>
      <c r="Z55" s="124">
        <v>2011</v>
      </c>
    </row>
    <row r="56" spans="1:26" ht="17.149999999999999"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68</v>
      </c>
      <c r="L56" s="46" t="s">
        <v>68</v>
      </c>
      <c r="M56" s="46" t="s">
        <v>68</v>
      </c>
      <c r="N56" s="50" t="s">
        <v>68</v>
      </c>
      <c r="O56" s="46">
        <v>440.24</v>
      </c>
      <c r="P56" s="46">
        <v>18.170000000000002</v>
      </c>
      <c r="Q56" s="46">
        <v>24.28</v>
      </c>
      <c r="R56" s="50">
        <v>0.46</v>
      </c>
      <c r="S56" s="45" t="s">
        <v>68</v>
      </c>
      <c r="T56" s="53" t="s">
        <v>68</v>
      </c>
      <c r="V56" s="124" t="s">
        <v>100</v>
      </c>
      <c r="W56" s="123">
        <f t="shared" si="9"/>
        <v>12</v>
      </c>
      <c r="X56" s="125" t="str">
        <f t="shared" si="10"/>
        <v>Quarter 4</v>
      </c>
      <c r="Y56" s="123" t="str" cm="1">
        <f t="array" ref="Y56">_xlfn.IFS(OR(W56=1,W56=2,W56=3),"1",(OR(W56=4,W56=5,W56=6)),"2",(OR(W56=7,W56=8,W56=9)),"3",(OR(W56=10,W56=11,W56=12)),"4")</f>
        <v>4</v>
      </c>
      <c r="Z56" s="124">
        <v>2011</v>
      </c>
    </row>
    <row r="57" spans="1:26" ht="17.149999999999999"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68</v>
      </c>
      <c r="L57" s="46" t="s">
        <v>68</v>
      </c>
      <c r="M57" s="46" t="s">
        <v>68</v>
      </c>
      <c r="N57" s="50" t="s">
        <v>68</v>
      </c>
      <c r="O57" s="46">
        <v>369.17</v>
      </c>
      <c r="P57" s="46">
        <v>17.7</v>
      </c>
      <c r="Q57" s="46">
        <v>18.079999999999998</v>
      </c>
      <c r="R57" s="50">
        <v>1.52</v>
      </c>
      <c r="S57" s="45" t="s">
        <v>68</v>
      </c>
      <c r="T57" s="53" t="s">
        <v>68</v>
      </c>
      <c r="V57" s="124" t="s">
        <v>89</v>
      </c>
      <c r="W57" s="123">
        <f t="shared" si="9"/>
        <v>1</v>
      </c>
      <c r="X57" s="123" t="str">
        <f t="shared" si="10"/>
        <v>Quarter 1</v>
      </c>
      <c r="Y57" s="123" t="str" cm="1">
        <f t="array" ref="Y57">_xlfn.IFS(OR(W57=1,W57=2,W57=3),"1",(OR(W57=4,W57=5,W57=6)),"2",(OR(W57=7,W57=8,W57=9)),"3",(OR(W57=10,W57=11,W57=12)),"4")</f>
        <v>1</v>
      </c>
      <c r="Z57" s="124">
        <v>2012</v>
      </c>
    </row>
    <row r="58" spans="1:26" ht="17.149999999999999"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68</v>
      </c>
      <c r="L58" s="46" t="s">
        <v>68</v>
      </c>
      <c r="M58" s="46" t="s">
        <v>68</v>
      </c>
      <c r="N58" s="50" t="s">
        <v>68</v>
      </c>
      <c r="O58" s="46">
        <v>354.1</v>
      </c>
      <c r="P58" s="46">
        <v>21.5</v>
      </c>
      <c r="Q58" s="46">
        <v>17.22</v>
      </c>
      <c r="R58" s="50">
        <v>2.1800000000000002</v>
      </c>
      <c r="S58" s="45" t="s">
        <v>68</v>
      </c>
      <c r="T58" s="53" t="s">
        <v>68</v>
      </c>
      <c r="V58" s="124" t="s">
        <v>90</v>
      </c>
      <c r="W58" s="123">
        <f t="shared" ref="W58:W121" si="11">MONTH(1&amp;LEFT(V58,3))</f>
        <v>2</v>
      </c>
      <c r="X58" s="123" t="str">
        <f t="shared" ref="X58:X121" si="12">"Quarter "&amp;Y58</f>
        <v>Quarter 1</v>
      </c>
      <c r="Y58" s="123" t="str" cm="1">
        <f t="array" ref="Y58">_xlfn.IFS(OR(W58=1,W58=2,W58=3),"1",(OR(W58=4,W58=5,W58=6)),"2",(OR(W58=7,W58=8,W58=9)),"3",(OR(W58=10,W58=11,W58=12)),"4")</f>
        <v>1</v>
      </c>
      <c r="Z58" s="124">
        <v>2012</v>
      </c>
    </row>
    <row r="59" spans="1:26" ht="17.149999999999999"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68</v>
      </c>
      <c r="L59" s="46" t="s">
        <v>68</v>
      </c>
      <c r="M59" s="46" t="s">
        <v>68</v>
      </c>
      <c r="N59" s="50" t="s">
        <v>68</v>
      </c>
      <c r="O59" s="46">
        <v>396.28</v>
      </c>
      <c r="P59" s="46">
        <v>10.87</v>
      </c>
      <c r="Q59" s="46">
        <v>17.79</v>
      </c>
      <c r="R59" s="50">
        <v>7.22</v>
      </c>
      <c r="S59" s="45" t="s">
        <v>68</v>
      </c>
      <c r="T59" s="53" t="s">
        <v>68</v>
      </c>
      <c r="V59" s="124" t="s">
        <v>91</v>
      </c>
      <c r="W59" s="123">
        <f t="shared" si="11"/>
        <v>3</v>
      </c>
      <c r="X59" s="123" t="str">
        <f t="shared" si="12"/>
        <v>Quarter 1</v>
      </c>
      <c r="Y59" s="123" t="str" cm="1">
        <f t="array" ref="Y59">_xlfn.IFS(OR(W59=1,W59=2,W59=3),"1",(OR(W59=4,W59=5,W59=6)),"2",(OR(W59=7,W59=8,W59=9)),"3",(OR(W59=10,W59=11,W59=12)),"4")</f>
        <v>1</v>
      </c>
      <c r="Z59" s="124">
        <v>2012</v>
      </c>
    </row>
    <row r="60" spans="1:26" ht="17.149999999999999"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68</v>
      </c>
      <c r="L60" s="46" t="s">
        <v>68</v>
      </c>
      <c r="M60" s="46" t="s">
        <v>68</v>
      </c>
      <c r="N60" s="50" t="s">
        <v>68</v>
      </c>
      <c r="O60" s="46">
        <v>370.36</v>
      </c>
      <c r="P60" s="46">
        <v>10.65</v>
      </c>
      <c r="Q60" s="46">
        <v>26.74</v>
      </c>
      <c r="R60" s="50">
        <v>3.95</v>
      </c>
      <c r="S60" s="45" t="s">
        <v>68</v>
      </c>
      <c r="T60" s="53" t="s">
        <v>68</v>
      </c>
      <c r="V60" s="124" t="s">
        <v>92</v>
      </c>
      <c r="W60" s="123">
        <f t="shared" si="11"/>
        <v>4</v>
      </c>
      <c r="X60" s="125" t="str">
        <f t="shared" si="12"/>
        <v>Quarter 2</v>
      </c>
      <c r="Y60" s="123" t="str" cm="1">
        <f t="array" ref="Y60">_xlfn.IFS(OR(W60=1,W60=2,W60=3),"1",(OR(W60=4,W60=5,W60=6)),"2",(OR(W60=7,W60=8,W60=9)),"3",(OR(W60=10,W60=11,W60=12)),"4")</f>
        <v>2</v>
      </c>
      <c r="Z60" s="124">
        <v>2012</v>
      </c>
    </row>
    <row r="61" spans="1:26" ht="17.149999999999999"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68</v>
      </c>
      <c r="L61" s="46" t="s">
        <v>68</v>
      </c>
      <c r="M61" s="46" t="s">
        <v>68</v>
      </c>
      <c r="N61" s="50" t="s">
        <v>68</v>
      </c>
      <c r="O61" s="46">
        <v>364.14</v>
      </c>
      <c r="P61" s="46">
        <v>11.95</v>
      </c>
      <c r="Q61" s="46">
        <v>21.65</v>
      </c>
      <c r="R61" s="50">
        <v>6.22</v>
      </c>
      <c r="S61" s="45" t="s">
        <v>68</v>
      </c>
      <c r="T61" s="53" t="s">
        <v>68</v>
      </c>
      <c r="V61" s="124" t="s">
        <v>93</v>
      </c>
      <c r="W61" s="123">
        <f t="shared" si="11"/>
        <v>5</v>
      </c>
      <c r="X61" s="123" t="str">
        <f t="shared" si="12"/>
        <v>Quarter 2</v>
      </c>
      <c r="Y61" s="123" t="str" cm="1">
        <f t="array" ref="Y61">_xlfn.IFS(OR(W61=1,W61=2,W61=3),"1",(OR(W61=4,W61=5,W61=6)),"2",(OR(W61=7,W61=8,W61=9)),"3",(OR(W61=10,W61=11,W61=12)),"4")</f>
        <v>2</v>
      </c>
      <c r="Z61" s="124">
        <v>2012</v>
      </c>
    </row>
    <row r="62" spans="1:26" ht="17.149999999999999"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68</v>
      </c>
      <c r="L62" s="46" t="s">
        <v>68</v>
      </c>
      <c r="M62" s="46" t="s">
        <v>68</v>
      </c>
      <c r="N62" s="50" t="s">
        <v>68</v>
      </c>
      <c r="O62" s="46">
        <v>349.95</v>
      </c>
      <c r="P62" s="46">
        <v>6.38</v>
      </c>
      <c r="Q62" s="46">
        <v>16.690000000000001</v>
      </c>
      <c r="R62" s="50">
        <v>9.8699999999999992</v>
      </c>
      <c r="S62" s="45" t="s">
        <v>68</v>
      </c>
      <c r="T62" s="53" t="s">
        <v>68</v>
      </c>
      <c r="V62" s="124" t="s">
        <v>94</v>
      </c>
      <c r="W62" s="123">
        <f t="shared" si="11"/>
        <v>6</v>
      </c>
      <c r="X62" s="123" t="str">
        <f t="shared" si="12"/>
        <v>Quarter 2</v>
      </c>
      <c r="Y62" s="123" t="str" cm="1">
        <f t="array" ref="Y62">_xlfn.IFS(OR(W62=1,W62=2,W62=3),"1",(OR(W62=4,W62=5,W62=6)),"2",(OR(W62=7,W62=8,W62=9)),"3",(OR(W62=10,W62=11,W62=12)),"4")</f>
        <v>2</v>
      </c>
      <c r="Z62" s="124">
        <v>2012</v>
      </c>
    </row>
    <row r="63" spans="1:26" ht="17.149999999999999"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68</v>
      </c>
      <c r="L63" s="46" t="s">
        <v>68</v>
      </c>
      <c r="M63" s="46" t="s">
        <v>68</v>
      </c>
      <c r="N63" s="50" t="s">
        <v>68</v>
      </c>
      <c r="O63" s="46">
        <v>348.31</v>
      </c>
      <c r="P63" s="46">
        <v>7.53</v>
      </c>
      <c r="Q63" s="46">
        <v>11.2</v>
      </c>
      <c r="R63" s="50">
        <v>8.5</v>
      </c>
      <c r="S63" s="45" t="s">
        <v>68</v>
      </c>
      <c r="T63" s="53" t="s">
        <v>68</v>
      </c>
      <c r="V63" s="124" t="s">
        <v>95</v>
      </c>
      <c r="W63" s="123">
        <f t="shared" si="11"/>
        <v>7</v>
      </c>
      <c r="X63" s="123" t="str">
        <f t="shared" si="12"/>
        <v>Quarter 3</v>
      </c>
      <c r="Y63" s="123" t="str" cm="1">
        <f t="array" ref="Y63">_xlfn.IFS(OR(W63=1,W63=2,W63=3),"1",(OR(W63=4,W63=5,W63=6)),"2",(OR(W63=7,W63=8,W63=9)),"3",(OR(W63=10,W63=11,W63=12)),"4")</f>
        <v>3</v>
      </c>
      <c r="Z63" s="124">
        <v>2012</v>
      </c>
    </row>
    <row r="64" spans="1:26" ht="17.149999999999999"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68</v>
      </c>
      <c r="L64" s="46" t="s">
        <v>68</v>
      </c>
      <c r="M64" s="46" t="s">
        <v>68</v>
      </c>
      <c r="N64" s="50" t="s">
        <v>68</v>
      </c>
      <c r="O64" s="46">
        <v>319.26</v>
      </c>
      <c r="P64" s="46">
        <v>8.43</v>
      </c>
      <c r="Q64" s="46">
        <v>25.88</v>
      </c>
      <c r="R64" s="50">
        <v>5.23</v>
      </c>
      <c r="S64" s="45" t="s">
        <v>68</v>
      </c>
      <c r="T64" s="53" t="s">
        <v>68</v>
      </c>
      <c r="V64" s="124" t="s">
        <v>96</v>
      </c>
      <c r="W64" s="123">
        <f t="shared" si="11"/>
        <v>8</v>
      </c>
      <c r="X64" s="125" t="str">
        <f t="shared" si="12"/>
        <v>Quarter 3</v>
      </c>
      <c r="Y64" s="123" t="str" cm="1">
        <f t="array" ref="Y64">_xlfn.IFS(OR(W64=1,W64=2,W64=3),"1",(OR(W64=4,W64=5,W64=6)),"2",(OR(W64=7,W64=8,W64=9)),"3",(OR(W64=10,W64=11,W64=12)),"4")</f>
        <v>3</v>
      </c>
      <c r="Z64" s="124">
        <v>2012</v>
      </c>
    </row>
    <row r="65" spans="1:26" ht="17.149999999999999"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68</v>
      </c>
      <c r="L65" s="46" t="s">
        <v>68</v>
      </c>
      <c r="M65" s="46" t="s">
        <v>68</v>
      </c>
      <c r="N65" s="50" t="s">
        <v>68</v>
      </c>
      <c r="O65" s="46">
        <v>279.08</v>
      </c>
      <c r="P65" s="46">
        <v>2.2799999999999998</v>
      </c>
      <c r="Q65" s="46">
        <v>10.61</v>
      </c>
      <c r="R65" s="50">
        <v>4.51</v>
      </c>
      <c r="S65" s="45" t="s">
        <v>68</v>
      </c>
      <c r="T65" s="53" t="s">
        <v>68</v>
      </c>
      <c r="V65" s="124" t="s">
        <v>97</v>
      </c>
      <c r="W65" s="123">
        <f t="shared" si="11"/>
        <v>9</v>
      </c>
      <c r="X65" s="123" t="str">
        <f t="shared" si="12"/>
        <v>Quarter 3</v>
      </c>
      <c r="Y65" s="123" t="str" cm="1">
        <f t="array" ref="Y65">_xlfn.IFS(OR(W65=1,W65=2,W65=3),"1",(OR(W65=4,W65=5,W65=6)),"2",(OR(W65=7,W65=8,W65=9)),"3",(OR(W65=10,W65=11,W65=12)),"4")</f>
        <v>3</v>
      </c>
      <c r="Z65" s="124">
        <v>2012</v>
      </c>
    </row>
    <row r="66" spans="1:26" ht="17.149999999999999"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68</v>
      </c>
      <c r="L66" s="46" t="s">
        <v>68</v>
      </c>
      <c r="M66" s="46" t="s">
        <v>68</v>
      </c>
      <c r="N66" s="50" t="s">
        <v>68</v>
      </c>
      <c r="O66" s="46">
        <v>324.02</v>
      </c>
      <c r="P66" s="46">
        <v>11.62</v>
      </c>
      <c r="Q66" s="46">
        <v>6.67</v>
      </c>
      <c r="R66" s="50">
        <v>1.19</v>
      </c>
      <c r="S66" s="45" t="s">
        <v>68</v>
      </c>
      <c r="T66" s="53" t="s">
        <v>68</v>
      </c>
      <c r="V66" s="124" t="s">
        <v>98</v>
      </c>
      <c r="W66" s="123">
        <f t="shared" si="11"/>
        <v>10</v>
      </c>
      <c r="X66" s="123" t="str">
        <f t="shared" si="12"/>
        <v>Quarter 4</v>
      </c>
      <c r="Y66" s="123" t="str" cm="1">
        <f t="array" ref="Y66">_xlfn.IFS(OR(W66=1,W66=2,W66=3),"1",(OR(W66=4,W66=5,W66=6)),"2",(OR(W66=7,W66=8,W66=9)),"3",(OR(W66=10,W66=11,W66=12)),"4")</f>
        <v>4</v>
      </c>
      <c r="Z66" s="124">
        <v>2012</v>
      </c>
    </row>
    <row r="67" spans="1:26" ht="17.149999999999999"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68</v>
      </c>
      <c r="L67" s="46" t="s">
        <v>68</v>
      </c>
      <c r="M67" s="46" t="s">
        <v>68</v>
      </c>
      <c r="N67" s="50" t="s">
        <v>68</v>
      </c>
      <c r="O67" s="46">
        <v>334.05</v>
      </c>
      <c r="P67" s="46">
        <v>18.88</v>
      </c>
      <c r="Q67" s="46">
        <v>12.54</v>
      </c>
      <c r="R67" s="50">
        <v>1.04</v>
      </c>
      <c r="S67" s="45" t="s">
        <v>68</v>
      </c>
      <c r="T67" s="53" t="s">
        <v>68</v>
      </c>
      <c r="V67" s="124" t="s">
        <v>99</v>
      </c>
      <c r="W67" s="123">
        <f t="shared" si="11"/>
        <v>11</v>
      </c>
      <c r="X67" s="123" t="str">
        <f t="shared" si="12"/>
        <v>Quarter 4</v>
      </c>
      <c r="Y67" s="123" t="str" cm="1">
        <f t="array" ref="Y67">_xlfn.IFS(OR(W67=1,W67=2,W67=3),"1",(OR(W67=4,W67=5,W67=6)),"2",(OR(W67=7,W67=8,W67=9)),"3",(OR(W67=10,W67=11,W67=12)),"4")</f>
        <v>4</v>
      </c>
      <c r="Z67" s="124">
        <v>2012</v>
      </c>
    </row>
    <row r="68" spans="1:26" ht="17.149999999999999"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68</v>
      </c>
      <c r="L68" s="46" t="s">
        <v>68</v>
      </c>
      <c r="M68" s="46" t="s">
        <v>68</v>
      </c>
      <c r="N68" s="50" t="s">
        <v>68</v>
      </c>
      <c r="O68" s="46">
        <v>365.83</v>
      </c>
      <c r="P68" s="46">
        <v>26.58</v>
      </c>
      <c r="Q68" s="46">
        <v>18.12</v>
      </c>
      <c r="R68" s="50">
        <v>3.04</v>
      </c>
      <c r="S68" s="45" t="s">
        <v>68</v>
      </c>
      <c r="T68" s="53" t="s">
        <v>68</v>
      </c>
      <c r="V68" s="124" t="s">
        <v>100</v>
      </c>
      <c r="W68" s="123">
        <f t="shared" si="11"/>
        <v>12</v>
      </c>
      <c r="X68" s="125" t="str">
        <f t="shared" si="12"/>
        <v>Quarter 4</v>
      </c>
      <c r="Y68" s="123" t="str" cm="1">
        <f t="array" ref="Y68">_xlfn.IFS(OR(W68=1,W68=2,W68=3),"1",(OR(W68=4,W68=5,W68=6)),"2",(OR(W68=7,W68=8,W68=9)),"3",(OR(W68=10,W68=11,W68=12)),"4")</f>
        <v>4</v>
      </c>
      <c r="Z68" s="124">
        <v>2012</v>
      </c>
    </row>
    <row r="69" spans="1:26" ht="17.149999999999999"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68</v>
      </c>
      <c r="L69" s="46" t="s">
        <v>68</v>
      </c>
      <c r="M69" s="46" t="s">
        <v>68</v>
      </c>
      <c r="N69" s="50" t="s">
        <v>68</v>
      </c>
      <c r="O69" s="46">
        <v>372.93</v>
      </c>
      <c r="P69" s="46">
        <v>26.62</v>
      </c>
      <c r="Q69" s="46">
        <v>9.68</v>
      </c>
      <c r="R69" s="50">
        <v>1.38</v>
      </c>
      <c r="S69" s="45" t="s">
        <v>68</v>
      </c>
      <c r="T69" s="53" t="s">
        <v>68</v>
      </c>
      <c r="V69" s="124" t="s">
        <v>89</v>
      </c>
      <c r="W69" s="123">
        <f t="shared" si="11"/>
        <v>1</v>
      </c>
      <c r="X69" s="123" t="str">
        <f t="shared" si="12"/>
        <v>Quarter 1</v>
      </c>
      <c r="Y69" s="123" t="str" cm="1">
        <f t="array" ref="Y69">_xlfn.IFS(OR(W69=1,W69=2,W69=3),"1",(OR(W69=4,W69=5,W69=6)),"2",(OR(W69=7,W69=8,W69=9)),"3",(OR(W69=10,W69=11,W69=12)),"4")</f>
        <v>1</v>
      </c>
      <c r="Z69" s="124">
        <v>2013</v>
      </c>
    </row>
    <row r="70" spans="1:26" ht="17.149999999999999"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68</v>
      </c>
      <c r="L70" s="46" t="s">
        <v>68</v>
      </c>
      <c r="M70" s="46" t="s">
        <v>68</v>
      </c>
      <c r="N70" s="50" t="s">
        <v>68</v>
      </c>
      <c r="O70" s="46">
        <v>336.96</v>
      </c>
      <c r="P70" s="46">
        <v>27.97</v>
      </c>
      <c r="Q70" s="46">
        <v>6.47</v>
      </c>
      <c r="R70" s="50">
        <v>1.22</v>
      </c>
      <c r="S70" s="45" t="s">
        <v>68</v>
      </c>
      <c r="T70" s="53" t="s">
        <v>68</v>
      </c>
      <c r="V70" s="124" t="s">
        <v>90</v>
      </c>
      <c r="W70" s="123">
        <f t="shared" si="11"/>
        <v>2</v>
      </c>
      <c r="X70" s="123" t="str">
        <f t="shared" si="12"/>
        <v>Quarter 1</v>
      </c>
      <c r="Y70" s="123" t="str" cm="1">
        <f t="array" ref="Y70">_xlfn.IFS(OR(W70=1,W70=2,W70=3),"1",(OR(W70=4,W70=5,W70=6)),"2",(OR(W70=7,W70=8,W70=9)),"3",(OR(W70=10,W70=11,W70=12)),"4")</f>
        <v>1</v>
      </c>
      <c r="Z70" s="124">
        <v>2013</v>
      </c>
    </row>
    <row r="71" spans="1:26" ht="17.149999999999999"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68</v>
      </c>
      <c r="L71" s="46" t="s">
        <v>68</v>
      </c>
      <c r="M71" s="46" t="s">
        <v>68</v>
      </c>
      <c r="N71" s="50" t="s">
        <v>68</v>
      </c>
      <c r="O71" s="46">
        <v>380.54</v>
      </c>
      <c r="P71" s="46">
        <v>28.63</v>
      </c>
      <c r="Q71" s="46">
        <v>5.82</v>
      </c>
      <c r="R71" s="50">
        <v>0.79</v>
      </c>
      <c r="S71" s="45" t="s">
        <v>68</v>
      </c>
      <c r="T71" s="53" t="s">
        <v>68</v>
      </c>
      <c r="V71" s="124" t="s">
        <v>91</v>
      </c>
      <c r="W71" s="123">
        <f t="shared" si="11"/>
        <v>3</v>
      </c>
      <c r="X71" s="123" t="str">
        <f t="shared" si="12"/>
        <v>Quarter 1</v>
      </c>
      <c r="Y71" s="123" t="str" cm="1">
        <f t="array" ref="Y71">_xlfn.IFS(OR(W71=1,W71=2,W71=3),"1",(OR(W71=4,W71=5,W71=6)),"2",(OR(W71=7,W71=8,W71=9)),"3",(OR(W71=10,W71=11,W71=12)),"4")</f>
        <v>1</v>
      </c>
      <c r="Z71" s="124">
        <v>2013</v>
      </c>
    </row>
    <row r="72" spans="1:26" ht="17.149999999999999"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68</v>
      </c>
      <c r="L72" s="46" t="s">
        <v>68</v>
      </c>
      <c r="M72" s="46" t="s">
        <v>68</v>
      </c>
      <c r="N72" s="50" t="s">
        <v>68</v>
      </c>
      <c r="O72" s="46">
        <v>361.2</v>
      </c>
      <c r="P72" s="46">
        <v>15.75</v>
      </c>
      <c r="Q72" s="46">
        <v>17.27</v>
      </c>
      <c r="R72" s="50">
        <v>0</v>
      </c>
      <c r="S72" s="45" t="s">
        <v>68</v>
      </c>
      <c r="T72" s="53" t="s">
        <v>68</v>
      </c>
      <c r="V72" s="124" t="s">
        <v>92</v>
      </c>
      <c r="W72" s="123">
        <f t="shared" si="11"/>
        <v>4</v>
      </c>
      <c r="X72" s="125" t="str">
        <f t="shared" si="12"/>
        <v>Quarter 2</v>
      </c>
      <c r="Y72" s="123" t="str" cm="1">
        <f t="array" ref="Y72">_xlfn.IFS(OR(W72=1,W72=2,W72=3),"1",(OR(W72=4,W72=5,W72=6)),"2",(OR(W72=7,W72=8,W72=9)),"3",(OR(W72=10,W72=11,W72=12)),"4")</f>
        <v>2</v>
      </c>
      <c r="Z72" s="124">
        <v>2013</v>
      </c>
    </row>
    <row r="73" spans="1:26" ht="17.149999999999999"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68</v>
      </c>
      <c r="L73" s="46" t="s">
        <v>68</v>
      </c>
      <c r="M73" s="46" t="s">
        <v>68</v>
      </c>
      <c r="N73" s="50" t="s">
        <v>68</v>
      </c>
      <c r="O73" s="46">
        <v>378.52</v>
      </c>
      <c r="P73" s="46">
        <v>8.76</v>
      </c>
      <c r="Q73" s="46">
        <v>21.53</v>
      </c>
      <c r="R73" s="50">
        <v>10.86</v>
      </c>
      <c r="S73" s="45" t="s">
        <v>68</v>
      </c>
      <c r="T73" s="53" t="s">
        <v>68</v>
      </c>
      <c r="V73" s="124" t="s">
        <v>93</v>
      </c>
      <c r="W73" s="123">
        <f t="shared" si="11"/>
        <v>5</v>
      </c>
      <c r="X73" s="123" t="str">
        <f t="shared" si="12"/>
        <v>Quarter 2</v>
      </c>
      <c r="Y73" s="123" t="str" cm="1">
        <f t="array" ref="Y73">_xlfn.IFS(OR(W73=1,W73=2,W73=3),"1",(OR(W73=4,W73=5,W73=6)),"2",(OR(W73=7,W73=8,W73=9)),"3",(OR(W73=10,W73=11,W73=12)),"4")</f>
        <v>2</v>
      </c>
      <c r="Z73" s="124">
        <v>2013</v>
      </c>
    </row>
    <row r="74" spans="1:26" ht="17.149999999999999"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68</v>
      </c>
      <c r="L74" s="46" t="s">
        <v>68</v>
      </c>
      <c r="M74" s="46" t="s">
        <v>68</v>
      </c>
      <c r="N74" s="50" t="s">
        <v>68</v>
      </c>
      <c r="O74" s="46">
        <v>342.64</v>
      </c>
      <c r="P74" s="46">
        <v>6.84</v>
      </c>
      <c r="Q74" s="46">
        <v>21.03</v>
      </c>
      <c r="R74" s="50">
        <v>10.71</v>
      </c>
      <c r="S74" s="45" t="s">
        <v>68</v>
      </c>
      <c r="T74" s="53" t="s">
        <v>68</v>
      </c>
      <c r="V74" s="124" t="s">
        <v>94</v>
      </c>
      <c r="W74" s="123">
        <f t="shared" si="11"/>
        <v>6</v>
      </c>
      <c r="X74" s="123" t="str">
        <f t="shared" si="12"/>
        <v>Quarter 2</v>
      </c>
      <c r="Y74" s="123" t="str" cm="1">
        <f t="array" ref="Y74">_xlfn.IFS(OR(W74=1,W74=2,W74=3),"1",(OR(W74=4,W74=5,W74=6)),"2",(OR(W74=7,W74=8,W74=9)),"3",(OR(W74=10,W74=11,W74=12)),"4")</f>
        <v>2</v>
      </c>
      <c r="Z74" s="124">
        <v>2013</v>
      </c>
    </row>
    <row r="75" spans="1:26" ht="17.149999999999999"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68</v>
      </c>
      <c r="L75" s="46" t="s">
        <v>68</v>
      </c>
      <c r="M75" s="46" t="s">
        <v>68</v>
      </c>
      <c r="N75" s="50" t="s">
        <v>68</v>
      </c>
      <c r="O75" s="46">
        <v>302.33999999999997</v>
      </c>
      <c r="P75" s="46">
        <v>6.23</v>
      </c>
      <c r="Q75" s="46">
        <v>10.9</v>
      </c>
      <c r="R75" s="50">
        <v>11.48</v>
      </c>
      <c r="S75" s="45" t="s">
        <v>68</v>
      </c>
      <c r="T75" s="53" t="s">
        <v>68</v>
      </c>
      <c r="V75" s="124" t="s">
        <v>95</v>
      </c>
      <c r="W75" s="123">
        <f t="shared" si="11"/>
        <v>7</v>
      </c>
      <c r="X75" s="123" t="str">
        <f t="shared" si="12"/>
        <v>Quarter 3</v>
      </c>
      <c r="Y75" s="123" t="str" cm="1">
        <f t="array" ref="Y75">_xlfn.IFS(OR(W75=1,W75=2,W75=3),"1",(OR(W75=4,W75=5,W75=6)),"2",(OR(W75=7,W75=8,W75=9)),"3",(OR(W75=10,W75=11,W75=12)),"4")</f>
        <v>3</v>
      </c>
      <c r="Z75" s="124">
        <v>2013</v>
      </c>
    </row>
    <row r="76" spans="1:26" ht="17.149999999999999"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68</v>
      </c>
      <c r="L76" s="46" t="s">
        <v>68</v>
      </c>
      <c r="M76" s="46" t="s">
        <v>68</v>
      </c>
      <c r="N76" s="50" t="s">
        <v>68</v>
      </c>
      <c r="O76" s="46">
        <v>282.31</v>
      </c>
      <c r="P76" s="46">
        <v>5.64</v>
      </c>
      <c r="Q76" s="46">
        <v>8.81</v>
      </c>
      <c r="R76" s="50">
        <v>11.17</v>
      </c>
      <c r="S76" s="45" t="s">
        <v>68</v>
      </c>
      <c r="T76" s="53" t="s">
        <v>68</v>
      </c>
      <c r="V76" s="124" t="s">
        <v>96</v>
      </c>
      <c r="W76" s="123">
        <f t="shared" si="11"/>
        <v>8</v>
      </c>
      <c r="X76" s="125" t="str">
        <f t="shared" si="12"/>
        <v>Quarter 3</v>
      </c>
      <c r="Y76" s="123" t="str" cm="1">
        <f t="array" ref="Y76">_xlfn.IFS(OR(W76=1,W76=2,W76=3),"1",(OR(W76=4,W76=5,W76=6)),"2",(OR(W76=7,W76=8,W76=9)),"3",(OR(W76=10,W76=11,W76=12)),"4")</f>
        <v>3</v>
      </c>
      <c r="Z76" s="124">
        <v>2013</v>
      </c>
    </row>
    <row r="77" spans="1:26" ht="17.149999999999999"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68</v>
      </c>
      <c r="L77" s="46" t="s">
        <v>68</v>
      </c>
      <c r="M77" s="46" t="s">
        <v>68</v>
      </c>
      <c r="N77" s="50" t="s">
        <v>68</v>
      </c>
      <c r="O77" s="46">
        <v>283</v>
      </c>
      <c r="P77" s="46">
        <v>7.29</v>
      </c>
      <c r="Q77" s="46">
        <v>6.58</v>
      </c>
      <c r="R77" s="50">
        <v>3.36</v>
      </c>
      <c r="S77" s="45" t="s">
        <v>68</v>
      </c>
      <c r="T77" s="53" t="s">
        <v>68</v>
      </c>
      <c r="V77" s="124" t="s">
        <v>97</v>
      </c>
      <c r="W77" s="123">
        <f t="shared" si="11"/>
        <v>9</v>
      </c>
      <c r="X77" s="123" t="str">
        <f t="shared" si="12"/>
        <v>Quarter 3</v>
      </c>
      <c r="Y77" s="123" t="str" cm="1">
        <f t="array" ref="Y77">_xlfn.IFS(OR(W77=1,W77=2,W77=3),"1",(OR(W77=4,W77=5,W77=6)),"2",(OR(W77=7,W77=8,W77=9)),"3",(OR(W77=10,W77=11,W77=12)),"4")</f>
        <v>3</v>
      </c>
      <c r="Z77" s="124">
        <v>2013</v>
      </c>
    </row>
    <row r="78" spans="1:26" ht="17.149999999999999"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68</v>
      </c>
      <c r="L78" s="46" t="s">
        <v>68</v>
      </c>
      <c r="M78" s="46" t="s">
        <v>68</v>
      </c>
      <c r="N78" s="50" t="s">
        <v>68</v>
      </c>
      <c r="O78" s="46">
        <v>296.16000000000003</v>
      </c>
      <c r="P78" s="46">
        <v>9.56</v>
      </c>
      <c r="Q78" s="46">
        <v>9.9700000000000006</v>
      </c>
      <c r="R78" s="50">
        <v>5.1100000000000003</v>
      </c>
      <c r="S78" s="45" t="s">
        <v>68</v>
      </c>
      <c r="T78" s="53" t="s">
        <v>68</v>
      </c>
      <c r="V78" s="124" t="s">
        <v>98</v>
      </c>
      <c r="W78" s="123">
        <f t="shared" si="11"/>
        <v>10</v>
      </c>
      <c r="X78" s="123" t="str">
        <f t="shared" si="12"/>
        <v>Quarter 4</v>
      </c>
      <c r="Y78" s="123" t="str" cm="1">
        <f t="array" ref="Y78">_xlfn.IFS(OR(W78=1,W78=2,W78=3),"1",(OR(W78=4,W78=5,W78=6)),"2",(OR(W78=7,W78=8,W78=9)),"3",(OR(W78=10,W78=11,W78=12)),"4")</f>
        <v>4</v>
      </c>
      <c r="Z78" s="124">
        <v>2013</v>
      </c>
    </row>
    <row r="79" spans="1:26" ht="17.149999999999999"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68</v>
      </c>
      <c r="L79" s="46" t="s">
        <v>68</v>
      </c>
      <c r="M79" s="46" t="s">
        <v>68</v>
      </c>
      <c r="N79" s="50" t="s">
        <v>68</v>
      </c>
      <c r="O79" s="46">
        <v>317.81</v>
      </c>
      <c r="P79" s="46">
        <v>16.95</v>
      </c>
      <c r="Q79" s="46">
        <v>15.42</v>
      </c>
      <c r="R79" s="50">
        <v>1.64</v>
      </c>
      <c r="S79" s="45" t="s">
        <v>68</v>
      </c>
      <c r="T79" s="53" t="s">
        <v>68</v>
      </c>
      <c r="V79" s="124" t="s">
        <v>99</v>
      </c>
      <c r="W79" s="123">
        <f t="shared" si="11"/>
        <v>11</v>
      </c>
      <c r="X79" s="123" t="str">
        <f t="shared" si="12"/>
        <v>Quarter 4</v>
      </c>
      <c r="Y79" s="123" t="str" cm="1">
        <f t="array" ref="Y79">_xlfn.IFS(OR(W79=1,W79=2,W79=3),"1",(OR(W79=4,W79=5,W79=6)),"2",(OR(W79=7,W79=8,W79=9)),"3",(OR(W79=10,W79=11,W79=12)),"4")</f>
        <v>4</v>
      </c>
      <c r="Z79" s="124">
        <v>2013</v>
      </c>
    </row>
    <row r="80" spans="1:26" ht="17.149999999999999"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68</v>
      </c>
      <c r="L80" s="46" t="s">
        <v>68</v>
      </c>
      <c r="M80" s="46" t="s">
        <v>68</v>
      </c>
      <c r="N80" s="50" t="s">
        <v>68</v>
      </c>
      <c r="O80" s="46">
        <v>330.64</v>
      </c>
      <c r="P80" s="46">
        <v>24.82</v>
      </c>
      <c r="Q80" s="46">
        <v>5.44</v>
      </c>
      <c r="R80" s="50">
        <v>1.23</v>
      </c>
      <c r="S80" s="45" t="s">
        <v>68</v>
      </c>
      <c r="T80" s="53" t="s">
        <v>68</v>
      </c>
      <c r="V80" s="124" t="s">
        <v>100</v>
      </c>
      <c r="W80" s="123">
        <f t="shared" si="11"/>
        <v>12</v>
      </c>
      <c r="X80" s="125" t="str">
        <f t="shared" si="12"/>
        <v>Quarter 4</v>
      </c>
      <c r="Y80" s="123" t="str" cm="1">
        <f t="array" ref="Y80">_xlfn.IFS(OR(W80=1,W80=2,W80=3),"1",(OR(W80=4,W80=5,W80=6)),"2",(OR(W80=7,W80=8,W80=9)),"3",(OR(W80=10,W80=11,W80=12)),"4")</f>
        <v>4</v>
      </c>
      <c r="Z80" s="124">
        <v>2013</v>
      </c>
    </row>
    <row r="81" spans="1:26" ht="17.149999999999999"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68</v>
      </c>
      <c r="L81" s="46" t="s">
        <v>68</v>
      </c>
      <c r="M81" s="46" t="s">
        <v>68</v>
      </c>
      <c r="N81" s="50" t="s">
        <v>68</v>
      </c>
      <c r="O81" s="46">
        <v>335.21</v>
      </c>
      <c r="P81" s="46">
        <v>21.96</v>
      </c>
      <c r="Q81" s="46">
        <v>4.83</v>
      </c>
      <c r="R81" s="50">
        <v>1.5</v>
      </c>
      <c r="S81" s="45" t="s">
        <v>68</v>
      </c>
      <c r="T81" s="53" t="s">
        <v>68</v>
      </c>
      <c r="V81" s="124" t="s">
        <v>89</v>
      </c>
      <c r="W81" s="123">
        <f t="shared" si="11"/>
        <v>1</v>
      </c>
      <c r="X81" s="123" t="str">
        <f t="shared" si="12"/>
        <v>Quarter 1</v>
      </c>
      <c r="Y81" s="123" t="str" cm="1">
        <f t="array" ref="Y81">_xlfn.IFS(OR(W81=1,W81=2,W81=3),"1",(OR(W81=4,W81=5,W81=6)),"2",(OR(W81=7,W81=8,W81=9)),"3",(OR(W81=10,W81=11,W81=12)),"4")</f>
        <v>1</v>
      </c>
      <c r="Z81" s="124">
        <v>2014</v>
      </c>
    </row>
    <row r="82" spans="1:26" ht="17.149999999999999"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68</v>
      </c>
      <c r="L82" s="46" t="s">
        <v>68</v>
      </c>
      <c r="M82" s="46" t="s">
        <v>68</v>
      </c>
      <c r="N82" s="50" t="s">
        <v>68</v>
      </c>
      <c r="O82" s="46">
        <v>317.60000000000002</v>
      </c>
      <c r="P82" s="46">
        <v>20.39</v>
      </c>
      <c r="Q82" s="46">
        <v>5.16</v>
      </c>
      <c r="R82" s="50">
        <v>1.23</v>
      </c>
      <c r="S82" s="45" t="s">
        <v>68</v>
      </c>
      <c r="T82" s="53" t="s">
        <v>68</v>
      </c>
      <c r="V82" s="124" t="s">
        <v>90</v>
      </c>
      <c r="W82" s="123">
        <f t="shared" si="11"/>
        <v>2</v>
      </c>
      <c r="X82" s="123" t="str">
        <f t="shared" si="12"/>
        <v>Quarter 1</v>
      </c>
      <c r="Y82" s="123" t="str" cm="1">
        <f t="array" ref="Y82">_xlfn.IFS(OR(W82=1,W82=2,W82=3),"1",(OR(W82=4,W82=5,W82=6)),"2",(OR(W82=7,W82=8,W82=9)),"3",(OR(W82=10,W82=11,W82=12)),"4")</f>
        <v>1</v>
      </c>
      <c r="Z82" s="124">
        <v>2014</v>
      </c>
    </row>
    <row r="83" spans="1:26" ht="17.149999999999999"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68</v>
      </c>
      <c r="L83" s="46" t="s">
        <v>68</v>
      </c>
      <c r="M83" s="46" t="s">
        <v>68</v>
      </c>
      <c r="N83" s="50" t="s">
        <v>68</v>
      </c>
      <c r="O83" s="46">
        <v>364.27</v>
      </c>
      <c r="P83" s="46">
        <v>13.11</v>
      </c>
      <c r="Q83" s="46">
        <v>7.49</v>
      </c>
      <c r="R83" s="50">
        <v>4.96</v>
      </c>
      <c r="S83" s="45" t="s">
        <v>68</v>
      </c>
      <c r="T83" s="53" t="s">
        <v>68</v>
      </c>
      <c r="V83" s="124" t="s">
        <v>91</v>
      </c>
      <c r="W83" s="123">
        <f t="shared" si="11"/>
        <v>3</v>
      </c>
      <c r="X83" s="123" t="str">
        <f t="shared" si="12"/>
        <v>Quarter 1</v>
      </c>
      <c r="Y83" s="123" t="str" cm="1">
        <f t="array" ref="Y83">_xlfn.IFS(OR(W83=1,W83=2,W83=3),"1",(OR(W83=4,W83=5,W83=6)),"2",(OR(W83=7,W83=8,W83=9)),"3",(OR(W83=10,W83=11,W83=12)),"4")</f>
        <v>1</v>
      </c>
      <c r="Z83" s="124">
        <v>2014</v>
      </c>
    </row>
    <row r="84" spans="1:26" ht="17.149999999999999"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68</v>
      </c>
      <c r="L84" s="46" t="s">
        <v>68</v>
      </c>
      <c r="M84" s="46" t="s">
        <v>68</v>
      </c>
      <c r="N84" s="50" t="s">
        <v>68</v>
      </c>
      <c r="O84" s="46">
        <v>344.45</v>
      </c>
      <c r="P84" s="46">
        <v>7.63</v>
      </c>
      <c r="Q84" s="46">
        <v>17.12</v>
      </c>
      <c r="R84" s="50">
        <v>8.52</v>
      </c>
      <c r="S84" s="45" t="s">
        <v>68</v>
      </c>
      <c r="T84" s="53" t="s">
        <v>68</v>
      </c>
      <c r="V84" s="124" t="s">
        <v>92</v>
      </c>
      <c r="W84" s="123">
        <f t="shared" si="11"/>
        <v>4</v>
      </c>
      <c r="X84" s="125" t="str">
        <f t="shared" si="12"/>
        <v>Quarter 2</v>
      </c>
      <c r="Y84" s="123" t="str" cm="1">
        <f t="array" ref="Y84">_xlfn.IFS(OR(W84=1,W84=2,W84=3),"1",(OR(W84=4,W84=5,W84=6)),"2",(OR(W84=7,W84=8,W84=9)),"3",(OR(W84=10,W84=11,W84=12)),"4")</f>
        <v>2</v>
      </c>
      <c r="Z84" s="124">
        <v>2014</v>
      </c>
    </row>
    <row r="85" spans="1:26" ht="17.149999999999999"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68</v>
      </c>
      <c r="L85" s="46" t="s">
        <v>68</v>
      </c>
      <c r="M85" s="46" t="s">
        <v>68</v>
      </c>
      <c r="N85" s="50" t="s">
        <v>68</v>
      </c>
      <c r="O85" s="46">
        <v>349.85</v>
      </c>
      <c r="P85" s="46">
        <v>7.71</v>
      </c>
      <c r="Q85" s="46">
        <v>22.64</v>
      </c>
      <c r="R85" s="50">
        <v>10.06</v>
      </c>
      <c r="S85" s="45" t="s">
        <v>68</v>
      </c>
      <c r="T85" s="53" t="s">
        <v>68</v>
      </c>
      <c r="V85" s="124" t="s">
        <v>93</v>
      </c>
      <c r="W85" s="123">
        <f t="shared" si="11"/>
        <v>5</v>
      </c>
      <c r="X85" s="123" t="str">
        <f t="shared" si="12"/>
        <v>Quarter 2</v>
      </c>
      <c r="Y85" s="123" t="str" cm="1">
        <f t="array" ref="Y85">_xlfn.IFS(OR(W85=1,W85=2,W85=3),"1",(OR(W85=4,W85=5,W85=6)),"2",(OR(W85=7,W85=8,W85=9)),"3",(OR(W85=10,W85=11,W85=12)),"4")</f>
        <v>2</v>
      </c>
      <c r="Z85" s="124">
        <v>2014</v>
      </c>
    </row>
    <row r="86" spans="1:26" ht="17.149999999999999"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68</v>
      </c>
      <c r="L86" s="46" t="s">
        <v>68</v>
      </c>
      <c r="M86" s="46" t="s">
        <v>68</v>
      </c>
      <c r="N86" s="50" t="s">
        <v>68</v>
      </c>
      <c r="O86" s="46">
        <v>292.02</v>
      </c>
      <c r="P86" s="46">
        <v>5.15</v>
      </c>
      <c r="Q86" s="46">
        <v>19.77</v>
      </c>
      <c r="R86" s="50">
        <v>11.23</v>
      </c>
      <c r="S86" s="45" t="s">
        <v>68</v>
      </c>
      <c r="T86" s="53" t="s">
        <v>68</v>
      </c>
      <c r="V86" s="124" t="s">
        <v>94</v>
      </c>
      <c r="W86" s="123">
        <f t="shared" si="11"/>
        <v>6</v>
      </c>
      <c r="X86" s="123" t="str">
        <f t="shared" si="12"/>
        <v>Quarter 2</v>
      </c>
      <c r="Y86" s="123" t="str" cm="1">
        <f t="array" ref="Y86">_xlfn.IFS(OR(W86=1,W86=2,W86=3),"1",(OR(W86=4,W86=5,W86=6)),"2",(OR(W86=7,W86=8,W86=9)),"3",(OR(W86=10,W86=11,W86=12)),"4")</f>
        <v>2</v>
      </c>
      <c r="Z86" s="124">
        <v>2014</v>
      </c>
    </row>
    <row r="87" spans="1:26" ht="17.149999999999999"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68</v>
      </c>
      <c r="L87" s="46" t="s">
        <v>68</v>
      </c>
      <c r="M87" s="46" t="s">
        <v>68</v>
      </c>
      <c r="N87" s="50" t="s">
        <v>68</v>
      </c>
      <c r="O87" s="46">
        <v>300.10000000000002</v>
      </c>
      <c r="P87" s="46">
        <v>6.13</v>
      </c>
      <c r="Q87" s="46">
        <v>21.5</v>
      </c>
      <c r="R87" s="50">
        <v>9.42</v>
      </c>
      <c r="S87" s="45" t="s">
        <v>68</v>
      </c>
      <c r="T87" s="53" t="s">
        <v>68</v>
      </c>
      <c r="V87" s="124" t="s">
        <v>95</v>
      </c>
      <c r="W87" s="123">
        <f t="shared" si="11"/>
        <v>7</v>
      </c>
      <c r="X87" s="123" t="str">
        <f t="shared" si="12"/>
        <v>Quarter 3</v>
      </c>
      <c r="Y87" s="123" t="str" cm="1">
        <f t="array" ref="Y87">_xlfn.IFS(OR(W87=1,W87=2,W87=3),"1",(OR(W87=4,W87=5,W87=6)),"2",(OR(W87=7,W87=8,W87=9)),"3",(OR(W87=10,W87=11,W87=12)),"4")</f>
        <v>3</v>
      </c>
      <c r="Z87" s="124">
        <v>2014</v>
      </c>
    </row>
    <row r="88" spans="1:26" ht="17.149999999999999"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68</v>
      </c>
      <c r="L88" s="46" t="s">
        <v>68</v>
      </c>
      <c r="M88" s="46" t="s">
        <v>68</v>
      </c>
      <c r="N88" s="50" t="s">
        <v>68</v>
      </c>
      <c r="O88" s="46">
        <v>277.8</v>
      </c>
      <c r="P88" s="46">
        <v>5.0199999999999996</v>
      </c>
      <c r="Q88" s="46">
        <v>20.36</v>
      </c>
      <c r="R88" s="50">
        <v>5.0999999999999996</v>
      </c>
      <c r="S88" s="45" t="s">
        <v>68</v>
      </c>
      <c r="T88" s="53" t="s">
        <v>68</v>
      </c>
      <c r="V88" s="124" t="s">
        <v>96</v>
      </c>
      <c r="W88" s="123">
        <f t="shared" si="11"/>
        <v>8</v>
      </c>
      <c r="X88" s="125" t="str">
        <f t="shared" si="12"/>
        <v>Quarter 3</v>
      </c>
      <c r="Y88" s="123" t="str" cm="1">
        <f t="array" ref="Y88">_xlfn.IFS(OR(W88=1,W88=2,W88=3),"1",(OR(W88=4,W88=5,W88=6)),"2",(OR(W88=7,W88=8,W88=9)),"3",(OR(W88=10,W88=11,W88=12)),"4")</f>
        <v>3</v>
      </c>
      <c r="Z88" s="124">
        <v>2014</v>
      </c>
    </row>
    <row r="89" spans="1:26" ht="17.149999999999999"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68</v>
      </c>
      <c r="L89" s="46" t="s">
        <v>68</v>
      </c>
      <c r="M89" s="46" t="s">
        <v>68</v>
      </c>
      <c r="N89" s="50" t="s">
        <v>68</v>
      </c>
      <c r="O89" s="46">
        <v>281.14999999999998</v>
      </c>
      <c r="P89" s="46">
        <v>5.6</v>
      </c>
      <c r="Q89" s="46">
        <v>12.5</v>
      </c>
      <c r="R89" s="50">
        <v>1.98</v>
      </c>
      <c r="S89" s="45" t="s">
        <v>68</v>
      </c>
      <c r="T89" s="53" t="s">
        <v>68</v>
      </c>
      <c r="V89" s="124" t="s">
        <v>97</v>
      </c>
      <c r="W89" s="123">
        <f t="shared" si="11"/>
        <v>9</v>
      </c>
      <c r="X89" s="123" t="str">
        <f t="shared" si="12"/>
        <v>Quarter 3</v>
      </c>
      <c r="Y89" s="123" t="str" cm="1">
        <f t="array" ref="Y89">_xlfn.IFS(OR(W89=1,W89=2,W89=3),"1",(OR(W89=4,W89=5,W89=6)),"2",(OR(W89=7,W89=8,W89=9)),"3",(OR(W89=10,W89=11,W89=12)),"4")</f>
        <v>3</v>
      </c>
      <c r="Z89" s="124">
        <v>2014</v>
      </c>
    </row>
    <row r="90" spans="1:26" ht="17.149999999999999"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68</v>
      </c>
      <c r="L90" s="46" t="s">
        <v>68</v>
      </c>
      <c r="M90" s="46" t="s">
        <v>68</v>
      </c>
      <c r="N90" s="50" t="s">
        <v>68</v>
      </c>
      <c r="O90" s="46">
        <v>315.54000000000002</v>
      </c>
      <c r="P90" s="46">
        <v>8.8699999999999992</v>
      </c>
      <c r="Q90" s="46">
        <v>6.04</v>
      </c>
      <c r="R90" s="50">
        <v>1.98</v>
      </c>
      <c r="S90" s="45" t="s">
        <v>68</v>
      </c>
      <c r="T90" s="53" t="s">
        <v>68</v>
      </c>
      <c r="V90" s="124" t="s">
        <v>98</v>
      </c>
      <c r="W90" s="123">
        <f t="shared" si="11"/>
        <v>10</v>
      </c>
      <c r="X90" s="123" t="str">
        <f t="shared" si="12"/>
        <v>Quarter 4</v>
      </c>
      <c r="Y90" s="123" t="str" cm="1">
        <f t="array" ref="Y90">_xlfn.IFS(OR(W90=1,W90=2,W90=3),"1",(OR(W90=4,W90=5,W90=6)),"2",(OR(W90=7,W90=8,W90=9)),"3",(OR(W90=10,W90=11,W90=12)),"4")</f>
        <v>4</v>
      </c>
      <c r="Z90" s="124">
        <v>2014</v>
      </c>
    </row>
    <row r="91" spans="1:26" ht="17.149999999999999"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68</v>
      </c>
      <c r="L91" s="46" t="s">
        <v>68</v>
      </c>
      <c r="M91" s="46" t="s">
        <v>68</v>
      </c>
      <c r="N91" s="50" t="s">
        <v>68</v>
      </c>
      <c r="O91" s="46">
        <v>338.68</v>
      </c>
      <c r="P91" s="46">
        <v>10.96</v>
      </c>
      <c r="Q91" s="46">
        <v>15.06</v>
      </c>
      <c r="R91" s="50">
        <v>1.98</v>
      </c>
      <c r="S91" s="45" t="s">
        <v>68</v>
      </c>
      <c r="T91" s="53" t="s">
        <v>68</v>
      </c>
      <c r="V91" s="124" t="s">
        <v>99</v>
      </c>
      <c r="W91" s="123">
        <f t="shared" si="11"/>
        <v>11</v>
      </c>
      <c r="X91" s="123" t="str">
        <f t="shared" si="12"/>
        <v>Quarter 4</v>
      </c>
      <c r="Y91" s="123" t="str" cm="1">
        <f t="array" ref="Y91">_xlfn.IFS(OR(W91=1,W91=2,W91=3),"1",(OR(W91=4,W91=5,W91=6)),"2",(OR(W91=7,W91=8,W91=9)),"3",(OR(W91=10,W91=11,W91=12)),"4")</f>
        <v>4</v>
      </c>
      <c r="Z91" s="124">
        <v>2014</v>
      </c>
    </row>
    <row r="92" spans="1:26" ht="17.149999999999999"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68</v>
      </c>
      <c r="L92" s="46" t="s">
        <v>68</v>
      </c>
      <c r="M92" s="46" t="s">
        <v>68</v>
      </c>
      <c r="N92" s="50" t="s">
        <v>68</v>
      </c>
      <c r="O92" s="46">
        <v>364.71</v>
      </c>
      <c r="P92" s="46">
        <v>24.86</v>
      </c>
      <c r="Q92" s="46">
        <v>15.28</v>
      </c>
      <c r="R92" s="50">
        <v>1.98</v>
      </c>
      <c r="S92" s="45" t="s">
        <v>68</v>
      </c>
      <c r="T92" s="53" t="s">
        <v>68</v>
      </c>
      <c r="V92" s="124" t="s">
        <v>100</v>
      </c>
      <c r="W92" s="123">
        <f t="shared" si="11"/>
        <v>12</v>
      </c>
      <c r="X92" s="125" t="str">
        <f t="shared" si="12"/>
        <v>Quarter 4</v>
      </c>
      <c r="Y92" s="123" t="str" cm="1">
        <f t="array" ref="Y92">_xlfn.IFS(OR(W92=1,W92=2,W92=3),"1",(OR(W92=4,W92=5,W92=6)),"2",(OR(W92=7,W92=8,W92=9)),"3",(OR(W92=10,W92=11,W92=12)),"4")</f>
        <v>4</v>
      </c>
      <c r="Z92" s="124">
        <v>2014</v>
      </c>
    </row>
    <row r="93" spans="1:26" ht="17.149999999999999"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68</v>
      </c>
      <c r="L93" s="46" t="s">
        <v>68</v>
      </c>
      <c r="M93" s="46" t="s">
        <v>68</v>
      </c>
      <c r="N93" s="50" t="s">
        <v>68</v>
      </c>
      <c r="O93" s="46">
        <v>354.25</v>
      </c>
      <c r="P93" s="46">
        <v>21.63</v>
      </c>
      <c r="Q93" s="46">
        <v>16.149999999999999</v>
      </c>
      <c r="R93" s="50">
        <v>0.71</v>
      </c>
      <c r="S93" s="45" t="s">
        <v>68</v>
      </c>
      <c r="T93" s="53" t="s">
        <v>68</v>
      </c>
      <c r="V93" s="124" t="s">
        <v>89</v>
      </c>
      <c r="W93" s="123">
        <f t="shared" si="11"/>
        <v>1</v>
      </c>
      <c r="X93" s="123" t="str">
        <f t="shared" si="12"/>
        <v>Quarter 1</v>
      </c>
      <c r="Y93" s="123" t="str" cm="1">
        <f t="array" ref="Y93">_xlfn.IFS(OR(W93=1,W93=2,W93=3),"1",(OR(W93=4,W93=5,W93=6)),"2",(OR(W93=7,W93=8,W93=9)),"3",(OR(W93=10,W93=11,W93=12)),"4")</f>
        <v>1</v>
      </c>
      <c r="Z93" s="124">
        <v>2015</v>
      </c>
    </row>
    <row r="94" spans="1:26" ht="17.149999999999999"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68</v>
      </c>
      <c r="L94" s="46" t="s">
        <v>68</v>
      </c>
      <c r="M94" s="46" t="s">
        <v>68</v>
      </c>
      <c r="N94" s="50" t="s">
        <v>68</v>
      </c>
      <c r="O94" s="46">
        <v>323.97000000000003</v>
      </c>
      <c r="P94" s="46">
        <v>25.99</v>
      </c>
      <c r="Q94" s="46">
        <v>12.55</v>
      </c>
      <c r="R94" s="50">
        <v>1.38</v>
      </c>
      <c r="S94" s="45" t="s">
        <v>68</v>
      </c>
      <c r="T94" s="53" t="s">
        <v>68</v>
      </c>
      <c r="V94" s="124" t="s">
        <v>90</v>
      </c>
      <c r="W94" s="123">
        <f t="shared" si="11"/>
        <v>2</v>
      </c>
      <c r="X94" s="123" t="str">
        <f t="shared" si="12"/>
        <v>Quarter 1</v>
      </c>
      <c r="Y94" s="123" t="str" cm="1">
        <f t="array" ref="Y94">_xlfn.IFS(OR(W94=1,W94=2,W94=3),"1",(OR(W94=4,W94=5,W94=6)),"2",(OR(W94=7,W94=8,W94=9)),"3",(OR(W94=10,W94=11,W94=12)),"4")</f>
        <v>1</v>
      </c>
      <c r="Z94" s="124">
        <v>2015</v>
      </c>
    </row>
    <row r="95" spans="1:26" ht="17.149999999999999"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68</v>
      </c>
      <c r="L95" s="46" t="s">
        <v>68</v>
      </c>
      <c r="M95" s="46" t="s">
        <v>68</v>
      </c>
      <c r="N95" s="50" t="s">
        <v>68</v>
      </c>
      <c r="O95" s="46">
        <v>371.62</v>
      </c>
      <c r="P95" s="46">
        <v>14.53</v>
      </c>
      <c r="Q95" s="46">
        <v>19.52</v>
      </c>
      <c r="R95" s="50">
        <v>1.58</v>
      </c>
      <c r="S95" s="45" t="s">
        <v>68</v>
      </c>
      <c r="T95" s="53" t="s">
        <v>68</v>
      </c>
      <c r="V95" s="124" t="s">
        <v>91</v>
      </c>
      <c r="W95" s="123">
        <f t="shared" si="11"/>
        <v>3</v>
      </c>
      <c r="X95" s="123" t="str">
        <f t="shared" si="12"/>
        <v>Quarter 1</v>
      </c>
      <c r="Y95" s="123" t="str" cm="1">
        <f t="array" ref="Y95">_xlfn.IFS(OR(W95=1,W95=2,W95=3),"1",(OR(W95=4,W95=5,W95=6)),"2",(OR(W95=7,W95=8,W95=9)),"3",(OR(W95=10,W95=11,W95=12)),"4")</f>
        <v>1</v>
      </c>
      <c r="Z95" s="124">
        <v>2015</v>
      </c>
    </row>
    <row r="96" spans="1:26" ht="17.149999999999999"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68</v>
      </c>
      <c r="L96" s="46" t="s">
        <v>68</v>
      </c>
      <c r="M96" s="46" t="s">
        <v>68</v>
      </c>
      <c r="N96" s="50" t="s">
        <v>68</v>
      </c>
      <c r="O96" s="46">
        <v>409.68</v>
      </c>
      <c r="P96" s="46">
        <v>14.27</v>
      </c>
      <c r="Q96" s="46">
        <v>13.88</v>
      </c>
      <c r="R96" s="50">
        <v>1.68</v>
      </c>
      <c r="S96" s="45" t="s">
        <v>68</v>
      </c>
      <c r="T96" s="53" t="s">
        <v>68</v>
      </c>
      <c r="V96" s="124" t="s">
        <v>92</v>
      </c>
      <c r="W96" s="123">
        <f t="shared" si="11"/>
        <v>4</v>
      </c>
      <c r="X96" s="125" t="str">
        <f t="shared" si="12"/>
        <v>Quarter 2</v>
      </c>
      <c r="Y96" s="123" t="str" cm="1">
        <f t="array" ref="Y96">_xlfn.IFS(OR(W96=1,W96=2,W96=3),"1",(OR(W96=4,W96=5,W96=6)),"2",(OR(W96=7,W96=8,W96=9)),"3",(OR(W96=10,W96=11,W96=12)),"4")</f>
        <v>2</v>
      </c>
      <c r="Z96" s="124">
        <v>2015</v>
      </c>
    </row>
    <row r="97" spans="1:26" ht="17.149999999999999"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68</v>
      </c>
      <c r="L97" s="46" t="s">
        <v>68</v>
      </c>
      <c r="M97" s="46" t="s">
        <v>68</v>
      </c>
      <c r="N97" s="50" t="s">
        <v>68</v>
      </c>
      <c r="O97" s="46">
        <v>405.91</v>
      </c>
      <c r="P97" s="46">
        <v>12.89</v>
      </c>
      <c r="Q97" s="46">
        <v>22.29</v>
      </c>
      <c r="R97" s="50">
        <v>4.97</v>
      </c>
      <c r="S97" s="45" t="s">
        <v>68</v>
      </c>
      <c r="T97" s="53" t="s">
        <v>68</v>
      </c>
      <c r="V97" s="124" t="s">
        <v>93</v>
      </c>
      <c r="W97" s="123">
        <f t="shared" si="11"/>
        <v>5</v>
      </c>
      <c r="X97" s="123" t="str">
        <f t="shared" si="12"/>
        <v>Quarter 2</v>
      </c>
      <c r="Y97" s="123" t="str" cm="1">
        <f t="array" ref="Y97">_xlfn.IFS(OR(W97=1,W97=2,W97=3),"1",(OR(W97=4,W97=5,W97=6)),"2",(OR(W97=7,W97=8,W97=9)),"3",(OR(W97=10,W97=11,W97=12)),"4")</f>
        <v>2</v>
      </c>
      <c r="Z97" s="124">
        <v>2015</v>
      </c>
    </row>
    <row r="98" spans="1:26" ht="17.149999999999999"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68</v>
      </c>
      <c r="L98" s="46" t="s">
        <v>68</v>
      </c>
      <c r="M98" s="46" t="s">
        <v>68</v>
      </c>
      <c r="N98" s="50" t="s">
        <v>68</v>
      </c>
      <c r="O98" s="46">
        <v>366.22</v>
      </c>
      <c r="P98" s="46">
        <v>9.94</v>
      </c>
      <c r="Q98" s="46">
        <v>13.35</v>
      </c>
      <c r="R98" s="50">
        <v>11.12</v>
      </c>
      <c r="S98" s="45" t="s">
        <v>68</v>
      </c>
      <c r="T98" s="53" t="s">
        <v>68</v>
      </c>
      <c r="V98" s="124" t="s">
        <v>94</v>
      </c>
      <c r="W98" s="123">
        <f t="shared" si="11"/>
        <v>6</v>
      </c>
      <c r="X98" s="123" t="str">
        <f t="shared" si="12"/>
        <v>Quarter 2</v>
      </c>
      <c r="Y98" s="123" t="str" cm="1">
        <f t="array" ref="Y98">_xlfn.IFS(OR(W98=1,W98=2,W98=3),"1",(OR(W98=4,W98=5,W98=6)),"2",(OR(W98=7,W98=8,W98=9)),"3",(OR(W98=10,W98=11,W98=12)),"4")</f>
        <v>2</v>
      </c>
      <c r="Z98" s="124">
        <v>2015</v>
      </c>
    </row>
    <row r="99" spans="1:26" ht="17.149999999999999"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68</v>
      </c>
      <c r="L99" s="46" t="s">
        <v>68</v>
      </c>
      <c r="M99" s="46" t="s">
        <v>68</v>
      </c>
      <c r="N99" s="50" t="s">
        <v>68</v>
      </c>
      <c r="O99" s="46">
        <v>337.08</v>
      </c>
      <c r="P99" s="46">
        <v>12.26</v>
      </c>
      <c r="Q99" s="46">
        <v>15.74</v>
      </c>
      <c r="R99" s="50">
        <v>10.34</v>
      </c>
      <c r="S99" s="45" t="s">
        <v>68</v>
      </c>
      <c r="T99" s="53" t="s">
        <v>68</v>
      </c>
      <c r="V99" s="124" t="s">
        <v>95</v>
      </c>
      <c r="W99" s="123">
        <f t="shared" si="11"/>
        <v>7</v>
      </c>
      <c r="X99" s="123" t="str">
        <f t="shared" si="12"/>
        <v>Quarter 3</v>
      </c>
      <c r="Y99" s="123" t="str" cm="1">
        <f t="array" ref="Y99">_xlfn.IFS(OR(W99=1,W99=2,W99=3),"1",(OR(W99=4,W99=5,W99=6)),"2",(OR(W99=7,W99=8,W99=9)),"3",(OR(W99=10,W99=11,W99=12)),"4")</f>
        <v>3</v>
      </c>
      <c r="Z99" s="124">
        <v>2015</v>
      </c>
    </row>
    <row r="100" spans="1:26" ht="17.149999999999999"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68</v>
      </c>
      <c r="L100" s="46" t="s">
        <v>68</v>
      </c>
      <c r="M100" s="46" t="s">
        <v>68</v>
      </c>
      <c r="N100" s="50" t="s">
        <v>68</v>
      </c>
      <c r="O100" s="46">
        <v>333.71</v>
      </c>
      <c r="P100" s="46">
        <v>5.84</v>
      </c>
      <c r="Q100" s="46">
        <v>19.89</v>
      </c>
      <c r="R100" s="50">
        <v>9.0299999999999994</v>
      </c>
      <c r="S100" s="45" t="s">
        <v>68</v>
      </c>
      <c r="T100" s="53" t="s">
        <v>68</v>
      </c>
      <c r="V100" s="124" t="s">
        <v>96</v>
      </c>
      <c r="W100" s="123">
        <f t="shared" si="11"/>
        <v>8</v>
      </c>
      <c r="X100" s="125" t="str">
        <f t="shared" si="12"/>
        <v>Quarter 3</v>
      </c>
      <c r="Y100" s="123" t="str" cm="1">
        <f t="array" ref="Y100">_xlfn.IFS(OR(W100=1,W100=2,W100=3),"1",(OR(W100=4,W100=5,W100=6)),"2",(OR(W100=7,W100=8,W100=9)),"3",(OR(W100=10,W100=11,W100=12)),"4")</f>
        <v>3</v>
      </c>
      <c r="Z100" s="124">
        <v>2015</v>
      </c>
    </row>
    <row r="101" spans="1:26" ht="17.149999999999999"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68</v>
      </c>
      <c r="L101" s="46" t="s">
        <v>68</v>
      </c>
      <c r="M101" s="46" t="s">
        <v>68</v>
      </c>
      <c r="N101" s="50" t="s">
        <v>68</v>
      </c>
      <c r="O101" s="46">
        <v>321.77</v>
      </c>
      <c r="P101" s="46">
        <v>6.51</v>
      </c>
      <c r="Q101" s="46">
        <v>17.440000000000001</v>
      </c>
      <c r="R101" s="50">
        <v>0.31</v>
      </c>
      <c r="S101" s="45" t="s">
        <v>68</v>
      </c>
      <c r="T101" s="53" t="s">
        <v>68</v>
      </c>
      <c r="V101" s="124" t="s">
        <v>97</v>
      </c>
      <c r="W101" s="123">
        <f t="shared" si="11"/>
        <v>9</v>
      </c>
      <c r="X101" s="123" t="str">
        <f t="shared" si="12"/>
        <v>Quarter 3</v>
      </c>
      <c r="Y101" s="123" t="str" cm="1">
        <f t="array" ref="Y101">_xlfn.IFS(OR(W101=1,W101=2,W101=3),"1",(OR(W101=4,W101=5,W101=6)),"2",(OR(W101=7,W101=8,W101=9)),"3",(OR(W101=10,W101=11,W101=12)),"4")</f>
        <v>3</v>
      </c>
      <c r="Z101" s="124">
        <v>2015</v>
      </c>
    </row>
    <row r="102" spans="1:26" ht="17.149999999999999"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68</v>
      </c>
      <c r="L102" s="46" t="s">
        <v>68</v>
      </c>
      <c r="M102" s="46" t="s">
        <v>68</v>
      </c>
      <c r="N102" s="50" t="s">
        <v>68</v>
      </c>
      <c r="O102" s="46">
        <v>289.41000000000003</v>
      </c>
      <c r="P102" s="46">
        <v>9.58</v>
      </c>
      <c r="Q102" s="46">
        <v>22.01</v>
      </c>
      <c r="R102" s="50">
        <v>0.31</v>
      </c>
      <c r="S102" s="45" t="s">
        <v>68</v>
      </c>
      <c r="T102" s="53" t="s">
        <v>68</v>
      </c>
      <c r="V102" s="124" t="s">
        <v>98</v>
      </c>
      <c r="W102" s="123">
        <f t="shared" si="11"/>
        <v>10</v>
      </c>
      <c r="X102" s="123" t="str">
        <f t="shared" si="12"/>
        <v>Quarter 4</v>
      </c>
      <c r="Y102" s="123" t="str" cm="1">
        <f t="array" ref="Y102">_xlfn.IFS(OR(W102=1,W102=2,W102=3),"1",(OR(W102=4,W102=5,W102=6)),"2",(OR(W102=7,W102=8,W102=9)),"3",(OR(W102=10,W102=11,W102=12)),"4")</f>
        <v>4</v>
      </c>
      <c r="Z102" s="124">
        <v>2015</v>
      </c>
    </row>
    <row r="103" spans="1:26" ht="17.149999999999999"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68</v>
      </c>
      <c r="L103" s="46" t="s">
        <v>68</v>
      </c>
      <c r="M103" s="46" t="s">
        <v>68</v>
      </c>
      <c r="N103" s="50" t="s">
        <v>68</v>
      </c>
      <c r="O103" s="46">
        <v>400.55</v>
      </c>
      <c r="P103" s="46">
        <v>14.26</v>
      </c>
      <c r="Q103" s="46">
        <v>20.27</v>
      </c>
      <c r="R103" s="50">
        <v>0.31</v>
      </c>
      <c r="S103" s="45" t="s">
        <v>68</v>
      </c>
      <c r="T103" s="53" t="s">
        <v>68</v>
      </c>
      <c r="V103" s="124" t="s">
        <v>99</v>
      </c>
      <c r="W103" s="123">
        <f t="shared" si="11"/>
        <v>11</v>
      </c>
      <c r="X103" s="123" t="str">
        <f t="shared" si="12"/>
        <v>Quarter 4</v>
      </c>
      <c r="Y103" s="123" t="str" cm="1">
        <f t="array" ref="Y103">_xlfn.IFS(OR(W103=1,W103=2,W103=3),"1",(OR(W103=4,W103=5,W103=6)),"2",(OR(W103=7,W103=8,W103=9)),"3",(OR(W103=10,W103=11,W103=12)),"4")</f>
        <v>4</v>
      </c>
      <c r="Z103" s="124">
        <v>2015</v>
      </c>
    </row>
    <row r="104" spans="1:26" ht="17.149999999999999"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68</v>
      </c>
      <c r="L104" s="46" t="s">
        <v>68</v>
      </c>
      <c r="M104" s="46" t="s">
        <v>68</v>
      </c>
      <c r="N104" s="50" t="s">
        <v>68</v>
      </c>
      <c r="O104" s="46">
        <v>460.79</v>
      </c>
      <c r="P104" s="46">
        <v>12.85</v>
      </c>
      <c r="Q104" s="46">
        <v>13.23</v>
      </c>
      <c r="R104" s="50">
        <v>0.31</v>
      </c>
      <c r="S104" s="45" t="s">
        <v>68</v>
      </c>
      <c r="T104" s="53" t="s">
        <v>68</v>
      </c>
      <c r="V104" s="124" t="s">
        <v>100</v>
      </c>
      <c r="W104" s="123">
        <f t="shared" si="11"/>
        <v>12</v>
      </c>
      <c r="X104" s="125" t="str">
        <f t="shared" si="12"/>
        <v>Quarter 4</v>
      </c>
      <c r="Y104" s="123" t="str" cm="1">
        <f t="array" ref="Y104">_xlfn.IFS(OR(W104=1,W104=2,W104=3),"1",(OR(W104=4,W104=5,W104=6)),"2",(OR(W104=7,W104=8,W104=9)),"3",(OR(W104=10,W104=11,W104=12)),"4")</f>
        <v>4</v>
      </c>
      <c r="Z104" s="124">
        <v>2015</v>
      </c>
    </row>
    <row r="105" spans="1:26" ht="17.149999999999999"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68</v>
      </c>
      <c r="L105" s="46" t="s">
        <v>68</v>
      </c>
      <c r="M105" s="46" t="s">
        <v>68</v>
      </c>
      <c r="N105" s="50" t="s">
        <v>68</v>
      </c>
      <c r="O105" s="46">
        <v>418.03</v>
      </c>
      <c r="P105" s="46">
        <v>19.98</v>
      </c>
      <c r="Q105" s="46">
        <v>10.93</v>
      </c>
      <c r="R105" s="50">
        <v>0</v>
      </c>
      <c r="S105" s="45" t="s">
        <v>68</v>
      </c>
      <c r="T105" s="53" t="s">
        <v>68</v>
      </c>
      <c r="V105" s="124" t="s">
        <v>89</v>
      </c>
      <c r="W105" s="123">
        <f t="shared" si="11"/>
        <v>1</v>
      </c>
      <c r="X105" s="123" t="str">
        <f t="shared" si="12"/>
        <v>Quarter 1</v>
      </c>
      <c r="Y105" s="123" t="str" cm="1">
        <f t="array" ref="Y105">_xlfn.IFS(OR(W105=1,W105=2,W105=3),"1",(OR(W105=4,W105=5,W105=6)),"2",(OR(W105=7,W105=8,W105=9)),"3",(OR(W105=10,W105=11,W105=12)),"4")</f>
        <v>1</v>
      </c>
      <c r="Z105" s="124">
        <v>2016</v>
      </c>
    </row>
    <row r="106" spans="1:26" ht="17.149999999999999"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68</v>
      </c>
      <c r="L106" s="46" t="s">
        <v>68</v>
      </c>
      <c r="M106" s="46" t="s">
        <v>68</v>
      </c>
      <c r="N106" s="50" t="s">
        <v>68</v>
      </c>
      <c r="O106" s="46">
        <v>366.55</v>
      </c>
      <c r="P106" s="46">
        <v>15.54</v>
      </c>
      <c r="Q106" s="46">
        <v>12.41</v>
      </c>
      <c r="R106" s="50">
        <v>0</v>
      </c>
      <c r="S106" s="45" t="s">
        <v>68</v>
      </c>
      <c r="T106" s="53" t="s">
        <v>68</v>
      </c>
      <c r="V106" s="124" t="s">
        <v>90</v>
      </c>
      <c r="W106" s="123">
        <f t="shared" si="11"/>
        <v>2</v>
      </c>
      <c r="X106" s="123" t="str">
        <f t="shared" si="12"/>
        <v>Quarter 1</v>
      </c>
      <c r="Y106" s="123" t="str" cm="1">
        <f t="array" ref="Y106">_xlfn.IFS(OR(W106=1,W106=2,W106=3),"1",(OR(W106=4,W106=5,W106=6)),"2",(OR(W106=7,W106=8,W106=9)),"3",(OR(W106=10,W106=11,W106=12)),"4")</f>
        <v>1</v>
      </c>
      <c r="Z106" s="124">
        <v>2016</v>
      </c>
    </row>
    <row r="107" spans="1:26" ht="17.149999999999999"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68</v>
      </c>
      <c r="L107" s="46" t="s">
        <v>68</v>
      </c>
      <c r="M107" s="46" t="s">
        <v>68</v>
      </c>
      <c r="N107" s="50" t="s">
        <v>68</v>
      </c>
      <c r="O107" s="46">
        <v>383.65</v>
      </c>
      <c r="P107" s="46">
        <v>19.850000000000001</v>
      </c>
      <c r="Q107" s="46">
        <v>14.67</v>
      </c>
      <c r="R107" s="50">
        <v>0</v>
      </c>
      <c r="S107" s="45" t="s">
        <v>68</v>
      </c>
      <c r="T107" s="53" t="s">
        <v>68</v>
      </c>
      <c r="V107" s="124" t="s">
        <v>91</v>
      </c>
      <c r="W107" s="123">
        <f t="shared" si="11"/>
        <v>3</v>
      </c>
      <c r="X107" s="123" t="str">
        <f t="shared" si="12"/>
        <v>Quarter 1</v>
      </c>
      <c r="Y107" s="123" t="str" cm="1">
        <f t="array" ref="Y107">_xlfn.IFS(OR(W107=1,W107=2,W107=3),"1",(OR(W107=4,W107=5,W107=6)),"2",(OR(W107=7,W107=8,W107=9)),"3",(OR(W107=10,W107=11,W107=12)),"4")</f>
        <v>1</v>
      </c>
      <c r="Z107" s="124">
        <v>2016</v>
      </c>
    </row>
    <row r="108" spans="1:26" ht="17.149999999999999"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68</v>
      </c>
      <c r="L108" s="46" t="s">
        <v>68</v>
      </c>
      <c r="M108" s="46" t="s">
        <v>68</v>
      </c>
      <c r="N108" s="50" t="s">
        <v>68</v>
      </c>
      <c r="O108" s="46">
        <v>370.34</v>
      </c>
      <c r="P108" s="46">
        <v>12.86</v>
      </c>
      <c r="Q108" s="46">
        <v>16.309999999999999</v>
      </c>
      <c r="R108" s="50">
        <v>0</v>
      </c>
      <c r="S108" s="45" t="s">
        <v>68</v>
      </c>
      <c r="T108" s="53" t="s">
        <v>68</v>
      </c>
      <c r="V108" s="124" t="s">
        <v>92</v>
      </c>
      <c r="W108" s="123">
        <f t="shared" si="11"/>
        <v>4</v>
      </c>
      <c r="X108" s="125" t="str">
        <f t="shared" si="12"/>
        <v>Quarter 2</v>
      </c>
      <c r="Y108" s="123" t="str" cm="1">
        <f t="array" ref="Y108">_xlfn.IFS(OR(W108=1,W108=2,W108=3),"1",(OR(W108=4,W108=5,W108=6)),"2",(OR(W108=7,W108=8,W108=9)),"3",(OR(W108=10,W108=11,W108=12)),"4")</f>
        <v>2</v>
      </c>
      <c r="Z108" s="124">
        <v>2016</v>
      </c>
    </row>
    <row r="109" spans="1:26" ht="17.149999999999999"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68</v>
      </c>
      <c r="L109" s="46" t="s">
        <v>68</v>
      </c>
      <c r="M109" s="46" t="s">
        <v>68</v>
      </c>
      <c r="N109" s="50" t="s">
        <v>68</v>
      </c>
      <c r="O109" s="46">
        <v>370.85</v>
      </c>
      <c r="P109" s="46">
        <v>12.4</v>
      </c>
      <c r="Q109" s="46">
        <v>19.07</v>
      </c>
      <c r="R109" s="50">
        <v>0</v>
      </c>
      <c r="S109" s="45" t="s">
        <v>68</v>
      </c>
      <c r="T109" s="53" t="s">
        <v>68</v>
      </c>
      <c r="V109" s="124" t="s">
        <v>93</v>
      </c>
      <c r="W109" s="123">
        <f t="shared" si="11"/>
        <v>5</v>
      </c>
      <c r="X109" s="123" t="str">
        <f t="shared" si="12"/>
        <v>Quarter 2</v>
      </c>
      <c r="Y109" s="123" t="str" cm="1">
        <f t="array" ref="Y109">_xlfn.IFS(OR(W109=1,W109=2,W109=3),"1",(OR(W109=4,W109=5,W109=6)),"2",(OR(W109=7,W109=8,W109=9)),"3",(OR(W109=10,W109=11,W109=12)),"4")</f>
        <v>2</v>
      </c>
      <c r="Z109" s="124">
        <v>2016</v>
      </c>
    </row>
    <row r="110" spans="1:26" ht="17.149999999999999"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68</v>
      </c>
      <c r="L110" s="46" t="s">
        <v>68</v>
      </c>
      <c r="M110" s="46" t="s">
        <v>68</v>
      </c>
      <c r="N110" s="50" t="s">
        <v>68</v>
      </c>
      <c r="O110" s="46">
        <v>316.14</v>
      </c>
      <c r="P110" s="46">
        <v>10.039999999999999</v>
      </c>
      <c r="Q110" s="46">
        <v>10.84</v>
      </c>
      <c r="R110" s="50">
        <v>0</v>
      </c>
      <c r="S110" s="45" t="s">
        <v>68</v>
      </c>
      <c r="T110" s="53" t="s">
        <v>68</v>
      </c>
      <c r="V110" s="124" t="s">
        <v>94</v>
      </c>
      <c r="W110" s="123">
        <f t="shared" si="11"/>
        <v>6</v>
      </c>
      <c r="X110" s="123" t="str">
        <f t="shared" si="12"/>
        <v>Quarter 2</v>
      </c>
      <c r="Y110" s="123" t="str" cm="1">
        <f t="array" ref="Y110">_xlfn.IFS(OR(W110=1,W110=2,W110=3),"1",(OR(W110=4,W110=5,W110=6)),"2",(OR(W110=7,W110=8,W110=9)),"3",(OR(W110=10,W110=11,W110=12)),"4")</f>
        <v>2</v>
      </c>
      <c r="Z110" s="124">
        <v>2016</v>
      </c>
    </row>
    <row r="111" spans="1:26" ht="17.149999999999999"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68</v>
      </c>
      <c r="L111" s="46" t="s">
        <v>68</v>
      </c>
      <c r="M111" s="46" t="s">
        <v>68</v>
      </c>
      <c r="N111" s="50" t="s">
        <v>68</v>
      </c>
      <c r="O111" s="46">
        <v>370.03</v>
      </c>
      <c r="P111" s="46">
        <v>19.97</v>
      </c>
      <c r="Q111" s="46">
        <v>14.15</v>
      </c>
      <c r="R111" s="50">
        <v>0</v>
      </c>
      <c r="S111" s="45" t="s">
        <v>68</v>
      </c>
      <c r="T111" s="53" t="s">
        <v>68</v>
      </c>
      <c r="V111" s="124" t="s">
        <v>95</v>
      </c>
      <c r="W111" s="123">
        <f t="shared" si="11"/>
        <v>7</v>
      </c>
      <c r="X111" s="123" t="str">
        <f t="shared" si="12"/>
        <v>Quarter 3</v>
      </c>
      <c r="Y111" s="123" t="str" cm="1">
        <f t="array" ref="Y111">_xlfn.IFS(OR(W111=1,W111=2,W111=3),"1",(OR(W111=4,W111=5,W111=6)),"2",(OR(W111=7,W111=8,W111=9)),"3",(OR(W111=10,W111=11,W111=12)),"4")</f>
        <v>3</v>
      </c>
      <c r="Z111" s="124">
        <v>2016</v>
      </c>
    </row>
    <row r="112" spans="1:26" ht="17.149999999999999"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68</v>
      </c>
      <c r="L112" s="46" t="s">
        <v>68</v>
      </c>
      <c r="M112" s="46" t="s">
        <v>68</v>
      </c>
      <c r="N112" s="50" t="s">
        <v>68</v>
      </c>
      <c r="O112" s="46">
        <v>317.52999999999997</v>
      </c>
      <c r="P112" s="46">
        <v>10.8</v>
      </c>
      <c r="Q112" s="46">
        <v>13.16</v>
      </c>
      <c r="R112" s="50">
        <v>0</v>
      </c>
      <c r="S112" s="45" t="s">
        <v>68</v>
      </c>
      <c r="T112" s="53" t="s">
        <v>68</v>
      </c>
      <c r="V112" s="124" t="s">
        <v>96</v>
      </c>
      <c r="W112" s="123">
        <f t="shared" si="11"/>
        <v>8</v>
      </c>
      <c r="X112" s="125" t="str">
        <f t="shared" si="12"/>
        <v>Quarter 3</v>
      </c>
      <c r="Y112" s="123" t="str" cm="1">
        <f t="array" ref="Y112">_xlfn.IFS(OR(W112=1,W112=2,W112=3),"1",(OR(W112=4,W112=5,W112=6)),"2",(OR(W112=7,W112=8,W112=9)),"3",(OR(W112=10,W112=11,W112=12)),"4")</f>
        <v>3</v>
      </c>
      <c r="Z112" s="124">
        <v>2016</v>
      </c>
    </row>
    <row r="113" spans="1:26" ht="17.149999999999999"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68</v>
      </c>
      <c r="L113" s="46" t="s">
        <v>68</v>
      </c>
      <c r="M113" s="46" t="s">
        <v>68</v>
      </c>
      <c r="N113" s="50" t="s">
        <v>68</v>
      </c>
      <c r="O113" s="46">
        <v>324.02999999999997</v>
      </c>
      <c r="P113" s="46">
        <v>19.29</v>
      </c>
      <c r="Q113" s="46">
        <v>18.43</v>
      </c>
      <c r="R113" s="50">
        <v>0</v>
      </c>
      <c r="S113" s="45" t="s">
        <v>68</v>
      </c>
      <c r="T113" s="53" t="s">
        <v>68</v>
      </c>
      <c r="V113" s="124" t="s">
        <v>97</v>
      </c>
      <c r="W113" s="123">
        <f t="shared" si="11"/>
        <v>9</v>
      </c>
      <c r="X113" s="123" t="str">
        <f t="shared" si="12"/>
        <v>Quarter 3</v>
      </c>
      <c r="Y113" s="123" t="str" cm="1">
        <f t="array" ref="Y113">_xlfn.IFS(OR(W113=1,W113=2,W113=3),"1",(OR(W113=4,W113=5,W113=6)),"2",(OR(W113=7,W113=8,W113=9)),"3",(OR(W113=10,W113=11,W113=12)),"4")</f>
        <v>3</v>
      </c>
      <c r="Z113" s="124">
        <v>2016</v>
      </c>
    </row>
    <row r="114" spans="1:26" ht="17.149999999999999"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68</v>
      </c>
      <c r="L114" s="46" t="s">
        <v>68</v>
      </c>
      <c r="M114" s="46" t="s">
        <v>68</v>
      </c>
      <c r="N114" s="50" t="s">
        <v>68</v>
      </c>
      <c r="O114" s="46">
        <v>329.87</v>
      </c>
      <c r="P114" s="46">
        <v>19.350000000000001</v>
      </c>
      <c r="Q114" s="46">
        <v>4.67</v>
      </c>
      <c r="R114" s="50">
        <v>0</v>
      </c>
      <c r="S114" s="45" t="s">
        <v>68</v>
      </c>
      <c r="T114" s="53" t="s">
        <v>68</v>
      </c>
      <c r="V114" s="124" t="s">
        <v>98</v>
      </c>
      <c r="W114" s="123">
        <f t="shared" si="11"/>
        <v>10</v>
      </c>
      <c r="X114" s="123" t="str">
        <f t="shared" si="12"/>
        <v>Quarter 4</v>
      </c>
      <c r="Y114" s="123" t="str" cm="1">
        <f t="array" ref="Y114">_xlfn.IFS(OR(W114=1,W114=2,W114=3),"1",(OR(W114=4,W114=5,W114=6)),"2",(OR(W114=7,W114=8,W114=9)),"3",(OR(W114=10,W114=11,W114=12)),"4")</f>
        <v>4</v>
      </c>
      <c r="Z114" s="124">
        <v>2016</v>
      </c>
    </row>
    <row r="115" spans="1:26" ht="17.149999999999999"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68</v>
      </c>
      <c r="L115" s="46" t="s">
        <v>68</v>
      </c>
      <c r="M115" s="46" t="s">
        <v>68</v>
      </c>
      <c r="N115" s="50" t="s">
        <v>68</v>
      </c>
      <c r="O115" s="46">
        <v>325.52999999999997</v>
      </c>
      <c r="P115" s="46">
        <v>25.74</v>
      </c>
      <c r="Q115" s="46">
        <v>7.58</v>
      </c>
      <c r="R115" s="50">
        <v>0</v>
      </c>
      <c r="S115" s="45" t="s">
        <v>68</v>
      </c>
      <c r="T115" s="53" t="s">
        <v>68</v>
      </c>
      <c r="V115" s="124" t="s">
        <v>99</v>
      </c>
      <c r="W115" s="123">
        <f t="shared" si="11"/>
        <v>11</v>
      </c>
      <c r="X115" s="123" t="str">
        <f t="shared" si="12"/>
        <v>Quarter 4</v>
      </c>
      <c r="Y115" s="123" t="str" cm="1">
        <f t="array" ref="Y115">_xlfn.IFS(OR(W115=1,W115=2,W115=3),"1",(OR(W115=4,W115=5,W115=6)),"2",(OR(W115=7,W115=8,W115=9)),"3",(OR(W115=10,W115=11,W115=12)),"4")</f>
        <v>4</v>
      </c>
      <c r="Z115" s="124">
        <v>2016</v>
      </c>
    </row>
    <row r="116" spans="1:26" ht="17.149999999999999"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68</v>
      </c>
      <c r="L116" s="46" t="s">
        <v>68</v>
      </c>
      <c r="M116" s="46" t="s">
        <v>68</v>
      </c>
      <c r="N116" s="50" t="s">
        <v>68</v>
      </c>
      <c r="O116" s="46">
        <v>359.01</v>
      </c>
      <c r="P116" s="46">
        <v>29.89</v>
      </c>
      <c r="Q116" s="46">
        <v>4.32</v>
      </c>
      <c r="R116" s="50">
        <v>0</v>
      </c>
      <c r="S116" s="45" t="s">
        <v>68</v>
      </c>
      <c r="T116" s="53" t="s">
        <v>68</v>
      </c>
      <c r="V116" s="124" t="s">
        <v>100</v>
      </c>
      <c r="W116" s="123">
        <f t="shared" si="11"/>
        <v>12</v>
      </c>
      <c r="X116" s="125" t="str">
        <f t="shared" si="12"/>
        <v>Quarter 4</v>
      </c>
      <c r="Y116" s="123" t="str" cm="1">
        <f t="array" ref="Y116">_xlfn.IFS(OR(W116=1,W116=2,W116=3),"1",(OR(W116=4,W116=5,W116=6)),"2",(OR(W116=7,W116=8,W116=9)),"3",(OR(W116=10,W116=11,W116=12)),"4")</f>
        <v>4</v>
      </c>
      <c r="Z116" s="124">
        <v>2016</v>
      </c>
    </row>
    <row r="117" spans="1:26" ht="17.149999999999999"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68</v>
      </c>
      <c r="L117" s="46" t="s">
        <v>68</v>
      </c>
      <c r="M117" s="46" t="s">
        <v>68</v>
      </c>
      <c r="N117" s="50" t="s">
        <v>68</v>
      </c>
      <c r="O117" s="46">
        <v>405.68</v>
      </c>
      <c r="P117" s="46">
        <v>38.700000000000003</v>
      </c>
      <c r="Q117" s="46">
        <v>2.35</v>
      </c>
      <c r="R117" s="50">
        <v>0.1</v>
      </c>
      <c r="S117" s="45" t="s">
        <v>68</v>
      </c>
      <c r="T117" s="53" t="s">
        <v>68</v>
      </c>
      <c r="V117" s="124" t="s">
        <v>89</v>
      </c>
      <c r="W117" s="123">
        <f t="shared" si="11"/>
        <v>1</v>
      </c>
      <c r="X117" s="123" t="str">
        <f t="shared" si="12"/>
        <v>Quarter 1</v>
      </c>
      <c r="Y117" s="123" t="str" cm="1">
        <f t="array" ref="Y117">_xlfn.IFS(OR(W117=1,W117=2,W117=3),"1",(OR(W117=4,W117=5,W117=6)),"2",(OR(W117=7,W117=8,W117=9)),"3",(OR(W117=10,W117=11,W117=12)),"4")</f>
        <v>1</v>
      </c>
      <c r="Z117" s="124">
        <v>2017</v>
      </c>
    </row>
    <row r="118" spans="1:26" ht="17.149999999999999"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68</v>
      </c>
      <c r="L118" s="46" t="s">
        <v>68</v>
      </c>
      <c r="M118" s="46" t="s">
        <v>68</v>
      </c>
      <c r="N118" s="50" t="s">
        <v>68</v>
      </c>
      <c r="O118" s="46">
        <v>352.51</v>
      </c>
      <c r="P118" s="46">
        <v>32.96</v>
      </c>
      <c r="Q118" s="46">
        <v>0.56000000000000005</v>
      </c>
      <c r="R118" s="50">
        <v>0.49</v>
      </c>
      <c r="S118" s="45" t="s">
        <v>68</v>
      </c>
      <c r="T118" s="53" t="s">
        <v>68</v>
      </c>
      <c r="V118" s="124" t="s">
        <v>90</v>
      </c>
      <c r="W118" s="123">
        <f t="shared" si="11"/>
        <v>2</v>
      </c>
      <c r="X118" s="123" t="str">
        <f t="shared" si="12"/>
        <v>Quarter 1</v>
      </c>
      <c r="Y118" s="123" t="str" cm="1">
        <f t="array" ref="Y118">_xlfn.IFS(OR(W118=1,W118=2,W118=3),"1",(OR(W118=4,W118=5,W118=6)),"2",(OR(W118=7,W118=8,W118=9)),"3",(OR(W118=10,W118=11,W118=12)),"4")</f>
        <v>1</v>
      </c>
      <c r="Z118" s="124">
        <v>2017</v>
      </c>
    </row>
    <row r="119" spans="1:26" ht="17.149999999999999"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68</v>
      </c>
      <c r="L119" s="46" t="s">
        <v>68</v>
      </c>
      <c r="M119" s="46" t="s">
        <v>68</v>
      </c>
      <c r="N119" s="50" t="s">
        <v>68</v>
      </c>
      <c r="O119" s="46">
        <v>386.42</v>
      </c>
      <c r="P119" s="46">
        <v>24.77</v>
      </c>
      <c r="Q119" s="46">
        <v>15.96</v>
      </c>
      <c r="R119" s="50">
        <v>0.44</v>
      </c>
      <c r="S119" s="45" t="s">
        <v>68</v>
      </c>
      <c r="T119" s="53" t="s">
        <v>68</v>
      </c>
      <c r="V119" s="124" t="s">
        <v>91</v>
      </c>
      <c r="W119" s="123">
        <f t="shared" si="11"/>
        <v>3</v>
      </c>
      <c r="X119" s="123" t="str">
        <f t="shared" si="12"/>
        <v>Quarter 1</v>
      </c>
      <c r="Y119" s="123" t="str" cm="1">
        <f t="array" ref="Y119">_xlfn.IFS(OR(W119=1,W119=2,W119=3),"1",(OR(W119=4,W119=5,W119=6)),"2",(OR(W119=7,W119=8,W119=9)),"3",(OR(W119=10,W119=11,W119=12)),"4")</f>
        <v>1</v>
      </c>
      <c r="Z119" s="124">
        <v>2017</v>
      </c>
    </row>
    <row r="120" spans="1:26" ht="17.149999999999999"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68</v>
      </c>
      <c r="L120" s="46" t="s">
        <v>68</v>
      </c>
      <c r="M120" s="46" t="s">
        <v>68</v>
      </c>
      <c r="N120" s="50" t="s">
        <v>68</v>
      </c>
      <c r="O120" s="46">
        <v>395.8</v>
      </c>
      <c r="P120" s="46">
        <v>17.059999999999999</v>
      </c>
      <c r="Q120" s="46">
        <v>15.74</v>
      </c>
      <c r="R120" s="50">
        <v>0.4</v>
      </c>
      <c r="S120" s="45" t="s">
        <v>68</v>
      </c>
      <c r="T120" s="53" t="s">
        <v>68</v>
      </c>
      <c r="V120" s="124" t="s">
        <v>92</v>
      </c>
      <c r="W120" s="123">
        <f t="shared" si="11"/>
        <v>4</v>
      </c>
      <c r="X120" s="125" t="str">
        <f t="shared" si="12"/>
        <v>Quarter 2</v>
      </c>
      <c r="Y120" s="123" t="str" cm="1">
        <f t="array" ref="Y120">_xlfn.IFS(OR(W120=1,W120=2,W120=3),"1",(OR(W120=4,W120=5,W120=6)),"2",(OR(W120=7,W120=8,W120=9)),"3",(OR(W120=10,W120=11,W120=12)),"4")</f>
        <v>2</v>
      </c>
      <c r="Z120" s="124">
        <v>2017</v>
      </c>
    </row>
    <row r="121" spans="1:26" ht="17.149999999999999"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68</v>
      </c>
      <c r="L121" s="46" t="s">
        <v>68</v>
      </c>
      <c r="M121" s="46" t="s">
        <v>68</v>
      </c>
      <c r="N121" s="50" t="s">
        <v>68</v>
      </c>
      <c r="O121" s="46">
        <v>392.55</v>
      </c>
      <c r="P121" s="46">
        <v>10.56</v>
      </c>
      <c r="Q121" s="46">
        <v>9.39</v>
      </c>
      <c r="R121" s="50">
        <v>0</v>
      </c>
      <c r="S121" s="45" t="s">
        <v>68</v>
      </c>
      <c r="T121" s="53" t="s">
        <v>68</v>
      </c>
      <c r="V121" s="124" t="s">
        <v>93</v>
      </c>
      <c r="W121" s="123">
        <f t="shared" si="11"/>
        <v>5</v>
      </c>
      <c r="X121" s="123" t="str">
        <f t="shared" si="12"/>
        <v>Quarter 2</v>
      </c>
      <c r="Y121" s="123" t="str" cm="1">
        <f t="array" ref="Y121">_xlfn.IFS(OR(W121=1,W121=2,W121=3),"1",(OR(W121=4,W121=5,W121=6)),"2",(OR(W121=7,W121=8,W121=9)),"3",(OR(W121=10,W121=11,W121=12)),"4")</f>
        <v>2</v>
      </c>
      <c r="Z121" s="124">
        <v>2017</v>
      </c>
    </row>
    <row r="122" spans="1:26" ht="17.149999999999999"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68</v>
      </c>
      <c r="L122" s="46" t="s">
        <v>68</v>
      </c>
      <c r="M122" s="46" t="s">
        <v>68</v>
      </c>
      <c r="N122" s="50" t="s">
        <v>68</v>
      </c>
      <c r="O122" s="46">
        <v>319.91000000000003</v>
      </c>
      <c r="P122" s="46">
        <v>9.86</v>
      </c>
      <c r="Q122" s="46">
        <v>6.72</v>
      </c>
      <c r="R122" s="50">
        <v>0</v>
      </c>
      <c r="S122" s="45" t="s">
        <v>68</v>
      </c>
      <c r="T122" s="53" t="s">
        <v>68</v>
      </c>
      <c r="V122" s="124" t="s">
        <v>94</v>
      </c>
      <c r="W122" s="123">
        <f t="shared" ref="W122:W185" si="20">MONTH(1&amp;LEFT(V122,3))</f>
        <v>6</v>
      </c>
      <c r="X122" s="123" t="str">
        <f t="shared" ref="X122:X185" si="21">"Quarter "&amp;Y122</f>
        <v>Quarter 2</v>
      </c>
      <c r="Y122" s="123" t="str" cm="1">
        <f t="array" ref="Y122">_xlfn.IFS(OR(W122=1,W122=2,W122=3),"1",(OR(W122=4,W122=5,W122=6)),"2",(OR(W122=7,W122=8,W122=9)),"3",(OR(W122=10,W122=11,W122=12)),"4")</f>
        <v>2</v>
      </c>
      <c r="Z122" s="124">
        <v>2017</v>
      </c>
    </row>
    <row r="123" spans="1:26" ht="17.149999999999999"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68</v>
      </c>
      <c r="L123" s="46" t="s">
        <v>68</v>
      </c>
      <c r="M123" s="46" t="s">
        <v>68</v>
      </c>
      <c r="N123" s="50" t="s">
        <v>68</v>
      </c>
      <c r="O123" s="46">
        <v>351.48</v>
      </c>
      <c r="P123" s="46">
        <v>19.89</v>
      </c>
      <c r="Q123" s="46">
        <v>14.35</v>
      </c>
      <c r="R123" s="50">
        <v>0</v>
      </c>
      <c r="S123" s="45" t="s">
        <v>68</v>
      </c>
      <c r="T123" s="53" t="s">
        <v>68</v>
      </c>
      <c r="V123" s="124" t="s">
        <v>95</v>
      </c>
      <c r="W123" s="123">
        <f t="shared" si="20"/>
        <v>7</v>
      </c>
      <c r="X123" s="123" t="str">
        <f t="shared" si="21"/>
        <v>Quarter 3</v>
      </c>
      <c r="Y123" s="123" t="str" cm="1">
        <f t="array" ref="Y123">_xlfn.IFS(OR(W123=1,W123=2,W123=3),"1",(OR(W123=4,W123=5,W123=6)),"2",(OR(W123=7,W123=8,W123=9)),"3",(OR(W123=10,W123=11,W123=12)),"4")</f>
        <v>3</v>
      </c>
      <c r="Z123" s="124">
        <v>2017</v>
      </c>
    </row>
    <row r="124" spans="1:26" ht="17.149999999999999"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68</v>
      </c>
      <c r="L124" s="46" t="s">
        <v>68</v>
      </c>
      <c r="M124" s="46" t="s">
        <v>68</v>
      </c>
      <c r="N124" s="50" t="s">
        <v>68</v>
      </c>
      <c r="O124" s="46">
        <v>319.85000000000002</v>
      </c>
      <c r="P124" s="46">
        <v>14.86</v>
      </c>
      <c r="Q124" s="46">
        <v>5.76</v>
      </c>
      <c r="R124" s="50">
        <v>0</v>
      </c>
      <c r="S124" s="45" t="s">
        <v>68</v>
      </c>
      <c r="T124" s="53" t="s">
        <v>68</v>
      </c>
      <c r="V124" s="124" t="s">
        <v>96</v>
      </c>
      <c r="W124" s="123">
        <f t="shared" si="20"/>
        <v>8</v>
      </c>
      <c r="X124" s="125" t="str">
        <f t="shared" si="21"/>
        <v>Quarter 3</v>
      </c>
      <c r="Y124" s="123" t="str" cm="1">
        <f t="array" ref="Y124">_xlfn.IFS(OR(W124=1,W124=2,W124=3),"1",(OR(W124=4,W124=5,W124=6)),"2",(OR(W124=7,W124=8,W124=9)),"3",(OR(W124=10,W124=11,W124=12)),"4")</f>
        <v>3</v>
      </c>
      <c r="Z124" s="124">
        <v>2017</v>
      </c>
    </row>
    <row r="125" spans="1:26" ht="17.149999999999999"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68</v>
      </c>
      <c r="L125" s="46" t="s">
        <v>68</v>
      </c>
      <c r="M125" s="46" t="s">
        <v>68</v>
      </c>
      <c r="N125" s="50" t="s">
        <v>68</v>
      </c>
      <c r="O125" s="46">
        <v>332.37</v>
      </c>
      <c r="P125" s="46">
        <v>14.3</v>
      </c>
      <c r="Q125" s="46">
        <v>4.46</v>
      </c>
      <c r="R125" s="50">
        <v>0</v>
      </c>
      <c r="S125" s="45" t="s">
        <v>68</v>
      </c>
      <c r="T125" s="53" t="s">
        <v>68</v>
      </c>
      <c r="V125" s="124" t="s">
        <v>97</v>
      </c>
      <c r="W125" s="123">
        <f t="shared" si="20"/>
        <v>9</v>
      </c>
      <c r="X125" s="123" t="str">
        <f t="shared" si="21"/>
        <v>Quarter 3</v>
      </c>
      <c r="Y125" s="123" t="str" cm="1">
        <f t="array" ref="Y125">_xlfn.IFS(OR(W125=1,W125=2,W125=3),"1",(OR(W125=4,W125=5,W125=6)),"2",(OR(W125=7,W125=8,W125=9)),"3",(OR(W125=10,W125=11,W125=12)),"4")</f>
        <v>3</v>
      </c>
      <c r="Z125" s="124">
        <v>2017</v>
      </c>
    </row>
    <row r="126" spans="1:26" ht="17.149999999999999"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68</v>
      </c>
      <c r="L126" s="46" t="s">
        <v>68</v>
      </c>
      <c r="M126" s="46" t="s">
        <v>68</v>
      </c>
      <c r="N126" s="50" t="s">
        <v>68</v>
      </c>
      <c r="O126" s="46">
        <v>359.3</v>
      </c>
      <c r="P126" s="46">
        <v>17.38</v>
      </c>
      <c r="Q126" s="46">
        <v>11.41</v>
      </c>
      <c r="R126" s="50">
        <v>0</v>
      </c>
      <c r="S126" s="45" t="s">
        <v>68</v>
      </c>
      <c r="T126" s="53" t="s">
        <v>68</v>
      </c>
      <c r="V126" s="124" t="s">
        <v>98</v>
      </c>
      <c r="W126" s="123">
        <f t="shared" si="20"/>
        <v>10</v>
      </c>
      <c r="X126" s="123" t="str">
        <f t="shared" si="21"/>
        <v>Quarter 4</v>
      </c>
      <c r="Y126" s="123" t="str" cm="1">
        <f t="array" ref="Y126">_xlfn.IFS(OR(W126=1,W126=2,W126=3),"1",(OR(W126=4,W126=5,W126=6)),"2",(OR(W126=7,W126=8,W126=9)),"3",(OR(W126=10,W126=11,W126=12)),"4")</f>
        <v>4</v>
      </c>
      <c r="Z126" s="124">
        <v>2017</v>
      </c>
    </row>
    <row r="127" spans="1:26" ht="17.149999999999999"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68</v>
      </c>
      <c r="L127" s="46" t="s">
        <v>68</v>
      </c>
      <c r="M127" s="46" t="s">
        <v>68</v>
      </c>
      <c r="N127" s="50" t="s">
        <v>68</v>
      </c>
      <c r="O127" s="46">
        <v>353.99</v>
      </c>
      <c r="P127" s="46">
        <v>26.63</v>
      </c>
      <c r="Q127" s="46">
        <v>3.53</v>
      </c>
      <c r="R127" s="50">
        <v>0</v>
      </c>
      <c r="S127" s="45" t="s">
        <v>68</v>
      </c>
      <c r="T127" s="53" t="s">
        <v>68</v>
      </c>
      <c r="V127" s="124" t="s">
        <v>99</v>
      </c>
      <c r="W127" s="123">
        <f t="shared" si="20"/>
        <v>11</v>
      </c>
      <c r="X127" s="123" t="str">
        <f t="shared" si="21"/>
        <v>Quarter 4</v>
      </c>
      <c r="Y127" s="123" t="str" cm="1">
        <f t="array" ref="Y127">_xlfn.IFS(OR(W127=1,W127=2,W127=3),"1",(OR(W127=4,W127=5,W127=6)),"2",(OR(W127=7,W127=8,W127=9)),"3",(OR(W127=10,W127=11,W127=12)),"4")</f>
        <v>4</v>
      </c>
      <c r="Z127" s="124">
        <v>2017</v>
      </c>
    </row>
    <row r="128" spans="1:26" ht="17.149999999999999"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68</v>
      </c>
      <c r="L128" s="46" t="s">
        <v>68</v>
      </c>
      <c r="M128" s="46" t="s">
        <v>68</v>
      </c>
      <c r="N128" s="50" t="s">
        <v>68</v>
      </c>
      <c r="O128" s="46">
        <v>313.27</v>
      </c>
      <c r="P128" s="46">
        <v>27.36</v>
      </c>
      <c r="Q128" s="46">
        <v>6.88</v>
      </c>
      <c r="R128" s="50">
        <v>0</v>
      </c>
      <c r="S128" s="45" t="s">
        <v>68</v>
      </c>
      <c r="T128" s="53" t="s">
        <v>68</v>
      </c>
      <c r="V128" s="124" t="s">
        <v>100</v>
      </c>
      <c r="W128" s="123">
        <f t="shared" si="20"/>
        <v>12</v>
      </c>
      <c r="X128" s="125" t="str">
        <f t="shared" si="21"/>
        <v>Quarter 4</v>
      </c>
      <c r="Y128" s="123" t="str" cm="1">
        <f t="array" ref="Y128">_xlfn.IFS(OR(W128=1,W128=2,W128=3),"1",(OR(W128=4,W128=5,W128=6)),"2",(OR(W128=7,W128=8,W128=9)),"3",(OR(W128=10,W128=11,W128=12)),"4")</f>
        <v>4</v>
      </c>
      <c r="Z128" s="124">
        <v>2017</v>
      </c>
    </row>
    <row r="129" spans="1:26" ht="17.149999999999999"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68</v>
      </c>
      <c r="L129" s="46" t="s">
        <v>68</v>
      </c>
      <c r="M129" s="46" t="s">
        <v>68</v>
      </c>
      <c r="N129" s="50" t="s">
        <v>68</v>
      </c>
      <c r="O129" s="46">
        <v>377.4</v>
      </c>
      <c r="P129" s="46">
        <v>31.03</v>
      </c>
      <c r="Q129" s="46">
        <v>1.46</v>
      </c>
      <c r="R129" s="50">
        <v>0</v>
      </c>
      <c r="S129" s="45" t="s">
        <v>68</v>
      </c>
      <c r="T129" s="53" t="s">
        <v>68</v>
      </c>
      <c r="V129" s="124" t="s">
        <v>89</v>
      </c>
      <c r="W129" s="123">
        <f t="shared" si="20"/>
        <v>1</v>
      </c>
      <c r="X129" s="123" t="str">
        <f t="shared" si="21"/>
        <v>Quarter 1</v>
      </c>
      <c r="Y129" s="123" t="str" cm="1">
        <f t="array" ref="Y129">_xlfn.IFS(OR(W129=1,W129=2,W129=3),"1",(OR(W129=4,W129=5,W129=6)),"2",(OR(W129=7,W129=8,W129=9)),"3",(OR(W129=10,W129=11,W129=12)),"4")</f>
        <v>1</v>
      </c>
      <c r="Z129" s="124">
        <v>2018</v>
      </c>
    </row>
    <row r="130" spans="1:26" ht="17.149999999999999"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68</v>
      </c>
      <c r="L130" s="46" t="s">
        <v>68</v>
      </c>
      <c r="M130" s="46" t="s">
        <v>68</v>
      </c>
      <c r="N130" s="50" t="s">
        <v>68</v>
      </c>
      <c r="O130" s="46">
        <v>343.2</v>
      </c>
      <c r="P130" s="46">
        <v>26.81</v>
      </c>
      <c r="Q130" s="46">
        <v>2.35</v>
      </c>
      <c r="R130" s="50">
        <v>0</v>
      </c>
      <c r="S130" s="45" t="s">
        <v>68</v>
      </c>
      <c r="T130" s="53" t="s">
        <v>68</v>
      </c>
      <c r="V130" s="124" t="s">
        <v>90</v>
      </c>
      <c r="W130" s="123">
        <f t="shared" si="20"/>
        <v>2</v>
      </c>
      <c r="X130" s="123" t="str">
        <f t="shared" si="21"/>
        <v>Quarter 1</v>
      </c>
      <c r="Y130" s="123" t="str" cm="1">
        <f t="array" ref="Y130">_xlfn.IFS(OR(W130=1,W130=2,W130=3),"1",(OR(W130=4,W130=5,W130=6)),"2",(OR(W130=7,W130=8,W130=9)),"3",(OR(W130=10,W130=11,W130=12)),"4")</f>
        <v>1</v>
      </c>
      <c r="Z130" s="124">
        <v>2018</v>
      </c>
    </row>
    <row r="131" spans="1:26" ht="17.149999999999999"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68</v>
      </c>
      <c r="L131" s="46" t="s">
        <v>68</v>
      </c>
      <c r="M131" s="46" t="s">
        <v>68</v>
      </c>
      <c r="N131" s="50" t="s">
        <v>68</v>
      </c>
      <c r="O131" s="46">
        <v>345.45</v>
      </c>
      <c r="P131" s="46">
        <v>23.64</v>
      </c>
      <c r="Q131" s="46">
        <v>7.38</v>
      </c>
      <c r="R131" s="50">
        <v>0</v>
      </c>
      <c r="S131" s="45" t="s">
        <v>68</v>
      </c>
      <c r="T131" s="53" t="s">
        <v>68</v>
      </c>
      <c r="V131" s="124" t="s">
        <v>91</v>
      </c>
      <c r="W131" s="123">
        <f t="shared" si="20"/>
        <v>3</v>
      </c>
      <c r="X131" s="123" t="str">
        <f t="shared" si="21"/>
        <v>Quarter 1</v>
      </c>
      <c r="Y131" s="123" t="str" cm="1">
        <f t="array" ref="Y131">_xlfn.IFS(OR(W131=1,W131=2,W131=3),"1",(OR(W131=4,W131=5,W131=6)),"2",(OR(W131=7,W131=8,W131=9)),"3",(OR(W131=10,W131=11,W131=12)),"4")</f>
        <v>1</v>
      </c>
      <c r="Z131" s="124">
        <v>2018</v>
      </c>
    </row>
    <row r="132" spans="1:26" ht="17.149999999999999"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68</v>
      </c>
      <c r="L132" s="46" t="s">
        <v>68</v>
      </c>
      <c r="M132" s="46" t="s">
        <v>68</v>
      </c>
      <c r="N132" s="50" t="s">
        <v>68</v>
      </c>
      <c r="O132" s="46">
        <v>377.44</v>
      </c>
      <c r="P132" s="46">
        <v>12.46</v>
      </c>
      <c r="Q132" s="46">
        <v>12.27</v>
      </c>
      <c r="R132" s="50">
        <v>0</v>
      </c>
      <c r="S132" s="45" t="s">
        <v>68</v>
      </c>
      <c r="T132" s="53" t="s">
        <v>68</v>
      </c>
      <c r="V132" s="124" t="s">
        <v>92</v>
      </c>
      <c r="W132" s="123">
        <f t="shared" si="20"/>
        <v>4</v>
      </c>
      <c r="X132" s="125" t="str">
        <f t="shared" si="21"/>
        <v>Quarter 2</v>
      </c>
      <c r="Y132" s="123" t="str" cm="1">
        <f t="array" ref="Y132">_xlfn.IFS(OR(W132=1,W132=2,W132=3),"1",(OR(W132=4,W132=5,W132=6)),"2",(OR(W132=7,W132=8,W132=9)),"3",(OR(W132=10,W132=11,W132=12)),"4")</f>
        <v>2</v>
      </c>
      <c r="Z132" s="124">
        <v>2018</v>
      </c>
    </row>
    <row r="133" spans="1:26" ht="17.149999999999999"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68</v>
      </c>
      <c r="L133" s="46" t="s">
        <v>68</v>
      </c>
      <c r="M133" s="46" t="s">
        <v>68</v>
      </c>
      <c r="N133" s="50" t="s">
        <v>68</v>
      </c>
      <c r="O133" s="46">
        <v>359.28</v>
      </c>
      <c r="P133" s="46">
        <v>6.74</v>
      </c>
      <c r="Q133" s="46">
        <v>3.82</v>
      </c>
      <c r="R133" s="50">
        <v>0</v>
      </c>
      <c r="S133" s="45" t="s">
        <v>68</v>
      </c>
      <c r="T133" s="53" t="s">
        <v>68</v>
      </c>
      <c r="V133" s="124" t="s">
        <v>93</v>
      </c>
      <c r="W133" s="123">
        <f t="shared" si="20"/>
        <v>5</v>
      </c>
      <c r="X133" s="123" t="str">
        <f t="shared" si="21"/>
        <v>Quarter 2</v>
      </c>
      <c r="Y133" s="123" t="str" cm="1">
        <f t="array" ref="Y133">_xlfn.IFS(OR(W133=1,W133=2,W133=3),"1",(OR(W133=4,W133=5,W133=6)),"2",(OR(W133=7,W133=8,W133=9)),"3",(OR(W133=10,W133=11,W133=12)),"4")</f>
        <v>2</v>
      </c>
      <c r="Z133" s="124">
        <v>2018</v>
      </c>
    </row>
    <row r="134" spans="1:26" ht="17.149999999999999"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68</v>
      </c>
      <c r="L134" s="46" t="s">
        <v>68</v>
      </c>
      <c r="M134" s="46" t="s">
        <v>68</v>
      </c>
      <c r="N134" s="50" t="s">
        <v>68</v>
      </c>
      <c r="O134" s="46">
        <v>325.81</v>
      </c>
      <c r="P134" s="46">
        <v>3.78</v>
      </c>
      <c r="Q134" s="46">
        <v>8.5399999999999991</v>
      </c>
      <c r="R134" s="50">
        <v>0</v>
      </c>
      <c r="S134" s="45" t="s">
        <v>68</v>
      </c>
      <c r="T134" s="53" t="s">
        <v>68</v>
      </c>
      <c r="V134" s="124" t="s">
        <v>94</v>
      </c>
      <c r="W134" s="123">
        <f t="shared" si="20"/>
        <v>6</v>
      </c>
      <c r="X134" s="123" t="str">
        <f t="shared" si="21"/>
        <v>Quarter 2</v>
      </c>
      <c r="Y134" s="123" t="str" cm="1">
        <f t="array" ref="Y134">_xlfn.IFS(OR(W134=1,W134=2,W134=3),"1",(OR(W134=4,W134=5,W134=6)),"2",(OR(W134=7,W134=8,W134=9)),"3",(OR(W134=10,W134=11,W134=12)),"4")</f>
        <v>2</v>
      </c>
      <c r="Z134" s="124">
        <v>2018</v>
      </c>
    </row>
    <row r="135" spans="1:26" ht="17.149999999999999"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68</v>
      </c>
      <c r="L135" s="46" t="s">
        <v>68</v>
      </c>
      <c r="M135" s="46" t="s">
        <v>68</v>
      </c>
      <c r="N135" s="50" t="s">
        <v>68</v>
      </c>
      <c r="O135" s="46">
        <v>368.4</v>
      </c>
      <c r="P135" s="46">
        <v>9.34</v>
      </c>
      <c r="Q135" s="46">
        <v>4.71</v>
      </c>
      <c r="R135" s="50">
        <v>0</v>
      </c>
      <c r="S135" s="45" t="s">
        <v>68</v>
      </c>
      <c r="T135" s="53" t="s">
        <v>68</v>
      </c>
      <c r="V135" s="124" t="s">
        <v>95</v>
      </c>
      <c r="W135" s="123">
        <f t="shared" si="20"/>
        <v>7</v>
      </c>
      <c r="X135" s="123" t="str">
        <f t="shared" si="21"/>
        <v>Quarter 3</v>
      </c>
      <c r="Y135" s="123" t="str" cm="1">
        <f t="array" ref="Y135">_xlfn.IFS(OR(W135=1,W135=2,W135=3),"1",(OR(W135=4,W135=5,W135=6)),"2",(OR(W135=7,W135=8,W135=9)),"3",(OR(W135=10,W135=11,W135=12)),"4")</f>
        <v>3</v>
      </c>
      <c r="Z135" s="124">
        <v>2018</v>
      </c>
    </row>
    <row r="136" spans="1:26" ht="17.149999999999999"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68</v>
      </c>
      <c r="L136" s="46" t="s">
        <v>68</v>
      </c>
      <c r="M136" s="46" t="s">
        <v>68</v>
      </c>
      <c r="N136" s="50" t="s">
        <v>68</v>
      </c>
      <c r="O136" s="46">
        <v>356.37</v>
      </c>
      <c r="P136" s="46">
        <v>10.49</v>
      </c>
      <c r="Q136" s="46">
        <v>3.34</v>
      </c>
      <c r="R136" s="50">
        <v>0</v>
      </c>
      <c r="S136" s="45" t="s">
        <v>68</v>
      </c>
      <c r="T136" s="53" t="s">
        <v>68</v>
      </c>
      <c r="V136" s="124" t="s">
        <v>96</v>
      </c>
      <c r="W136" s="123">
        <f t="shared" si="20"/>
        <v>8</v>
      </c>
      <c r="X136" s="125" t="str">
        <f t="shared" si="21"/>
        <v>Quarter 3</v>
      </c>
      <c r="Y136" s="123" t="str" cm="1">
        <f t="array" ref="Y136">_xlfn.IFS(OR(W136=1,W136=2,W136=3),"1",(OR(W136=4,W136=5,W136=6)),"2",(OR(W136=7,W136=8,W136=9)),"3",(OR(W136=10,W136=11,W136=12)),"4")</f>
        <v>3</v>
      </c>
      <c r="Z136" s="124">
        <v>2018</v>
      </c>
    </row>
    <row r="137" spans="1:26" ht="17.149999999999999" customHeight="1" x14ac:dyDescent="0.35">
      <c r="A137" s="56" t="str">
        <f t="shared" si="16"/>
        <v>September 2018</v>
      </c>
      <c r="B137" s="45">
        <v>3000.34</v>
      </c>
      <c r="C137" s="46">
        <v>2071.37</v>
      </c>
      <c r="D137" s="46">
        <v>930.43</v>
      </c>
      <c r="E137" s="47">
        <f t="shared" ref="E137:E187" si="22">$C137-$D137</f>
        <v>1140.94</v>
      </c>
      <c r="F137" s="45">
        <v>169.76</v>
      </c>
      <c r="G137" s="46">
        <v>-1.71</v>
      </c>
      <c r="H137" s="46">
        <v>38.46</v>
      </c>
      <c r="I137" s="48">
        <f t="shared" ref="I137:I187" si="23">$B137+$C137</f>
        <v>5071.71</v>
      </c>
      <c r="J137" s="49">
        <f t="shared" ref="J137:J187" si="24">$B137+$C137-$D137+$F137+$G137+$H137</f>
        <v>4347.79</v>
      </c>
      <c r="K137" s="45" t="s">
        <v>68</v>
      </c>
      <c r="L137" s="46" t="s">
        <v>68</v>
      </c>
      <c r="M137" s="46" t="s">
        <v>68</v>
      </c>
      <c r="N137" s="50" t="s">
        <v>68</v>
      </c>
      <c r="O137" s="46">
        <v>360.83</v>
      </c>
      <c r="P137" s="46">
        <v>9.83</v>
      </c>
      <c r="Q137" s="46">
        <v>4.82</v>
      </c>
      <c r="R137" s="50">
        <v>0</v>
      </c>
      <c r="S137" s="45" t="s">
        <v>68</v>
      </c>
      <c r="T137" s="53" t="s">
        <v>68</v>
      </c>
      <c r="V137" s="124" t="s">
        <v>97</v>
      </c>
      <c r="W137" s="123">
        <f t="shared" si="20"/>
        <v>9</v>
      </c>
      <c r="X137" s="123" t="str">
        <f t="shared" si="21"/>
        <v>Quarter 3</v>
      </c>
      <c r="Y137" s="123" t="str" cm="1">
        <f t="array" ref="Y137">_xlfn.IFS(OR(W137=1,W137=2,W137=3),"1",(OR(W137=4,W137=5,W137=6)),"2",(OR(W137=7,W137=8,W137=9)),"3",(OR(W137=10,W137=11,W137=12)),"4")</f>
        <v>3</v>
      </c>
      <c r="Z137" s="124">
        <v>2018</v>
      </c>
    </row>
    <row r="138" spans="1:26" ht="17.149999999999999"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68</v>
      </c>
      <c r="L138" s="46" t="s">
        <v>68</v>
      </c>
      <c r="M138" s="46" t="s">
        <v>68</v>
      </c>
      <c r="N138" s="50" t="s">
        <v>68</v>
      </c>
      <c r="O138" s="46">
        <v>389.3</v>
      </c>
      <c r="P138" s="46">
        <v>11.62</v>
      </c>
      <c r="Q138" s="46">
        <v>13.98</v>
      </c>
      <c r="R138" s="50">
        <v>0</v>
      </c>
      <c r="S138" s="45" t="s">
        <v>68</v>
      </c>
      <c r="T138" s="53" t="s">
        <v>68</v>
      </c>
      <c r="V138" s="124" t="s">
        <v>98</v>
      </c>
      <c r="W138" s="123">
        <f t="shared" si="20"/>
        <v>10</v>
      </c>
      <c r="X138" s="123" t="str">
        <f t="shared" si="21"/>
        <v>Quarter 4</v>
      </c>
      <c r="Y138" s="123" t="str" cm="1">
        <f t="array" ref="Y138">_xlfn.IFS(OR(W138=1,W138=2,W138=3),"1",(OR(W138=4,W138=5,W138=6)),"2",(OR(W138=7,W138=8,W138=9)),"3",(OR(W138=10,W138=11,W138=12)),"4")</f>
        <v>4</v>
      </c>
      <c r="Z138" s="124">
        <v>2018</v>
      </c>
    </row>
    <row r="139" spans="1:26" ht="17.149999999999999"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68</v>
      </c>
      <c r="L139" s="46" t="s">
        <v>68</v>
      </c>
      <c r="M139" s="46" t="s">
        <v>68</v>
      </c>
      <c r="N139" s="50" t="s">
        <v>68</v>
      </c>
      <c r="O139" s="46">
        <v>354.21</v>
      </c>
      <c r="P139" s="46">
        <v>8.8000000000000007</v>
      </c>
      <c r="Q139" s="46">
        <v>17.41</v>
      </c>
      <c r="R139" s="50">
        <v>0</v>
      </c>
      <c r="S139" s="45" t="s">
        <v>68</v>
      </c>
      <c r="T139" s="53" t="s">
        <v>68</v>
      </c>
      <c r="V139" s="124" t="s">
        <v>99</v>
      </c>
      <c r="W139" s="123">
        <f t="shared" si="20"/>
        <v>11</v>
      </c>
      <c r="X139" s="123" t="str">
        <f t="shared" si="21"/>
        <v>Quarter 4</v>
      </c>
      <c r="Y139" s="123" t="str" cm="1">
        <f t="array" ref="Y139">_xlfn.IFS(OR(W139=1,W139=2,W139=3),"1",(OR(W139=4,W139=5,W139=6)),"2",(OR(W139=7,W139=8,W139=9)),"3",(OR(W139=10,W139=11,W139=12)),"4")</f>
        <v>4</v>
      </c>
      <c r="Z139" s="124">
        <v>2018</v>
      </c>
    </row>
    <row r="140" spans="1:26" ht="17.149999999999999"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68</v>
      </c>
      <c r="L140" s="46" t="s">
        <v>68</v>
      </c>
      <c r="M140" s="46" t="s">
        <v>68</v>
      </c>
      <c r="N140" s="50" t="s">
        <v>68</v>
      </c>
      <c r="O140" s="46">
        <v>409.94</v>
      </c>
      <c r="P140" s="46">
        <v>13.39</v>
      </c>
      <c r="Q140" s="46">
        <v>22.69</v>
      </c>
      <c r="R140" s="50">
        <v>0</v>
      </c>
      <c r="S140" s="45" t="s">
        <v>68</v>
      </c>
      <c r="T140" s="53" t="s">
        <v>68</v>
      </c>
      <c r="V140" s="124" t="s">
        <v>100</v>
      </c>
      <c r="W140" s="123">
        <f t="shared" si="20"/>
        <v>12</v>
      </c>
      <c r="X140" s="125" t="str">
        <f t="shared" si="21"/>
        <v>Quarter 4</v>
      </c>
      <c r="Y140" s="123" t="str" cm="1">
        <f t="array" ref="Y140">_xlfn.IFS(OR(W140=1,W140=2,W140=3),"1",(OR(W140=4,W140=5,W140=6)),"2",(OR(W140=7,W140=8,W140=9)),"3",(OR(W140=10,W140=11,W140=12)),"4")</f>
        <v>4</v>
      </c>
      <c r="Z140" s="124">
        <v>2018</v>
      </c>
    </row>
    <row r="141" spans="1:26" ht="17.149999999999999"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68</v>
      </c>
      <c r="L141" s="46" t="s">
        <v>68</v>
      </c>
      <c r="M141" s="46" t="s">
        <v>68</v>
      </c>
      <c r="N141" s="50" t="s">
        <v>68</v>
      </c>
      <c r="O141" s="46">
        <v>428.37</v>
      </c>
      <c r="P141" s="46">
        <v>16.239999999999998</v>
      </c>
      <c r="Q141" s="46">
        <v>22.44</v>
      </c>
      <c r="R141" s="50">
        <v>0</v>
      </c>
      <c r="S141" s="45" t="s">
        <v>68</v>
      </c>
      <c r="T141" s="53" t="s">
        <v>68</v>
      </c>
      <c r="V141" s="124" t="s">
        <v>89</v>
      </c>
      <c r="W141" s="123">
        <f t="shared" si="20"/>
        <v>1</v>
      </c>
      <c r="X141" s="123" t="str">
        <f t="shared" si="21"/>
        <v>Quarter 1</v>
      </c>
      <c r="Y141" s="123" t="str" cm="1">
        <f t="array" ref="Y141">_xlfn.IFS(OR(W141=1,W141=2,W141=3),"1",(OR(W141=4,W141=5,W141=6)),"2",(OR(W141=7,W141=8,W141=9)),"3",(OR(W141=10,W141=11,W141=12)),"4")</f>
        <v>1</v>
      </c>
      <c r="Z141" s="124">
        <v>2019</v>
      </c>
    </row>
    <row r="142" spans="1:26" ht="17.149999999999999"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68</v>
      </c>
      <c r="L142" s="46" t="s">
        <v>68</v>
      </c>
      <c r="M142" s="46" t="s">
        <v>68</v>
      </c>
      <c r="N142" s="50" t="s">
        <v>68</v>
      </c>
      <c r="O142" s="46">
        <v>383.24</v>
      </c>
      <c r="P142" s="46">
        <v>8.82</v>
      </c>
      <c r="Q142" s="46">
        <v>16.489999999999998</v>
      </c>
      <c r="R142" s="50">
        <v>0</v>
      </c>
      <c r="S142" s="45" t="s">
        <v>68</v>
      </c>
      <c r="T142" s="53" t="s">
        <v>68</v>
      </c>
      <c r="V142" s="124" t="s">
        <v>90</v>
      </c>
      <c r="W142" s="123">
        <f t="shared" si="20"/>
        <v>2</v>
      </c>
      <c r="X142" s="123" t="str">
        <f t="shared" si="21"/>
        <v>Quarter 1</v>
      </c>
      <c r="Y142" s="123" t="str" cm="1">
        <f t="array" ref="Y142">_xlfn.IFS(OR(W142=1,W142=2,W142=3),"1",(OR(W142=4,W142=5,W142=6)),"2",(OR(W142=7,W142=8,W142=9)),"3",(OR(W142=10,W142=11,W142=12)),"4")</f>
        <v>1</v>
      </c>
      <c r="Z142" s="124">
        <v>2019</v>
      </c>
    </row>
    <row r="143" spans="1:26" ht="17.149999999999999"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68</v>
      </c>
      <c r="L143" s="46" t="s">
        <v>68</v>
      </c>
      <c r="M143" s="46" t="s">
        <v>68</v>
      </c>
      <c r="N143" s="50" t="s">
        <v>68</v>
      </c>
      <c r="O143" s="46">
        <v>417.82</v>
      </c>
      <c r="P143" s="46">
        <v>7.19</v>
      </c>
      <c r="Q143" s="46">
        <v>24.31</v>
      </c>
      <c r="R143" s="50">
        <v>0</v>
      </c>
      <c r="S143" s="45" t="s">
        <v>68</v>
      </c>
      <c r="T143" s="53" t="s">
        <v>68</v>
      </c>
      <c r="V143" s="124" t="s">
        <v>91</v>
      </c>
      <c r="W143" s="123">
        <f t="shared" si="20"/>
        <v>3</v>
      </c>
      <c r="X143" s="123" t="str">
        <f t="shared" si="21"/>
        <v>Quarter 1</v>
      </c>
      <c r="Y143" s="123" t="str" cm="1">
        <f t="array" ref="Y143">_xlfn.IFS(OR(W143=1,W143=2,W143=3),"1",(OR(W143=4,W143=5,W143=6)),"2",(OR(W143=7,W143=8,W143=9)),"3",(OR(W143=10,W143=11,W143=12)),"4")</f>
        <v>1</v>
      </c>
      <c r="Z143" s="124">
        <v>2019</v>
      </c>
    </row>
    <row r="144" spans="1:26" ht="17.149999999999999"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68</v>
      </c>
      <c r="L144" s="46" t="s">
        <v>68</v>
      </c>
      <c r="M144" s="46" t="s">
        <v>68</v>
      </c>
      <c r="N144" s="50" t="s">
        <v>68</v>
      </c>
      <c r="O144" s="46">
        <v>391.58</v>
      </c>
      <c r="P144" s="46">
        <v>6.62</v>
      </c>
      <c r="Q144" s="46">
        <v>33.54</v>
      </c>
      <c r="R144" s="50">
        <v>0</v>
      </c>
      <c r="S144" s="45" t="s">
        <v>68</v>
      </c>
      <c r="T144" s="53" t="s">
        <v>68</v>
      </c>
      <c r="V144" s="124" t="s">
        <v>92</v>
      </c>
      <c r="W144" s="123">
        <f t="shared" si="20"/>
        <v>4</v>
      </c>
      <c r="X144" s="125" t="str">
        <f t="shared" si="21"/>
        <v>Quarter 2</v>
      </c>
      <c r="Y144" s="123" t="str" cm="1">
        <f t="array" ref="Y144">_xlfn.IFS(OR(W144=1,W144=2,W144=3),"1",(OR(W144=4,W144=5,W144=6)),"2",(OR(W144=7,W144=8,W144=9)),"3",(OR(W144=10,W144=11,W144=12)),"4")</f>
        <v>2</v>
      </c>
      <c r="Z144" s="124">
        <v>2019</v>
      </c>
    </row>
    <row r="145" spans="1:26" ht="17.149999999999999"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68</v>
      </c>
      <c r="L145" s="46" t="s">
        <v>68</v>
      </c>
      <c r="M145" s="46" t="s">
        <v>68</v>
      </c>
      <c r="N145" s="50" t="s">
        <v>68</v>
      </c>
      <c r="O145" s="46">
        <v>407.02</v>
      </c>
      <c r="P145" s="46">
        <v>7.07</v>
      </c>
      <c r="Q145" s="46">
        <v>31.66</v>
      </c>
      <c r="R145" s="50">
        <v>0</v>
      </c>
      <c r="S145" s="45" t="s">
        <v>68</v>
      </c>
      <c r="T145" s="53" t="s">
        <v>68</v>
      </c>
      <c r="V145" s="124" t="s">
        <v>93</v>
      </c>
      <c r="W145" s="123">
        <f t="shared" si="20"/>
        <v>5</v>
      </c>
      <c r="X145" s="123" t="str">
        <f t="shared" si="21"/>
        <v>Quarter 2</v>
      </c>
      <c r="Y145" s="123" t="str" cm="1">
        <f t="array" ref="Y145">_xlfn.IFS(OR(W145=1,W145=2,W145=3),"1",(OR(W145=4,W145=5,W145=6)),"2",(OR(W145=7,W145=8,W145=9)),"3",(OR(W145=10,W145=11,W145=12)),"4")</f>
        <v>2</v>
      </c>
      <c r="Z145" s="124">
        <v>2019</v>
      </c>
    </row>
    <row r="146" spans="1:26" ht="17.149999999999999"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68</v>
      </c>
      <c r="L146" s="46" t="s">
        <v>68</v>
      </c>
      <c r="M146" s="46" t="s">
        <v>68</v>
      </c>
      <c r="N146" s="50" t="s">
        <v>68</v>
      </c>
      <c r="O146" s="46">
        <v>369.4</v>
      </c>
      <c r="P146" s="46">
        <v>7.57</v>
      </c>
      <c r="Q146" s="46">
        <v>9.1999999999999993</v>
      </c>
      <c r="R146" s="50">
        <v>0</v>
      </c>
      <c r="S146" s="45" t="s">
        <v>68</v>
      </c>
      <c r="T146" s="53" t="s">
        <v>68</v>
      </c>
      <c r="V146" s="124" t="s">
        <v>94</v>
      </c>
      <c r="W146" s="123">
        <f t="shared" si="20"/>
        <v>6</v>
      </c>
      <c r="X146" s="123" t="str">
        <f t="shared" si="21"/>
        <v>Quarter 2</v>
      </c>
      <c r="Y146" s="123" t="str" cm="1">
        <f t="array" ref="Y146">_xlfn.IFS(OR(W146=1,W146=2,W146=3),"1",(OR(W146=4,W146=5,W146=6)),"2",(OR(W146=7,W146=8,W146=9)),"3",(OR(W146=10,W146=11,W146=12)),"4")</f>
        <v>2</v>
      </c>
      <c r="Z146" s="124">
        <v>2019</v>
      </c>
    </row>
    <row r="147" spans="1:26" ht="17.149999999999999"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68</v>
      </c>
      <c r="L147" s="46" t="s">
        <v>68</v>
      </c>
      <c r="M147" s="46" t="s">
        <v>68</v>
      </c>
      <c r="N147" s="50" t="s">
        <v>68</v>
      </c>
      <c r="O147" s="46">
        <v>380.74</v>
      </c>
      <c r="P147" s="46">
        <v>4.17</v>
      </c>
      <c r="Q147" s="46">
        <v>7.53</v>
      </c>
      <c r="R147" s="50">
        <v>0</v>
      </c>
      <c r="S147" s="45" t="s">
        <v>68</v>
      </c>
      <c r="T147" s="53" t="s">
        <v>68</v>
      </c>
      <c r="V147" s="124" t="s">
        <v>95</v>
      </c>
      <c r="W147" s="123">
        <f t="shared" si="20"/>
        <v>7</v>
      </c>
      <c r="X147" s="123" t="str">
        <f t="shared" si="21"/>
        <v>Quarter 3</v>
      </c>
      <c r="Y147" s="123" t="str" cm="1">
        <f t="array" ref="Y147">_xlfn.IFS(OR(W147=1,W147=2,W147=3),"1",(OR(W147=4,W147=5,W147=6)),"2",(OR(W147=7,W147=8,W147=9)),"3",(OR(W147=10,W147=11,W147=12)),"4")</f>
        <v>3</v>
      </c>
      <c r="Z147" s="124">
        <v>2019</v>
      </c>
    </row>
    <row r="148" spans="1:26" ht="17.149999999999999"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68</v>
      </c>
      <c r="L148" s="46" t="s">
        <v>68</v>
      </c>
      <c r="M148" s="46" t="s">
        <v>68</v>
      </c>
      <c r="N148" s="50" t="s">
        <v>68</v>
      </c>
      <c r="O148" s="46">
        <v>375.21</v>
      </c>
      <c r="P148" s="46">
        <v>3.74</v>
      </c>
      <c r="Q148" s="46">
        <v>1.19</v>
      </c>
      <c r="R148" s="50">
        <v>0</v>
      </c>
      <c r="S148" s="45" t="s">
        <v>68</v>
      </c>
      <c r="T148" s="53" t="s">
        <v>68</v>
      </c>
      <c r="V148" s="124" t="s">
        <v>96</v>
      </c>
      <c r="W148" s="123">
        <f t="shared" si="20"/>
        <v>8</v>
      </c>
      <c r="X148" s="125" t="str">
        <f t="shared" si="21"/>
        <v>Quarter 3</v>
      </c>
      <c r="Y148" s="123" t="str" cm="1">
        <f t="array" ref="Y148">_xlfn.IFS(OR(W148=1,W148=2,W148=3),"1",(OR(W148=4,W148=5,W148=6)),"2",(OR(W148=7,W148=8,W148=9)),"3",(OR(W148=10,W148=11,W148=12)),"4")</f>
        <v>3</v>
      </c>
      <c r="Z148" s="124">
        <v>2019</v>
      </c>
    </row>
    <row r="149" spans="1:26" ht="17.149999999999999"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68</v>
      </c>
      <c r="L149" s="46" t="s">
        <v>68</v>
      </c>
      <c r="M149" s="46" t="s">
        <v>68</v>
      </c>
      <c r="N149" s="50" t="s">
        <v>68</v>
      </c>
      <c r="O149" s="46">
        <v>381.04</v>
      </c>
      <c r="P149" s="46">
        <v>4.28</v>
      </c>
      <c r="Q149" s="46">
        <v>18.02</v>
      </c>
      <c r="R149" s="50">
        <v>0</v>
      </c>
      <c r="S149" s="45" t="s">
        <v>68</v>
      </c>
      <c r="T149" s="53" t="s">
        <v>68</v>
      </c>
      <c r="V149" s="124" t="s">
        <v>97</v>
      </c>
      <c r="W149" s="123">
        <f t="shared" si="20"/>
        <v>9</v>
      </c>
      <c r="X149" s="123" t="str">
        <f t="shared" si="21"/>
        <v>Quarter 3</v>
      </c>
      <c r="Y149" s="123" t="str" cm="1">
        <f t="array" ref="Y149">_xlfn.IFS(OR(W149=1,W149=2,W149=3),"1",(OR(W149=4,W149=5,W149=6)),"2",(OR(W149=7,W149=8,W149=9)),"3",(OR(W149=10,W149=11,W149=12)),"4")</f>
        <v>3</v>
      </c>
      <c r="Z149" s="124">
        <v>2019</v>
      </c>
    </row>
    <row r="150" spans="1:26" ht="17.149999999999999"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68</v>
      </c>
      <c r="L150" s="46" t="s">
        <v>68</v>
      </c>
      <c r="M150" s="46" t="s">
        <v>68</v>
      </c>
      <c r="N150" s="50" t="s">
        <v>68</v>
      </c>
      <c r="O150" s="46">
        <v>407.07</v>
      </c>
      <c r="P150" s="46">
        <v>3.47</v>
      </c>
      <c r="Q150" s="46">
        <v>26.24</v>
      </c>
      <c r="R150" s="50">
        <v>0</v>
      </c>
      <c r="S150" s="45" t="s">
        <v>68</v>
      </c>
      <c r="T150" s="53" t="s">
        <v>68</v>
      </c>
      <c r="V150" s="124" t="s">
        <v>98</v>
      </c>
      <c r="W150" s="123">
        <f t="shared" si="20"/>
        <v>10</v>
      </c>
      <c r="X150" s="123" t="str">
        <f t="shared" si="21"/>
        <v>Quarter 4</v>
      </c>
      <c r="Y150" s="123" t="str" cm="1">
        <f t="array" ref="Y150">_xlfn.IFS(OR(W150=1,W150=2,W150=3),"1",(OR(W150=4,W150=5,W150=6)),"2",(OR(W150=7,W150=8,W150=9)),"3",(OR(W150=10,W150=11,W150=12)),"4")</f>
        <v>4</v>
      </c>
      <c r="Z150" s="124">
        <v>2019</v>
      </c>
    </row>
    <row r="151" spans="1:26" ht="17.149999999999999"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68</v>
      </c>
      <c r="L151" s="46" t="s">
        <v>68</v>
      </c>
      <c r="M151" s="46" t="s">
        <v>68</v>
      </c>
      <c r="N151" s="50" t="s">
        <v>68</v>
      </c>
      <c r="O151" s="46">
        <v>394.21</v>
      </c>
      <c r="P151" s="46">
        <v>6.45</v>
      </c>
      <c r="Q151" s="46">
        <v>34.049999999999997</v>
      </c>
      <c r="R151" s="50">
        <v>0</v>
      </c>
      <c r="S151" s="45" t="s">
        <v>68</v>
      </c>
      <c r="T151" s="53" t="s">
        <v>68</v>
      </c>
      <c r="V151" s="124" t="s">
        <v>99</v>
      </c>
      <c r="W151" s="123">
        <f t="shared" si="20"/>
        <v>11</v>
      </c>
      <c r="X151" s="123" t="str">
        <f t="shared" si="21"/>
        <v>Quarter 4</v>
      </c>
      <c r="Y151" s="123" t="str" cm="1">
        <f t="array" ref="Y151">_xlfn.IFS(OR(W151=1,W151=2,W151=3),"1",(OR(W151=4,W151=5,W151=6)),"2",(OR(W151=7,W151=8,W151=9)),"3",(OR(W151=10,W151=11,W151=12)),"4")</f>
        <v>4</v>
      </c>
      <c r="Z151" s="124">
        <v>2019</v>
      </c>
    </row>
    <row r="152" spans="1:26" ht="17.149999999999999"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68</v>
      </c>
      <c r="L152" s="46" t="s">
        <v>68</v>
      </c>
      <c r="M152" s="46" t="s">
        <v>68</v>
      </c>
      <c r="N152" s="50" t="s">
        <v>68</v>
      </c>
      <c r="O152" s="46">
        <v>405</v>
      </c>
      <c r="P152" s="46">
        <v>7.67</v>
      </c>
      <c r="Q152" s="46">
        <v>42.53</v>
      </c>
      <c r="R152" s="50">
        <v>0</v>
      </c>
      <c r="S152" s="45" t="s">
        <v>68</v>
      </c>
      <c r="T152" s="53" t="s">
        <v>68</v>
      </c>
      <c r="V152" s="124" t="s">
        <v>100</v>
      </c>
      <c r="W152" s="123">
        <f t="shared" si="20"/>
        <v>12</v>
      </c>
      <c r="X152" s="125" t="str">
        <f t="shared" si="21"/>
        <v>Quarter 4</v>
      </c>
      <c r="Y152" s="123" t="str" cm="1">
        <f t="array" ref="Y152">_xlfn.IFS(OR(W152=1,W152=2,W152=3),"1",(OR(W152=4,W152=5,W152=6)),"2",(OR(W152=7,W152=8,W152=9)),"3",(OR(W152=10,W152=11,W152=12)),"4")</f>
        <v>4</v>
      </c>
      <c r="Z152" s="124">
        <v>2019</v>
      </c>
    </row>
    <row r="153" spans="1:26" ht="17.149999999999999"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68</v>
      </c>
      <c r="L153" s="46" t="s">
        <v>68</v>
      </c>
      <c r="M153" s="46" t="s">
        <v>68</v>
      </c>
      <c r="N153" s="50" t="s">
        <v>68</v>
      </c>
      <c r="O153" s="46">
        <v>420.15</v>
      </c>
      <c r="P153" s="46">
        <v>7.71</v>
      </c>
      <c r="Q153" s="46">
        <v>33.36</v>
      </c>
      <c r="R153" s="50">
        <v>0</v>
      </c>
      <c r="S153" s="45" t="s">
        <v>68</v>
      </c>
      <c r="T153" s="53" t="s">
        <v>68</v>
      </c>
      <c r="V153" s="124" t="s">
        <v>89</v>
      </c>
      <c r="W153" s="123">
        <f t="shared" si="20"/>
        <v>1</v>
      </c>
      <c r="X153" s="123" t="str">
        <f t="shared" si="21"/>
        <v>Quarter 1</v>
      </c>
      <c r="Y153" s="123" t="str" cm="1">
        <f t="array" ref="Y153">_xlfn.IFS(OR(W153=1,W153=2,W153=3),"1",(OR(W153=4,W153=5,W153=6)),"2",(OR(W153=7,W153=8,W153=9)),"3",(OR(W153=10,W153=11,W153=12)),"4")</f>
        <v>1</v>
      </c>
      <c r="Z153" s="124">
        <v>2020</v>
      </c>
    </row>
    <row r="154" spans="1:26" ht="17.149999999999999"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68</v>
      </c>
      <c r="L154" s="46" t="s">
        <v>68</v>
      </c>
      <c r="M154" s="46" t="s">
        <v>68</v>
      </c>
      <c r="N154" s="50" t="s">
        <v>68</v>
      </c>
      <c r="O154" s="46">
        <v>362.17</v>
      </c>
      <c r="P154" s="46">
        <v>6.52</v>
      </c>
      <c r="Q154" s="46">
        <v>28.11</v>
      </c>
      <c r="R154" s="50">
        <v>0</v>
      </c>
      <c r="S154" s="45" t="s">
        <v>68</v>
      </c>
      <c r="T154" s="53" t="s">
        <v>68</v>
      </c>
      <c r="V154" s="124" t="s">
        <v>90</v>
      </c>
      <c r="W154" s="123">
        <f t="shared" si="20"/>
        <v>2</v>
      </c>
      <c r="X154" s="123" t="str">
        <f t="shared" si="21"/>
        <v>Quarter 1</v>
      </c>
      <c r="Y154" s="123" t="str" cm="1">
        <f t="array" ref="Y154">_xlfn.IFS(OR(W154=1,W154=2,W154=3),"1",(OR(W154=4,W154=5,W154=6)),"2",(OR(W154=7,W154=8,W154=9)),"3",(OR(W154=10,W154=11,W154=12)),"4")</f>
        <v>1</v>
      </c>
      <c r="Z154" s="124">
        <v>2020</v>
      </c>
    </row>
    <row r="155" spans="1:26" ht="17.149999999999999"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68</v>
      </c>
      <c r="L155" s="46" t="s">
        <v>68</v>
      </c>
      <c r="M155" s="46" t="s">
        <v>68</v>
      </c>
      <c r="N155" s="50" t="s">
        <v>68</v>
      </c>
      <c r="O155" s="46">
        <v>390.84</v>
      </c>
      <c r="P155" s="46">
        <v>9.23</v>
      </c>
      <c r="Q155" s="46">
        <v>33.909999999999997</v>
      </c>
      <c r="R155" s="50">
        <v>0</v>
      </c>
      <c r="S155" s="45" t="s">
        <v>68</v>
      </c>
      <c r="T155" s="53" t="s">
        <v>68</v>
      </c>
      <c r="V155" s="124" t="s">
        <v>91</v>
      </c>
      <c r="W155" s="123">
        <f t="shared" si="20"/>
        <v>3</v>
      </c>
      <c r="X155" s="123" t="str">
        <f t="shared" si="21"/>
        <v>Quarter 1</v>
      </c>
      <c r="Y155" s="123" t="str" cm="1">
        <f t="array" ref="Y155">_xlfn.IFS(OR(W155=1,W155=2,W155=3),"1",(OR(W155=4,W155=5,W155=6)),"2",(OR(W155=7,W155=8,W155=9)),"3",(OR(W155=10,W155=11,W155=12)),"4")</f>
        <v>1</v>
      </c>
      <c r="Z155" s="124">
        <v>2020</v>
      </c>
    </row>
    <row r="156" spans="1:26" ht="17.149999999999999"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68</v>
      </c>
      <c r="L156" s="46" t="s">
        <v>68</v>
      </c>
      <c r="M156" s="46" t="s">
        <v>68</v>
      </c>
      <c r="N156" s="50" t="s">
        <v>68</v>
      </c>
      <c r="O156" s="46">
        <v>386.13</v>
      </c>
      <c r="P156" s="46">
        <v>12.85</v>
      </c>
      <c r="Q156" s="46">
        <v>35.58</v>
      </c>
      <c r="R156" s="50">
        <v>0</v>
      </c>
      <c r="S156" s="45" t="s">
        <v>68</v>
      </c>
      <c r="T156" s="53" t="s">
        <v>68</v>
      </c>
      <c r="V156" s="124" t="s">
        <v>92</v>
      </c>
      <c r="W156" s="123">
        <f t="shared" si="20"/>
        <v>4</v>
      </c>
      <c r="X156" s="125" t="str">
        <f t="shared" si="21"/>
        <v>Quarter 2</v>
      </c>
      <c r="Y156" s="123" t="str" cm="1">
        <f t="array" ref="Y156">_xlfn.IFS(OR(W156=1,W156=2,W156=3),"1",(OR(W156=4,W156=5,W156=6)),"2",(OR(W156=7,W156=8,W156=9)),"3",(OR(W156=10,W156=11,W156=12)),"4")</f>
        <v>2</v>
      </c>
      <c r="Z156" s="124">
        <v>2020</v>
      </c>
    </row>
    <row r="157" spans="1:26" ht="17.149999999999999"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68</v>
      </c>
      <c r="L157" s="46" t="s">
        <v>68</v>
      </c>
      <c r="M157" s="46" t="s">
        <v>68</v>
      </c>
      <c r="N157" s="50" t="s">
        <v>68</v>
      </c>
      <c r="O157" s="46">
        <v>399.5</v>
      </c>
      <c r="P157" s="46">
        <v>7.38</v>
      </c>
      <c r="Q157" s="46">
        <v>29.03</v>
      </c>
      <c r="R157" s="50">
        <v>0</v>
      </c>
      <c r="S157" s="45" t="s">
        <v>68</v>
      </c>
      <c r="T157" s="53" t="s">
        <v>68</v>
      </c>
      <c r="V157" s="124" t="s">
        <v>93</v>
      </c>
      <c r="W157" s="123">
        <f t="shared" si="20"/>
        <v>5</v>
      </c>
      <c r="X157" s="123" t="str">
        <f t="shared" si="21"/>
        <v>Quarter 2</v>
      </c>
      <c r="Y157" s="123" t="str" cm="1">
        <f t="array" ref="Y157">_xlfn.IFS(OR(W157=1,W157=2,W157=3),"1",(OR(W157=4,W157=5,W157=6)),"2",(OR(W157=7,W157=8,W157=9)),"3",(OR(W157=10,W157=11,W157=12)),"4")</f>
        <v>2</v>
      </c>
      <c r="Z157" s="124">
        <v>2020</v>
      </c>
    </row>
    <row r="158" spans="1:26" ht="17.149999999999999"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68</v>
      </c>
      <c r="L158" s="46" t="s">
        <v>68</v>
      </c>
      <c r="M158" s="46" t="s">
        <v>68</v>
      </c>
      <c r="N158" s="50" t="s">
        <v>68</v>
      </c>
      <c r="O158" s="46">
        <v>401.76</v>
      </c>
      <c r="P158" s="46">
        <v>7.2</v>
      </c>
      <c r="Q158" s="46">
        <v>16.47</v>
      </c>
      <c r="R158" s="50">
        <v>0</v>
      </c>
      <c r="S158" s="45" t="s">
        <v>68</v>
      </c>
      <c r="T158" s="53" t="s">
        <v>68</v>
      </c>
      <c r="V158" s="124" t="s">
        <v>94</v>
      </c>
      <c r="W158" s="123">
        <f t="shared" si="20"/>
        <v>6</v>
      </c>
      <c r="X158" s="123" t="str">
        <f t="shared" si="21"/>
        <v>Quarter 2</v>
      </c>
      <c r="Y158" s="123" t="str" cm="1">
        <f t="array" ref="Y158">_xlfn.IFS(OR(W158=1,W158=2,W158=3),"1",(OR(W158=4,W158=5,W158=6)),"2",(OR(W158=7,W158=8,W158=9)),"3",(OR(W158=10,W158=11,W158=12)),"4")</f>
        <v>2</v>
      </c>
      <c r="Z158" s="124">
        <v>2020</v>
      </c>
    </row>
    <row r="159" spans="1:26" ht="17.149999999999999"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68</v>
      </c>
      <c r="L159" s="46" t="s">
        <v>68</v>
      </c>
      <c r="M159" s="46" t="s">
        <v>68</v>
      </c>
      <c r="N159" s="50" t="s">
        <v>68</v>
      </c>
      <c r="O159" s="46">
        <v>398.39</v>
      </c>
      <c r="P159" s="46">
        <v>9.73</v>
      </c>
      <c r="Q159" s="46">
        <v>12.53</v>
      </c>
      <c r="R159" s="50">
        <v>0</v>
      </c>
      <c r="S159" s="45" t="s">
        <v>68</v>
      </c>
      <c r="T159" s="53" t="s">
        <v>68</v>
      </c>
      <c r="V159" s="124" t="s">
        <v>95</v>
      </c>
      <c r="W159" s="123">
        <f t="shared" si="20"/>
        <v>7</v>
      </c>
      <c r="X159" s="123" t="str">
        <f t="shared" si="21"/>
        <v>Quarter 3</v>
      </c>
      <c r="Y159" s="123" t="str" cm="1">
        <f t="array" ref="Y159">_xlfn.IFS(OR(W159=1,W159=2,W159=3),"1",(OR(W159=4,W159=5,W159=6)),"2",(OR(W159=7,W159=8,W159=9)),"3",(OR(W159=10,W159=11,W159=12)),"4")</f>
        <v>3</v>
      </c>
      <c r="Z159" s="124">
        <v>2020</v>
      </c>
    </row>
    <row r="160" spans="1:26" ht="17.149999999999999"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68</v>
      </c>
      <c r="L160" s="46" t="s">
        <v>68</v>
      </c>
      <c r="M160" s="46" t="s">
        <v>68</v>
      </c>
      <c r="N160" s="50" t="s">
        <v>68</v>
      </c>
      <c r="O160" s="46">
        <v>339.88</v>
      </c>
      <c r="P160" s="46">
        <v>5.24</v>
      </c>
      <c r="Q160" s="46">
        <v>13.19</v>
      </c>
      <c r="R160" s="50">
        <v>0</v>
      </c>
      <c r="S160" s="45" t="s">
        <v>68</v>
      </c>
      <c r="T160" s="53" t="s">
        <v>68</v>
      </c>
      <c r="V160" s="124" t="s">
        <v>96</v>
      </c>
      <c r="W160" s="123">
        <f t="shared" si="20"/>
        <v>8</v>
      </c>
      <c r="X160" s="125" t="str">
        <f t="shared" si="21"/>
        <v>Quarter 3</v>
      </c>
      <c r="Y160" s="123" t="str" cm="1">
        <f t="array" ref="Y160">_xlfn.IFS(OR(W160=1,W160=2,W160=3),"1",(OR(W160=4,W160=5,W160=6)),"2",(OR(W160=7,W160=8,W160=9)),"3",(OR(W160=10,W160=11,W160=12)),"4")</f>
        <v>3</v>
      </c>
      <c r="Z160" s="124">
        <v>2020</v>
      </c>
    </row>
    <row r="161" spans="1:26" ht="17.149999999999999"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68</v>
      </c>
      <c r="L161" s="46" t="s">
        <v>68</v>
      </c>
      <c r="M161" s="46" t="s">
        <v>68</v>
      </c>
      <c r="N161" s="50" t="s">
        <v>68</v>
      </c>
      <c r="O161" s="46">
        <v>286.68</v>
      </c>
      <c r="P161" s="46">
        <v>5.03</v>
      </c>
      <c r="Q161" s="46">
        <v>10.220000000000001</v>
      </c>
      <c r="R161" s="50">
        <v>0</v>
      </c>
      <c r="S161" s="45" t="s">
        <v>68</v>
      </c>
      <c r="T161" s="53" t="s">
        <v>68</v>
      </c>
      <c r="V161" s="124" t="s">
        <v>97</v>
      </c>
      <c r="W161" s="123">
        <f t="shared" si="20"/>
        <v>9</v>
      </c>
      <c r="X161" s="123" t="str">
        <f t="shared" si="21"/>
        <v>Quarter 3</v>
      </c>
      <c r="Y161" s="123" t="str" cm="1">
        <f t="array" ref="Y161">_xlfn.IFS(OR(W161=1,W161=2,W161=3),"1",(OR(W161=4,W161=5,W161=6)),"2",(OR(W161=7,W161=8,W161=9)),"3",(OR(W161=10,W161=11,W161=12)),"4")</f>
        <v>3</v>
      </c>
      <c r="Z161" s="124">
        <v>2020</v>
      </c>
    </row>
    <row r="162" spans="1:26" ht="17.149999999999999"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68</v>
      </c>
      <c r="L162" s="46" t="s">
        <v>68</v>
      </c>
      <c r="M162" s="46" t="s">
        <v>68</v>
      </c>
      <c r="N162" s="50" t="s">
        <v>68</v>
      </c>
      <c r="O162" s="46">
        <v>359.22</v>
      </c>
      <c r="P162" s="46">
        <v>3.85</v>
      </c>
      <c r="Q162" s="46">
        <v>13.28</v>
      </c>
      <c r="R162" s="50">
        <v>0</v>
      </c>
      <c r="S162" s="45" t="s">
        <v>68</v>
      </c>
      <c r="T162" s="53" t="s">
        <v>68</v>
      </c>
      <c r="V162" s="124" t="s">
        <v>98</v>
      </c>
      <c r="W162" s="123">
        <f t="shared" si="20"/>
        <v>10</v>
      </c>
      <c r="X162" s="123" t="str">
        <f t="shared" si="21"/>
        <v>Quarter 4</v>
      </c>
      <c r="Y162" s="123" t="str" cm="1">
        <f t="array" ref="Y162">_xlfn.IFS(OR(W162=1,W162=2,W162=3),"1",(OR(W162=4,W162=5,W162=6)),"2",(OR(W162=7,W162=8,W162=9)),"3",(OR(W162=10,W162=11,W162=12)),"4")</f>
        <v>4</v>
      </c>
      <c r="Z162" s="124">
        <v>2020</v>
      </c>
    </row>
    <row r="163" spans="1:26" ht="17.149999999999999"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68</v>
      </c>
      <c r="L163" s="46" t="s">
        <v>68</v>
      </c>
      <c r="M163" s="46" t="s">
        <v>68</v>
      </c>
      <c r="N163" s="50" t="s">
        <v>68</v>
      </c>
      <c r="O163" s="46">
        <v>371.02</v>
      </c>
      <c r="P163" s="46">
        <v>6.75</v>
      </c>
      <c r="Q163" s="46">
        <v>23.41</v>
      </c>
      <c r="R163" s="50">
        <v>0</v>
      </c>
      <c r="S163" s="45" t="s">
        <v>68</v>
      </c>
      <c r="T163" s="53" t="s">
        <v>68</v>
      </c>
      <c r="V163" s="124" t="s">
        <v>99</v>
      </c>
      <c r="W163" s="123">
        <f t="shared" si="20"/>
        <v>11</v>
      </c>
      <c r="X163" s="123" t="str">
        <f t="shared" si="21"/>
        <v>Quarter 4</v>
      </c>
      <c r="Y163" s="123" t="str" cm="1">
        <f t="array" ref="Y163">_xlfn.IFS(OR(W163=1,W163=2,W163=3),"1",(OR(W163=4,W163=5,W163=6)),"2",(OR(W163=7,W163=8,W163=9)),"3",(OR(W163=10,W163=11,W163=12)),"4")</f>
        <v>4</v>
      </c>
      <c r="Z163" s="124">
        <v>2020</v>
      </c>
    </row>
    <row r="164" spans="1:26" ht="17.149999999999999"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68</v>
      </c>
      <c r="L164" s="46" t="s">
        <v>68</v>
      </c>
      <c r="M164" s="46" t="s">
        <v>68</v>
      </c>
      <c r="N164" s="50" t="s">
        <v>68</v>
      </c>
      <c r="O164" s="46">
        <v>398.68</v>
      </c>
      <c r="P164" s="46">
        <v>11.02</v>
      </c>
      <c r="Q164" s="46">
        <v>25.82</v>
      </c>
      <c r="R164" s="50">
        <v>0</v>
      </c>
      <c r="S164" s="45" t="s">
        <v>68</v>
      </c>
      <c r="T164" s="53" t="s">
        <v>68</v>
      </c>
      <c r="V164" s="124" t="s">
        <v>100</v>
      </c>
      <c r="W164" s="123">
        <f t="shared" si="20"/>
        <v>12</v>
      </c>
      <c r="X164" s="125" t="str">
        <f t="shared" si="21"/>
        <v>Quarter 4</v>
      </c>
      <c r="Y164" s="123" t="str" cm="1">
        <f t="array" ref="Y164">_xlfn.IFS(OR(W164=1,W164=2,W164=3),"1",(OR(W164=4,W164=5,W164=6)),"2",(OR(W164=7,W164=8,W164=9)),"3",(OR(W164=10,W164=11,W164=12)),"4")</f>
        <v>4</v>
      </c>
      <c r="Z164" s="124">
        <v>2020</v>
      </c>
    </row>
    <row r="165" spans="1:26" ht="17.149999999999999"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68</v>
      </c>
      <c r="L165" s="46" t="s">
        <v>68</v>
      </c>
      <c r="M165" s="46" t="s">
        <v>68</v>
      </c>
      <c r="N165" s="50" t="s">
        <v>68</v>
      </c>
      <c r="O165" s="46">
        <v>346.65</v>
      </c>
      <c r="P165" s="46">
        <v>21.35</v>
      </c>
      <c r="Q165" s="46">
        <v>11.3</v>
      </c>
      <c r="R165" s="50">
        <v>0</v>
      </c>
      <c r="S165" s="45" t="s">
        <v>68</v>
      </c>
      <c r="T165" s="53" t="s">
        <v>68</v>
      </c>
      <c r="V165" s="124" t="s">
        <v>89</v>
      </c>
      <c r="W165" s="123">
        <f t="shared" si="20"/>
        <v>1</v>
      </c>
      <c r="X165" s="123" t="str">
        <f t="shared" si="21"/>
        <v>Quarter 1</v>
      </c>
      <c r="Y165" s="123" t="str" cm="1">
        <f t="array" ref="Y165">_xlfn.IFS(OR(W165=1,W165=2,W165=3),"1",(OR(W165=4,W165=5,W165=6)),"2",(OR(W165=7,W165=8,W165=9)),"3",(OR(W165=10,W165=11,W165=12)),"4")</f>
        <v>1</v>
      </c>
      <c r="Z165" s="124">
        <v>2021</v>
      </c>
    </row>
    <row r="166" spans="1:26" ht="17.149999999999999"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68</v>
      </c>
      <c r="L166" s="46" t="s">
        <v>68</v>
      </c>
      <c r="M166" s="46" t="s">
        <v>68</v>
      </c>
      <c r="N166" s="50" t="s">
        <v>68</v>
      </c>
      <c r="O166" s="46">
        <v>311.88</v>
      </c>
      <c r="P166" s="46">
        <v>10.35</v>
      </c>
      <c r="Q166" s="46">
        <v>27.97</v>
      </c>
      <c r="R166" s="50">
        <v>0</v>
      </c>
      <c r="S166" s="45" t="s">
        <v>68</v>
      </c>
      <c r="T166" s="53" t="s">
        <v>68</v>
      </c>
      <c r="V166" s="124" t="s">
        <v>90</v>
      </c>
      <c r="W166" s="123">
        <f t="shared" si="20"/>
        <v>2</v>
      </c>
      <c r="X166" s="123" t="str">
        <f t="shared" si="21"/>
        <v>Quarter 1</v>
      </c>
      <c r="Y166" s="123" t="str" cm="1">
        <f t="array" ref="Y166">_xlfn.IFS(OR(W166=1,W166=2,W166=3),"1",(OR(W166=4,W166=5,W166=6)),"2",(OR(W166=7,W166=8,W166=9)),"3",(OR(W166=10,W166=11,W166=12)),"4")</f>
        <v>1</v>
      </c>
      <c r="Z166" s="124">
        <v>2021</v>
      </c>
    </row>
    <row r="167" spans="1:26" ht="17.149999999999999"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68</v>
      </c>
      <c r="L167" s="46" t="s">
        <v>68</v>
      </c>
      <c r="M167" s="46" t="s">
        <v>68</v>
      </c>
      <c r="N167" s="50" t="s">
        <v>68</v>
      </c>
      <c r="O167" s="46">
        <v>359.55</v>
      </c>
      <c r="P167" s="46">
        <v>10.4</v>
      </c>
      <c r="Q167" s="46">
        <v>36.35</v>
      </c>
      <c r="R167" s="50">
        <v>0</v>
      </c>
      <c r="S167" s="45" t="s">
        <v>68</v>
      </c>
      <c r="T167" s="53" t="s">
        <v>68</v>
      </c>
      <c r="V167" s="124" t="s">
        <v>91</v>
      </c>
      <c r="W167" s="123">
        <f t="shared" si="20"/>
        <v>3</v>
      </c>
      <c r="X167" s="123" t="str">
        <f t="shared" si="21"/>
        <v>Quarter 1</v>
      </c>
      <c r="Y167" s="123" t="str" cm="1">
        <f t="array" ref="Y167">_xlfn.IFS(OR(W167=1,W167=2,W167=3),"1",(OR(W167=4,W167=5,W167=6)),"2",(OR(W167=7,W167=8,W167=9)),"3",(OR(W167=10,W167=11,W167=12)),"4")</f>
        <v>1</v>
      </c>
      <c r="Z167" s="124">
        <v>2021</v>
      </c>
    </row>
    <row r="168" spans="1:26" ht="17.149999999999999"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68</v>
      </c>
      <c r="L168" s="46" t="s">
        <v>68</v>
      </c>
      <c r="M168" s="46" t="s">
        <v>68</v>
      </c>
      <c r="N168" s="50" t="s">
        <v>68</v>
      </c>
      <c r="O168" s="46">
        <v>266.89</v>
      </c>
      <c r="P168" s="46">
        <v>5.81</v>
      </c>
      <c r="Q168" s="46">
        <v>27.7</v>
      </c>
      <c r="R168" s="50">
        <v>0</v>
      </c>
      <c r="S168" s="45" t="s">
        <v>68</v>
      </c>
      <c r="T168" s="53" t="s">
        <v>68</v>
      </c>
      <c r="V168" s="124" t="s">
        <v>92</v>
      </c>
      <c r="W168" s="123">
        <f t="shared" si="20"/>
        <v>4</v>
      </c>
      <c r="X168" s="125" t="str">
        <f t="shared" si="21"/>
        <v>Quarter 2</v>
      </c>
      <c r="Y168" s="123" t="str" cm="1">
        <f t="array" ref="Y168">_xlfn.IFS(OR(W168=1,W168=2,W168=3),"1",(OR(W168=4,W168=5,W168=6)),"2",(OR(W168=7,W168=8,W168=9)),"3",(OR(W168=10,W168=11,W168=12)),"4")</f>
        <v>2</v>
      </c>
      <c r="Z168" s="124">
        <v>2021</v>
      </c>
    </row>
    <row r="169" spans="1:26" ht="17.149999999999999"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68</v>
      </c>
      <c r="L169" s="46" t="s">
        <v>68</v>
      </c>
      <c r="M169" s="46" t="s">
        <v>68</v>
      </c>
      <c r="N169" s="50" t="s">
        <v>68</v>
      </c>
      <c r="O169" s="46">
        <v>261.27</v>
      </c>
      <c r="P169" s="46">
        <v>3.9</v>
      </c>
      <c r="Q169" s="46">
        <v>26.15</v>
      </c>
      <c r="R169" s="50">
        <v>0</v>
      </c>
      <c r="S169" s="45" t="s">
        <v>68</v>
      </c>
      <c r="T169" s="53" t="s">
        <v>68</v>
      </c>
      <c r="V169" s="124" t="s">
        <v>93</v>
      </c>
      <c r="W169" s="123">
        <f t="shared" si="20"/>
        <v>5</v>
      </c>
      <c r="X169" s="123" t="str">
        <f t="shared" si="21"/>
        <v>Quarter 2</v>
      </c>
      <c r="Y169" s="123" t="str" cm="1">
        <f t="array" ref="Y169">_xlfn.IFS(OR(W169=1,W169=2,W169=3),"1",(OR(W169=4,W169=5,W169=6)),"2",(OR(W169=7,W169=8,W169=9)),"3",(OR(W169=10,W169=11,W169=12)),"4")</f>
        <v>2</v>
      </c>
      <c r="Z169" s="124">
        <v>2021</v>
      </c>
    </row>
    <row r="170" spans="1:26" ht="17.149999999999999"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68</v>
      </c>
      <c r="L170" s="46" t="s">
        <v>68</v>
      </c>
      <c r="M170" s="46" t="s">
        <v>68</v>
      </c>
      <c r="N170" s="50" t="s">
        <v>68</v>
      </c>
      <c r="O170" s="46">
        <v>217.27</v>
      </c>
      <c r="P170" s="46">
        <v>2.63</v>
      </c>
      <c r="Q170" s="46">
        <v>16.32</v>
      </c>
      <c r="R170" s="50">
        <v>0</v>
      </c>
      <c r="S170" s="45" t="s">
        <v>68</v>
      </c>
      <c r="T170" s="53" t="s">
        <v>68</v>
      </c>
      <c r="V170" s="124" t="s">
        <v>94</v>
      </c>
      <c r="W170" s="123">
        <f t="shared" si="20"/>
        <v>6</v>
      </c>
      <c r="X170" s="123" t="str">
        <f t="shared" si="21"/>
        <v>Quarter 2</v>
      </c>
      <c r="Y170" s="123" t="str" cm="1">
        <f t="array" ref="Y170">_xlfn.IFS(OR(W170=1,W170=2,W170=3),"1",(OR(W170=4,W170=5,W170=6)),"2",(OR(W170=7,W170=8,W170=9)),"3",(OR(W170=10,W170=11,W170=12)),"4")</f>
        <v>2</v>
      </c>
      <c r="Z170" s="124">
        <v>2021</v>
      </c>
    </row>
    <row r="171" spans="1:26" ht="17.149999999999999"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68</v>
      </c>
      <c r="L171" s="46" t="s">
        <v>68</v>
      </c>
      <c r="M171" s="46" t="s">
        <v>68</v>
      </c>
      <c r="N171" s="50" t="s">
        <v>68</v>
      </c>
      <c r="O171" s="46">
        <v>301.98</v>
      </c>
      <c r="P171" s="46">
        <v>7.88</v>
      </c>
      <c r="Q171" s="46">
        <v>2.34</v>
      </c>
      <c r="R171" s="50">
        <v>0</v>
      </c>
      <c r="S171" s="45" t="s">
        <v>68</v>
      </c>
      <c r="T171" s="53" t="s">
        <v>68</v>
      </c>
      <c r="V171" s="124" t="s">
        <v>95</v>
      </c>
      <c r="W171" s="123">
        <f t="shared" si="20"/>
        <v>7</v>
      </c>
      <c r="X171" s="123" t="str">
        <f t="shared" si="21"/>
        <v>Quarter 3</v>
      </c>
      <c r="Y171" s="123" t="str" cm="1">
        <f t="array" ref="Y171">_xlfn.IFS(OR(W171=1,W171=2,W171=3),"1",(OR(W171=4,W171=5,W171=6)),"2",(OR(W171=7,W171=8,W171=9)),"3",(OR(W171=10,W171=11,W171=12)),"4")</f>
        <v>3</v>
      </c>
      <c r="Z171" s="124">
        <v>2021</v>
      </c>
    </row>
    <row r="172" spans="1:26" ht="17.149999999999999"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68</v>
      </c>
      <c r="L172" s="46" t="s">
        <v>68</v>
      </c>
      <c r="M172" s="46" t="s">
        <v>68</v>
      </c>
      <c r="N172" s="50" t="s">
        <v>68</v>
      </c>
      <c r="O172" s="46">
        <v>319.66000000000003</v>
      </c>
      <c r="P172" s="46">
        <v>6.4</v>
      </c>
      <c r="Q172" s="46">
        <v>1.89</v>
      </c>
      <c r="R172" s="50">
        <v>0</v>
      </c>
      <c r="S172" s="45" t="s">
        <v>68</v>
      </c>
      <c r="T172" s="53" t="s">
        <v>68</v>
      </c>
      <c r="V172" s="124" t="s">
        <v>96</v>
      </c>
      <c r="W172" s="123">
        <f t="shared" si="20"/>
        <v>8</v>
      </c>
      <c r="X172" s="125" t="str">
        <f t="shared" si="21"/>
        <v>Quarter 3</v>
      </c>
      <c r="Y172" s="123" t="str" cm="1">
        <f t="array" ref="Y172">_xlfn.IFS(OR(W172=1,W172=2,W172=3),"1",(OR(W172=4,W172=5,W172=6)),"2",(OR(W172=7,W172=8,W172=9)),"3",(OR(W172=10,W172=11,W172=12)),"4")</f>
        <v>3</v>
      </c>
      <c r="Z172" s="124">
        <v>2021</v>
      </c>
    </row>
    <row r="173" spans="1:26" ht="17.149999999999999"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68</v>
      </c>
      <c r="L173" s="46" t="s">
        <v>68</v>
      </c>
      <c r="M173" s="46" t="s">
        <v>68</v>
      </c>
      <c r="N173" s="50" t="s">
        <v>68</v>
      </c>
      <c r="O173" s="46">
        <v>328.7</v>
      </c>
      <c r="P173" s="46">
        <v>11</v>
      </c>
      <c r="Q173" s="46">
        <v>5.1100000000000003</v>
      </c>
      <c r="R173" s="50">
        <v>0</v>
      </c>
      <c r="S173" s="45" t="s">
        <v>68</v>
      </c>
      <c r="T173" s="53" t="s">
        <v>68</v>
      </c>
      <c r="V173" s="124" t="s">
        <v>97</v>
      </c>
      <c r="W173" s="123">
        <f t="shared" si="20"/>
        <v>9</v>
      </c>
      <c r="X173" s="123" t="str">
        <f t="shared" si="21"/>
        <v>Quarter 3</v>
      </c>
      <c r="Y173" s="123" t="str" cm="1">
        <f t="array" ref="Y173">_xlfn.IFS(OR(W173=1,W173=2,W173=3),"1",(OR(W173=4,W173=5,W173=6)),"2",(OR(W173=7,W173=8,W173=9)),"3",(OR(W173=10,W173=11,W173=12)),"4")</f>
        <v>3</v>
      </c>
      <c r="Z173" s="124">
        <v>2021</v>
      </c>
    </row>
    <row r="174" spans="1:26" ht="17.149999999999999"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68</v>
      </c>
      <c r="L174" s="46" t="s">
        <v>68</v>
      </c>
      <c r="M174" s="46" t="s">
        <v>68</v>
      </c>
      <c r="N174" s="50" t="s">
        <v>68</v>
      </c>
      <c r="O174" s="46">
        <v>324.27999999999997</v>
      </c>
      <c r="P174" s="46">
        <v>13.7</v>
      </c>
      <c r="Q174" s="46">
        <v>15.66</v>
      </c>
      <c r="R174" s="50">
        <v>0</v>
      </c>
      <c r="S174" s="45" t="s">
        <v>68</v>
      </c>
      <c r="T174" s="53" t="s">
        <v>68</v>
      </c>
      <c r="V174" s="124" t="s">
        <v>98</v>
      </c>
      <c r="W174" s="123">
        <f t="shared" si="20"/>
        <v>10</v>
      </c>
      <c r="X174" s="123" t="str">
        <f t="shared" si="21"/>
        <v>Quarter 4</v>
      </c>
      <c r="Y174" s="123" t="str" cm="1">
        <f t="array" ref="Y174">_xlfn.IFS(OR(W174=1,W174=2,W174=3),"1",(OR(W174=4,W174=5,W174=6)),"2",(OR(W174=7,W174=8,W174=9)),"3",(OR(W174=10,W174=11,W174=12)),"4")</f>
        <v>4</v>
      </c>
      <c r="Z174" s="124">
        <v>2021</v>
      </c>
    </row>
    <row r="175" spans="1:26" ht="17.149999999999999"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68</v>
      </c>
      <c r="L175" s="46" t="s">
        <v>68</v>
      </c>
      <c r="M175" s="46" t="s">
        <v>68</v>
      </c>
      <c r="N175" s="50" t="s">
        <v>68</v>
      </c>
      <c r="O175" s="46">
        <v>323.25</v>
      </c>
      <c r="P175" s="46">
        <v>16.079999999999998</v>
      </c>
      <c r="Q175" s="46">
        <v>23.36</v>
      </c>
      <c r="R175" s="50">
        <v>0</v>
      </c>
      <c r="S175" s="45" t="s">
        <v>68</v>
      </c>
      <c r="T175" s="53" t="s">
        <v>68</v>
      </c>
      <c r="V175" s="124" t="s">
        <v>99</v>
      </c>
      <c r="W175" s="123">
        <f t="shared" si="20"/>
        <v>11</v>
      </c>
      <c r="X175" s="123" t="str">
        <f t="shared" si="21"/>
        <v>Quarter 4</v>
      </c>
      <c r="Y175" s="123" t="str" cm="1">
        <f t="array" ref="Y175">_xlfn.IFS(OR(W175=1,W175=2,W175=3),"1",(OR(W175=4,W175=5,W175=6)),"2",(OR(W175=7,W175=8,W175=9)),"3",(OR(W175=10,W175=11,W175=12)),"4")</f>
        <v>4</v>
      </c>
      <c r="Z175" s="124">
        <v>2021</v>
      </c>
    </row>
    <row r="176" spans="1:26" ht="17.149999999999999"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68</v>
      </c>
      <c r="L176" s="46" t="s">
        <v>68</v>
      </c>
      <c r="M176" s="46" t="s">
        <v>68</v>
      </c>
      <c r="N176" s="50" t="s">
        <v>68</v>
      </c>
      <c r="O176" s="46">
        <v>345.27</v>
      </c>
      <c r="P176" s="46">
        <v>11.26</v>
      </c>
      <c r="Q176" s="46">
        <v>25.52</v>
      </c>
      <c r="R176" s="50">
        <v>0</v>
      </c>
      <c r="S176" s="45" t="s">
        <v>68</v>
      </c>
      <c r="T176" s="53" t="s">
        <v>68</v>
      </c>
      <c r="V176" s="124" t="s">
        <v>100</v>
      </c>
      <c r="W176" s="123">
        <f t="shared" si="20"/>
        <v>12</v>
      </c>
      <c r="X176" s="125" t="str">
        <f t="shared" si="21"/>
        <v>Quarter 4</v>
      </c>
      <c r="Y176" s="123" t="str" cm="1">
        <f t="array" ref="Y176">_xlfn.IFS(OR(W176=1,W176=2,W176=3),"1",(OR(W176=4,W176=5,W176=6)),"2",(OR(W176=7,W176=8,W176=9)),"3",(OR(W176=10,W176=11,W176=12)),"4")</f>
        <v>4</v>
      </c>
      <c r="Z176" s="124">
        <v>2021</v>
      </c>
    </row>
    <row r="177" spans="1:26" ht="17.149999999999999"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68</v>
      </c>
      <c r="L177" s="46" t="s">
        <v>68</v>
      </c>
      <c r="M177" s="46" t="s">
        <v>68</v>
      </c>
      <c r="N177" s="50" t="s">
        <v>68</v>
      </c>
      <c r="O177" s="46">
        <v>341.31</v>
      </c>
      <c r="P177" s="46">
        <v>15.04</v>
      </c>
      <c r="Q177" s="46">
        <v>48.69</v>
      </c>
      <c r="R177" s="50">
        <v>0</v>
      </c>
      <c r="S177" s="45" t="s">
        <v>68</v>
      </c>
      <c r="T177" s="53" t="s">
        <v>68</v>
      </c>
      <c r="V177" s="124" t="s">
        <v>89</v>
      </c>
      <c r="W177" s="123">
        <f t="shared" si="20"/>
        <v>1</v>
      </c>
      <c r="X177" s="123" t="str">
        <f t="shared" si="21"/>
        <v>Quarter 1</v>
      </c>
      <c r="Y177" s="123" t="str" cm="1">
        <f t="array" ref="Y177">_xlfn.IFS(OR(W177=1,W177=2,W177=3),"1",(OR(W177=4,W177=5,W177=6)),"2",(OR(W177=7,W177=8,W177=9)),"3",(OR(W177=10,W177=11,W177=12)),"4")</f>
        <v>1</v>
      </c>
      <c r="Z177" s="124">
        <v>2022</v>
      </c>
    </row>
    <row r="178" spans="1:26" ht="17.149999999999999"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68</v>
      </c>
      <c r="L178" s="46" t="s">
        <v>68</v>
      </c>
      <c r="M178" s="46" t="s">
        <v>68</v>
      </c>
      <c r="N178" s="50" t="s">
        <v>68</v>
      </c>
      <c r="O178" s="46">
        <v>322.14</v>
      </c>
      <c r="P178" s="46">
        <v>9.51</v>
      </c>
      <c r="Q178" s="46">
        <v>30.13</v>
      </c>
      <c r="R178" s="50">
        <v>0</v>
      </c>
      <c r="S178" s="45" t="s">
        <v>68</v>
      </c>
      <c r="T178" s="53" t="s">
        <v>68</v>
      </c>
      <c r="V178" s="124" t="s">
        <v>90</v>
      </c>
      <c r="W178" s="123">
        <f t="shared" si="20"/>
        <v>2</v>
      </c>
      <c r="X178" s="123" t="str">
        <f t="shared" si="21"/>
        <v>Quarter 1</v>
      </c>
      <c r="Y178" s="123" t="str" cm="1">
        <f t="array" ref="Y178">_xlfn.IFS(OR(W178=1,W178=2,W178=3),"1",(OR(W178=4,W178=5,W178=6)),"2",(OR(W178=7,W178=8,W178=9)),"3",(OR(W178=10,W178=11,W178=12)),"4")</f>
        <v>1</v>
      </c>
      <c r="Z178" s="124">
        <v>2022</v>
      </c>
    </row>
    <row r="179" spans="1:26" ht="17.149999999999999"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68</v>
      </c>
      <c r="L179" s="46" t="s">
        <v>68</v>
      </c>
      <c r="M179" s="46" t="s">
        <v>68</v>
      </c>
      <c r="N179" s="50" t="s">
        <v>68</v>
      </c>
      <c r="O179" s="46">
        <v>336.67</v>
      </c>
      <c r="P179" s="46">
        <v>6.01</v>
      </c>
      <c r="Q179" s="46">
        <v>31.97</v>
      </c>
      <c r="R179" s="50">
        <v>0</v>
      </c>
      <c r="S179" s="45" t="s">
        <v>68</v>
      </c>
      <c r="T179" s="53" t="s">
        <v>68</v>
      </c>
      <c r="V179" s="124" t="s">
        <v>91</v>
      </c>
      <c r="W179" s="123">
        <f t="shared" si="20"/>
        <v>3</v>
      </c>
      <c r="X179" s="123" t="str">
        <f t="shared" si="21"/>
        <v>Quarter 1</v>
      </c>
      <c r="Y179" s="123" t="str" cm="1">
        <f t="array" ref="Y179">_xlfn.IFS(OR(W179=1,W179=2,W179=3),"1",(OR(W179=4,W179=5,W179=6)),"2",(OR(W179=7,W179=8,W179=9)),"3",(OR(W179=10,W179=11,W179=12)),"4")</f>
        <v>1</v>
      </c>
      <c r="Z179" s="124">
        <v>2022</v>
      </c>
    </row>
    <row r="180" spans="1:26" ht="17.149999999999999"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68</v>
      </c>
      <c r="L180" s="46" t="s">
        <v>68</v>
      </c>
      <c r="M180" s="46" t="s">
        <v>68</v>
      </c>
      <c r="N180" s="50" t="s">
        <v>68</v>
      </c>
      <c r="O180" s="46">
        <v>326.17</v>
      </c>
      <c r="P180" s="46">
        <v>14.15</v>
      </c>
      <c r="Q180" s="46">
        <v>45.4</v>
      </c>
      <c r="R180" s="50">
        <v>0</v>
      </c>
      <c r="S180" s="45" t="s">
        <v>68</v>
      </c>
      <c r="T180" s="53" t="s">
        <v>68</v>
      </c>
      <c r="V180" s="124" t="s">
        <v>92</v>
      </c>
      <c r="W180" s="123">
        <f t="shared" si="20"/>
        <v>4</v>
      </c>
      <c r="X180" s="125" t="str">
        <f t="shared" si="21"/>
        <v>Quarter 2</v>
      </c>
      <c r="Y180" s="123" t="str" cm="1">
        <f t="array" ref="Y180">_xlfn.IFS(OR(W180=1,W180=2,W180=3),"1",(OR(W180=4,W180=5,W180=6)),"2",(OR(W180=7,W180=8,W180=9)),"3",(OR(W180=10,W180=11,W180=12)),"4")</f>
        <v>2</v>
      </c>
      <c r="Z180" s="124">
        <v>2022</v>
      </c>
    </row>
    <row r="181" spans="1:26" ht="17.149999999999999"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68</v>
      </c>
      <c r="L181" s="46" t="s">
        <v>68</v>
      </c>
      <c r="M181" s="46" t="s">
        <v>68</v>
      </c>
      <c r="N181" s="50" t="s">
        <v>68</v>
      </c>
      <c r="O181" s="46">
        <v>321.17</v>
      </c>
      <c r="P181" s="46">
        <v>19.510000000000002</v>
      </c>
      <c r="Q181" s="46">
        <v>29.73</v>
      </c>
      <c r="R181" s="50">
        <v>0</v>
      </c>
      <c r="S181" s="45" t="s">
        <v>68</v>
      </c>
      <c r="T181" s="53" t="s">
        <v>68</v>
      </c>
      <c r="V181" s="124" t="s">
        <v>93</v>
      </c>
      <c r="W181" s="123">
        <f t="shared" si="20"/>
        <v>5</v>
      </c>
      <c r="X181" s="123" t="str">
        <f t="shared" si="21"/>
        <v>Quarter 2</v>
      </c>
      <c r="Y181" s="123" t="str" cm="1">
        <f t="array" ref="Y181">_xlfn.IFS(OR(W181=1,W181=2,W181=3),"1",(OR(W181=4,W181=5,W181=6)),"2",(OR(W181=7,W181=8,W181=9)),"3",(OR(W181=10,W181=11,W181=12)),"4")</f>
        <v>2</v>
      </c>
      <c r="Z181" s="124">
        <v>2022</v>
      </c>
    </row>
    <row r="182" spans="1:26" ht="17.149999999999999"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68</v>
      </c>
      <c r="L182" s="46" t="s">
        <v>68</v>
      </c>
      <c r="M182" s="46" t="s">
        <v>68</v>
      </c>
      <c r="N182" s="50" t="s">
        <v>68</v>
      </c>
      <c r="O182" s="46">
        <v>303.12</v>
      </c>
      <c r="P182" s="46">
        <v>17.14</v>
      </c>
      <c r="Q182" s="46">
        <v>21.15</v>
      </c>
      <c r="R182" s="50">
        <v>0</v>
      </c>
      <c r="S182" s="45" t="s">
        <v>68</v>
      </c>
      <c r="T182" s="53" t="s">
        <v>68</v>
      </c>
      <c r="V182" s="124" t="s">
        <v>94</v>
      </c>
      <c r="W182" s="123">
        <f t="shared" si="20"/>
        <v>6</v>
      </c>
      <c r="X182" s="123" t="str">
        <f t="shared" si="21"/>
        <v>Quarter 2</v>
      </c>
      <c r="Y182" s="123" t="str" cm="1">
        <f t="array" ref="Y182">_xlfn.IFS(OR(W182=1,W182=2,W182=3),"1",(OR(W182=4,W182=5,W182=6)),"2",(OR(W182=7,W182=8,W182=9)),"3",(OR(W182=10,W182=11,W182=12)),"4")</f>
        <v>2</v>
      </c>
      <c r="Z182" s="124">
        <v>2022</v>
      </c>
    </row>
    <row r="183" spans="1:26" ht="17.149999999999999"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68</v>
      </c>
      <c r="L183" s="46" t="s">
        <v>68</v>
      </c>
      <c r="M183" s="46" t="s">
        <v>68</v>
      </c>
      <c r="N183" s="50" t="s">
        <v>68</v>
      </c>
      <c r="O183" s="46">
        <v>324.45999999999998</v>
      </c>
      <c r="P183" s="46">
        <v>14.82</v>
      </c>
      <c r="Q183" s="46">
        <v>13.22</v>
      </c>
      <c r="R183" s="50">
        <v>0</v>
      </c>
      <c r="S183" s="45" t="s">
        <v>68</v>
      </c>
      <c r="T183" s="53" t="s">
        <v>68</v>
      </c>
      <c r="V183" s="124" t="s">
        <v>95</v>
      </c>
      <c r="W183" s="123">
        <f t="shared" si="20"/>
        <v>7</v>
      </c>
      <c r="X183" s="123" t="str">
        <f t="shared" si="21"/>
        <v>Quarter 3</v>
      </c>
      <c r="Y183" s="123" t="str" cm="1">
        <f t="array" ref="Y183">_xlfn.IFS(OR(W183=1,W183=2,W183=3),"1",(OR(W183=4,W183=5,W183=6)),"2",(OR(W183=7,W183=8,W183=9)),"3",(OR(W183=10,W183=11,W183=12)),"4")</f>
        <v>3</v>
      </c>
      <c r="Z183" s="124">
        <v>2022</v>
      </c>
    </row>
    <row r="184" spans="1:26" ht="17.149999999999999"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68</v>
      </c>
      <c r="L184" s="46" t="s">
        <v>68</v>
      </c>
      <c r="M184" s="46" t="s">
        <v>68</v>
      </c>
      <c r="N184" s="50" t="s">
        <v>68</v>
      </c>
      <c r="O184" s="46">
        <v>268.54000000000002</v>
      </c>
      <c r="P184" s="46">
        <v>14.35</v>
      </c>
      <c r="Q184" s="46">
        <v>16.97</v>
      </c>
      <c r="R184" s="50">
        <v>0</v>
      </c>
      <c r="S184" s="45" t="s">
        <v>68</v>
      </c>
      <c r="T184" s="53" t="s">
        <v>68</v>
      </c>
      <c r="V184" s="124" t="s">
        <v>96</v>
      </c>
      <c r="W184" s="123">
        <f t="shared" si="20"/>
        <v>8</v>
      </c>
      <c r="X184" s="125" t="str">
        <f t="shared" si="21"/>
        <v>Quarter 3</v>
      </c>
      <c r="Y184" s="123" t="str" cm="1">
        <f t="array" ref="Y184">_xlfn.IFS(OR(W184=1,W184=2,W184=3),"1",(OR(W184=4,W184=5,W184=6)),"2",(OR(W184=7,W184=8,W184=9)),"3",(OR(W184=10,W184=11,W184=12)),"4")</f>
        <v>3</v>
      </c>
      <c r="Z184" s="124">
        <v>2022</v>
      </c>
    </row>
    <row r="185" spans="1:26" ht="17.149999999999999"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68</v>
      </c>
      <c r="L185" s="46" t="s">
        <v>68</v>
      </c>
      <c r="M185" s="46" t="s">
        <v>68</v>
      </c>
      <c r="N185" s="50" t="s">
        <v>68</v>
      </c>
      <c r="O185" s="46">
        <v>318.95</v>
      </c>
      <c r="P185" s="46">
        <v>13.28</v>
      </c>
      <c r="Q185" s="46">
        <v>29</v>
      </c>
      <c r="R185" s="50">
        <v>0</v>
      </c>
      <c r="S185" s="45" t="s">
        <v>68</v>
      </c>
      <c r="T185" s="53" t="s">
        <v>68</v>
      </c>
      <c r="V185" s="124" t="s">
        <v>97</v>
      </c>
      <c r="W185" s="123">
        <f t="shared" si="20"/>
        <v>9</v>
      </c>
      <c r="X185" s="123" t="str">
        <f t="shared" si="21"/>
        <v>Quarter 3</v>
      </c>
      <c r="Y185" s="123" t="str" cm="1">
        <f t="array" ref="Y185">_xlfn.IFS(OR(W185=1,W185=2,W185=3),"1",(OR(W185=4,W185=5,W185=6)),"2",(OR(W185=7,W185=8,W185=9)),"3",(OR(W185=10,W185=11,W185=12)),"4")</f>
        <v>3</v>
      </c>
      <c r="Z185" s="124">
        <v>2022</v>
      </c>
    </row>
    <row r="186" spans="1:26" ht="17.149999999999999"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68</v>
      </c>
      <c r="L186" s="46" t="s">
        <v>68</v>
      </c>
      <c r="M186" s="46" t="s">
        <v>68</v>
      </c>
      <c r="N186" s="50" t="s">
        <v>68</v>
      </c>
      <c r="O186" s="46">
        <v>343.26</v>
      </c>
      <c r="P186" s="46">
        <v>11.14</v>
      </c>
      <c r="Q186" s="46">
        <v>28.61</v>
      </c>
      <c r="R186" s="50">
        <v>0</v>
      </c>
      <c r="S186" s="45" t="s">
        <v>68</v>
      </c>
      <c r="T186" s="53" t="s">
        <v>68</v>
      </c>
      <c r="V186" s="124" t="s">
        <v>98</v>
      </c>
      <c r="W186" s="123">
        <f t="shared" ref="W186:W204" si="26">MONTH(1&amp;LEFT(V186,3))</f>
        <v>10</v>
      </c>
      <c r="X186" s="123" t="str">
        <f t="shared" ref="X186:X202" si="27">"Quarter "&amp;Y186</f>
        <v>Quarter 4</v>
      </c>
      <c r="Y186" s="123" t="str" cm="1">
        <f t="array" ref="Y186">_xlfn.IFS(OR(W186=1,W186=2,W186=3),"1",(OR(W186=4,W186=5,W186=6)),"2",(OR(W186=7,W186=8,W186=9)),"3",(OR(W186=10,W186=11,W186=12)),"4")</f>
        <v>4</v>
      </c>
      <c r="Z186" s="124">
        <v>2022</v>
      </c>
    </row>
    <row r="187" spans="1:26" ht="17.149999999999999"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68</v>
      </c>
      <c r="L187" s="46" t="s">
        <v>68</v>
      </c>
      <c r="M187" s="46" t="s">
        <v>68</v>
      </c>
      <c r="N187" s="50" t="s">
        <v>68</v>
      </c>
      <c r="O187" s="46">
        <v>308.55</v>
      </c>
      <c r="P187" s="46">
        <v>11.15</v>
      </c>
      <c r="Q187" s="46">
        <v>35.409999999999997</v>
      </c>
      <c r="R187" s="50">
        <v>0</v>
      </c>
      <c r="S187" s="45" t="s">
        <v>68</v>
      </c>
      <c r="T187" s="53" t="s">
        <v>68</v>
      </c>
      <c r="V187" s="124" t="s">
        <v>99</v>
      </c>
      <c r="W187" s="123">
        <f t="shared" si="26"/>
        <v>11</v>
      </c>
      <c r="X187" s="123" t="str">
        <f t="shared" si="27"/>
        <v>Quarter 4</v>
      </c>
      <c r="Y187" s="123" t="str" cm="1">
        <f t="array" ref="Y187">_xlfn.IFS(OR(W187=1,W187=2,W187=3),"1",(OR(W187=4,W187=5,W187=6)),"2",(OR(W187=7,W187=8,W187=9)),"3",(OR(W187=10,W187=11,W187=12)),"4")</f>
        <v>4</v>
      </c>
      <c r="Z187" s="124">
        <v>2022</v>
      </c>
    </row>
    <row r="188" spans="1:26" ht="17.149999999999999" customHeight="1" x14ac:dyDescent="0.35">
      <c r="A188" s="56" t="str">
        <f t="shared" si="25"/>
        <v>December 2022</v>
      </c>
      <c r="B188" s="45">
        <v>3365.84</v>
      </c>
      <c r="C188" s="46">
        <v>6663.25</v>
      </c>
      <c r="D188" s="46">
        <v>1686.11</v>
      </c>
      <c r="E188" s="47">
        <f>$C188-$D188</f>
        <v>4977.1400000000003</v>
      </c>
      <c r="F188" s="45">
        <v>199.62</v>
      </c>
      <c r="G188" s="46">
        <v>-2.39</v>
      </c>
      <c r="H188" s="46">
        <v>51.49</v>
      </c>
      <c r="I188" s="48">
        <f>$B188+$C188</f>
        <v>10029.09</v>
      </c>
      <c r="J188" s="49">
        <f>$B188+$C188-$D188+$F188+$G188+$H188</f>
        <v>8591.7000000000007</v>
      </c>
      <c r="K188" s="45" t="s">
        <v>68</v>
      </c>
      <c r="L188" s="46" t="s">
        <v>68</v>
      </c>
      <c r="M188" s="46" t="s">
        <v>68</v>
      </c>
      <c r="N188" s="50" t="s">
        <v>68</v>
      </c>
      <c r="O188" s="46">
        <v>338.05</v>
      </c>
      <c r="P188" s="46">
        <v>16.84</v>
      </c>
      <c r="Q188" s="46">
        <v>50.04</v>
      </c>
      <c r="R188" s="50">
        <v>0</v>
      </c>
      <c r="S188" s="45" t="s">
        <v>68</v>
      </c>
      <c r="T188" s="53" t="s">
        <v>68</v>
      </c>
      <c r="V188" s="124" t="s">
        <v>100</v>
      </c>
      <c r="W188" s="123">
        <f t="shared" si="26"/>
        <v>12</v>
      </c>
      <c r="X188" s="125" t="str">
        <f t="shared" si="27"/>
        <v>Quarter 4</v>
      </c>
      <c r="Y188" s="123" t="str" cm="1">
        <f t="array" ref="Y188">_xlfn.IFS(OR(W188=1,W188=2,W188=3),"1",(OR(W188=4,W188=5,W188=6)),"2",(OR(W188=7,W188=8,W188=9)),"3",(OR(W188=10,W188=11,W188=12)),"4")</f>
        <v>4</v>
      </c>
      <c r="Z188" s="124">
        <v>2022</v>
      </c>
    </row>
    <row r="189" spans="1:26" ht="17.149999999999999" customHeight="1" x14ac:dyDescent="0.35">
      <c r="A189" s="56" t="str">
        <f t="shared" si="25"/>
        <v>January 2023</v>
      </c>
      <c r="B189" s="45">
        <v>3282.34</v>
      </c>
      <c r="C189" s="46">
        <v>5836.68</v>
      </c>
      <c r="D189" s="46">
        <v>1393.14</v>
      </c>
      <c r="E189" s="47">
        <f t="shared" ref="E189:E215" si="28">$C189-$D189</f>
        <v>4443.54</v>
      </c>
      <c r="F189" s="45">
        <v>181.72</v>
      </c>
      <c r="G189" s="46">
        <v>-1.84</v>
      </c>
      <c r="H189" s="46">
        <v>57</v>
      </c>
      <c r="I189" s="48">
        <f t="shared" ref="I189:I215" si="29">$B189+$C189</f>
        <v>9119.02</v>
      </c>
      <c r="J189" s="49">
        <f t="shared" ref="J189:J215" si="30">$B189+$C189-$D189+$F189+$G189+$H189</f>
        <v>7962.76</v>
      </c>
      <c r="K189" s="45">
        <v>1615.79</v>
      </c>
      <c r="L189" s="46">
        <v>3656.47</v>
      </c>
      <c r="M189" s="46">
        <v>849.26</v>
      </c>
      <c r="N189" s="50">
        <v>1090.67</v>
      </c>
      <c r="O189" s="46">
        <v>339.33</v>
      </c>
      <c r="P189" s="46">
        <v>11.56</v>
      </c>
      <c r="Q189" s="46">
        <v>43.18</v>
      </c>
      <c r="R189" s="50">
        <v>0</v>
      </c>
      <c r="S189" s="45">
        <v>377.01</v>
      </c>
      <c r="T189" s="53">
        <f>SUM($K189:$S189)</f>
        <v>7983.2700000000013</v>
      </c>
      <c r="V189" s="124" t="s">
        <v>89</v>
      </c>
      <c r="W189" s="123">
        <f t="shared" si="26"/>
        <v>1</v>
      </c>
      <c r="X189" s="123" t="str">
        <f t="shared" si="27"/>
        <v>Quarter 1</v>
      </c>
      <c r="Y189" s="123" t="str" cm="1">
        <f t="array" ref="Y189">_xlfn.IFS(OR(W189=1,W189=2,W189=3),"1",(OR(W189=4,W189=5,W189=6)),"2",(OR(W189=7,W189=8,W189=9)),"3",(OR(W189=10,W189=11,W189=12)),"4")</f>
        <v>1</v>
      </c>
      <c r="Z189" s="124">
        <v>2023</v>
      </c>
    </row>
    <row r="190" spans="1:26" ht="17.149999999999999" customHeight="1" x14ac:dyDescent="0.35">
      <c r="A190" s="56" t="str">
        <f t="shared" si="25"/>
        <v>February 2023</v>
      </c>
      <c r="B190" s="45">
        <v>2864.29</v>
      </c>
      <c r="C190" s="46">
        <v>4631.78</v>
      </c>
      <c r="D190" s="46">
        <v>1387.41</v>
      </c>
      <c r="E190" s="47">
        <f t="shared" si="28"/>
        <v>3244.37</v>
      </c>
      <c r="F190" s="45">
        <v>441.41</v>
      </c>
      <c r="G190" s="46">
        <v>-1.83</v>
      </c>
      <c r="H190" s="46">
        <v>51.49</v>
      </c>
      <c r="I190" s="48">
        <f t="shared" si="29"/>
        <v>7496.07</v>
      </c>
      <c r="J190" s="49">
        <f t="shared" si="30"/>
        <v>6599.73</v>
      </c>
      <c r="K190" s="45">
        <v>1635.07</v>
      </c>
      <c r="L190" s="46">
        <v>2868.41</v>
      </c>
      <c r="M190" s="46">
        <v>837.56</v>
      </c>
      <c r="N190" s="50">
        <v>955.97</v>
      </c>
      <c r="O190" s="46">
        <v>324.5</v>
      </c>
      <c r="P190" s="46">
        <v>6.64</v>
      </c>
      <c r="Q190" s="46">
        <v>31.79</v>
      </c>
      <c r="R190" s="50">
        <v>0</v>
      </c>
      <c r="S190" s="45">
        <v>313.51</v>
      </c>
      <c r="T190" s="53">
        <f t="shared" ref="T190:T215" si="31">SUM($K190:$S190)</f>
        <v>6973.45</v>
      </c>
      <c r="V190" s="124" t="s">
        <v>90</v>
      </c>
      <c r="W190" s="123">
        <f t="shared" si="26"/>
        <v>2</v>
      </c>
      <c r="X190" s="123" t="str">
        <f t="shared" si="27"/>
        <v>Quarter 1</v>
      </c>
      <c r="Y190" s="123" t="str" cm="1">
        <f t="array" ref="Y190">_xlfn.IFS(OR(W190=1,W190=2,W190=3),"1",(OR(W190=4,W190=5,W190=6)),"2",(OR(W190=7,W190=8,W190=9)),"3",(OR(W190=10,W190=11,W190=12)),"4")</f>
        <v>1</v>
      </c>
      <c r="Z190" s="124">
        <v>2023</v>
      </c>
    </row>
    <row r="191" spans="1:26" ht="17.149999999999999" customHeight="1" x14ac:dyDescent="0.35">
      <c r="A191" s="56" t="str">
        <f t="shared" si="25"/>
        <v>March 2023</v>
      </c>
      <c r="B191" s="45">
        <v>3074.42</v>
      </c>
      <c r="C191" s="46">
        <v>5821.66</v>
      </c>
      <c r="D191" s="46">
        <v>1448.3</v>
      </c>
      <c r="E191" s="47">
        <f t="shared" si="28"/>
        <v>4373.3599999999997</v>
      </c>
      <c r="F191" s="45">
        <v>-93.15</v>
      </c>
      <c r="G191" s="46">
        <v>-1.84</v>
      </c>
      <c r="H191" s="46">
        <v>57</v>
      </c>
      <c r="I191" s="48">
        <f t="shared" si="29"/>
        <v>8896.08</v>
      </c>
      <c r="J191" s="49">
        <f t="shared" si="30"/>
        <v>7409.79</v>
      </c>
      <c r="K191" s="45">
        <v>1742.89</v>
      </c>
      <c r="L191" s="46">
        <v>2960.47</v>
      </c>
      <c r="M191" s="46">
        <v>761.98</v>
      </c>
      <c r="N191" s="50">
        <v>908.74</v>
      </c>
      <c r="O191" s="46">
        <v>356.74</v>
      </c>
      <c r="P191" s="46">
        <v>11.11</v>
      </c>
      <c r="Q191" s="46">
        <v>45.76</v>
      </c>
      <c r="R191" s="50">
        <v>0</v>
      </c>
      <c r="S191" s="45">
        <v>353.25</v>
      </c>
      <c r="T191" s="53">
        <f t="shared" si="31"/>
        <v>7140.94</v>
      </c>
      <c r="V191" s="124" t="s">
        <v>91</v>
      </c>
      <c r="W191" s="123">
        <f t="shared" si="26"/>
        <v>3</v>
      </c>
      <c r="X191" s="123" t="str">
        <f t="shared" si="27"/>
        <v>Quarter 1</v>
      </c>
      <c r="Y191" s="123" t="str" cm="1">
        <f t="array" ref="Y191">_xlfn.IFS(OR(W191=1,W191=2,W191=3),"1",(OR(W191=4,W191=5,W191=6)),"2",(OR(W191=7,W191=8,W191=9)),"3",(OR(W191=10,W191=11,W191=12)),"4")</f>
        <v>1</v>
      </c>
      <c r="Z191" s="124">
        <v>2023</v>
      </c>
    </row>
    <row r="192" spans="1:26" ht="17.149999999999999" customHeight="1" x14ac:dyDescent="0.35">
      <c r="A192" s="56" t="str">
        <f t="shared" si="25"/>
        <v>April 2023</v>
      </c>
      <c r="B192" s="45">
        <v>3004.34</v>
      </c>
      <c r="C192" s="46">
        <v>5025.17</v>
      </c>
      <c r="D192" s="46">
        <v>2420.5700000000002</v>
      </c>
      <c r="E192" s="47">
        <f t="shared" si="28"/>
        <v>2604.6</v>
      </c>
      <c r="F192" s="45">
        <v>106.93</v>
      </c>
      <c r="G192" s="46">
        <v>-1.56</v>
      </c>
      <c r="H192" s="46">
        <v>55.16</v>
      </c>
      <c r="I192" s="48">
        <f t="shared" si="29"/>
        <v>8029.51</v>
      </c>
      <c r="J192" s="49">
        <f t="shared" si="30"/>
        <v>5769.47</v>
      </c>
      <c r="K192" s="45">
        <v>1625.71</v>
      </c>
      <c r="L192" s="46">
        <v>2102.17</v>
      </c>
      <c r="M192" s="46">
        <v>681.16</v>
      </c>
      <c r="N192" s="50">
        <v>652.16</v>
      </c>
      <c r="O192" s="46">
        <v>345</v>
      </c>
      <c r="P192" s="46">
        <v>13.16</v>
      </c>
      <c r="Q192" s="46">
        <v>44.5</v>
      </c>
      <c r="R192" s="50">
        <v>0</v>
      </c>
      <c r="S192" s="45">
        <v>309.02</v>
      </c>
      <c r="T192" s="53">
        <f t="shared" si="31"/>
        <v>5772.8799999999992</v>
      </c>
      <c r="V192" s="124" t="s">
        <v>92</v>
      </c>
      <c r="W192" s="123">
        <f t="shared" si="26"/>
        <v>4</v>
      </c>
      <c r="X192" s="125" t="str">
        <f t="shared" si="27"/>
        <v>Quarter 2</v>
      </c>
      <c r="Y192" s="123" t="str" cm="1">
        <f t="array" ref="Y192">_xlfn.IFS(OR(W192=1,W192=2,W192=3),"1",(OR(W192=4,W192=5,W192=6)),"2",(OR(W192=7,W192=8,W192=9)),"3",(OR(W192=10,W192=11,W192=12)),"4")</f>
        <v>2</v>
      </c>
      <c r="Z192" s="124">
        <v>2023</v>
      </c>
    </row>
    <row r="193" spans="1:26" ht="17.149999999999999" customHeight="1" x14ac:dyDescent="0.35">
      <c r="A193" s="56" t="str">
        <f t="shared" si="25"/>
        <v>May 2023</v>
      </c>
      <c r="B193" s="45">
        <v>2933.51</v>
      </c>
      <c r="C193" s="46">
        <v>3866.17</v>
      </c>
      <c r="D193" s="46">
        <v>2467.65</v>
      </c>
      <c r="E193" s="47">
        <f t="shared" si="28"/>
        <v>1398.52</v>
      </c>
      <c r="F193" s="45">
        <v>-520.04999999999995</v>
      </c>
      <c r="G193" s="46">
        <v>-1.56</v>
      </c>
      <c r="H193" s="46">
        <v>57</v>
      </c>
      <c r="I193" s="48">
        <f t="shared" si="29"/>
        <v>6799.68</v>
      </c>
      <c r="J193" s="49">
        <f t="shared" si="30"/>
        <v>3867.4200000000005</v>
      </c>
      <c r="K193" s="45">
        <v>1550.4</v>
      </c>
      <c r="L193" s="46">
        <v>982.68</v>
      </c>
      <c r="M193" s="46">
        <v>505.51</v>
      </c>
      <c r="N193" s="50">
        <v>463.2</v>
      </c>
      <c r="O193" s="46">
        <v>311.88</v>
      </c>
      <c r="P193" s="46">
        <v>15.5</v>
      </c>
      <c r="Q193" s="46">
        <v>39.01</v>
      </c>
      <c r="R193" s="50">
        <v>0</v>
      </c>
      <c r="S193" s="45">
        <v>221.7</v>
      </c>
      <c r="T193" s="53">
        <f t="shared" si="31"/>
        <v>4089.88</v>
      </c>
      <c r="V193" s="124" t="s">
        <v>93</v>
      </c>
      <c r="W193" s="123">
        <f t="shared" si="26"/>
        <v>5</v>
      </c>
      <c r="X193" s="123" t="str">
        <f t="shared" si="27"/>
        <v>Quarter 2</v>
      </c>
      <c r="Y193" s="123" t="str" cm="1">
        <f t="array" ref="Y193">_xlfn.IFS(OR(W193=1,W193=2,W193=3),"1",(OR(W193=4,W193=5,W193=6)),"2",(OR(W193=7,W193=8,W193=9)),"3",(OR(W193=10,W193=11,W193=12)),"4")</f>
        <v>2</v>
      </c>
      <c r="Z193" s="124">
        <v>2023</v>
      </c>
    </row>
    <row r="194" spans="1:26" ht="17.149999999999999" customHeight="1" x14ac:dyDescent="0.35">
      <c r="A194" s="56" t="str">
        <f t="shared" si="25"/>
        <v>June 2023</v>
      </c>
      <c r="B194" s="45">
        <v>2749.2</v>
      </c>
      <c r="C194" s="46">
        <v>1425.91</v>
      </c>
      <c r="D194" s="46">
        <v>973.17</v>
      </c>
      <c r="E194" s="47">
        <f t="shared" si="28"/>
        <v>452.74000000000012</v>
      </c>
      <c r="F194" s="45">
        <v>161.58000000000001</v>
      </c>
      <c r="G194" s="46">
        <v>-1.54</v>
      </c>
      <c r="H194" s="46">
        <v>55.16</v>
      </c>
      <c r="I194" s="48">
        <f t="shared" si="29"/>
        <v>4175.1099999999997</v>
      </c>
      <c r="J194" s="49">
        <f t="shared" si="30"/>
        <v>3417.1399999999994</v>
      </c>
      <c r="K194" s="45">
        <v>1586.89</v>
      </c>
      <c r="L194" s="46">
        <v>507.09</v>
      </c>
      <c r="M194" s="46">
        <v>435.91</v>
      </c>
      <c r="N194" s="50">
        <v>344.57</v>
      </c>
      <c r="O194" s="46">
        <v>295.70999999999998</v>
      </c>
      <c r="P194" s="46">
        <v>9.33</v>
      </c>
      <c r="Q194" s="46">
        <v>8.0500000000000007</v>
      </c>
      <c r="R194" s="50">
        <v>0</v>
      </c>
      <c r="S194" s="45">
        <v>199.88</v>
      </c>
      <c r="T194" s="53">
        <f t="shared" si="31"/>
        <v>3387.4300000000003</v>
      </c>
      <c r="V194" s="124" t="s">
        <v>94</v>
      </c>
      <c r="W194" s="123">
        <f t="shared" si="26"/>
        <v>6</v>
      </c>
      <c r="X194" s="123" t="str">
        <f t="shared" si="27"/>
        <v>Quarter 2</v>
      </c>
      <c r="Y194" s="123" t="str" cm="1">
        <f t="array" ref="Y194">_xlfn.IFS(OR(W194=1,W194=2,W194=3),"1",(OR(W194=4,W194=5,W194=6)),"2",(OR(W194=7,W194=8,W194=9)),"3",(OR(W194=10,W194=11,W194=12)),"4")</f>
        <v>2</v>
      </c>
      <c r="Z194" s="124">
        <v>2023</v>
      </c>
    </row>
    <row r="195" spans="1:26" ht="17.149999999999999" customHeight="1" x14ac:dyDescent="0.35">
      <c r="A195" s="56" t="str">
        <f t="shared" si="25"/>
        <v>July 2023</v>
      </c>
      <c r="B195" s="45">
        <v>2898.39</v>
      </c>
      <c r="C195" s="46">
        <v>2080.46</v>
      </c>
      <c r="D195" s="46">
        <v>1390.54</v>
      </c>
      <c r="E195" s="47">
        <f t="shared" si="28"/>
        <v>689.92000000000007</v>
      </c>
      <c r="F195" s="45">
        <v>-384.8</v>
      </c>
      <c r="G195" s="46">
        <v>-2.6</v>
      </c>
      <c r="H195" s="46">
        <v>57</v>
      </c>
      <c r="I195" s="48">
        <f t="shared" si="29"/>
        <v>4978.8500000000004</v>
      </c>
      <c r="J195" s="49">
        <f t="shared" si="30"/>
        <v>3257.9100000000003</v>
      </c>
      <c r="K195" s="45">
        <v>1394.06</v>
      </c>
      <c r="L195" s="46">
        <v>560.27</v>
      </c>
      <c r="M195" s="46">
        <v>462.45</v>
      </c>
      <c r="N195" s="50">
        <v>312.52999999999997</v>
      </c>
      <c r="O195" s="46">
        <v>291.83999999999997</v>
      </c>
      <c r="P195" s="46">
        <v>8.24</v>
      </c>
      <c r="Q195" s="46">
        <v>2.19</v>
      </c>
      <c r="R195" s="50">
        <v>0</v>
      </c>
      <c r="S195" s="45">
        <v>217.91</v>
      </c>
      <c r="T195" s="53">
        <f t="shared" si="31"/>
        <v>3249.4899999999993</v>
      </c>
      <c r="V195" s="124" t="s">
        <v>95</v>
      </c>
      <c r="W195" s="123">
        <f t="shared" si="26"/>
        <v>7</v>
      </c>
      <c r="X195" s="123" t="str">
        <f t="shared" si="27"/>
        <v>Quarter 3</v>
      </c>
      <c r="Y195" s="123" t="str" cm="1">
        <f t="array" ref="Y195">_xlfn.IFS(OR(W195=1,W195=2,W195=3),"1",(OR(W195=4,W195=5,W195=6)),"2",(OR(W195=7,W195=8,W195=9)),"3",(OR(W195=10,W195=11,W195=12)),"4")</f>
        <v>3</v>
      </c>
      <c r="Z195" s="124">
        <v>2023</v>
      </c>
    </row>
    <row r="196" spans="1:26" ht="17.149999999999999" customHeight="1" x14ac:dyDescent="0.35">
      <c r="A196" s="56" t="str">
        <f t="shared" si="25"/>
        <v>August 2023</v>
      </c>
      <c r="B196" s="45">
        <v>2434.17</v>
      </c>
      <c r="C196" s="46">
        <v>2389.52</v>
      </c>
      <c r="D196" s="46">
        <v>1146.3</v>
      </c>
      <c r="E196" s="47">
        <f t="shared" si="28"/>
        <v>1243.22</v>
      </c>
      <c r="F196" s="45">
        <v>-366.05</v>
      </c>
      <c r="G196" s="46">
        <v>-2.61</v>
      </c>
      <c r="H196" s="46">
        <v>57</v>
      </c>
      <c r="I196" s="48">
        <f t="shared" si="29"/>
        <v>4823.6900000000005</v>
      </c>
      <c r="J196" s="49">
        <f t="shared" si="30"/>
        <v>3365.73</v>
      </c>
      <c r="K196" s="45">
        <v>1602.14</v>
      </c>
      <c r="L196" s="46">
        <v>523.9</v>
      </c>
      <c r="M196" s="46">
        <v>475.79</v>
      </c>
      <c r="N196" s="50">
        <v>310.33999999999997</v>
      </c>
      <c r="O196" s="46">
        <v>288.31</v>
      </c>
      <c r="P196" s="46">
        <v>7.15</v>
      </c>
      <c r="Q196" s="46">
        <v>7.05</v>
      </c>
      <c r="R196" s="50">
        <v>0</v>
      </c>
      <c r="S196" s="45">
        <v>204.25</v>
      </c>
      <c r="T196" s="53">
        <f t="shared" si="31"/>
        <v>3418.9300000000003</v>
      </c>
      <c r="V196" s="124" t="s">
        <v>96</v>
      </c>
      <c r="W196" s="123">
        <f t="shared" si="26"/>
        <v>8</v>
      </c>
      <c r="X196" s="125" t="str">
        <f t="shared" si="27"/>
        <v>Quarter 3</v>
      </c>
      <c r="Y196" s="123" t="str" cm="1">
        <f t="array" ref="Y196">_xlfn.IFS(OR(W196=1,W196=2,W196=3),"1",(OR(W196=4,W196=5,W196=6)),"2",(OR(W196=7,W196=8,W196=9)),"3",(OR(W196=10,W196=11,W196=12)),"4")</f>
        <v>3</v>
      </c>
      <c r="Z196" s="124">
        <v>2023</v>
      </c>
    </row>
    <row r="197" spans="1:26" ht="17.149999999999999" customHeight="1" x14ac:dyDescent="0.35">
      <c r="A197" s="56" t="str">
        <f t="shared" si="25"/>
        <v>September 2023</v>
      </c>
      <c r="B197" s="45">
        <v>2509.11</v>
      </c>
      <c r="C197" s="46">
        <v>1377.17</v>
      </c>
      <c r="D197" s="46">
        <v>631.05999999999995</v>
      </c>
      <c r="E197" s="47">
        <f t="shared" si="28"/>
        <v>746.11000000000013</v>
      </c>
      <c r="F197" s="45">
        <v>156.21</v>
      </c>
      <c r="G197" s="46">
        <v>-2.6</v>
      </c>
      <c r="H197" s="46">
        <v>55.16</v>
      </c>
      <c r="I197" s="48">
        <f t="shared" si="29"/>
        <v>3886.28</v>
      </c>
      <c r="J197" s="49">
        <f t="shared" si="30"/>
        <v>3463.9900000000002</v>
      </c>
      <c r="K197" s="45">
        <v>1551.24</v>
      </c>
      <c r="L197" s="46">
        <v>589.39</v>
      </c>
      <c r="M197" s="46">
        <v>494.99</v>
      </c>
      <c r="N197" s="50">
        <v>450.34</v>
      </c>
      <c r="O197" s="46">
        <v>241.24</v>
      </c>
      <c r="P197" s="46">
        <v>8.16</v>
      </c>
      <c r="Q197" s="46">
        <v>7.38</v>
      </c>
      <c r="R197" s="50">
        <v>0</v>
      </c>
      <c r="S197" s="45">
        <v>222.38</v>
      </c>
      <c r="T197" s="53">
        <f t="shared" si="31"/>
        <v>3565.12</v>
      </c>
      <c r="V197" s="124" t="s">
        <v>97</v>
      </c>
      <c r="W197" s="123">
        <f t="shared" si="26"/>
        <v>9</v>
      </c>
      <c r="X197" s="123" t="str">
        <f t="shared" si="27"/>
        <v>Quarter 3</v>
      </c>
      <c r="Y197" s="123" t="str" cm="1">
        <f t="array" ref="Y197">_xlfn.IFS(OR(W197=1,W197=2,W197=3),"1",(OR(W197=4,W197=5,W197=6)),"2",(OR(W197=7,W197=8,W197=9)),"3",(OR(W197=10,W197=11,W197=12)),"4")</f>
        <v>3</v>
      </c>
      <c r="Z197" s="124">
        <v>2023</v>
      </c>
    </row>
    <row r="198" spans="1:26" ht="17.149999999999999" customHeight="1" x14ac:dyDescent="0.35">
      <c r="A198" s="56" t="str">
        <f t="shared" si="25"/>
        <v>October 2023</v>
      </c>
      <c r="B198" s="45">
        <v>2735.3</v>
      </c>
      <c r="C198" s="46">
        <v>3185.42</v>
      </c>
      <c r="D198" s="46">
        <v>870.62</v>
      </c>
      <c r="E198" s="47">
        <f t="shared" si="28"/>
        <v>2314.8000000000002</v>
      </c>
      <c r="F198" s="45">
        <v>-623.12</v>
      </c>
      <c r="G198" s="46">
        <v>-2.8</v>
      </c>
      <c r="H198" s="46">
        <v>57</v>
      </c>
      <c r="I198" s="48">
        <f t="shared" si="29"/>
        <v>5920.72</v>
      </c>
      <c r="J198" s="49">
        <f t="shared" si="30"/>
        <v>4481.18</v>
      </c>
      <c r="K198" s="45">
        <v>1417.81</v>
      </c>
      <c r="L198" s="46">
        <v>1221.5899999999999</v>
      </c>
      <c r="M198" s="46">
        <v>623.21</v>
      </c>
      <c r="N198" s="50">
        <v>661.99</v>
      </c>
      <c r="O198" s="46">
        <v>274.85000000000002</v>
      </c>
      <c r="P198" s="46">
        <v>6.63</v>
      </c>
      <c r="Q198" s="46">
        <v>14.78</v>
      </c>
      <c r="R198" s="50">
        <v>0</v>
      </c>
      <c r="S198" s="45">
        <v>246.52</v>
      </c>
      <c r="T198" s="53">
        <f t="shared" si="31"/>
        <v>4467.38</v>
      </c>
      <c r="V198" s="124" t="s">
        <v>98</v>
      </c>
      <c r="W198" s="123">
        <f t="shared" si="26"/>
        <v>10</v>
      </c>
      <c r="X198" s="123" t="str">
        <f t="shared" si="27"/>
        <v>Quarter 4</v>
      </c>
      <c r="Y198" s="123" t="str" cm="1">
        <f t="array" ref="Y198">_xlfn.IFS(OR(W198=1,W198=2,W198=3),"1",(OR(W198=4,W198=5,W198=6)),"2",(OR(W198=7,W198=8,W198=9)),"3",(OR(W198=10,W198=11,W198=12)),"4")</f>
        <v>4</v>
      </c>
      <c r="Z198" s="124">
        <v>2023</v>
      </c>
    </row>
    <row r="199" spans="1:26" ht="17.149999999999999" customHeight="1" x14ac:dyDescent="0.35">
      <c r="A199" s="56" t="str">
        <f t="shared" si="25"/>
        <v>November 2023</v>
      </c>
      <c r="B199" s="45">
        <v>2591.2800000000002</v>
      </c>
      <c r="C199" s="46">
        <v>4427.5</v>
      </c>
      <c r="D199" s="46">
        <v>731.51</v>
      </c>
      <c r="E199" s="47">
        <f t="shared" si="28"/>
        <v>3695.99</v>
      </c>
      <c r="F199" s="45">
        <v>189.81</v>
      </c>
      <c r="G199" s="46">
        <v>-2.81</v>
      </c>
      <c r="H199" s="46">
        <v>55.16</v>
      </c>
      <c r="I199" s="48">
        <f t="shared" si="29"/>
        <v>7018.7800000000007</v>
      </c>
      <c r="J199" s="49">
        <f t="shared" si="30"/>
        <v>6529.43</v>
      </c>
      <c r="K199" s="45">
        <v>1689.73</v>
      </c>
      <c r="L199" s="46">
        <v>2713.58</v>
      </c>
      <c r="M199" s="46">
        <v>738.31</v>
      </c>
      <c r="N199" s="50">
        <v>900.4</v>
      </c>
      <c r="O199" s="46">
        <v>200.5</v>
      </c>
      <c r="P199" s="46">
        <v>6.53</v>
      </c>
      <c r="Q199" s="46">
        <v>21.71</v>
      </c>
      <c r="R199" s="50">
        <v>0</v>
      </c>
      <c r="S199" s="45">
        <v>320.08</v>
      </c>
      <c r="T199" s="53">
        <f t="shared" si="31"/>
        <v>6590.8399999999983</v>
      </c>
      <c r="V199" s="124" t="s">
        <v>99</v>
      </c>
      <c r="W199" s="123">
        <f t="shared" si="26"/>
        <v>11</v>
      </c>
      <c r="X199" s="123" t="str">
        <f t="shared" si="27"/>
        <v>Quarter 4</v>
      </c>
      <c r="Y199" s="123" t="str" cm="1">
        <f t="array" ref="Y199">_xlfn.IFS(OR(W199=1,W199=2,W199=3),"1",(OR(W199=4,W199=5,W199=6)),"2",(OR(W199=7,W199=8,W199=9)),"3",(OR(W199=10,W199=11,W199=12)),"4")</f>
        <v>4</v>
      </c>
      <c r="Z199" s="124">
        <v>2023</v>
      </c>
    </row>
    <row r="200" spans="1:26" ht="17.149999999999999" customHeight="1" x14ac:dyDescent="0.35">
      <c r="A200" s="56" t="str">
        <f t="shared" si="25"/>
        <v>December 2023</v>
      </c>
      <c r="B200" s="45">
        <v>2979.34</v>
      </c>
      <c r="C200" s="46">
        <v>5176.58</v>
      </c>
      <c r="D200" s="46">
        <v>988.42</v>
      </c>
      <c r="E200" s="47">
        <f t="shared" si="28"/>
        <v>4188.16</v>
      </c>
      <c r="F200" s="45">
        <v>144.71</v>
      </c>
      <c r="G200" s="46">
        <v>-2.81</v>
      </c>
      <c r="H200" s="46">
        <v>57</v>
      </c>
      <c r="I200" s="48">
        <f t="shared" si="29"/>
        <v>8155.92</v>
      </c>
      <c r="J200" s="49">
        <f t="shared" si="30"/>
        <v>7366.4</v>
      </c>
      <c r="K200" s="45">
        <v>1525.76</v>
      </c>
      <c r="L200" s="46">
        <v>3401.96</v>
      </c>
      <c r="M200" s="46">
        <v>792.79</v>
      </c>
      <c r="N200" s="50">
        <v>966.78</v>
      </c>
      <c r="O200" s="46">
        <v>330.64</v>
      </c>
      <c r="P200" s="46">
        <v>9.81</v>
      </c>
      <c r="Q200" s="46">
        <v>26.87</v>
      </c>
      <c r="R200" s="50">
        <v>0</v>
      </c>
      <c r="S200" s="45">
        <v>357.04</v>
      </c>
      <c r="T200" s="53">
        <f t="shared" si="31"/>
        <v>7411.6500000000005</v>
      </c>
      <c r="V200" s="124" t="s">
        <v>100</v>
      </c>
      <c r="W200" s="123">
        <f t="shared" si="26"/>
        <v>12</v>
      </c>
      <c r="X200" s="125" t="str">
        <f t="shared" si="27"/>
        <v>Quarter 4</v>
      </c>
      <c r="Y200" s="123" t="str" cm="1">
        <f t="array" ref="Y200">_xlfn.IFS(OR(W200=1,W200=2,W200=3),"1",(OR(W200=4,W200=5,W200=6)),"2",(OR(W200=7,W200=8,W200=9)),"3",(OR(W200=10,W200=11,W200=12)),"4")</f>
        <v>4</v>
      </c>
      <c r="Z200" s="124">
        <v>2023</v>
      </c>
    </row>
    <row r="201" spans="1:26" ht="17.149999999999999" customHeight="1" x14ac:dyDescent="0.35">
      <c r="A201" s="56" t="str">
        <f t="shared" si="25"/>
        <v>January 2024</v>
      </c>
      <c r="B201" s="45">
        <v>2950.89</v>
      </c>
      <c r="C201" s="46">
        <v>5580</v>
      </c>
      <c r="D201" s="46">
        <v>562.71</v>
      </c>
      <c r="E201" s="47">
        <f t="shared" si="28"/>
        <v>5017.29</v>
      </c>
      <c r="F201" s="45">
        <v>615.36</v>
      </c>
      <c r="G201" s="46">
        <v>-2.57</v>
      </c>
      <c r="H201" s="46">
        <v>56.85</v>
      </c>
      <c r="I201" s="48">
        <f t="shared" si="29"/>
        <v>8530.89</v>
      </c>
      <c r="J201" s="49">
        <f t="shared" si="30"/>
        <v>8637.82</v>
      </c>
      <c r="K201" s="45">
        <v>2060.5</v>
      </c>
      <c r="L201" s="46">
        <v>3792.8</v>
      </c>
      <c r="M201" s="46">
        <v>981.13</v>
      </c>
      <c r="N201" s="50">
        <v>1104.28</v>
      </c>
      <c r="O201" s="46">
        <v>233.12</v>
      </c>
      <c r="P201" s="46">
        <v>11.95</v>
      </c>
      <c r="Q201" s="46">
        <v>35.19</v>
      </c>
      <c r="R201" s="50">
        <v>0</v>
      </c>
      <c r="S201" s="45">
        <v>379.19</v>
      </c>
      <c r="T201" s="53">
        <f t="shared" si="31"/>
        <v>8598.16</v>
      </c>
      <c r="V201" s="124" t="s">
        <v>89</v>
      </c>
      <c r="W201" s="123">
        <f t="shared" si="26"/>
        <v>1</v>
      </c>
      <c r="X201" s="125" t="str">
        <f t="shared" si="27"/>
        <v>Quarter 1</v>
      </c>
      <c r="Y201" s="123" t="str" cm="1">
        <f t="array" ref="Y201">_xlfn.IFS(OR(W201=1,W201=2,W201=3),"1",(OR(W201=4,W201=5,W201=6)),"2",(OR(W201=7,W201=8,W201=9)),"3",(OR(W201=10,W201=11,W201=12)),"4")</f>
        <v>1</v>
      </c>
      <c r="Z201" s="124">
        <v>2024</v>
      </c>
    </row>
    <row r="202" spans="1:26" ht="17.149999999999999" customHeight="1" x14ac:dyDescent="0.35">
      <c r="A202" s="56" t="str">
        <f t="shared" ref="A202" si="32">V202&amp;" "&amp;Z202</f>
        <v>February 2024</v>
      </c>
      <c r="B202" s="45">
        <v>2809.19</v>
      </c>
      <c r="C202" s="46">
        <v>3921.28</v>
      </c>
      <c r="D202" s="46">
        <v>455.63</v>
      </c>
      <c r="E202" s="47">
        <f t="shared" si="28"/>
        <v>3465.65</v>
      </c>
      <c r="F202" s="45">
        <v>239.43</v>
      </c>
      <c r="G202" s="46">
        <v>-2.57</v>
      </c>
      <c r="H202" s="46">
        <v>53.18</v>
      </c>
      <c r="I202" s="48">
        <f t="shared" si="29"/>
        <v>6730.47</v>
      </c>
      <c r="J202" s="49">
        <f t="shared" si="30"/>
        <v>6564.880000000001</v>
      </c>
      <c r="K202" s="45">
        <v>1397.95</v>
      </c>
      <c r="L202" s="46">
        <v>2893.31</v>
      </c>
      <c r="M202" s="46">
        <v>761.45</v>
      </c>
      <c r="N202" s="50">
        <v>970.21</v>
      </c>
      <c r="O202" s="46">
        <v>306.66000000000003</v>
      </c>
      <c r="P202" s="46">
        <v>5.72</v>
      </c>
      <c r="Q202" s="46">
        <v>19.760000000000002</v>
      </c>
      <c r="R202" s="50">
        <v>0</v>
      </c>
      <c r="S202" s="45">
        <v>328.64</v>
      </c>
      <c r="T202" s="53">
        <f t="shared" si="31"/>
        <v>6683.7000000000007</v>
      </c>
      <c r="V202" s="124" t="s">
        <v>90</v>
      </c>
      <c r="W202" s="123">
        <f t="shared" si="26"/>
        <v>2</v>
      </c>
      <c r="X202" s="125" t="str">
        <f t="shared" si="27"/>
        <v>Quarter 1</v>
      </c>
      <c r="Y202" s="123" t="str" cm="1">
        <f t="array" ref="Y202">_xlfn.IFS(OR(W202=1,W202=2,W202=3),"1",(OR(W202=4,W202=5,W202=6)),"2",(OR(W202=7,W202=8,W202=9)),"3",(OR(W202=10,W202=11,W202=12)),"4")</f>
        <v>1</v>
      </c>
      <c r="Z202" s="124">
        <v>2024</v>
      </c>
    </row>
    <row r="203" spans="1:26" ht="17.149999999999999" customHeight="1" x14ac:dyDescent="0.35">
      <c r="A203" s="56" t="str">
        <f t="shared" ref="A203:A210" si="33">V203&amp;" "&amp;Z203</f>
        <v>March 2024</v>
      </c>
      <c r="B203" s="45">
        <v>2878.85</v>
      </c>
      <c r="C203" s="46">
        <v>3683.76</v>
      </c>
      <c r="D203" s="46">
        <v>419.23</v>
      </c>
      <c r="E203" s="47">
        <f t="shared" si="28"/>
        <v>3264.53</v>
      </c>
      <c r="F203" s="45">
        <v>265.38</v>
      </c>
      <c r="G203" s="46">
        <v>-2.56</v>
      </c>
      <c r="H203" s="46">
        <v>56.85</v>
      </c>
      <c r="I203" s="48">
        <f t="shared" si="29"/>
        <v>6562.6100000000006</v>
      </c>
      <c r="J203" s="49">
        <f t="shared" si="30"/>
        <v>6463.0500000000011</v>
      </c>
      <c r="K203" s="45">
        <v>1339.47</v>
      </c>
      <c r="L203" s="46">
        <v>2754.71</v>
      </c>
      <c r="M203" s="46">
        <v>666.81</v>
      </c>
      <c r="N203" s="50">
        <v>859.2</v>
      </c>
      <c r="O203" s="46">
        <v>322.3</v>
      </c>
      <c r="P203" s="46">
        <v>6.26</v>
      </c>
      <c r="Q203" s="46">
        <v>9.7899999999999991</v>
      </c>
      <c r="R203" s="50">
        <v>0</v>
      </c>
      <c r="S203" s="45">
        <v>321.55</v>
      </c>
      <c r="T203" s="53">
        <f t="shared" si="31"/>
        <v>6280.09</v>
      </c>
      <c r="V203" s="124" t="s">
        <v>91</v>
      </c>
      <c r="W203" s="123">
        <f t="shared" si="26"/>
        <v>3</v>
      </c>
      <c r="X203" s="125" t="str">
        <f t="shared" ref="X203" si="34">"Quarter "&amp;Y203</f>
        <v>Quarter 1</v>
      </c>
      <c r="Y203" s="123" t="str" cm="1">
        <f t="array" ref="Y203">_xlfn.IFS(OR(W203=1,W203=2,W203=3),"1",(OR(W203=4,W203=5,W203=6)),"2",(OR(W203=7,W203=8,W203=9)),"3",(OR(W203=10,W203=11,W203=12)),"4")</f>
        <v>1</v>
      </c>
      <c r="Z203" s="124">
        <v>2024</v>
      </c>
    </row>
    <row r="204" spans="1:26" ht="17.149999999999999" customHeight="1" x14ac:dyDescent="0.35">
      <c r="A204" s="56" t="str">
        <f t="shared" si="33"/>
        <v>April 2024</v>
      </c>
      <c r="B204" s="45">
        <v>2687.58</v>
      </c>
      <c r="C204" s="46">
        <v>2933.14</v>
      </c>
      <c r="D204" s="46">
        <v>712.83</v>
      </c>
      <c r="E204" s="47">
        <f t="shared" si="28"/>
        <v>2220.31</v>
      </c>
      <c r="F204" s="45">
        <v>-91.3</v>
      </c>
      <c r="G204" s="46">
        <v>-3.02</v>
      </c>
      <c r="H204" s="46">
        <v>55.01</v>
      </c>
      <c r="I204" s="48">
        <f t="shared" si="29"/>
        <v>5620.7199999999993</v>
      </c>
      <c r="J204" s="49">
        <f t="shared" si="30"/>
        <v>4868.579999999999</v>
      </c>
      <c r="K204" s="45">
        <v>944.28</v>
      </c>
      <c r="L204" s="46">
        <v>2009.74</v>
      </c>
      <c r="M204" s="46">
        <v>602.62</v>
      </c>
      <c r="N204" s="50">
        <v>611.54999999999995</v>
      </c>
      <c r="O204" s="46">
        <v>311.64</v>
      </c>
      <c r="P204" s="46">
        <v>4.5199999999999996</v>
      </c>
      <c r="Q204" s="46">
        <v>7.59</v>
      </c>
      <c r="R204" s="50">
        <v>0</v>
      </c>
      <c r="S204" s="45">
        <v>302.77999999999997</v>
      </c>
      <c r="T204" s="53">
        <f t="shared" si="31"/>
        <v>4794.72</v>
      </c>
      <c r="V204" s="124" t="s">
        <v>92</v>
      </c>
      <c r="W204" s="123">
        <f t="shared" si="26"/>
        <v>4</v>
      </c>
      <c r="X204" s="125" t="str">
        <f t="shared" ref="X204:X210" si="35">"Quarter "&amp;Y204</f>
        <v>Quarter 2</v>
      </c>
      <c r="Y204" s="123" t="str" cm="1">
        <f t="array" ref="Y204">_xlfn.IFS(OR(W204=1,W204=2,W204=3),"1",(OR(W204=4,W204=5,W204=6)),"2",(OR(W204=7,W204=8,W204=9)),"3",(OR(W204=10,W204=11,W204=12)),"4")</f>
        <v>2</v>
      </c>
      <c r="Z204" s="124">
        <v>2024</v>
      </c>
    </row>
    <row r="205" spans="1:26" ht="17.149999999999999" customHeight="1" x14ac:dyDescent="0.35">
      <c r="A205" s="56" t="str">
        <f t="shared" si="33"/>
        <v>May 2024</v>
      </c>
      <c r="B205" s="45">
        <v>2591.16</v>
      </c>
      <c r="C205" s="46">
        <v>2479.52</v>
      </c>
      <c r="D205" s="46">
        <v>1168.82</v>
      </c>
      <c r="E205" s="47">
        <f t="shared" si="28"/>
        <v>1310.7</v>
      </c>
      <c r="F205" s="45">
        <v>-299.42</v>
      </c>
      <c r="G205" s="46">
        <v>-3.02</v>
      </c>
      <c r="H205" s="46">
        <v>56.85</v>
      </c>
      <c r="I205" s="48">
        <f t="shared" si="29"/>
        <v>5070.68</v>
      </c>
      <c r="J205" s="49">
        <f t="shared" si="30"/>
        <v>3656.2700000000004</v>
      </c>
      <c r="K205" s="45">
        <v>1207.93</v>
      </c>
      <c r="L205" s="46">
        <v>974.26</v>
      </c>
      <c r="M205" s="46">
        <v>537.37</v>
      </c>
      <c r="N205" s="50">
        <v>454.16</v>
      </c>
      <c r="O205" s="46">
        <v>284.01</v>
      </c>
      <c r="P205" s="46">
        <v>6.93</v>
      </c>
      <c r="Q205" s="46">
        <v>9.1300000000000008</v>
      </c>
      <c r="R205" s="50">
        <v>0</v>
      </c>
      <c r="S205" s="45">
        <v>258.8</v>
      </c>
      <c r="T205" s="53">
        <f t="shared" si="31"/>
        <v>3732.5899999999997</v>
      </c>
      <c r="V205" s="124" t="s">
        <v>93</v>
      </c>
      <c r="W205" s="123">
        <f>MONTH(1&amp;LEFT(V205,3))</f>
        <v>5</v>
      </c>
      <c r="X205" s="125" t="str">
        <f t="shared" si="35"/>
        <v>Quarter 2</v>
      </c>
      <c r="Y205" s="123" t="str" cm="1">
        <f t="array" ref="Y205">_xlfn.IFS(OR(W205=1,W205=2,W205=3),"1",(OR(W205=4,W205=5,W205=6)),"2",(OR(W205=7,W205=8,W205=9)),"3",(OR(W205=10,W205=11,W205=12)),"4")</f>
        <v>2</v>
      </c>
      <c r="Z205" s="124">
        <v>2024</v>
      </c>
    </row>
    <row r="206" spans="1:26" ht="17.149999999999999" customHeight="1" x14ac:dyDescent="0.35">
      <c r="A206" s="56" t="str">
        <f t="shared" si="33"/>
        <v>June 2024</v>
      </c>
      <c r="B206" s="45">
        <v>1940.11</v>
      </c>
      <c r="C206" s="46">
        <v>2469.84</v>
      </c>
      <c r="D206" s="46">
        <v>1266.92</v>
      </c>
      <c r="E206" s="47">
        <f t="shared" si="28"/>
        <v>1202.92</v>
      </c>
      <c r="F206" s="45">
        <v>-123.28</v>
      </c>
      <c r="G206" s="46">
        <v>-3.04</v>
      </c>
      <c r="H206" s="46">
        <v>55.01</v>
      </c>
      <c r="I206" s="48">
        <f t="shared" si="29"/>
        <v>4409.95</v>
      </c>
      <c r="J206" s="49">
        <f t="shared" si="30"/>
        <v>3071.72</v>
      </c>
      <c r="K206" s="45">
        <v>962.12</v>
      </c>
      <c r="L206" s="46">
        <v>741.67</v>
      </c>
      <c r="M206" s="46">
        <v>507.29</v>
      </c>
      <c r="N206" s="50">
        <v>361.66</v>
      </c>
      <c r="O206" s="46">
        <v>242.63</v>
      </c>
      <c r="P206" s="46">
        <v>7.09</v>
      </c>
      <c r="Q206" s="46">
        <v>3.74</v>
      </c>
      <c r="R206" s="50">
        <v>0</v>
      </c>
      <c r="S206" s="45">
        <v>226.75</v>
      </c>
      <c r="T206" s="53">
        <f t="shared" si="31"/>
        <v>3052.95</v>
      </c>
      <c r="V206" s="124" t="s">
        <v>94</v>
      </c>
      <c r="W206" s="123">
        <f>MONTH(1&amp;LEFT(V206,3))</f>
        <v>6</v>
      </c>
      <c r="X206" s="125" t="str">
        <f t="shared" si="35"/>
        <v>Quarter 2</v>
      </c>
      <c r="Y206" s="123" t="str" cm="1">
        <f t="array" ref="Y206">_xlfn.IFS(OR(W206=1,W206=2,W206=3),"1",(OR(W206=4,W206=5,W206=6)),"2",(OR(W206=7,W206=8,W206=9)),"3",(OR(W206=10,W206=11,W206=12)),"4")</f>
        <v>2</v>
      </c>
      <c r="Z206" s="124">
        <v>2024</v>
      </c>
    </row>
    <row r="207" spans="1:26" ht="17.149999999999999" customHeight="1" x14ac:dyDescent="0.35">
      <c r="A207" s="56" t="str">
        <f t="shared" si="33"/>
        <v>July 2024</v>
      </c>
      <c r="B207" s="45">
        <v>2364.77</v>
      </c>
      <c r="C207" s="46">
        <v>3050.91</v>
      </c>
      <c r="D207" s="46">
        <v>1772.19</v>
      </c>
      <c r="E207" s="47">
        <f t="shared" si="28"/>
        <v>1278.7199999999998</v>
      </c>
      <c r="F207" s="45">
        <v>-469.71</v>
      </c>
      <c r="G207" s="46">
        <v>-3.38</v>
      </c>
      <c r="H207" s="46">
        <v>56.85</v>
      </c>
      <c r="I207" s="48">
        <f t="shared" si="29"/>
        <v>5415.68</v>
      </c>
      <c r="J207" s="49">
        <f t="shared" si="30"/>
        <v>3227.25</v>
      </c>
      <c r="K207" s="45">
        <v>1133.68</v>
      </c>
      <c r="L207" s="46">
        <v>607.61</v>
      </c>
      <c r="M207" s="46">
        <v>490.29</v>
      </c>
      <c r="N207" s="50">
        <v>339.44</v>
      </c>
      <c r="O207" s="46">
        <v>309.58</v>
      </c>
      <c r="P207" s="46">
        <v>8.7799999999999994</v>
      </c>
      <c r="Q207" s="46">
        <v>1.3</v>
      </c>
      <c r="R207" s="50">
        <v>0</v>
      </c>
      <c r="S207" s="45">
        <v>233.44</v>
      </c>
      <c r="T207" s="53">
        <f t="shared" si="31"/>
        <v>3124.1200000000003</v>
      </c>
      <c r="V207" s="124" t="s">
        <v>95</v>
      </c>
      <c r="W207" s="123">
        <f t="shared" ref="W207:W214" si="36">MONTH(1&amp;LEFT(V207,3))</f>
        <v>7</v>
      </c>
      <c r="X207" s="125" t="str">
        <f t="shared" si="35"/>
        <v>Quarter 3</v>
      </c>
      <c r="Y207" s="123" t="str" cm="1">
        <f t="array" ref="Y207">_xlfn.IFS(OR(W207=1,W207=2,W207=3),"1",(OR(W207=4,W207=5,W207=6)),"2",(OR(W207=7,W207=8,W207=9)),"3",(OR(W207=10,W207=11,W207=12)),"4")</f>
        <v>3</v>
      </c>
      <c r="Z207" s="124">
        <v>2024</v>
      </c>
    </row>
    <row r="208" spans="1:26" ht="17.149999999999999" customHeight="1" x14ac:dyDescent="0.35">
      <c r="A208" s="56" t="str">
        <f t="shared" si="33"/>
        <v>August 2024</v>
      </c>
      <c r="B208" s="45">
        <v>2141.87</v>
      </c>
      <c r="C208" s="46">
        <v>2863.35</v>
      </c>
      <c r="D208" s="46">
        <v>1944.15</v>
      </c>
      <c r="E208" s="47">
        <f t="shared" si="28"/>
        <v>919.19999999999982</v>
      </c>
      <c r="F208" s="45">
        <v>-394.27</v>
      </c>
      <c r="G208" s="46">
        <v>-3.38</v>
      </c>
      <c r="H208" s="46">
        <v>56.85</v>
      </c>
      <c r="I208" s="48">
        <f t="shared" si="29"/>
        <v>5005.2199999999993</v>
      </c>
      <c r="J208" s="49">
        <f t="shared" si="30"/>
        <v>2720.2699999999991</v>
      </c>
      <c r="K208" s="45">
        <v>878.33</v>
      </c>
      <c r="L208" s="46">
        <v>549.70000000000005</v>
      </c>
      <c r="M208" s="46">
        <v>479.43</v>
      </c>
      <c r="N208" s="50">
        <v>318.54000000000002</v>
      </c>
      <c r="O208" s="46">
        <v>220.04</v>
      </c>
      <c r="P208" s="46">
        <v>8.52</v>
      </c>
      <c r="Q208" s="46">
        <v>2.93</v>
      </c>
      <c r="R208" s="50">
        <v>0</v>
      </c>
      <c r="S208" s="45">
        <v>213.44</v>
      </c>
      <c r="T208" s="53">
        <f t="shared" si="31"/>
        <v>2670.9300000000003</v>
      </c>
      <c r="V208" s="124" t="s">
        <v>96</v>
      </c>
      <c r="W208" s="123">
        <f t="shared" si="36"/>
        <v>8</v>
      </c>
      <c r="X208" s="125" t="str">
        <f t="shared" si="35"/>
        <v>Quarter 3</v>
      </c>
      <c r="Y208" s="123" t="str" cm="1">
        <f t="array" ref="Y208">_xlfn.IFS(OR(W208=1,W208=2,W208=3),"1",(OR(W208=4,W208=5,W208=6)),"2",(OR(W208=7,W208=8,W208=9)),"3",(OR(W208=10,W208=11,W208=12)),"4")</f>
        <v>3</v>
      </c>
      <c r="Z208" s="124">
        <v>2024</v>
      </c>
    </row>
    <row r="209" spans="1:26" ht="17.149999999999999" customHeight="1" x14ac:dyDescent="0.35">
      <c r="A209" s="56" t="str">
        <f t="shared" ref="A209" si="37">V209&amp;" "&amp;Z209</f>
        <v>September 2024</v>
      </c>
      <c r="B209" s="45">
        <v>2262</v>
      </c>
      <c r="C209" s="46">
        <v>1983.99</v>
      </c>
      <c r="D209" s="46">
        <v>816.15</v>
      </c>
      <c r="E209" s="47">
        <f t="shared" si="28"/>
        <v>1167.8400000000001</v>
      </c>
      <c r="F209" s="45">
        <v>73.25</v>
      </c>
      <c r="G209" s="46">
        <v>-3.37</v>
      </c>
      <c r="H209" s="46">
        <v>55.01</v>
      </c>
      <c r="I209" s="48">
        <f t="shared" si="29"/>
        <v>4245.99</v>
      </c>
      <c r="J209" s="49">
        <f t="shared" si="30"/>
        <v>3554.73</v>
      </c>
      <c r="K209" s="45">
        <v>1211.17</v>
      </c>
      <c r="L209" s="46">
        <v>897.36</v>
      </c>
      <c r="M209" s="46">
        <v>485.02</v>
      </c>
      <c r="N209" s="50">
        <v>456.07</v>
      </c>
      <c r="O209" s="46">
        <v>269.25</v>
      </c>
      <c r="P209" s="46">
        <v>2.71</v>
      </c>
      <c r="Q209" s="46">
        <v>9.1</v>
      </c>
      <c r="R209" s="50">
        <v>0</v>
      </c>
      <c r="S209" s="45">
        <v>225.29</v>
      </c>
      <c r="T209" s="53">
        <f t="shared" si="31"/>
        <v>3555.9700000000003</v>
      </c>
      <c r="V209" s="124" t="s">
        <v>97</v>
      </c>
      <c r="W209" s="123">
        <f t="shared" si="36"/>
        <v>9</v>
      </c>
      <c r="X209" s="125" t="str">
        <f t="shared" si="35"/>
        <v>Quarter 3</v>
      </c>
      <c r="Y209" s="123" t="str" cm="1">
        <f t="array" ref="Y209">_xlfn.IFS(OR(W209=1,W209=2,W209=3),"1",(OR(W209=4,W209=5,W209=6)),"2",(OR(W209=7,W209=8,W209=9)),"3",(OR(W209=10,W209=11,W209=12)),"4")</f>
        <v>3</v>
      </c>
      <c r="Z209" s="124">
        <v>2024</v>
      </c>
    </row>
    <row r="210" spans="1:26" ht="17.149999999999999" customHeight="1" x14ac:dyDescent="0.35">
      <c r="A210" s="56" t="str">
        <f t="shared" si="33"/>
        <v>October 2024</v>
      </c>
      <c r="B210" s="45">
        <v>2651.12</v>
      </c>
      <c r="C210" s="46">
        <v>3241.64</v>
      </c>
      <c r="D210" s="46">
        <v>615.80999999999995</v>
      </c>
      <c r="E210" s="47">
        <f t="shared" si="28"/>
        <v>2625.83</v>
      </c>
      <c r="F210" s="45">
        <v>-326.2</v>
      </c>
      <c r="G210" s="46">
        <v>-2.78</v>
      </c>
      <c r="H210" s="46">
        <v>56.85</v>
      </c>
      <c r="I210" s="48">
        <f t="shared" si="29"/>
        <v>5892.76</v>
      </c>
      <c r="J210" s="49">
        <f t="shared" si="30"/>
        <v>5004.8200000000015</v>
      </c>
      <c r="K210" s="45">
        <v>1472.02</v>
      </c>
      <c r="L210" s="46">
        <v>1661.34</v>
      </c>
      <c r="M210" s="46">
        <v>559.89</v>
      </c>
      <c r="N210" s="50">
        <v>724.4</v>
      </c>
      <c r="O210" s="46">
        <v>290.11</v>
      </c>
      <c r="P210" s="46">
        <v>6.31</v>
      </c>
      <c r="Q210" s="46">
        <v>7.64</v>
      </c>
      <c r="R210" s="50">
        <v>0</v>
      </c>
      <c r="S210" s="45">
        <v>258.08999999999997</v>
      </c>
      <c r="T210" s="53">
        <f t="shared" si="31"/>
        <v>4979.8</v>
      </c>
      <c r="V210" s="124" t="s">
        <v>98</v>
      </c>
      <c r="W210" s="123">
        <f t="shared" si="36"/>
        <v>10</v>
      </c>
      <c r="X210" s="125" t="str">
        <f t="shared" si="35"/>
        <v>Quarter 4</v>
      </c>
      <c r="Y210" s="123" t="str" cm="1">
        <f t="array" ref="Y210">_xlfn.IFS(OR(W210=1,W210=2,W210=3),"1",(OR(W210=4,W210=5,W210=6)),"2",(OR(W210=7,W210=8,W210=9)),"3",(OR(W210=10,W210=11,W210=12)),"4")</f>
        <v>4</v>
      </c>
      <c r="Z210" s="124">
        <v>2024</v>
      </c>
    </row>
    <row r="211" spans="1:26" x14ac:dyDescent="0.35">
      <c r="A211" s="56" t="str">
        <f t="shared" ref="A211:A215" si="38">V211&amp;" "&amp;Z211</f>
        <v>November 2024</v>
      </c>
      <c r="B211" s="45">
        <v>2552.98</v>
      </c>
      <c r="C211" s="46">
        <v>4572.3599999999997</v>
      </c>
      <c r="D211" s="46">
        <v>502.06</v>
      </c>
      <c r="E211" s="47">
        <f t="shared" si="28"/>
        <v>4070.2999999999997</v>
      </c>
      <c r="F211" s="45">
        <v>682.38</v>
      </c>
      <c r="G211" s="46">
        <v>-2.79</v>
      </c>
      <c r="H211" s="46">
        <v>55.01</v>
      </c>
      <c r="I211" s="48">
        <f t="shared" si="29"/>
        <v>7125.34</v>
      </c>
      <c r="J211" s="49">
        <f t="shared" si="30"/>
        <v>7357.88</v>
      </c>
      <c r="K211" s="45">
        <v>1977.06</v>
      </c>
      <c r="L211" s="46">
        <v>2817.53</v>
      </c>
      <c r="M211" s="46">
        <v>720.13</v>
      </c>
      <c r="N211" s="50">
        <v>947.28</v>
      </c>
      <c r="O211" s="46">
        <v>300.23</v>
      </c>
      <c r="P211" s="46">
        <v>6.37</v>
      </c>
      <c r="Q211" s="46">
        <v>18.22</v>
      </c>
      <c r="R211" s="50">
        <v>0</v>
      </c>
      <c r="S211" s="45">
        <v>335.73</v>
      </c>
      <c r="T211" s="53">
        <f t="shared" si="31"/>
        <v>7122.5499999999993</v>
      </c>
      <c r="V211" s="124" t="s">
        <v>99</v>
      </c>
      <c r="W211" s="123">
        <f t="shared" si="36"/>
        <v>11</v>
      </c>
      <c r="X211" s="125" t="str">
        <f t="shared" ref="X211" si="39">"Quarter "&amp;Y211</f>
        <v>Quarter 4</v>
      </c>
      <c r="Y211" s="123" t="str" cm="1">
        <f t="array" ref="Y211">_xlfn.IFS(OR(W211=1,W211=2,W211=3),"1",(OR(W211=4,W211=5,W211=6)),"2",(OR(W211=7,W211=8,W211=9)),"3",(OR(W211=10,W211=11,W211=12)),"4")</f>
        <v>4</v>
      </c>
      <c r="Z211" s="124">
        <v>2024</v>
      </c>
    </row>
    <row r="212" spans="1:26" x14ac:dyDescent="0.35">
      <c r="A212" s="56" t="str">
        <f t="shared" si="38"/>
        <v>December 2024</v>
      </c>
      <c r="B212" s="45">
        <v>2773.35</v>
      </c>
      <c r="C212" s="46">
        <v>5088.3</v>
      </c>
      <c r="D212" s="46">
        <v>497.84</v>
      </c>
      <c r="E212" s="47">
        <f t="shared" si="28"/>
        <v>4590.46</v>
      </c>
      <c r="F212" s="45">
        <v>69.680000000000007</v>
      </c>
      <c r="G212" s="46">
        <v>-2.78</v>
      </c>
      <c r="H212" s="46">
        <v>56.85</v>
      </c>
      <c r="I212" s="48">
        <f t="shared" si="29"/>
        <v>7861.65</v>
      </c>
      <c r="J212" s="49">
        <f t="shared" si="30"/>
        <v>7487.56</v>
      </c>
      <c r="K212" s="45">
        <v>1609.95</v>
      </c>
      <c r="L212" s="46">
        <v>3407.45</v>
      </c>
      <c r="M212" s="46">
        <v>875.89</v>
      </c>
      <c r="N212" s="50">
        <v>979.82</v>
      </c>
      <c r="O212" s="46">
        <v>329.01</v>
      </c>
      <c r="P212" s="46">
        <v>8.1</v>
      </c>
      <c r="Q212" s="46">
        <v>29.79</v>
      </c>
      <c r="R212" s="50">
        <v>0</v>
      </c>
      <c r="S212" s="45">
        <v>353.24</v>
      </c>
      <c r="T212" s="53">
        <f t="shared" si="31"/>
        <v>7593.25</v>
      </c>
      <c r="V212" s="124" t="s">
        <v>100</v>
      </c>
      <c r="W212" s="123">
        <f t="shared" si="36"/>
        <v>12</v>
      </c>
      <c r="X212" s="125" t="str">
        <f t="shared" ref="X212" si="40">"Quarter "&amp;Y212</f>
        <v>Quarter 4</v>
      </c>
      <c r="Y212" s="123" t="str" cm="1">
        <f t="array" ref="Y212">_xlfn.IFS(OR(W212=1,W212=2,W212=3),"1",(OR(W212=4,W212=5,W212=6)),"2",(OR(W212=7,W212=8,W212=9)),"3",(OR(W212=10,W212=11,W212=12)),"4")</f>
        <v>4</v>
      </c>
      <c r="Z212" s="124">
        <v>2024</v>
      </c>
    </row>
    <row r="213" spans="1:26" x14ac:dyDescent="0.35">
      <c r="A213" s="135" t="str">
        <f t="shared" si="38"/>
        <v>January 2025</v>
      </c>
      <c r="B213" s="160">
        <v>2808.85</v>
      </c>
      <c r="C213" s="161">
        <v>5815.79</v>
      </c>
      <c r="D213" s="161">
        <v>535.21</v>
      </c>
      <c r="E213" s="47">
        <f t="shared" si="28"/>
        <v>5280.58</v>
      </c>
      <c r="F213" s="160">
        <v>1236.6099999999999</v>
      </c>
      <c r="G213" s="161">
        <v>-2.79</v>
      </c>
      <c r="H213" s="161">
        <v>56.85</v>
      </c>
      <c r="I213" s="48">
        <f t="shared" si="29"/>
        <v>8624.64</v>
      </c>
      <c r="J213" s="49">
        <f t="shared" si="30"/>
        <v>9380.0999999999985</v>
      </c>
      <c r="K213" s="160">
        <v>2184.98</v>
      </c>
      <c r="L213" s="161">
        <v>4121.71</v>
      </c>
      <c r="M213" s="161">
        <v>862</v>
      </c>
      <c r="N213" s="165">
        <v>1162.6199999999999</v>
      </c>
      <c r="O213" s="161">
        <v>309.04000000000002</v>
      </c>
      <c r="P213" s="161">
        <v>10.029999999999999</v>
      </c>
      <c r="Q213" s="161">
        <v>28.71</v>
      </c>
      <c r="R213" s="165">
        <v>0</v>
      </c>
      <c r="S213" s="160">
        <v>452.81</v>
      </c>
      <c r="T213" s="53">
        <f t="shared" si="31"/>
        <v>9131.9000000000015</v>
      </c>
      <c r="V213" s="124" t="s">
        <v>89</v>
      </c>
      <c r="W213" s="123">
        <f t="shared" si="36"/>
        <v>1</v>
      </c>
      <c r="X213" s="125" t="str">
        <f t="shared" ref="X213" si="41">"Quarter "&amp;Y213</f>
        <v>Quarter 1</v>
      </c>
      <c r="Y213" s="123" t="str" cm="1">
        <f t="array" ref="Y213">_xlfn.IFS(OR(W213=1,W213=2,W213=3),"1",(OR(W213=4,W213=5,W213=6)),"2",(OR(W213=7,W213=8,W213=9)),"3",(OR(W213=10,W213=11,W213=12)),"4")</f>
        <v>1</v>
      </c>
      <c r="Z213" s="124">
        <v>2025</v>
      </c>
    </row>
    <row r="214" spans="1:26" x14ac:dyDescent="0.35">
      <c r="A214" s="135" t="str">
        <f t="shared" ref="A214" si="42">V214&amp;" "&amp;Z214</f>
        <v>February 2025</v>
      </c>
      <c r="B214" s="160">
        <v>2484.36</v>
      </c>
      <c r="C214" s="161">
        <v>5185.3</v>
      </c>
      <c r="D214" s="161">
        <v>410.48</v>
      </c>
      <c r="E214" s="47">
        <f t="shared" si="28"/>
        <v>4774.82</v>
      </c>
      <c r="F214" s="160">
        <v>186.07</v>
      </c>
      <c r="G214" s="161">
        <v>-2.79</v>
      </c>
      <c r="H214" s="161">
        <v>53.18</v>
      </c>
      <c r="I214" s="48">
        <f t="shared" si="29"/>
        <v>7669.66</v>
      </c>
      <c r="J214" s="49">
        <f t="shared" si="30"/>
        <v>7495.64</v>
      </c>
      <c r="K214" s="160">
        <v>1722.42</v>
      </c>
      <c r="L214" s="161">
        <v>3333.02</v>
      </c>
      <c r="M214" s="161">
        <v>740.2</v>
      </c>
      <c r="N214" s="165">
        <v>1083.83</v>
      </c>
      <c r="O214" s="161">
        <v>262.52</v>
      </c>
      <c r="P214" s="161">
        <v>9.98</v>
      </c>
      <c r="Q214" s="161">
        <v>33.68</v>
      </c>
      <c r="R214" s="165">
        <v>0</v>
      </c>
      <c r="S214" s="160">
        <v>355.27</v>
      </c>
      <c r="T214" s="53">
        <f t="shared" si="31"/>
        <v>7540.92</v>
      </c>
      <c r="V214" s="124" t="s">
        <v>90</v>
      </c>
      <c r="W214" s="123">
        <f t="shared" si="36"/>
        <v>2</v>
      </c>
      <c r="X214" s="125" t="str">
        <f t="shared" ref="X214" si="43">"Quarter "&amp;Y214</f>
        <v>Quarter 1</v>
      </c>
      <c r="Y214" s="123" t="str" cm="1">
        <f t="array" ref="Y214">_xlfn.IFS(OR(W214=1,W214=2,W214=3),"1",(OR(W214=4,W214=5,W214=6)),"2",(OR(W214=7,W214=8,W214=9)),"3",(OR(W214=10,W214=11,W214=12)),"4")</f>
        <v>1</v>
      </c>
      <c r="Z214" s="124">
        <v>2025</v>
      </c>
    </row>
    <row r="215" spans="1:26" x14ac:dyDescent="0.35">
      <c r="A215" s="135" t="str">
        <f t="shared" si="38"/>
        <v>[provisional] March 2025</v>
      </c>
      <c r="B215" s="160">
        <v>2746.27</v>
      </c>
      <c r="C215" s="161">
        <v>4746.29</v>
      </c>
      <c r="D215" s="161">
        <v>521.04</v>
      </c>
      <c r="E215" s="47">
        <f t="shared" si="28"/>
        <v>4225.25</v>
      </c>
      <c r="F215" s="160">
        <v>-157.22999999999999</v>
      </c>
      <c r="G215" s="161">
        <v>-2.78</v>
      </c>
      <c r="H215" s="161">
        <v>56.85</v>
      </c>
      <c r="I215" s="48">
        <f t="shared" si="29"/>
        <v>7492.5599999999995</v>
      </c>
      <c r="J215" s="49">
        <f t="shared" si="30"/>
        <v>6868.3600000000006</v>
      </c>
      <c r="K215" s="160">
        <v>1658.9</v>
      </c>
      <c r="L215" s="161">
        <v>2717.28</v>
      </c>
      <c r="M215" s="161">
        <v>679.53</v>
      </c>
      <c r="N215" s="165">
        <v>954.24</v>
      </c>
      <c r="O215" s="161">
        <v>283.82</v>
      </c>
      <c r="P215" s="161">
        <v>7.15</v>
      </c>
      <c r="Q215" s="161">
        <v>30.19</v>
      </c>
      <c r="R215" s="165">
        <v>0</v>
      </c>
      <c r="S215" s="160">
        <v>373.57</v>
      </c>
      <c r="T215" s="53">
        <f t="shared" si="31"/>
        <v>6704.6799999999985</v>
      </c>
      <c r="V215" s="124" t="s">
        <v>433</v>
      </c>
      <c r="W215" s="126">
        <v>3</v>
      </c>
      <c r="X215" s="125" t="str">
        <f t="shared" ref="X215" si="44">"Quarter "&amp;Y215</f>
        <v>Quarter 1</v>
      </c>
      <c r="Y215" s="123" t="str" cm="1">
        <f t="array" ref="Y215">_xlfn.IFS(OR(W215=1,W215=2,W215=3),"1",(OR(W215=4,W215=5,W215=6)),"2",(OR(W215=7,W215=8,W215=9)),"3",(OR(W215=10,W215=11,W215=12)),"4")</f>
        <v>1</v>
      </c>
      <c r="Z215" s="124">
        <v>2025</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24"/>
  <sheetViews>
    <sheetView topLeftCell="T207" workbookViewId="0">
      <selection activeCell="B214" sqref="B214:T215"/>
    </sheetView>
  </sheetViews>
  <sheetFormatPr defaultColWidth="9.1796875" defaultRowHeight="15.5" x14ac:dyDescent="0.35"/>
  <cols>
    <col min="1" max="1" width="49.26953125" style="97" bestFit="1" customWidth="1"/>
    <col min="2" max="20" width="10.7265625" style="97" customWidth="1"/>
    <col min="21" max="21" width="10.54296875" style="97" customWidth="1"/>
    <col min="22" max="43" width="10.54296875" style="56" customWidth="1"/>
    <col min="44" max="16384" width="9.1796875" style="97"/>
  </cols>
  <sheetData>
    <row r="1" spans="1:43" x14ac:dyDescent="0.35">
      <c r="A1" s="96" t="s">
        <v>69</v>
      </c>
    </row>
    <row r="5" spans="1:43" ht="16" thickBot="1" x14ac:dyDescent="0.4"/>
    <row r="6" spans="1:43" s="98" customFormat="1" ht="20.149999999999999" customHeight="1" x14ac:dyDescent="0.35">
      <c r="B6" s="99" t="s">
        <v>53</v>
      </c>
      <c r="C6" s="99"/>
      <c r="D6" s="99"/>
      <c r="E6" s="99"/>
      <c r="F6" s="99"/>
      <c r="G6" s="99"/>
      <c r="H6" s="99"/>
      <c r="I6" s="99"/>
      <c r="J6" s="99"/>
      <c r="K6" s="99" t="s">
        <v>54</v>
      </c>
      <c r="L6" s="99"/>
      <c r="M6" s="99"/>
      <c r="N6" s="99"/>
      <c r="O6" s="99"/>
      <c r="P6" s="99"/>
      <c r="Q6" s="99"/>
      <c r="R6" s="99"/>
      <c r="S6" s="99"/>
      <c r="T6" s="99"/>
      <c r="V6" s="106" t="s">
        <v>88</v>
      </c>
      <c r="W6" s="109">
        <v>2025</v>
      </c>
      <c r="X6" s="100"/>
      <c r="Y6" s="100"/>
      <c r="Z6" s="100"/>
      <c r="AB6" s="100"/>
      <c r="AC6" s="100"/>
      <c r="AD6" s="100"/>
      <c r="AE6" s="100"/>
      <c r="AF6" s="100"/>
      <c r="AG6" s="100"/>
      <c r="AH6" s="100"/>
      <c r="AI6" s="100"/>
      <c r="AJ6" s="100"/>
      <c r="AK6" s="100"/>
      <c r="AL6" s="100"/>
      <c r="AM6" s="100"/>
      <c r="AN6" s="100"/>
      <c r="AO6" s="100"/>
      <c r="AP6" s="100"/>
      <c r="AQ6" s="100"/>
    </row>
    <row r="7" spans="1:43" s="98" customFormat="1" ht="20.149999999999999" customHeight="1" thickBot="1" x14ac:dyDescent="0.4">
      <c r="B7" s="99"/>
      <c r="C7" s="99" t="s">
        <v>55</v>
      </c>
      <c r="D7" s="99"/>
      <c r="E7" s="99"/>
      <c r="F7" s="99"/>
      <c r="G7" s="99" t="s">
        <v>56</v>
      </c>
      <c r="H7" s="99"/>
      <c r="I7" s="99"/>
      <c r="J7" s="99"/>
      <c r="K7" s="99"/>
      <c r="L7" s="99" t="s">
        <v>57</v>
      </c>
      <c r="M7" s="99"/>
      <c r="N7" s="99"/>
      <c r="O7" s="98" t="s">
        <v>58</v>
      </c>
      <c r="P7" s="99"/>
      <c r="Q7" s="99"/>
      <c r="R7" s="99"/>
      <c r="S7" s="99"/>
      <c r="T7" s="99"/>
      <c r="V7" s="107" t="s">
        <v>87</v>
      </c>
      <c r="W7" s="108">
        <v>3</v>
      </c>
      <c r="X7" s="56"/>
      <c r="Y7" s="100"/>
      <c r="Z7" s="100"/>
      <c r="AA7" s="100"/>
      <c r="AB7" s="100"/>
      <c r="AC7" s="100"/>
      <c r="AD7" s="100"/>
      <c r="AE7" s="100"/>
      <c r="AF7" s="100"/>
      <c r="AG7" s="100"/>
      <c r="AH7" s="100"/>
      <c r="AI7" s="100"/>
      <c r="AJ7" s="100"/>
      <c r="AK7" s="100"/>
      <c r="AL7" s="100"/>
      <c r="AM7" s="100"/>
      <c r="AN7" s="100"/>
      <c r="AO7" s="100"/>
      <c r="AP7" s="100"/>
      <c r="AQ7" s="100"/>
    </row>
    <row r="8" spans="1:43" s="101" customFormat="1" ht="90" customHeight="1" x14ac:dyDescent="0.35">
      <c r="A8" s="101" t="s">
        <v>87</v>
      </c>
      <c r="B8" s="102" t="s">
        <v>71</v>
      </c>
      <c r="C8" s="102" t="s">
        <v>60</v>
      </c>
      <c r="D8" s="102" t="s">
        <v>61</v>
      </c>
      <c r="E8" s="102" t="s">
        <v>72</v>
      </c>
      <c r="F8" s="102" t="s">
        <v>73</v>
      </c>
      <c r="G8" s="102" t="s">
        <v>152</v>
      </c>
      <c r="H8" s="102" t="s">
        <v>163</v>
      </c>
      <c r="I8" s="102" t="s">
        <v>164</v>
      </c>
      <c r="J8" s="102" t="s">
        <v>165</v>
      </c>
      <c r="K8" s="102" t="s">
        <v>64</v>
      </c>
      <c r="L8" s="102" t="s">
        <v>65</v>
      </c>
      <c r="M8" s="102" t="s">
        <v>66</v>
      </c>
      <c r="N8" s="102" t="s">
        <v>166</v>
      </c>
      <c r="O8" s="102" t="s">
        <v>167</v>
      </c>
      <c r="P8" s="102" t="s">
        <v>168</v>
      </c>
      <c r="Q8" s="102" t="s">
        <v>169</v>
      </c>
      <c r="R8" s="102" t="s">
        <v>170</v>
      </c>
      <c r="S8" s="102" t="s">
        <v>171</v>
      </c>
      <c r="T8" s="102" t="s">
        <v>54</v>
      </c>
      <c r="Y8" s="100"/>
      <c r="Z8" s="100"/>
      <c r="AA8" s="100"/>
      <c r="AB8" s="100"/>
      <c r="AC8" s="100"/>
      <c r="AD8" s="100"/>
      <c r="AE8" s="100"/>
      <c r="AF8" s="100"/>
      <c r="AG8" s="100"/>
      <c r="AH8" s="100"/>
      <c r="AI8" s="100"/>
      <c r="AJ8" s="100"/>
      <c r="AK8" s="100"/>
      <c r="AL8" s="100"/>
      <c r="AM8" s="100"/>
      <c r="AN8" s="100"/>
      <c r="AO8" s="100"/>
      <c r="AP8" s="100"/>
      <c r="AQ8" s="100"/>
    </row>
    <row r="9" spans="1:43" x14ac:dyDescent="0.35">
      <c r="A9" s="103" t="s">
        <v>89</v>
      </c>
      <c r="B9" s="104"/>
      <c r="C9" s="104"/>
      <c r="D9" s="104"/>
      <c r="E9" s="104"/>
      <c r="F9" s="104"/>
      <c r="G9" s="104"/>
      <c r="H9" s="104"/>
      <c r="I9" s="104"/>
      <c r="J9" s="104"/>
      <c r="K9" s="104"/>
      <c r="L9" s="104"/>
      <c r="M9" s="104"/>
      <c r="N9" s="104"/>
      <c r="O9" s="104"/>
      <c r="P9" s="104"/>
      <c r="Q9" s="104"/>
      <c r="R9" s="104"/>
      <c r="S9" s="104"/>
      <c r="T9" s="104"/>
      <c r="W9" s="56" t="s">
        <v>110</v>
      </c>
      <c r="X9" s="56" t="s">
        <v>111</v>
      </c>
      <c r="Y9" s="56" t="s">
        <v>179</v>
      </c>
      <c r="Z9" s="56" t="s">
        <v>180</v>
      </c>
      <c r="AA9" s="56" t="s">
        <v>122</v>
      </c>
      <c r="AB9" s="56" t="s">
        <v>112</v>
      </c>
      <c r="AC9" s="56" t="s">
        <v>113</v>
      </c>
      <c r="AD9" s="56" t="s">
        <v>114</v>
      </c>
      <c r="AE9" s="56" t="s">
        <v>115</v>
      </c>
      <c r="AF9" s="56" t="s">
        <v>116</v>
      </c>
      <c r="AG9" s="56" t="s">
        <v>117</v>
      </c>
      <c r="AH9" s="56" t="s">
        <v>118</v>
      </c>
      <c r="AI9" s="56" t="s">
        <v>105</v>
      </c>
      <c r="AJ9" s="56" t="s">
        <v>119</v>
      </c>
      <c r="AK9" s="56" t="s">
        <v>120</v>
      </c>
      <c r="AL9" s="56" t="s">
        <v>121</v>
      </c>
      <c r="AM9" s="56" t="s">
        <v>106</v>
      </c>
      <c r="AN9" s="56" t="s">
        <v>123</v>
      </c>
      <c r="AO9" s="56" t="s">
        <v>125</v>
      </c>
      <c r="AP9" s="56" t="s">
        <v>126</v>
      </c>
      <c r="AQ9" s="56" t="s">
        <v>127</v>
      </c>
    </row>
    <row r="10" spans="1:43" x14ac:dyDescent="0.35">
      <c r="A10" s="103" t="s">
        <v>90</v>
      </c>
      <c r="B10" s="104"/>
      <c r="C10" s="104"/>
      <c r="D10" s="104"/>
      <c r="E10" s="104"/>
      <c r="F10" s="104"/>
      <c r="G10" s="104"/>
      <c r="H10" s="104"/>
      <c r="I10" s="104"/>
      <c r="J10" s="104"/>
      <c r="K10" s="104"/>
      <c r="L10" s="104"/>
      <c r="M10" s="104"/>
      <c r="N10" s="104"/>
      <c r="O10" s="104"/>
      <c r="P10" s="104"/>
      <c r="Q10" s="104"/>
      <c r="R10" s="104"/>
      <c r="S10" s="104"/>
      <c r="T10" s="104"/>
      <c r="U10" s="105" t="s">
        <v>144</v>
      </c>
      <c r="V10" s="56">
        <f>W6-2008+10+IF(W7=12,1,0)-6</f>
        <v>21</v>
      </c>
      <c r="W10" s="56" t="str">
        <f t="shared" ref="W10:AQ10" si="0">$U$10&amp;W$9&amp;$V10</f>
        <v>'Annual (mcm)'!A21</v>
      </c>
      <c r="X10" s="56" t="str">
        <f t="shared" si="0"/>
        <v>'Annual (mcm)'!B21</v>
      </c>
      <c r="Y10" s="56" t="str">
        <f t="shared" si="0"/>
        <v>'Annual (mcm)'!C21</v>
      </c>
      <c r="Z10" s="56" t="str">
        <f t="shared" si="0"/>
        <v>'Annual (mcm)'!D21</v>
      </c>
      <c r="AA10" s="56" t="str">
        <f t="shared" si="0"/>
        <v>'Annual (mcm)'!E21</v>
      </c>
      <c r="AB10" s="56" t="str">
        <f t="shared" si="0"/>
        <v>'Annual (mcm)'!F21</v>
      </c>
      <c r="AC10" s="56" t="str">
        <f t="shared" si="0"/>
        <v>'Annual (mcm)'!G21</v>
      </c>
      <c r="AD10" s="56" t="str">
        <f t="shared" si="0"/>
        <v>'Annual (mcm)'!H21</v>
      </c>
      <c r="AE10" s="56" t="str">
        <f t="shared" si="0"/>
        <v>'Annual (mcm)'!I21</v>
      </c>
      <c r="AF10" s="56" t="str">
        <f t="shared" si="0"/>
        <v>'Annual (mcm)'!J21</v>
      </c>
      <c r="AG10" s="56" t="str">
        <f t="shared" si="0"/>
        <v>'Annual (mcm)'!K21</v>
      </c>
      <c r="AH10" s="56" t="str">
        <f t="shared" si="0"/>
        <v>'Annual (mcm)'!L21</v>
      </c>
      <c r="AI10" s="56" t="str">
        <f t="shared" si="0"/>
        <v>'Annual (mcm)'!M21</v>
      </c>
      <c r="AJ10" s="56" t="str">
        <f t="shared" si="0"/>
        <v>'Annual (mcm)'!N21</v>
      </c>
      <c r="AK10" s="56" t="str">
        <f t="shared" si="0"/>
        <v>'Annual (mcm)'!O21</v>
      </c>
      <c r="AL10" s="56" t="str">
        <f t="shared" si="0"/>
        <v>'Annual (mcm)'!P21</v>
      </c>
      <c r="AM10" s="56" t="str">
        <f t="shared" si="0"/>
        <v>'Annual (mcm)'!Q21</v>
      </c>
      <c r="AN10" s="56" t="str">
        <f t="shared" si="0"/>
        <v>'Annual (mcm)'!R21</v>
      </c>
      <c r="AO10" s="56" t="str">
        <f t="shared" si="0"/>
        <v>'Annual (mcm)'!S21</v>
      </c>
      <c r="AP10" s="56" t="str">
        <f t="shared" si="0"/>
        <v>'Annual (mcm)'!T21</v>
      </c>
      <c r="AQ10" s="56" t="str">
        <f t="shared" si="0"/>
        <v>'Annual (mcm)'!U21</v>
      </c>
    </row>
    <row r="11" spans="1:43" x14ac:dyDescent="0.35">
      <c r="A11" s="103" t="s">
        <v>91</v>
      </c>
      <c r="B11" s="104"/>
      <c r="C11" s="104"/>
      <c r="D11" s="104"/>
      <c r="E11" s="104"/>
      <c r="F11" s="104"/>
      <c r="G11" s="104"/>
      <c r="H11" s="104"/>
      <c r="I11" s="104"/>
      <c r="J11" s="104"/>
      <c r="K11" s="104"/>
      <c r="L11" s="104"/>
      <c r="M11" s="104"/>
      <c r="N11" s="104"/>
      <c r="O11" s="104"/>
      <c r="P11" s="104"/>
      <c r="Q11" s="104"/>
      <c r="R11" s="104"/>
      <c r="S11" s="104"/>
      <c r="T11" s="104"/>
      <c r="V11" s="56">
        <f>V10+1</f>
        <v>22</v>
      </c>
      <c r="W11" s="56" t="str">
        <f t="shared" ref="W11:W14" si="1">$U$10&amp;W$9&amp;$V11</f>
        <v>'Annual (mcm)'!A22</v>
      </c>
      <c r="X11" s="56" t="str">
        <f t="shared" ref="X11:AG14" si="2">$U$10&amp;X$9&amp;$V11</f>
        <v>'Annual (mcm)'!B22</v>
      </c>
      <c r="Y11" s="56" t="str">
        <f t="shared" si="2"/>
        <v>'Annual (mcm)'!C22</v>
      </c>
      <c r="Z11" s="56" t="str">
        <f t="shared" si="2"/>
        <v>'Annual (mcm)'!D22</v>
      </c>
      <c r="AA11" s="56" t="str">
        <f t="shared" si="2"/>
        <v>'Annual (mcm)'!E22</v>
      </c>
      <c r="AB11" s="56" t="str">
        <f t="shared" si="2"/>
        <v>'Annual (mcm)'!F22</v>
      </c>
      <c r="AC11" s="56" t="str">
        <f t="shared" si="2"/>
        <v>'Annual (mcm)'!G22</v>
      </c>
      <c r="AD11" s="56" t="str">
        <f t="shared" si="2"/>
        <v>'Annual (mcm)'!H22</v>
      </c>
      <c r="AE11" s="56" t="str">
        <f t="shared" si="2"/>
        <v>'Annual (mcm)'!I22</v>
      </c>
      <c r="AF11" s="56" t="str">
        <f t="shared" si="2"/>
        <v>'Annual (mcm)'!J22</v>
      </c>
      <c r="AG11" s="56" t="str">
        <f t="shared" si="2"/>
        <v>'Annual (mcm)'!K22</v>
      </c>
      <c r="AH11" s="56" t="str">
        <f t="shared" ref="AH11:AQ14" si="3">$U$10&amp;AH$9&amp;$V11</f>
        <v>'Annual (mcm)'!L22</v>
      </c>
      <c r="AI11" s="56" t="str">
        <f t="shared" si="3"/>
        <v>'Annual (mcm)'!M22</v>
      </c>
      <c r="AJ11" s="56" t="str">
        <f t="shared" si="3"/>
        <v>'Annual (mcm)'!N22</v>
      </c>
      <c r="AK11" s="56" t="str">
        <f t="shared" si="3"/>
        <v>'Annual (mcm)'!O22</v>
      </c>
      <c r="AL11" s="56" t="str">
        <f t="shared" si="3"/>
        <v>'Annual (mcm)'!P22</v>
      </c>
      <c r="AM11" s="56" t="str">
        <f t="shared" si="3"/>
        <v>'Annual (mcm)'!Q22</v>
      </c>
      <c r="AN11" s="56" t="str">
        <f t="shared" si="3"/>
        <v>'Annual (mcm)'!R22</v>
      </c>
      <c r="AO11" s="56" t="str">
        <f t="shared" si="3"/>
        <v>'Annual (mcm)'!S22</v>
      </c>
      <c r="AP11" s="56" t="str">
        <f t="shared" si="3"/>
        <v>'Annual (mcm)'!T22</v>
      </c>
      <c r="AQ11" s="56" t="str">
        <f t="shared" si="3"/>
        <v>'Annual (mcm)'!U22</v>
      </c>
    </row>
    <row r="12" spans="1:43" x14ac:dyDescent="0.35">
      <c r="A12" s="103" t="s">
        <v>92</v>
      </c>
      <c r="B12" s="104"/>
      <c r="C12" s="104"/>
      <c r="D12" s="104"/>
      <c r="E12" s="104"/>
      <c r="F12" s="104"/>
      <c r="G12" s="104"/>
      <c r="H12" s="104"/>
      <c r="I12" s="104"/>
      <c r="J12" s="104"/>
      <c r="K12" s="104"/>
      <c r="L12" s="104"/>
      <c r="M12" s="104"/>
      <c r="N12" s="104"/>
      <c r="O12" s="104"/>
      <c r="P12" s="104"/>
      <c r="Q12" s="104"/>
      <c r="R12" s="104"/>
      <c r="S12" s="104"/>
      <c r="T12" s="104"/>
      <c r="V12" s="56">
        <f>V11+1</f>
        <v>23</v>
      </c>
      <c r="W12" s="56" t="str">
        <f t="shared" si="1"/>
        <v>'Annual (mcm)'!A23</v>
      </c>
      <c r="X12" s="56" t="str">
        <f t="shared" si="2"/>
        <v>'Annual (mcm)'!B23</v>
      </c>
      <c r="Y12" s="56" t="str">
        <f t="shared" si="2"/>
        <v>'Annual (mcm)'!C23</v>
      </c>
      <c r="Z12" s="56" t="str">
        <f t="shared" si="2"/>
        <v>'Annual (mcm)'!D23</v>
      </c>
      <c r="AA12" s="56" t="str">
        <f t="shared" si="2"/>
        <v>'Annual (mcm)'!E23</v>
      </c>
      <c r="AB12" s="56" t="str">
        <f t="shared" si="2"/>
        <v>'Annual (mcm)'!F23</v>
      </c>
      <c r="AC12" s="56" t="str">
        <f t="shared" si="2"/>
        <v>'Annual (mcm)'!G23</v>
      </c>
      <c r="AD12" s="56" t="str">
        <f t="shared" si="2"/>
        <v>'Annual (mcm)'!H23</v>
      </c>
      <c r="AE12" s="56" t="str">
        <f t="shared" si="2"/>
        <v>'Annual (mcm)'!I23</v>
      </c>
      <c r="AF12" s="56" t="str">
        <f t="shared" si="2"/>
        <v>'Annual (mcm)'!J23</v>
      </c>
      <c r="AG12" s="56" t="str">
        <f t="shared" si="2"/>
        <v>'Annual (mcm)'!K23</v>
      </c>
      <c r="AH12" s="56" t="str">
        <f t="shared" si="3"/>
        <v>'Annual (mcm)'!L23</v>
      </c>
      <c r="AI12" s="56" t="str">
        <f t="shared" si="3"/>
        <v>'Annual (mcm)'!M23</v>
      </c>
      <c r="AJ12" s="56" t="str">
        <f t="shared" si="3"/>
        <v>'Annual (mcm)'!N23</v>
      </c>
      <c r="AK12" s="56" t="str">
        <f t="shared" si="3"/>
        <v>'Annual (mcm)'!O23</v>
      </c>
      <c r="AL12" s="56" t="str">
        <f t="shared" si="3"/>
        <v>'Annual (mcm)'!P23</v>
      </c>
      <c r="AM12" s="56" t="str">
        <f t="shared" si="3"/>
        <v>'Annual (mcm)'!Q23</v>
      </c>
      <c r="AN12" s="56" t="str">
        <f t="shared" si="3"/>
        <v>'Annual (mcm)'!R23</v>
      </c>
      <c r="AO12" s="56" t="str">
        <f t="shared" si="3"/>
        <v>'Annual (mcm)'!S23</v>
      </c>
      <c r="AP12" s="56" t="str">
        <f t="shared" si="3"/>
        <v>'Annual (mcm)'!T23</v>
      </c>
      <c r="AQ12" s="56" t="str">
        <f t="shared" si="3"/>
        <v>'Annual (mcm)'!U23</v>
      </c>
    </row>
    <row r="13" spans="1:43" x14ac:dyDescent="0.35">
      <c r="A13" s="103" t="s">
        <v>93</v>
      </c>
      <c r="B13" s="104"/>
      <c r="C13" s="104"/>
      <c r="D13" s="104"/>
      <c r="E13" s="104"/>
      <c r="F13" s="104"/>
      <c r="G13" s="104"/>
      <c r="H13" s="104"/>
      <c r="I13" s="104"/>
      <c r="J13" s="104"/>
      <c r="K13" s="104"/>
      <c r="L13" s="104"/>
      <c r="M13" s="104"/>
      <c r="N13" s="104"/>
      <c r="O13" s="104"/>
      <c r="P13" s="104"/>
      <c r="Q13" s="104"/>
      <c r="R13" s="104"/>
      <c r="S13" s="104"/>
      <c r="T13" s="104"/>
      <c r="V13" s="56">
        <f>V12+1</f>
        <v>24</v>
      </c>
      <c r="W13" s="56" t="str">
        <f t="shared" si="1"/>
        <v>'Annual (mcm)'!A24</v>
      </c>
      <c r="X13" s="56" t="str">
        <f t="shared" si="2"/>
        <v>'Annual (mcm)'!B24</v>
      </c>
      <c r="Y13" s="56" t="str">
        <f t="shared" si="2"/>
        <v>'Annual (mcm)'!C24</v>
      </c>
      <c r="Z13" s="56" t="str">
        <f t="shared" si="2"/>
        <v>'Annual (mcm)'!D24</v>
      </c>
      <c r="AA13" s="56" t="str">
        <f t="shared" si="2"/>
        <v>'Annual (mcm)'!E24</v>
      </c>
      <c r="AB13" s="56" t="str">
        <f t="shared" si="2"/>
        <v>'Annual (mcm)'!F24</v>
      </c>
      <c r="AC13" s="56" t="str">
        <f t="shared" si="2"/>
        <v>'Annual (mcm)'!G24</v>
      </c>
      <c r="AD13" s="56" t="str">
        <f t="shared" si="2"/>
        <v>'Annual (mcm)'!H24</v>
      </c>
      <c r="AE13" s="56" t="str">
        <f t="shared" si="2"/>
        <v>'Annual (mcm)'!I24</v>
      </c>
      <c r="AF13" s="56" t="str">
        <f t="shared" si="2"/>
        <v>'Annual (mcm)'!J24</v>
      </c>
      <c r="AG13" s="56" t="str">
        <f t="shared" si="2"/>
        <v>'Annual (mcm)'!K24</v>
      </c>
      <c r="AH13" s="56" t="str">
        <f t="shared" si="3"/>
        <v>'Annual (mcm)'!L24</v>
      </c>
      <c r="AI13" s="56" t="str">
        <f t="shared" si="3"/>
        <v>'Annual (mcm)'!M24</v>
      </c>
      <c r="AJ13" s="56" t="str">
        <f t="shared" si="3"/>
        <v>'Annual (mcm)'!N24</v>
      </c>
      <c r="AK13" s="56" t="str">
        <f t="shared" si="3"/>
        <v>'Annual (mcm)'!O24</v>
      </c>
      <c r="AL13" s="56" t="str">
        <f t="shared" si="3"/>
        <v>'Annual (mcm)'!P24</v>
      </c>
      <c r="AM13" s="56" t="str">
        <f t="shared" si="3"/>
        <v>'Annual (mcm)'!Q24</v>
      </c>
      <c r="AN13" s="56" t="str">
        <f t="shared" si="3"/>
        <v>'Annual (mcm)'!R24</v>
      </c>
      <c r="AO13" s="56" t="str">
        <f t="shared" si="3"/>
        <v>'Annual (mcm)'!S24</v>
      </c>
      <c r="AP13" s="56" t="str">
        <f t="shared" si="3"/>
        <v>'Annual (mcm)'!T24</v>
      </c>
      <c r="AQ13" s="56" t="str">
        <f t="shared" si="3"/>
        <v>'Annual (mcm)'!U24</v>
      </c>
    </row>
    <row r="14" spans="1:43" x14ac:dyDescent="0.35">
      <c r="A14" s="103" t="s">
        <v>94</v>
      </c>
      <c r="B14" s="104"/>
      <c r="C14" s="104"/>
      <c r="D14" s="104"/>
      <c r="E14" s="104"/>
      <c r="F14" s="104"/>
      <c r="G14" s="104"/>
      <c r="H14" s="104"/>
      <c r="I14" s="104"/>
      <c r="J14" s="104"/>
      <c r="K14" s="104"/>
      <c r="L14" s="104"/>
      <c r="M14" s="104"/>
      <c r="N14" s="104"/>
      <c r="O14" s="104"/>
      <c r="P14" s="104"/>
      <c r="Q14" s="104"/>
      <c r="R14" s="104"/>
      <c r="S14" s="104"/>
      <c r="T14" s="104"/>
      <c r="V14" s="56">
        <f>V13+1</f>
        <v>25</v>
      </c>
      <c r="W14" s="56" t="str">
        <f t="shared" si="1"/>
        <v>'Annual (mcm)'!A25</v>
      </c>
      <c r="X14" s="56" t="str">
        <f t="shared" si="2"/>
        <v>'Annual (mcm)'!B25</v>
      </c>
      <c r="Y14" s="56" t="str">
        <f t="shared" si="2"/>
        <v>'Annual (mcm)'!C25</v>
      </c>
      <c r="Z14" s="56" t="str">
        <f t="shared" si="2"/>
        <v>'Annual (mcm)'!D25</v>
      </c>
      <c r="AA14" s="56" t="str">
        <f t="shared" si="2"/>
        <v>'Annual (mcm)'!E25</v>
      </c>
      <c r="AB14" s="56" t="str">
        <f t="shared" si="2"/>
        <v>'Annual (mcm)'!F25</v>
      </c>
      <c r="AC14" s="56" t="str">
        <f t="shared" si="2"/>
        <v>'Annual (mcm)'!G25</v>
      </c>
      <c r="AD14" s="56" t="str">
        <f t="shared" si="2"/>
        <v>'Annual (mcm)'!H25</v>
      </c>
      <c r="AE14" s="56" t="str">
        <f t="shared" si="2"/>
        <v>'Annual (mcm)'!I25</v>
      </c>
      <c r="AF14" s="56" t="str">
        <f t="shared" si="2"/>
        <v>'Annual (mcm)'!J25</v>
      </c>
      <c r="AG14" s="56" t="str">
        <f t="shared" si="2"/>
        <v>'Annual (mcm)'!K25</v>
      </c>
      <c r="AH14" s="56" t="str">
        <f t="shared" si="3"/>
        <v>'Annual (mcm)'!L25</v>
      </c>
      <c r="AI14" s="56" t="str">
        <f t="shared" si="3"/>
        <v>'Annual (mcm)'!M25</v>
      </c>
      <c r="AJ14" s="56" t="str">
        <f t="shared" si="3"/>
        <v>'Annual (mcm)'!N25</v>
      </c>
      <c r="AK14" s="56" t="str">
        <f t="shared" si="3"/>
        <v>'Annual (mcm)'!O25</v>
      </c>
      <c r="AL14" s="56" t="str">
        <f t="shared" si="3"/>
        <v>'Annual (mcm)'!P25</v>
      </c>
      <c r="AM14" s="56" t="str">
        <f t="shared" si="3"/>
        <v>'Annual (mcm)'!Q25</v>
      </c>
      <c r="AN14" s="56" t="str">
        <f t="shared" si="3"/>
        <v>'Annual (mcm)'!R25</v>
      </c>
      <c r="AO14" s="56" t="str">
        <f t="shared" si="3"/>
        <v>'Annual (mcm)'!S25</v>
      </c>
      <c r="AP14" s="56" t="str">
        <f t="shared" si="3"/>
        <v>'Annual (mcm)'!T25</v>
      </c>
      <c r="AQ14" s="56" t="str">
        <f t="shared" si="3"/>
        <v>'Annual (mcm)'!U25</v>
      </c>
    </row>
    <row r="15" spans="1:43" x14ac:dyDescent="0.35">
      <c r="A15" s="103" t="s">
        <v>95</v>
      </c>
      <c r="B15" s="104"/>
      <c r="C15" s="104"/>
      <c r="D15" s="104"/>
      <c r="E15" s="104"/>
      <c r="F15" s="104"/>
      <c r="G15" s="104"/>
      <c r="H15" s="104"/>
      <c r="I15" s="104"/>
      <c r="J15" s="104"/>
      <c r="K15" s="104"/>
      <c r="L15" s="104"/>
      <c r="M15" s="104"/>
      <c r="N15" s="104"/>
      <c r="O15" s="104"/>
      <c r="P15" s="104"/>
      <c r="Q15" s="104"/>
      <c r="R15" s="104"/>
      <c r="S15" s="104"/>
      <c r="T15" s="104"/>
    </row>
    <row r="16" spans="1:43" x14ac:dyDescent="0.35">
      <c r="A16" s="103" t="s">
        <v>96</v>
      </c>
      <c r="B16" s="104"/>
      <c r="C16" s="104"/>
      <c r="D16" s="104"/>
      <c r="E16" s="104"/>
      <c r="F16" s="104"/>
      <c r="G16" s="104"/>
      <c r="H16" s="104"/>
      <c r="I16" s="104"/>
      <c r="J16" s="104"/>
      <c r="K16" s="104"/>
      <c r="L16" s="104"/>
      <c r="M16" s="104"/>
      <c r="N16" s="104"/>
      <c r="O16" s="104"/>
      <c r="P16" s="104"/>
      <c r="Q16" s="104"/>
      <c r="R16" s="104"/>
      <c r="S16" s="104"/>
      <c r="T16" s="104"/>
      <c r="U16" s="105" t="s">
        <v>146</v>
      </c>
      <c r="V16" s="56">
        <f>V17-12</f>
        <v>203</v>
      </c>
      <c r="W16" s="56" t="str">
        <f t="shared" ref="W16:AF17" si="4">$U$16&amp;W$9&amp;$V16</f>
        <v>'Calculation_mcm'!A203</v>
      </c>
      <c r="X16" s="56" t="str">
        <f t="shared" si="4"/>
        <v>'Calculation_mcm'!B203</v>
      </c>
      <c r="Y16" s="56" t="str">
        <f t="shared" si="4"/>
        <v>'Calculation_mcm'!C203</v>
      </c>
      <c r="Z16" s="56" t="str">
        <f t="shared" si="4"/>
        <v>'Calculation_mcm'!D203</v>
      </c>
      <c r="AA16" s="56" t="str">
        <f t="shared" si="4"/>
        <v>'Calculation_mcm'!E203</v>
      </c>
      <c r="AB16" s="56" t="str">
        <f t="shared" si="4"/>
        <v>'Calculation_mcm'!F203</v>
      </c>
      <c r="AC16" s="56" t="str">
        <f t="shared" si="4"/>
        <v>'Calculation_mcm'!G203</v>
      </c>
      <c r="AD16" s="56" t="str">
        <f t="shared" si="4"/>
        <v>'Calculation_mcm'!H203</v>
      </c>
      <c r="AE16" s="56" t="str">
        <f t="shared" si="4"/>
        <v>'Calculation_mcm'!I203</v>
      </c>
      <c r="AF16" s="56" t="str">
        <f t="shared" si="4"/>
        <v>'Calculation_mcm'!J203</v>
      </c>
      <c r="AG16" s="56" t="str">
        <f t="shared" ref="AG16:AQ17" si="5">$U$16&amp;AG$9&amp;$V16</f>
        <v>'Calculation_mcm'!K203</v>
      </c>
      <c r="AH16" s="56" t="str">
        <f t="shared" si="5"/>
        <v>'Calculation_mcm'!L203</v>
      </c>
      <c r="AI16" s="56" t="str">
        <f t="shared" si="5"/>
        <v>'Calculation_mcm'!M203</v>
      </c>
      <c r="AJ16" s="56" t="str">
        <f t="shared" si="5"/>
        <v>'Calculation_mcm'!N203</v>
      </c>
      <c r="AK16" s="56" t="str">
        <f t="shared" si="5"/>
        <v>'Calculation_mcm'!O203</v>
      </c>
      <c r="AL16" s="56" t="str">
        <f t="shared" si="5"/>
        <v>'Calculation_mcm'!P203</v>
      </c>
      <c r="AM16" s="56" t="str">
        <f t="shared" si="5"/>
        <v>'Calculation_mcm'!Q203</v>
      </c>
      <c r="AN16" s="56" t="str">
        <f t="shared" si="5"/>
        <v>'Calculation_mcm'!R203</v>
      </c>
      <c r="AO16" s="56" t="str">
        <f t="shared" si="5"/>
        <v>'Calculation_mcm'!S203</v>
      </c>
      <c r="AP16" s="56" t="str">
        <f t="shared" si="5"/>
        <v>'Calculation_mcm'!T203</v>
      </c>
      <c r="AQ16" s="56" t="str">
        <f t="shared" si="5"/>
        <v>'Calculation_mcm'!U203</v>
      </c>
    </row>
    <row r="17" spans="1:43" x14ac:dyDescent="0.35">
      <c r="A17" s="103" t="s">
        <v>97</v>
      </c>
      <c r="B17" s="104"/>
      <c r="C17" s="104"/>
      <c r="D17" s="104"/>
      <c r="E17" s="104"/>
      <c r="F17" s="104"/>
      <c r="G17" s="104"/>
      <c r="H17" s="104"/>
      <c r="I17" s="104"/>
      <c r="J17" s="104"/>
      <c r="K17" s="104"/>
      <c r="L17" s="104"/>
      <c r="M17" s="104"/>
      <c r="N17" s="104"/>
      <c r="O17" s="104"/>
      <c r="P17" s="104"/>
      <c r="Q17" s="104"/>
      <c r="R17" s="104"/>
      <c r="S17" s="104"/>
      <c r="T17" s="104"/>
      <c r="V17" s="56">
        <f>8+(W6-2008)*12+W7</f>
        <v>215</v>
      </c>
      <c r="W17" s="56" t="str">
        <f t="shared" si="4"/>
        <v>'Calculation_mcm'!A215</v>
      </c>
      <c r="X17" s="56" t="str">
        <f t="shared" si="4"/>
        <v>'Calculation_mcm'!B215</v>
      </c>
      <c r="Y17" s="56" t="str">
        <f t="shared" si="4"/>
        <v>'Calculation_mcm'!C215</v>
      </c>
      <c r="Z17" s="56" t="str">
        <f t="shared" si="4"/>
        <v>'Calculation_mcm'!D215</v>
      </c>
      <c r="AA17" s="56" t="str">
        <f t="shared" si="4"/>
        <v>'Calculation_mcm'!E215</v>
      </c>
      <c r="AB17" s="56" t="str">
        <f t="shared" si="4"/>
        <v>'Calculation_mcm'!F215</v>
      </c>
      <c r="AC17" s="56" t="str">
        <f t="shared" si="4"/>
        <v>'Calculation_mcm'!G215</v>
      </c>
      <c r="AD17" s="56" t="str">
        <f t="shared" si="4"/>
        <v>'Calculation_mcm'!H215</v>
      </c>
      <c r="AE17" s="56" t="str">
        <f t="shared" si="4"/>
        <v>'Calculation_mcm'!I215</v>
      </c>
      <c r="AF17" s="56" t="str">
        <f t="shared" si="4"/>
        <v>'Calculation_mcm'!J215</v>
      </c>
      <c r="AG17" s="56" t="str">
        <f t="shared" si="5"/>
        <v>'Calculation_mcm'!K215</v>
      </c>
      <c r="AH17" s="56" t="str">
        <f t="shared" si="5"/>
        <v>'Calculation_mcm'!L215</v>
      </c>
      <c r="AI17" s="56" t="str">
        <f t="shared" si="5"/>
        <v>'Calculation_mcm'!M215</v>
      </c>
      <c r="AJ17" s="56" t="str">
        <f t="shared" si="5"/>
        <v>'Calculation_mcm'!N215</v>
      </c>
      <c r="AK17" s="56" t="str">
        <f t="shared" si="5"/>
        <v>'Calculation_mcm'!O215</v>
      </c>
      <c r="AL17" s="56" t="str">
        <f t="shared" si="5"/>
        <v>'Calculation_mcm'!P215</v>
      </c>
      <c r="AM17" s="56" t="str">
        <f t="shared" si="5"/>
        <v>'Calculation_mcm'!Q215</v>
      </c>
      <c r="AN17" s="56" t="str">
        <f t="shared" si="5"/>
        <v>'Calculation_mcm'!R215</v>
      </c>
      <c r="AO17" s="56" t="str">
        <f t="shared" si="5"/>
        <v>'Calculation_mcm'!S215</v>
      </c>
      <c r="AP17" s="56" t="str">
        <f t="shared" si="5"/>
        <v>'Calculation_mcm'!T215</v>
      </c>
      <c r="AQ17" s="56" t="str">
        <f t="shared" si="5"/>
        <v>'Calculation_mcm'!U215</v>
      </c>
    </row>
    <row r="18" spans="1:43" x14ac:dyDescent="0.35">
      <c r="A18" s="103" t="s">
        <v>98</v>
      </c>
      <c r="B18" s="104"/>
      <c r="C18" s="104"/>
      <c r="D18" s="104"/>
      <c r="E18" s="104"/>
      <c r="F18" s="104"/>
      <c r="G18" s="104"/>
      <c r="H18" s="104"/>
      <c r="I18" s="104"/>
      <c r="J18" s="104"/>
      <c r="K18" s="104"/>
      <c r="L18" s="104"/>
      <c r="M18" s="104"/>
      <c r="N18" s="104"/>
      <c r="O18" s="104"/>
      <c r="P18" s="104"/>
      <c r="Q18" s="104"/>
      <c r="R18" s="104"/>
      <c r="S18" s="104"/>
      <c r="T18" s="104"/>
    </row>
    <row r="19" spans="1:43" x14ac:dyDescent="0.35">
      <c r="A19" s="103" t="s">
        <v>99</v>
      </c>
      <c r="B19" s="104"/>
      <c r="C19" s="104"/>
      <c r="D19" s="104"/>
      <c r="E19" s="104"/>
      <c r="F19" s="104"/>
      <c r="G19" s="104"/>
      <c r="H19" s="104"/>
      <c r="I19" s="104"/>
      <c r="J19" s="104"/>
      <c r="K19" s="104"/>
      <c r="L19" s="104"/>
      <c r="M19" s="104"/>
      <c r="N19" s="104"/>
      <c r="O19" s="104"/>
      <c r="P19" s="104"/>
      <c r="Q19" s="104"/>
      <c r="R19" s="104"/>
      <c r="S19" s="104"/>
      <c r="T19" s="104"/>
      <c r="U19" s="105" t="s">
        <v>145</v>
      </c>
      <c r="V19" s="56">
        <f>V23-12</f>
        <v>201</v>
      </c>
      <c r="W19" s="56" t="str">
        <f t="shared" ref="W19:AF21" si="6">$U$19&amp;W$9&amp;$V19</f>
        <v>'Month (mcm)'!A201</v>
      </c>
      <c r="X19" s="56" t="str">
        <f t="shared" si="6"/>
        <v>'Month (mcm)'!B201</v>
      </c>
      <c r="Y19" s="56" t="str">
        <f t="shared" si="6"/>
        <v>'Month (mcm)'!C201</v>
      </c>
      <c r="Z19" s="56" t="str">
        <f t="shared" si="6"/>
        <v>'Month (mcm)'!D201</v>
      </c>
      <c r="AA19" s="56" t="str">
        <f t="shared" si="6"/>
        <v>'Month (mcm)'!E201</v>
      </c>
      <c r="AB19" s="56" t="str">
        <f t="shared" si="6"/>
        <v>'Month (mcm)'!F201</v>
      </c>
      <c r="AC19" s="56" t="str">
        <f t="shared" si="6"/>
        <v>'Month (mcm)'!G201</v>
      </c>
      <c r="AD19" s="56" t="str">
        <f t="shared" si="6"/>
        <v>'Month (mcm)'!H201</v>
      </c>
      <c r="AE19" s="56" t="str">
        <f t="shared" si="6"/>
        <v>'Month (mcm)'!I201</v>
      </c>
      <c r="AF19" s="56" t="str">
        <f t="shared" si="6"/>
        <v>'Month (mcm)'!J201</v>
      </c>
      <c r="AG19" s="56" t="str">
        <f t="shared" ref="AG19:AQ21" si="7">$U$19&amp;AG$9&amp;$V19</f>
        <v>'Month (mcm)'!K201</v>
      </c>
      <c r="AH19" s="56" t="str">
        <f t="shared" si="7"/>
        <v>'Month (mcm)'!L201</v>
      </c>
      <c r="AI19" s="56" t="str">
        <f t="shared" si="7"/>
        <v>'Month (mcm)'!M201</v>
      </c>
      <c r="AJ19" s="56" t="str">
        <f t="shared" si="7"/>
        <v>'Month (mcm)'!N201</v>
      </c>
      <c r="AK19" s="56" t="str">
        <f t="shared" si="7"/>
        <v>'Month (mcm)'!O201</v>
      </c>
      <c r="AL19" s="56" t="str">
        <f t="shared" si="7"/>
        <v>'Month (mcm)'!P201</v>
      </c>
      <c r="AM19" s="56" t="str">
        <f t="shared" si="7"/>
        <v>'Month (mcm)'!Q201</v>
      </c>
      <c r="AN19" s="56" t="str">
        <f t="shared" si="7"/>
        <v>'Month (mcm)'!R201</v>
      </c>
      <c r="AO19" s="56" t="str">
        <f t="shared" si="7"/>
        <v>'Month (mcm)'!S201</v>
      </c>
      <c r="AP19" s="56" t="str">
        <f t="shared" si="7"/>
        <v>'Month (mcm)'!T201</v>
      </c>
      <c r="AQ19" s="56" t="str">
        <f t="shared" si="7"/>
        <v>'Month (mcm)'!U201</v>
      </c>
    </row>
    <row r="20" spans="1:43" x14ac:dyDescent="0.35">
      <c r="A20" s="103" t="s">
        <v>100</v>
      </c>
      <c r="B20" s="104"/>
      <c r="C20" s="104"/>
      <c r="D20" s="104"/>
      <c r="E20" s="104"/>
      <c r="F20" s="104"/>
      <c r="G20" s="104"/>
      <c r="H20" s="104"/>
      <c r="I20" s="104"/>
      <c r="J20" s="104"/>
      <c r="K20" s="104"/>
      <c r="L20" s="104"/>
      <c r="M20" s="104"/>
      <c r="N20" s="104"/>
      <c r="O20" s="104"/>
      <c r="P20" s="104"/>
      <c r="Q20" s="104"/>
      <c r="R20" s="104"/>
      <c r="S20" s="104"/>
      <c r="T20" s="104"/>
      <c r="V20" s="56">
        <f>V24-12</f>
        <v>202</v>
      </c>
      <c r="W20" s="56" t="str">
        <f t="shared" si="6"/>
        <v>'Month (mcm)'!A202</v>
      </c>
      <c r="X20" s="56" t="str">
        <f t="shared" si="6"/>
        <v>'Month (mcm)'!B202</v>
      </c>
      <c r="Y20" s="56" t="str">
        <f t="shared" si="6"/>
        <v>'Month (mcm)'!C202</v>
      </c>
      <c r="Z20" s="56" t="str">
        <f t="shared" si="6"/>
        <v>'Month (mcm)'!D202</v>
      </c>
      <c r="AA20" s="56" t="str">
        <f t="shared" si="6"/>
        <v>'Month (mcm)'!E202</v>
      </c>
      <c r="AB20" s="56" t="str">
        <f t="shared" si="6"/>
        <v>'Month (mcm)'!F202</v>
      </c>
      <c r="AC20" s="56" t="str">
        <f t="shared" si="6"/>
        <v>'Month (mcm)'!G202</v>
      </c>
      <c r="AD20" s="56" t="str">
        <f t="shared" si="6"/>
        <v>'Month (mcm)'!H202</v>
      </c>
      <c r="AE20" s="56" t="str">
        <f t="shared" si="6"/>
        <v>'Month (mcm)'!I202</v>
      </c>
      <c r="AF20" s="56" t="str">
        <f t="shared" si="6"/>
        <v>'Month (mcm)'!J202</v>
      </c>
      <c r="AG20" s="56" t="str">
        <f t="shared" si="7"/>
        <v>'Month (mcm)'!K202</v>
      </c>
      <c r="AH20" s="56" t="str">
        <f t="shared" si="7"/>
        <v>'Month (mcm)'!L202</v>
      </c>
      <c r="AI20" s="56" t="str">
        <f t="shared" si="7"/>
        <v>'Month (mcm)'!M202</v>
      </c>
      <c r="AJ20" s="56" t="str">
        <f t="shared" si="7"/>
        <v>'Month (mcm)'!N202</v>
      </c>
      <c r="AK20" s="56" t="str">
        <f t="shared" si="7"/>
        <v>'Month (mcm)'!O202</v>
      </c>
      <c r="AL20" s="56" t="str">
        <f t="shared" si="7"/>
        <v>'Month (mcm)'!P202</v>
      </c>
      <c r="AM20" s="56" t="str">
        <f t="shared" si="7"/>
        <v>'Month (mcm)'!Q202</v>
      </c>
      <c r="AN20" s="56" t="str">
        <f t="shared" si="7"/>
        <v>'Month (mcm)'!R202</v>
      </c>
      <c r="AO20" s="56" t="str">
        <f t="shared" si="7"/>
        <v>'Month (mcm)'!S202</v>
      </c>
      <c r="AP20" s="56" t="str">
        <f t="shared" si="7"/>
        <v>'Month (mcm)'!T202</v>
      </c>
      <c r="AQ20" s="56" t="str">
        <f t="shared" si="7"/>
        <v>'Month (mcm)'!U202</v>
      </c>
    </row>
    <row r="21" spans="1:43" x14ac:dyDescent="0.35">
      <c r="A21" s="103" t="s">
        <v>89</v>
      </c>
      <c r="B21" s="104"/>
      <c r="C21" s="104"/>
      <c r="D21" s="104"/>
      <c r="E21" s="104"/>
      <c r="F21" s="104"/>
      <c r="G21" s="104"/>
      <c r="H21" s="104"/>
      <c r="I21" s="104"/>
      <c r="J21" s="104"/>
      <c r="K21" s="104"/>
      <c r="L21" s="104"/>
      <c r="M21" s="104"/>
      <c r="N21" s="104"/>
      <c r="O21" s="104"/>
      <c r="P21" s="104"/>
      <c r="Q21" s="104"/>
      <c r="R21" s="104"/>
      <c r="S21" s="104"/>
      <c r="T21" s="104"/>
      <c r="V21" s="56">
        <f>V25-12</f>
        <v>203</v>
      </c>
      <c r="W21" s="56" t="str">
        <f t="shared" si="6"/>
        <v>'Month (mcm)'!A203</v>
      </c>
      <c r="X21" s="56" t="str">
        <f t="shared" si="6"/>
        <v>'Month (mcm)'!B203</v>
      </c>
      <c r="Y21" s="56" t="str">
        <f t="shared" si="6"/>
        <v>'Month (mcm)'!C203</v>
      </c>
      <c r="Z21" s="56" t="str">
        <f t="shared" si="6"/>
        <v>'Month (mcm)'!D203</v>
      </c>
      <c r="AA21" s="56" t="str">
        <f t="shared" si="6"/>
        <v>'Month (mcm)'!E203</v>
      </c>
      <c r="AB21" s="56" t="str">
        <f t="shared" si="6"/>
        <v>'Month (mcm)'!F203</v>
      </c>
      <c r="AC21" s="56" t="str">
        <f t="shared" si="6"/>
        <v>'Month (mcm)'!G203</v>
      </c>
      <c r="AD21" s="56" t="str">
        <f t="shared" si="6"/>
        <v>'Month (mcm)'!H203</v>
      </c>
      <c r="AE21" s="56" t="str">
        <f t="shared" si="6"/>
        <v>'Month (mcm)'!I203</v>
      </c>
      <c r="AF21" s="56" t="str">
        <f t="shared" si="6"/>
        <v>'Month (mcm)'!J203</v>
      </c>
      <c r="AG21" s="56" t="str">
        <f t="shared" si="7"/>
        <v>'Month (mcm)'!K203</v>
      </c>
      <c r="AH21" s="56" t="str">
        <f t="shared" si="7"/>
        <v>'Month (mcm)'!L203</v>
      </c>
      <c r="AI21" s="56" t="str">
        <f t="shared" si="7"/>
        <v>'Month (mcm)'!M203</v>
      </c>
      <c r="AJ21" s="56" t="str">
        <f t="shared" si="7"/>
        <v>'Month (mcm)'!N203</v>
      </c>
      <c r="AK21" s="56" t="str">
        <f t="shared" si="7"/>
        <v>'Month (mcm)'!O203</v>
      </c>
      <c r="AL21" s="56" t="str">
        <f t="shared" si="7"/>
        <v>'Month (mcm)'!P203</v>
      </c>
      <c r="AM21" s="56" t="str">
        <f t="shared" si="7"/>
        <v>'Month (mcm)'!Q203</v>
      </c>
      <c r="AN21" s="56" t="str">
        <f t="shared" si="7"/>
        <v>'Month (mcm)'!R203</v>
      </c>
      <c r="AO21" s="56" t="str">
        <f t="shared" si="7"/>
        <v>'Month (mcm)'!S203</v>
      </c>
      <c r="AP21" s="56" t="str">
        <f t="shared" si="7"/>
        <v>'Month (mcm)'!T203</v>
      </c>
      <c r="AQ21" s="56" t="str">
        <f t="shared" si="7"/>
        <v>'Month (mcm)'!U203</v>
      </c>
    </row>
    <row r="22" spans="1:43" x14ac:dyDescent="0.35">
      <c r="A22" s="103" t="s">
        <v>90</v>
      </c>
      <c r="B22" s="104"/>
      <c r="C22" s="104"/>
      <c r="D22" s="104"/>
      <c r="E22" s="104"/>
      <c r="F22" s="104"/>
      <c r="G22" s="104"/>
      <c r="H22" s="104"/>
      <c r="I22" s="104"/>
      <c r="J22" s="104"/>
      <c r="K22" s="104"/>
      <c r="L22" s="104"/>
      <c r="M22" s="104"/>
      <c r="N22" s="104"/>
      <c r="O22" s="104"/>
      <c r="P22" s="104"/>
      <c r="Q22" s="104"/>
      <c r="R22" s="104"/>
      <c r="S22" s="104"/>
      <c r="T22" s="104"/>
    </row>
    <row r="23" spans="1:43" x14ac:dyDescent="0.35">
      <c r="A23" s="103" t="s">
        <v>91</v>
      </c>
      <c r="B23" s="104"/>
      <c r="C23" s="104"/>
      <c r="D23" s="104"/>
      <c r="E23" s="104"/>
      <c r="F23" s="104"/>
      <c r="G23" s="104"/>
      <c r="H23" s="104"/>
      <c r="I23" s="104"/>
      <c r="J23" s="104"/>
      <c r="K23" s="104"/>
      <c r="L23" s="104"/>
      <c r="M23" s="104"/>
      <c r="N23" s="104"/>
      <c r="O23" s="104"/>
      <c r="P23" s="104"/>
      <c r="Q23" s="104"/>
      <c r="R23" s="104"/>
      <c r="S23" s="104"/>
      <c r="T23" s="104"/>
      <c r="V23" s="56">
        <f>V24-1</f>
        <v>213</v>
      </c>
      <c r="W23" s="56" t="str">
        <f t="shared" ref="W23:AF25" si="8">$U$19&amp;W$9&amp;$V23</f>
        <v>'Month (mcm)'!A213</v>
      </c>
      <c r="X23" s="56" t="str">
        <f t="shared" si="8"/>
        <v>'Month (mcm)'!B213</v>
      </c>
      <c r="Y23" s="56" t="str">
        <f t="shared" si="8"/>
        <v>'Month (mcm)'!C213</v>
      </c>
      <c r="Z23" s="56" t="str">
        <f t="shared" si="8"/>
        <v>'Month (mcm)'!D213</v>
      </c>
      <c r="AA23" s="56" t="str">
        <f t="shared" si="8"/>
        <v>'Month (mcm)'!E213</v>
      </c>
      <c r="AB23" s="56" t="str">
        <f t="shared" si="8"/>
        <v>'Month (mcm)'!F213</v>
      </c>
      <c r="AC23" s="56" t="str">
        <f t="shared" si="8"/>
        <v>'Month (mcm)'!G213</v>
      </c>
      <c r="AD23" s="56" t="str">
        <f t="shared" si="8"/>
        <v>'Month (mcm)'!H213</v>
      </c>
      <c r="AE23" s="56" t="str">
        <f t="shared" si="8"/>
        <v>'Month (mcm)'!I213</v>
      </c>
      <c r="AF23" s="56" t="str">
        <f t="shared" si="8"/>
        <v>'Month (mcm)'!J213</v>
      </c>
      <c r="AG23" s="56" t="str">
        <f t="shared" ref="AG23:AQ25" si="9">$U$19&amp;AG$9&amp;$V23</f>
        <v>'Month (mcm)'!K213</v>
      </c>
      <c r="AH23" s="56" t="str">
        <f t="shared" si="9"/>
        <v>'Month (mcm)'!L213</v>
      </c>
      <c r="AI23" s="56" t="str">
        <f t="shared" si="9"/>
        <v>'Month (mcm)'!M213</v>
      </c>
      <c r="AJ23" s="56" t="str">
        <f t="shared" si="9"/>
        <v>'Month (mcm)'!N213</v>
      </c>
      <c r="AK23" s="56" t="str">
        <f t="shared" si="9"/>
        <v>'Month (mcm)'!O213</v>
      </c>
      <c r="AL23" s="56" t="str">
        <f t="shared" si="9"/>
        <v>'Month (mcm)'!P213</v>
      </c>
      <c r="AM23" s="56" t="str">
        <f t="shared" si="9"/>
        <v>'Month (mcm)'!Q213</v>
      </c>
      <c r="AN23" s="56" t="str">
        <f t="shared" si="9"/>
        <v>'Month (mcm)'!R213</v>
      </c>
      <c r="AO23" s="56" t="str">
        <f t="shared" si="9"/>
        <v>'Month (mcm)'!S213</v>
      </c>
      <c r="AP23" s="56" t="str">
        <f t="shared" si="9"/>
        <v>'Month (mcm)'!T213</v>
      </c>
      <c r="AQ23" s="56" t="str">
        <f t="shared" si="9"/>
        <v>'Month (mcm)'!U213</v>
      </c>
    </row>
    <row r="24" spans="1:43" x14ac:dyDescent="0.35">
      <c r="A24" s="103" t="s">
        <v>92</v>
      </c>
      <c r="B24" s="104"/>
      <c r="C24" s="104"/>
      <c r="D24" s="104"/>
      <c r="E24" s="104"/>
      <c r="F24" s="104"/>
      <c r="G24" s="104"/>
      <c r="H24" s="104"/>
      <c r="I24" s="104"/>
      <c r="J24" s="104"/>
      <c r="K24" s="104"/>
      <c r="L24" s="104"/>
      <c r="M24" s="104"/>
      <c r="N24" s="104"/>
      <c r="O24" s="104"/>
      <c r="P24" s="104"/>
      <c r="Q24" s="104"/>
      <c r="R24" s="104"/>
      <c r="S24" s="104"/>
      <c r="T24" s="104"/>
      <c r="V24" s="56">
        <f>V25-1</f>
        <v>214</v>
      </c>
      <c r="W24" s="56" t="str">
        <f t="shared" si="8"/>
        <v>'Month (mcm)'!A214</v>
      </c>
      <c r="X24" s="56" t="str">
        <f t="shared" si="8"/>
        <v>'Month (mcm)'!B214</v>
      </c>
      <c r="Y24" s="56" t="str">
        <f t="shared" si="8"/>
        <v>'Month (mcm)'!C214</v>
      </c>
      <c r="Z24" s="56" t="str">
        <f t="shared" si="8"/>
        <v>'Month (mcm)'!D214</v>
      </c>
      <c r="AA24" s="56" t="str">
        <f t="shared" si="8"/>
        <v>'Month (mcm)'!E214</v>
      </c>
      <c r="AB24" s="56" t="str">
        <f t="shared" si="8"/>
        <v>'Month (mcm)'!F214</v>
      </c>
      <c r="AC24" s="56" t="str">
        <f t="shared" si="8"/>
        <v>'Month (mcm)'!G214</v>
      </c>
      <c r="AD24" s="56" t="str">
        <f t="shared" si="8"/>
        <v>'Month (mcm)'!H214</v>
      </c>
      <c r="AE24" s="56" t="str">
        <f t="shared" si="8"/>
        <v>'Month (mcm)'!I214</v>
      </c>
      <c r="AF24" s="56" t="str">
        <f t="shared" si="8"/>
        <v>'Month (mcm)'!J214</v>
      </c>
      <c r="AG24" s="56" t="str">
        <f t="shared" si="9"/>
        <v>'Month (mcm)'!K214</v>
      </c>
      <c r="AH24" s="56" t="str">
        <f t="shared" si="9"/>
        <v>'Month (mcm)'!L214</v>
      </c>
      <c r="AI24" s="56" t="str">
        <f t="shared" si="9"/>
        <v>'Month (mcm)'!M214</v>
      </c>
      <c r="AJ24" s="56" t="str">
        <f t="shared" si="9"/>
        <v>'Month (mcm)'!N214</v>
      </c>
      <c r="AK24" s="56" t="str">
        <f t="shared" si="9"/>
        <v>'Month (mcm)'!O214</v>
      </c>
      <c r="AL24" s="56" t="str">
        <f t="shared" si="9"/>
        <v>'Month (mcm)'!P214</v>
      </c>
      <c r="AM24" s="56" t="str">
        <f t="shared" si="9"/>
        <v>'Month (mcm)'!Q214</v>
      </c>
      <c r="AN24" s="56" t="str">
        <f t="shared" si="9"/>
        <v>'Month (mcm)'!R214</v>
      </c>
      <c r="AO24" s="56" t="str">
        <f t="shared" si="9"/>
        <v>'Month (mcm)'!S214</v>
      </c>
      <c r="AP24" s="56" t="str">
        <f t="shared" si="9"/>
        <v>'Month (mcm)'!T214</v>
      </c>
      <c r="AQ24" s="56" t="str">
        <f t="shared" si="9"/>
        <v>'Month (mcm)'!U214</v>
      </c>
    </row>
    <row r="25" spans="1:43" x14ac:dyDescent="0.35">
      <c r="A25" s="103" t="s">
        <v>93</v>
      </c>
      <c r="B25" s="104"/>
      <c r="C25" s="104"/>
      <c r="D25" s="104"/>
      <c r="E25" s="104"/>
      <c r="F25" s="104"/>
      <c r="G25" s="104"/>
      <c r="H25" s="104"/>
      <c r="I25" s="104"/>
      <c r="J25" s="104"/>
      <c r="K25" s="104"/>
      <c r="L25" s="104"/>
      <c r="M25" s="104"/>
      <c r="N25" s="104"/>
      <c r="O25" s="104"/>
      <c r="P25" s="104"/>
      <c r="Q25" s="104"/>
      <c r="R25" s="104"/>
      <c r="S25" s="104"/>
      <c r="T25" s="104"/>
      <c r="V25" s="56">
        <f>(((W6-2007)*12)-(12-W7))+8</f>
        <v>215</v>
      </c>
      <c r="W25" s="56" t="str">
        <f t="shared" si="8"/>
        <v>'Month (mcm)'!A215</v>
      </c>
      <c r="X25" s="56" t="str">
        <f t="shared" si="8"/>
        <v>'Month (mcm)'!B215</v>
      </c>
      <c r="Y25" s="56" t="str">
        <f t="shared" si="8"/>
        <v>'Month (mcm)'!C215</v>
      </c>
      <c r="Z25" s="56" t="str">
        <f t="shared" si="8"/>
        <v>'Month (mcm)'!D215</v>
      </c>
      <c r="AA25" s="56" t="str">
        <f t="shared" si="8"/>
        <v>'Month (mcm)'!E215</v>
      </c>
      <c r="AB25" s="56" t="str">
        <f t="shared" si="8"/>
        <v>'Month (mcm)'!F215</v>
      </c>
      <c r="AC25" s="56" t="str">
        <f t="shared" si="8"/>
        <v>'Month (mcm)'!G215</v>
      </c>
      <c r="AD25" s="56" t="str">
        <f t="shared" si="8"/>
        <v>'Month (mcm)'!H215</v>
      </c>
      <c r="AE25" s="56" t="str">
        <f t="shared" si="8"/>
        <v>'Month (mcm)'!I215</v>
      </c>
      <c r="AF25" s="56" t="str">
        <f t="shared" si="8"/>
        <v>'Month (mcm)'!J215</v>
      </c>
      <c r="AG25" s="56" t="str">
        <f t="shared" si="9"/>
        <v>'Month (mcm)'!K215</v>
      </c>
      <c r="AH25" s="56" t="str">
        <f t="shared" si="9"/>
        <v>'Month (mcm)'!L215</v>
      </c>
      <c r="AI25" s="56" t="str">
        <f t="shared" si="9"/>
        <v>'Month (mcm)'!M215</v>
      </c>
      <c r="AJ25" s="56" t="str">
        <f t="shared" si="9"/>
        <v>'Month (mcm)'!N215</v>
      </c>
      <c r="AK25" s="56" t="str">
        <f t="shared" si="9"/>
        <v>'Month (mcm)'!O215</v>
      </c>
      <c r="AL25" s="56" t="str">
        <f t="shared" si="9"/>
        <v>'Month (mcm)'!P215</v>
      </c>
      <c r="AM25" s="56" t="str">
        <f t="shared" si="9"/>
        <v>'Month (mcm)'!Q215</v>
      </c>
      <c r="AN25" s="56" t="str">
        <f t="shared" si="9"/>
        <v>'Month (mcm)'!R215</v>
      </c>
      <c r="AO25" s="56" t="str">
        <f t="shared" si="9"/>
        <v>'Month (mcm)'!S215</v>
      </c>
      <c r="AP25" s="56" t="str">
        <f t="shared" si="9"/>
        <v>'Month (mcm)'!T215</v>
      </c>
      <c r="AQ25" s="56" t="str">
        <f t="shared" si="9"/>
        <v>'Month (mcm)'!U215</v>
      </c>
    </row>
    <row r="26" spans="1:43" x14ac:dyDescent="0.35">
      <c r="A26" s="103" t="s">
        <v>94</v>
      </c>
      <c r="B26" s="104"/>
      <c r="C26" s="104"/>
      <c r="D26" s="104"/>
      <c r="E26" s="104"/>
      <c r="F26" s="104"/>
      <c r="G26" s="104"/>
      <c r="H26" s="104"/>
      <c r="I26" s="104"/>
      <c r="J26" s="104"/>
      <c r="K26" s="104"/>
      <c r="L26" s="104"/>
      <c r="M26" s="104"/>
      <c r="N26" s="104"/>
      <c r="O26" s="104"/>
      <c r="P26" s="104"/>
      <c r="Q26" s="104"/>
      <c r="R26" s="104"/>
      <c r="S26" s="104"/>
      <c r="T26" s="104"/>
    </row>
    <row r="27" spans="1:43" x14ac:dyDescent="0.35">
      <c r="A27" s="103" t="s">
        <v>95</v>
      </c>
      <c r="B27" s="104"/>
      <c r="C27" s="104"/>
      <c r="D27" s="104"/>
      <c r="E27" s="104"/>
      <c r="F27" s="104"/>
      <c r="G27" s="104"/>
      <c r="H27" s="104"/>
      <c r="I27" s="104"/>
      <c r="J27" s="104"/>
      <c r="K27" s="104"/>
      <c r="L27" s="104"/>
      <c r="M27" s="104"/>
      <c r="N27" s="104"/>
      <c r="O27" s="104"/>
      <c r="P27" s="104"/>
      <c r="Q27" s="104"/>
      <c r="R27" s="104"/>
      <c r="S27" s="104"/>
      <c r="T27" s="104"/>
    </row>
    <row r="28" spans="1:43" x14ac:dyDescent="0.35">
      <c r="A28" s="103" t="s">
        <v>96</v>
      </c>
      <c r="B28" s="104"/>
      <c r="C28" s="104"/>
      <c r="D28" s="104"/>
      <c r="E28" s="104"/>
      <c r="F28" s="104"/>
      <c r="G28" s="104"/>
      <c r="H28" s="104"/>
      <c r="I28" s="104"/>
      <c r="J28" s="104"/>
      <c r="K28" s="104"/>
      <c r="L28" s="104"/>
      <c r="M28" s="104"/>
      <c r="N28" s="104"/>
      <c r="O28" s="104"/>
      <c r="P28" s="104"/>
      <c r="Q28" s="104"/>
      <c r="R28" s="104"/>
      <c r="S28" s="104"/>
      <c r="T28" s="104"/>
    </row>
    <row r="29" spans="1:43" x14ac:dyDescent="0.35">
      <c r="A29" s="103" t="s">
        <v>97</v>
      </c>
      <c r="B29" s="104"/>
      <c r="C29" s="104"/>
      <c r="D29" s="104"/>
      <c r="E29" s="104"/>
      <c r="F29" s="104"/>
      <c r="G29" s="104"/>
      <c r="H29" s="104"/>
      <c r="I29" s="104"/>
      <c r="J29" s="104"/>
      <c r="K29" s="104"/>
      <c r="L29" s="104"/>
      <c r="M29" s="104"/>
      <c r="N29" s="104"/>
      <c r="O29" s="104"/>
      <c r="P29" s="104"/>
      <c r="Q29" s="104"/>
      <c r="R29" s="104"/>
      <c r="S29" s="104"/>
      <c r="T29" s="104"/>
    </row>
    <row r="30" spans="1:43" x14ac:dyDescent="0.35">
      <c r="A30" s="103" t="s">
        <v>98</v>
      </c>
      <c r="B30" s="104"/>
      <c r="C30" s="104"/>
      <c r="D30" s="104"/>
      <c r="E30" s="104"/>
      <c r="F30" s="104"/>
      <c r="G30" s="104"/>
      <c r="H30" s="104"/>
      <c r="I30" s="104"/>
      <c r="J30" s="104"/>
      <c r="K30" s="104"/>
      <c r="L30" s="104"/>
      <c r="M30" s="104"/>
      <c r="N30" s="104"/>
      <c r="O30" s="104"/>
      <c r="P30" s="104"/>
      <c r="Q30" s="104"/>
      <c r="R30" s="104"/>
      <c r="S30" s="104"/>
      <c r="T30" s="104"/>
    </row>
    <row r="31" spans="1:43" x14ac:dyDescent="0.35">
      <c r="A31" s="103" t="s">
        <v>99</v>
      </c>
      <c r="B31" s="104"/>
      <c r="C31" s="104"/>
      <c r="D31" s="104"/>
      <c r="E31" s="104"/>
      <c r="F31" s="104"/>
      <c r="G31" s="104"/>
      <c r="H31" s="104"/>
      <c r="I31" s="104"/>
      <c r="J31" s="104"/>
      <c r="K31" s="104"/>
      <c r="L31" s="104"/>
      <c r="M31" s="104"/>
      <c r="N31" s="104"/>
      <c r="O31" s="104"/>
      <c r="P31" s="104"/>
      <c r="Q31" s="104"/>
      <c r="R31" s="104"/>
      <c r="S31" s="104"/>
      <c r="T31" s="104"/>
    </row>
    <row r="32" spans="1:43" x14ac:dyDescent="0.35">
      <c r="A32" s="103" t="s">
        <v>100</v>
      </c>
      <c r="B32" s="104"/>
      <c r="C32" s="104"/>
      <c r="D32" s="104"/>
      <c r="E32" s="104"/>
      <c r="F32" s="104"/>
      <c r="G32" s="104"/>
      <c r="H32" s="104"/>
      <c r="I32" s="104"/>
      <c r="J32" s="104"/>
      <c r="K32" s="104"/>
      <c r="L32" s="104"/>
      <c r="M32" s="104"/>
      <c r="N32" s="104"/>
      <c r="O32" s="104"/>
      <c r="P32" s="104"/>
      <c r="Q32" s="104"/>
      <c r="R32" s="104"/>
      <c r="S32" s="104"/>
      <c r="T32" s="104"/>
    </row>
    <row r="33" spans="1:20" x14ac:dyDescent="0.35">
      <c r="A33" s="103" t="s">
        <v>89</v>
      </c>
      <c r="B33" s="104"/>
      <c r="C33" s="104"/>
      <c r="D33" s="104"/>
      <c r="E33" s="104"/>
      <c r="F33" s="104"/>
      <c r="G33" s="104"/>
      <c r="H33" s="104"/>
      <c r="I33" s="104"/>
      <c r="J33" s="104"/>
      <c r="K33" s="104"/>
      <c r="L33" s="104"/>
      <c r="M33" s="104"/>
      <c r="N33" s="104"/>
      <c r="O33" s="104"/>
      <c r="P33" s="104"/>
      <c r="Q33" s="104"/>
      <c r="R33" s="104"/>
      <c r="S33" s="104"/>
      <c r="T33" s="104"/>
    </row>
    <row r="34" spans="1:20" x14ac:dyDescent="0.35">
      <c r="A34" s="103" t="s">
        <v>90</v>
      </c>
      <c r="B34" s="104"/>
      <c r="C34" s="104"/>
      <c r="D34" s="104"/>
      <c r="E34" s="104"/>
      <c r="F34" s="104"/>
      <c r="G34" s="104"/>
      <c r="H34" s="104"/>
      <c r="I34" s="104"/>
      <c r="J34" s="104"/>
      <c r="K34" s="104"/>
      <c r="L34" s="104"/>
      <c r="M34" s="104"/>
      <c r="N34" s="104"/>
      <c r="O34" s="104"/>
      <c r="P34" s="104"/>
      <c r="Q34" s="104"/>
      <c r="R34" s="104"/>
      <c r="S34" s="104"/>
      <c r="T34" s="104"/>
    </row>
    <row r="35" spans="1:20" x14ac:dyDescent="0.35">
      <c r="A35" s="103" t="s">
        <v>91</v>
      </c>
      <c r="B35" s="104"/>
      <c r="C35" s="104"/>
      <c r="D35" s="104"/>
      <c r="E35" s="104"/>
      <c r="F35" s="104"/>
      <c r="G35" s="104"/>
      <c r="H35" s="104"/>
      <c r="I35" s="104"/>
      <c r="J35" s="104"/>
      <c r="K35" s="104"/>
      <c r="L35" s="104"/>
      <c r="M35" s="104"/>
      <c r="N35" s="104"/>
      <c r="O35" s="104"/>
      <c r="P35" s="104"/>
      <c r="Q35" s="104"/>
      <c r="R35" s="104"/>
      <c r="S35" s="104"/>
      <c r="T35" s="104"/>
    </row>
    <row r="36" spans="1:20" x14ac:dyDescent="0.35">
      <c r="A36" s="103" t="s">
        <v>92</v>
      </c>
      <c r="B36" s="104"/>
      <c r="C36" s="104"/>
      <c r="D36" s="104"/>
      <c r="E36" s="104"/>
      <c r="F36" s="104"/>
      <c r="G36" s="104"/>
      <c r="H36" s="104"/>
      <c r="I36" s="104"/>
      <c r="J36" s="104"/>
      <c r="K36" s="104"/>
      <c r="L36" s="104"/>
      <c r="M36" s="104"/>
      <c r="N36" s="104"/>
      <c r="O36" s="104"/>
      <c r="P36" s="104"/>
      <c r="Q36" s="104"/>
      <c r="R36" s="104"/>
      <c r="S36" s="104"/>
      <c r="T36" s="104"/>
    </row>
    <row r="37" spans="1:20" x14ac:dyDescent="0.35">
      <c r="A37" s="103" t="s">
        <v>93</v>
      </c>
      <c r="B37" s="104"/>
      <c r="C37" s="104"/>
      <c r="D37" s="104"/>
      <c r="E37" s="104"/>
      <c r="F37" s="104"/>
      <c r="G37" s="104"/>
      <c r="H37" s="104"/>
      <c r="I37" s="104"/>
      <c r="J37" s="104"/>
      <c r="K37" s="104"/>
      <c r="L37" s="104"/>
      <c r="M37" s="104"/>
      <c r="N37" s="104"/>
      <c r="O37" s="104"/>
      <c r="P37" s="104"/>
      <c r="Q37" s="104"/>
      <c r="R37" s="104"/>
      <c r="S37" s="104"/>
      <c r="T37" s="104"/>
    </row>
    <row r="38" spans="1:20" x14ac:dyDescent="0.35">
      <c r="A38" s="103" t="s">
        <v>94</v>
      </c>
      <c r="B38" s="104"/>
      <c r="C38" s="104"/>
      <c r="D38" s="104"/>
      <c r="E38" s="104"/>
      <c r="F38" s="104"/>
      <c r="G38" s="104"/>
      <c r="H38" s="104"/>
      <c r="I38" s="104"/>
      <c r="J38" s="104"/>
      <c r="K38" s="104"/>
      <c r="L38" s="104"/>
      <c r="M38" s="104"/>
      <c r="N38" s="104"/>
      <c r="O38" s="104"/>
      <c r="P38" s="104"/>
      <c r="Q38" s="104"/>
      <c r="R38" s="104"/>
      <c r="S38" s="104"/>
      <c r="T38" s="104"/>
    </row>
    <row r="39" spans="1:20" x14ac:dyDescent="0.35">
      <c r="A39" s="103" t="s">
        <v>95</v>
      </c>
      <c r="B39" s="104"/>
      <c r="C39" s="104"/>
      <c r="D39" s="104"/>
      <c r="E39" s="104"/>
      <c r="F39" s="104"/>
      <c r="G39" s="104"/>
      <c r="H39" s="104"/>
      <c r="I39" s="104"/>
      <c r="J39" s="104"/>
      <c r="K39" s="104"/>
      <c r="L39" s="104"/>
      <c r="M39" s="104"/>
      <c r="N39" s="104"/>
      <c r="O39" s="104"/>
      <c r="P39" s="104"/>
      <c r="Q39" s="104"/>
      <c r="R39" s="104"/>
      <c r="S39" s="104"/>
      <c r="T39" s="104"/>
    </row>
    <row r="40" spans="1:20" x14ac:dyDescent="0.35">
      <c r="A40" s="103" t="s">
        <v>96</v>
      </c>
      <c r="B40" s="104"/>
      <c r="C40" s="104"/>
      <c r="D40" s="104"/>
      <c r="E40" s="104"/>
      <c r="F40" s="104"/>
      <c r="G40" s="104"/>
      <c r="H40" s="104"/>
      <c r="I40" s="104"/>
      <c r="J40" s="104"/>
      <c r="K40" s="104"/>
      <c r="L40" s="104"/>
      <c r="M40" s="104"/>
      <c r="N40" s="104"/>
      <c r="O40" s="104"/>
      <c r="P40" s="104"/>
      <c r="Q40" s="104"/>
      <c r="R40" s="104"/>
      <c r="S40" s="104"/>
      <c r="T40" s="104"/>
    </row>
    <row r="41" spans="1:20" x14ac:dyDescent="0.35">
      <c r="A41" s="103" t="s">
        <v>97</v>
      </c>
      <c r="B41" s="104"/>
      <c r="C41" s="104"/>
      <c r="D41" s="104"/>
      <c r="E41" s="104"/>
      <c r="F41" s="104"/>
      <c r="G41" s="104"/>
      <c r="H41" s="104"/>
      <c r="I41" s="104"/>
      <c r="J41" s="104"/>
      <c r="K41" s="104"/>
      <c r="L41" s="104"/>
      <c r="M41" s="104"/>
      <c r="N41" s="104"/>
      <c r="O41" s="104"/>
      <c r="P41" s="104"/>
      <c r="Q41" s="104"/>
      <c r="R41" s="104"/>
      <c r="S41" s="104"/>
      <c r="T41" s="104"/>
    </row>
    <row r="42" spans="1:20" x14ac:dyDescent="0.35">
      <c r="A42" s="103" t="s">
        <v>98</v>
      </c>
      <c r="B42" s="104"/>
      <c r="C42" s="104"/>
      <c r="D42" s="104"/>
      <c r="E42" s="104"/>
      <c r="F42" s="104"/>
      <c r="G42" s="104"/>
      <c r="H42" s="104"/>
      <c r="I42" s="104"/>
      <c r="J42" s="104"/>
      <c r="K42" s="104"/>
      <c r="L42" s="104"/>
      <c r="M42" s="104"/>
      <c r="N42" s="104"/>
      <c r="O42" s="104"/>
      <c r="P42" s="104"/>
      <c r="Q42" s="104"/>
      <c r="R42" s="104"/>
      <c r="S42" s="104"/>
      <c r="T42" s="104"/>
    </row>
    <row r="43" spans="1:20" x14ac:dyDescent="0.35">
      <c r="A43" s="103" t="s">
        <v>99</v>
      </c>
      <c r="B43" s="104"/>
      <c r="C43" s="104"/>
      <c r="D43" s="104"/>
      <c r="E43" s="104"/>
      <c r="F43" s="104"/>
      <c r="G43" s="104"/>
      <c r="H43" s="104"/>
      <c r="I43" s="104"/>
      <c r="J43" s="104"/>
      <c r="K43" s="104"/>
      <c r="L43" s="104"/>
      <c r="M43" s="104"/>
      <c r="N43" s="104"/>
      <c r="O43" s="104"/>
      <c r="P43" s="104"/>
      <c r="Q43" s="104"/>
      <c r="R43" s="104"/>
      <c r="S43" s="104"/>
      <c r="T43" s="104"/>
    </row>
    <row r="44" spans="1:20" x14ac:dyDescent="0.35">
      <c r="A44" s="103" t="s">
        <v>100</v>
      </c>
      <c r="B44" s="104"/>
      <c r="C44" s="104"/>
      <c r="D44" s="104"/>
      <c r="E44" s="104"/>
      <c r="F44" s="104"/>
      <c r="G44" s="104"/>
      <c r="H44" s="104"/>
      <c r="I44" s="104"/>
      <c r="J44" s="104"/>
      <c r="K44" s="104"/>
      <c r="L44" s="104"/>
      <c r="M44" s="104"/>
      <c r="N44" s="104"/>
      <c r="O44" s="104"/>
      <c r="P44" s="104"/>
      <c r="Q44" s="104"/>
      <c r="R44" s="104"/>
      <c r="S44" s="104"/>
      <c r="T44" s="104"/>
    </row>
    <row r="45" spans="1:20" x14ac:dyDescent="0.35">
      <c r="A45" s="103" t="s">
        <v>89</v>
      </c>
      <c r="B45" s="104"/>
      <c r="C45" s="104"/>
      <c r="D45" s="104"/>
      <c r="E45" s="104"/>
      <c r="F45" s="104"/>
      <c r="G45" s="104"/>
      <c r="H45" s="104"/>
      <c r="I45" s="104"/>
      <c r="J45" s="104"/>
      <c r="K45" s="104"/>
      <c r="L45" s="104"/>
      <c r="M45" s="104"/>
      <c r="N45" s="104"/>
      <c r="O45" s="104"/>
      <c r="P45" s="104"/>
      <c r="Q45" s="104"/>
      <c r="R45" s="104"/>
      <c r="S45" s="104"/>
      <c r="T45" s="104"/>
    </row>
    <row r="46" spans="1:20" x14ac:dyDescent="0.35">
      <c r="A46" s="103" t="s">
        <v>90</v>
      </c>
      <c r="B46" s="104"/>
      <c r="C46" s="104"/>
      <c r="D46" s="104"/>
      <c r="E46" s="104"/>
      <c r="F46" s="104"/>
      <c r="G46" s="104"/>
      <c r="H46" s="104"/>
      <c r="I46" s="104"/>
      <c r="J46" s="104"/>
      <c r="K46" s="104"/>
      <c r="L46" s="104"/>
      <c r="M46" s="104"/>
      <c r="N46" s="104"/>
      <c r="O46" s="104"/>
      <c r="P46" s="104"/>
      <c r="Q46" s="104"/>
      <c r="R46" s="104"/>
      <c r="S46" s="104"/>
      <c r="T46" s="104"/>
    </row>
    <row r="47" spans="1:20" x14ac:dyDescent="0.35">
      <c r="A47" s="103" t="s">
        <v>91</v>
      </c>
      <c r="B47" s="104"/>
      <c r="C47" s="104"/>
      <c r="D47" s="104"/>
      <c r="E47" s="104"/>
      <c r="F47" s="104"/>
      <c r="G47" s="104"/>
      <c r="H47" s="104"/>
      <c r="I47" s="104"/>
      <c r="J47" s="104"/>
      <c r="K47" s="104"/>
      <c r="L47" s="104"/>
      <c r="M47" s="104"/>
      <c r="N47" s="104"/>
      <c r="O47" s="104"/>
      <c r="P47" s="104"/>
      <c r="Q47" s="104"/>
      <c r="R47" s="104"/>
      <c r="S47" s="104"/>
      <c r="T47" s="104"/>
    </row>
    <row r="48" spans="1:20" x14ac:dyDescent="0.35">
      <c r="A48" s="103" t="s">
        <v>92</v>
      </c>
      <c r="B48" s="104"/>
      <c r="C48" s="104"/>
      <c r="D48" s="104"/>
      <c r="E48" s="104"/>
      <c r="F48" s="104"/>
      <c r="G48" s="104"/>
      <c r="H48" s="104"/>
      <c r="I48" s="104"/>
      <c r="J48" s="104"/>
      <c r="K48" s="104"/>
      <c r="L48" s="104"/>
      <c r="M48" s="104"/>
      <c r="N48" s="104"/>
      <c r="O48" s="104"/>
      <c r="P48" s="104"/>
      <c r="Q48" s="104"/>
      <c r="R48" s="104"/>
      <c r="S48" s="104"/>
      <c r="T48" s="104"/>
    </row>
    <row r="49" spans="1:20" x14ac:dyDescent="0.35">
      <c r="A49" s="103" t="s">
        <v>93</v>
      </c>
      <c r="B49" s="104"/>
      <c r="C49" s="104"/>
      <c r="D49" s="104"/>
      <c r="E49" s="104"/>
      <c r="F49" s="104"/>
      <c r="G49" s="104"/>
      <c r="H49" s="104"/>
      <c r="I49" s="104"/>
      <c r="J49" s="104"/>
      <c r="K49" s="104"/>
      <c r="L49" s="104"/>
      <c r="M49" s="104"/>
      <c r="N49" s="104"/>
      <c r="O49" s="104"/>
      <c r="P49" s="104"/>
      <c r="Q49" s="104"/>
      <c r="R49" s="104"/>
      <c r="S49" s="104"/>
      <c r="T49" s="104"/>
    </row>
    <row r="50" spans="1:20" x14ac:dyDescent="0.35">
      <c r="A50" s="103" t="s">
        <v>94</v>
      </c>
      <c r="B50" s="104"/>
      <c r="C50" s="104"/>
      <c r="D50" s="104"/>
      <c r="E50" s="104"/>
      <c r="F50" s="104"/>
      <c r="G50" s="104"/>
      <c r="H50" s="104"/>
      <c r="I50" s="104"/>
      <c r="J50" s="104"/>
      <c r="K50" s="104"/>
      <c r="L50" s="104"/>
      <c r="M50" s="104"/>
      <c r="N50" s="104"/>
      <c r="O50" s="104"/>
      <c r="P50" s="104"/>
      <c r="Q50" s="104"/>
      <c r="R50" s="104"/>
      <c r="S50" s="104"/>
      <c r="T50" s="104"/>
    </row>
    <row r="51" spans="1:20" x14ac:dyDescent="0.35">
      <c r="A51" s="103" t="s">
        <v>95</v>
      </c>
      <c r="B51" s="104"/>
      <c r="C51" s="104"/>
      <c r="D51" s="104"/>
      <c r="E51" s="104"/>
      <c r="F51" s="104"/>
      <c r="G51" s="104"/>
      <c r="H51" s="104"/>
      <c r="I51" s="104"/>
      <c r="J51" s="104"/>
      <c r="K51" s="104"/>
      <c r="L51" s="104"/>
      <c r="M51" s="104"/>
      <c r="N51" s="104"/>
      <c r="O51" s="104"/>
      <c r="P51" s="104"/>
      <c r="Q51" s="104"/>
      <c r="R51" s="104"/>
      <c r="S51" s="104"/>
      <c r="T51" s="104"/>
    </row>
    <row r="52" spans="1:20" x14ac:dyDescent="0.35">
      <c r="A52" s="103" t="s">
        <v>96</v>
      </c>
      <c r="B52" s="104"/>
      <c r="C52" s="104"/>
      <c r="D52" s="104"/>
      <c r="E52" s="104"/>
      <c r="F52" s="104"/>
      <c r="G52" s="104"/>
      <c r="H52" s="104"/>
      <c r="I52" s="104"/>
      <c r="J52" s="104"/>
      <c r="K52" s="104"/>
      <c r="L52" s="104"/>
      <c r="M52" s="104"/>
      <c r="N52" s="104"/>
      <c r="O52" s="104"/>
      <c r="P52" s="104"/>
      <c r="Q52" s="104"/>
      <c r="R52" s="104"/>
      <c r="S52" s="104"/>
      <c r="T52" s="104"/>
    </row>
    <row r="53" spans="1:20" x14ac:dyDescent="0.35">
      <c r="A53" s="103" t="s">
        <v>97</v>
      </c>
      <c r="B53" s="104"/>
      <c r="C53" s="104"/>
      <c r="D53" s="104"/>
      <c r="E53" s="104"/>
      <c r="F53" s="104"/>
      <c r="G53" s="104"/>
      <c r="H53" s="104"/>
      <c r="I53" s="104"/>
      <c r="J53" s="104"/>
      <c r="K53" s="104"/>
      <c r="L53" s="104"/>
      <c r="M53" s="104"/>
      <c r="N53" s="104"/>
      <c r="O53" s="104"/>
      <c r="P53" s="104"/>
      <c r="Q53" s="104"/>
      <c r="R53" s="104"/>
      <c r="S53" s="104"/>
      <c r="T53" s="104"/>
    </row>
    <row r="54" spans="1:20" x14ac:dyDescent="0.35">
      <c r="A54" s="103" t="s">
        <v>98</v>
      </c>
      <c r="B54" s="104"/>
      <c r="C54" s="104"/>
      <c r="D54" s="104"/>
      <c r="E54" s="104"/>
      <c r="F54" s="104"/>
      <c r="G54" s="104"/>
      <c r="H54" s="104"/>
      <c r="I54" s="104"/>
      <c r="J54" s="104"/>
      <c r="K54" s="104"/>
      <c r="L54" s="104"/>
      <c r="M54" s="104"/>
      <c r="N54" s="104"/>
      <c r="O54" s="104"/>
      <c r="P54" s="104"/>
      <c r="Q54" s="104"/>
      <c r="R54" s="104"/>
      <c r="S54" s="104"/>
      <c r="T54" s="104"/>
    </row>
    <row r="55" spans="1:20" x14ac:dyDescent="0.35">
      <c r="A55" s="103" t="s">
        <v>99</v>
      </c>
      <c r="B55" s="104"/>
      <c r="C55" s="104"/>
      <c r="D55" s="104"/>
      <c r="E55" s="104"/>
      <c r="F55" s="104"/>
      <c r="G55" s="104"/>
      <c r="H55" s="104"/>
      <c r="I55" s="104"/>
      <c r="J55" s="104"/>
      <c r="K55" s="104"/>
      <c r="L55" s="104"/>
      <c r="M55" s="104"/>
      <c r="N55" s="104"/>
      <c r="O55" s="104"/>
      <c r="P55" s="104"/>
      <c r="Q55" s="104"/>
      <c r="R55" s="104"/>
      <c r="S55" s="104"/>
      <c r="T55" s="104"/>
    </row>
    <row r="56" spans="1:20" x14ac:dyDescent="0.35">
      <c r="A56" s="103" t="s">
        <v>100</v>
      </c>
      <c r="B56" s="104"/>
      <c r="C56" s="104"/>
      <c r="D56" s="104"/>
      <c r="E56" s="104"/>
      <c r="F56" s="104"/>
      <c r="G56" s="104"/>
      <c r="H56" s="104"/>
      <c r="I56" s="104"/>
      <c r="J56" s="104"/>
      <c r="K56" s="104"/>
      <c r="L56" s="104"/>
      <c r="M56" s="104"/>
      <c r="N56" s="104"/>
      <c r="O56" s="104"/>
      <c r="P56" s="104"/>
      <c r="Q56" s="104"/>
      <c r="R56" s="104"/>
      <c r="S56" s="104"/>
      <c r="T56" s="104"/>
    </row>
    <row r="57" spans="1:20" x14ac:dyDescent="0.35">
      <c r="A57" s="103" t="s">
        <v>89</v>
      </c>
      <c r="B57" s="104"/>
      <c r="C57" s="104"/>
      <c r="D57" s="104"/>
      <c r="E57" s="104"/>
      <c r="F57" s="104"/>
      <c r="G57" s="104"/>
      <c r="H57" s="104"/>
      <c r="I57" s="104"/>
      <c r="J57" s="104"/>
      <c r="K57" s="104"/>
      <c r="L57" s="104"/>
      <c r="M57" s="104"/>
      <c r="N57" s="104"/>
      <c r="O57" s="104"/>
      <c r="P57" s="104"/>
      <c r="Q57" s="104"/>
      <c r="R57" s="104"/>
      <c r="S57" s="104"/>
      <c r="T57" s="104"/>
    </row>
    <row r="58" spans="1:20" x14ac:dyDescent="0.35">
      <c r="A58" s="103" t="s">
        <v>90</v>
      </c>
      <c r="B58" s="104"/>
      <c r="C58" s="104"/>
      <c r="D58" s="104"/>
      <c r="E58" s="104"/>
      <c r="F58" s="104"/>
      <c r="G58" s="104"/>
      <c r="H58" s="104"/>
      <c r="I58" s="104"/>
      <c r="J58" s="104"/>
      <c r="K58" s="104"/>
      <c r="L58" s="104"/>
      <c r="M58" s="104"/>
      <c r="N58" s="104"/>
      <c r="O58" s="104"/>
      <c r="P58" s="104"/>
      <c r="Q58" s="104"/>
      <c r="R58" s="104"/>
      <c r="S58" s="104"/>
      <c r="T58" s="104"/>
    </row>
    <row r="59" spans="1:20" x14ac:dyDescent="0.35">
      <c r="A59" s="103" t="s">
        <v>91</v>
      </c>
      <c r="B59" s="104"/>
      <c r="C59" s="104"/>
      <c r="D59" s="104"/>
      <c r="E59" s="104"/>
      <c r="F59" s="104"/>
      <c r="G59" s="104"/>
      <c r="H59" s="104"/>
      <c r="I59" s="104"/>
      <c r="J59" s="104"/>
      <c r="K59" s="104"/>
      <c r="L59" s="104"/>
      <c r="M59" s="104"/>
      <c r="N59" s="104"/>
      <c r="O59" s="104"/>
      <c r="P59" s="104"/>
      <c r="Q59" s="104"/>
      <c r="R59" s="104"/>
      <c r="S59" s="104"/>
      <c r="T59" s="104"/>
    </row>
    <row r="60" spans="1:20" x14ac:dyDescent="0.35">
      <c r="A60" s="103" t="s">
        <v>92</v>
      </c>
      <c r="B60" s="104"/>
      <c r="C60" s="104"/>
      <c r="D60" s="104"/>
      <c r="E60" s="104"/>
      <c r="F60" s="104"/>
      <c r="G60" s="104"/>
      <c r="H60" s="104"/>
      <c r="I60" s="104"/>
      <c r="J60" s="104"/>
      <c r="K60" s="104"/>
      <c r="L60" s="104"/>
      <c r="M60" s="104"/>
      <c r="N60" s="104"/>
      <c r="O60" s="104"/>
      <c r="P60" s="104"/>
      <c r="Q60" s="104"/>
      <c r="R60" s="104"/>
      <c r="S60" s="104"/>
      <c r="T60" s="104"/>
    </row>
    <row r="61" spans="1:20" x14ac:dyDescent="0.35">
      <c r="A61" s="103" t="s">
        <v>93</v>
      </c>
      <c r="B61" s="104"/>
      <c r="C61" s="104"/>
      <c r="D61" s="104"/>
      <c r="E61" s="104"/>
      <c r="F61" s="104"/>
      <c r="G61" s="104"/>
      <c r="H61" s="104"/>
      <c r="I61" s="104"/>
      <c r="J61" s="104"/>
      <c r="K61" s="104"/>
      <c r="L61" s="104"/>
      <c r="M61" s="104"/>
      <c r="N61" s="104"/>
      <c r="O61" s="104"/>
      <c r="P61" s="104"/>
      <c r="Q61" s="104"/>
      <c r="R61" s="104"/>
      <c r="S61" s="104"/>
      <c r="T61" s="104"/>
    </row>
    <row r="62" spans="1:20" x14ac:dyDescent="0.35">
      <c r="A62" s="103" t="s">
        <v>94</v>
      </c>
      <c r="B62" s="104"/>
      <c r="C62" s="104"/>
      <c r="D62" s="104"/>
      <c r="E62" s="104"/>
      <c r="F62" s="104"/>
      <c r="G62" s="104"/>
      <c r="H62" s="104"/>
      <c r="I62" s="104"/>
      <c r="J62" s="104"/>
      <c r="K62" s="104"/>
      <c r="L62" s="104"/>
      <c r="M62" s="104"/>
      <c r="N62" s="104"/>
      <c r="O62" s="104"/>
      <c r="P62" s="104"/>
      <c r="Q62" s="104"/>
      <c r="R62" s="104"/>
      <c r="S62" s="104"/>
      <c r="T62" s="104"/>
    </row>
    <row r="63" spans="1:20" x14ac:dyDescent="0.35">
      <c r="A63" s="103" t="s">
        <v>95</v>
      </c>
      <c r="B63" s="104"/>
      <c r="C63" s="104"/>
      <c r="D63" s="104"/>
      <c r="E63" s="104"/>
      <c r="F63" s="104"/>
      <c r="G63" s="104"/>
      <c r="H63" s="104"/>
      <c r="I63" s="104"/>
      <c r="J63" s="104"/>
      <c r="K63" s="104"/>
      <c r="L63" s="104"/>
      <c r="M63" s="104"/>
      <c r="N63" s="104"/>
      <c r="O63" s="104"/>
      <c r="P63" s="104"/>
      <c r="Q63" s="104"/>
      <c r="R63" s="104"/>
      <c r="S63" s="104"/>
      <c r="T63" s="104"/>
    </row>
    <row r="64" spans="1:20" x14ac:dyDescent="0.35">
      <c r="A64" s="103" t="s">
        <v>96</v>
      </c>
      <c r="B64" s="104"/>
      <c r="C64" s="104"/>
      <c r="D64" s="104"/>
      <c r="E64" s="104"/>
      <c r="F64" s="104"/>
      <c r="G64" s="104"/>
      <c r="H64" s="104"/>
      <c r="I64" s="104"/>
      <c r="J64" s="104"/>
      <c r="K64" s="104"/>
      <c r="L64" s="104"/>
      <c r="M64" s="104"/>
      <c r="N64" s="104"/>
      <c r="O64" s="104"/>
      <c r="P64" s="104"/>
      <c r="Q64" s="104"/>
      <c r="R64" s="104"/>
      <c r="S64" s="104"/>
      <c r="T64" s="104"/>
    </row>
    <row r="65" spans="1:20" x14ac:dyDescent="0.35">
      <c r="A65" s="103" t="s">
        <v>97</v>
      </c>
      <c r="B65" s="104"/>
      <c r="C65" s="104"/>
      <c r="D65" s="104"/>
      <c r="E65" s="104"/>
      <c r="F65" s="104"/>
      <c r="G65" s="104"/>
      <c r="H65" s="104"/>
      <c r="I65" s="104"/>
      <c r="J65" s="104"/>
      <c r="K65" s="104"/>
      <c r="L65" s="104"/>
      <c r="M65" s="104"/>
      <c r="N65" s="104"/>
      <c r="O65" s="104"/>
      <c r="P65" s="104"/>
      <c r="Q65" s="104"/>
      <c r="R65" s="104"/>
      <c r="S65" s="104"/>
      <c r="T65" s="104"/>
    </row>
    <row r="66" spans="1:20" x14ac:dyDescent="0.35">
      <c r="A66" s="103" t="s">
        <v>98</v>
      </c>
      <c r="B66" s="104"/>
      <c r="C66" s="104"/>
      <c r="D66" s="104"/>
      <c r="E66" s="104"/>
      <c r="F66" s="104"/>
      <c r="G66" s="104"/>
      <c r="H66" s="104"/>
      <c r="I66" s="104"/>
      <c r="J66" s="104"/>
      <c r="K66" s="104"/>
      <c r="L66" s="104"/>
      <c r="M66" s="104"/>
      <c r="N66" s="104"/>
      <c r="O66" s="104"/>
      <c r="P66" s="104"/>
      <c r="Q66" s="104"/>
      <c r="R66" s="104"/>
      <c r="S66" s="104"/>
      <c r="T66" s="104"/>
    </row>
    <row r="67" spans="1:20" x14ac:dyDescent="0.35">
      <c r="A67" s="103" t="s">
        <v>99</v>
      </c>
      <c r="B67" s="104"/>
      <c r="C67" s="104"/>
      <c r="D67" s="104"/>
      <c r="E67" s="104"/>
      <c r="F67" s="104"/>
      <c r="G67" s="104"/>
      <c r="H67" s="104"/>
      <c r="I67" s="104"/>
      <c r="J67" s="104"/>
      <c r="K67" s="104"/>
      <c r="L67" s="104"/>
      <c r="M67" s="104"/>
      <c r="N67" s="104"/>
      <c r="O67" s="104"/>
      <c r="P67" s="104"/>
      <c r="Q67" s="104"/>
      <c r="R67" s="104"/>
      <c r="S67" s="104"/>
      <c r="T67" s="104"/>
    </row>
    <row r="68" spans="1:20" x14ac:dyDescent="0.35">
      <c r="A68" s="103" t="s">
        <v>100</v>
      </c>
      <c r="B68" s="104"/>
      <c r="C68" s="104"/>
      <c r="D68" s="104"/>
      <c r="E68" s="104"/>
      <c r="F68" s="104"/>
      <c r="G68" s="104"/>
      <c r="H68" s="104"/>
      <c r="I68" s="104"/>
      <c r="J68" s="104"/>
      <c r="K68" s="104"/>
      <c r="L68" s="104"/>
      <c r="M68" s="104"/>
      <c r="N68" s="104"/>
      <c r="O68" s="104"/>
      <c r="P68" s="104"/>
      <c r="Q68" s="104"/>
      <c r="R68" s="104"/>
      <c r="S68" s="104"/>
      <c r="T68" s="104"/>
    </row>
    <row r="69" spans="1:20" x14ac:dyDescent="0.35">
      <c r="A69" s="103" t="s">
        <v>89</v>
      </c>
      <c r="B69" s="104"/>
      <c r="C69" s="104"/>
      <c r="D69" s="104"/>
      <c r="E69" s="104"/>
      <c r="F69" s="104"/>
      <c r="G69" s="104"/>
      <c r="H69" s="104"/>
      <c r="I69" s="104"/>
      <c r="J69" s="104"/>
      <c r="K69" s="104"/>
      <c r="L69" s="104"/>
      <c r="M69" s="104"/>
      <c r="N69" s="104"/>
      <c r="O69" s="104"/>
      <c r="P69" s="104"/>
      <c r="Q69" s="104"/>
      <c r="R69" s="104"/>
      <c r="S69" s="104"/>
      <c r="T69" s="104"/>
    </row>
    <row r="70" spans="1:20" x14ac:dyDescent="0.35">
      <c r="A70" s="103" t="s">
        <v>90</v>
      </c>
      <c r="B70" s="104"/>
      <c r="C70" s="104"/>
      <c r="D70" s="104"/>
      <c r="E70" s="104"/>
      <c r="F70" s="104"/>
      <c r="G70" s="104"/>
      <c r="H70" s="104"/>
      <c r="I70" s="104"/>
      <c r="J70" s="104"/>
      <c r="K70" s="104"/>
      <c r="L70" s="104"/>
      <c r="M70" s="104"/>
      <c r="N70" s="104"/>
      <c r="O70" s="104"/>
      <c r="P70" s="104"/>
      <c r="Q70" s="104"/>
      <c r="R70" s="104"/>
      <c r="S70" s="104"/>
      <c r="T70" s="104"/>
    </row>
    <row r="71" spans="1:20" x14ac:dyDescent="0.35">
      <c r="A71" s="103" t="s">
        <v>91</v>
      </c>
      <c r="B71" s="104"/>
      <c r="C71" s="104"/>
      <c r="D71" s="104"/>
      <c r="E71" s="104"/>
      <c r="F71" s="104"/>
      <c r="G71" s="104"/>
      <c r="H71" s="104"/>
      <c r="I71" s="104"/>
      <c r="J71" s="104"/>
      <c r="K71" s="104"/>
      <c r="L71" s="104"/>
      <c r="M71" s="104"/>
      <c r="N71" s="104"/>
      <c r="O71" s="104"/>
      <c r="P71" s="104"/>
      <c r="Q71" s="104"/>
      <c r="R71" s="104"/>
      <c r="S71" s="104"/>
      <c r="T71" s="104"/>
    </row>
    <row r="72" spans="1:20" x14ac:dyDescent="0.35">
      <c r="A72" s="103" t="s">
        <v>92</v>
      </c>
      <c r="B72" s="104"/>
      <c r="C72" s="104"/>
      <c r="D72" s="104"/>
      <c r="E72" s="104"/>
      <c r="F72" s="104"/>
      <c r="G72" s="104"/>
      <c r="H72" s="104"/>
      <c r="I72" s="104"/>
      <c r="J72" s="104"/>
      <c r="K72" s="104"/>
      <c r="L72" s="104"/>
      <c r="M72" s="104"/>
      <c r="N72" s="104"/>
      <c r="O72" s="104"/>
      <c r="P72" s="104"/>
      <c r="Q72" s="104"/>
      <c r="R72" s="104"/>
      <c r="S72" s="104"/>
      <c r="T72" s="104"/>
    </row>
    <row r="73" spans="1:20" x14ac:dyDescent="0.35">
      <c r="A73" s="103" t="s">
        <v>93</v>
      </c>
      <c r="B73" s="104"/>
      <c r="C73" s="104"/>
      <c r="D73" s="104"/>
      <c r="E73" s="104"/>
      <c r="F73" s="104"/>
      <c r="G73" s="104"/>
      <c r="H73" s="104"/>
      <c r="I73" s="104"/>
      <c r="J73" s="104"/>
      <c r="K73" s="104"/>
      <c r="L73" s="104"/>
      <c r="M73" s="104"/>
      <c r="N73" s="104"/>
      <c r="O73" s="104"/>
      <c r="P73" s="104"/>
      <c r="Q73" s="104"/>
      <c r="R73" s="104"/>
      <c r="S73" s="104"/>
      <c r="T73" s="104"/>
    </row>
    <row r="74" spans="1:20" x14ac:dyDescent="0.35">
      <c r="A74" s="103" t="s">
        <v>94</v>
      </c>
      <c r="B74" s="104"/>
      <c r="C74" s="104"/>
      <c r="D74" s="104"/>
      <c r="E74" s="104"/>
      <c r="F74" s="104"/>
      <c r="G74" s="104"/>
      <c r="H74" s="104"/>
      <c r="I74" s="104"/>
      <c r="J74" s="104"/>
      <c r="K74" s="104"/>
      <c r="L74" s="104"/>
      <c r="M74" s="104"/>
      <c r="N74" s="104"/>
      <c r="O74" s="104"/>
      <c r="P74" s="104"/>
      <c r="Q74" s="104"/>
      <c r="R74" s="104"/>
      <c r="S74" s="104"/>
      <c r="T74" s="104"/>
    </row>
    <row r="75" spans="1:20" x14ac:dyDescent="0.35">
      <c r="A75" s="103" t="s">
        <v>95</v>
      </c>
      <c r="B75" s="104"/>
      <c r="C75" s="104"/>
      <c r="D75" s="104"/>
      <c r="E75" s="104"/>
      <c r="F75" s="104"/>
      <c r="G75" s="104"/>
      <c r="H75" s="104"/>
      <c r="I75" s="104"/>
      <c r="J75" s="104"/>
      <c r="K75" s="104"/>
      <c r="L75" s="104"/>
      <c r="M75" s="104"/>
      <c r="N75" s="104"/>
      <c r="O75" s="104"/>
      <c r="P75" s="104"/>
      <c r="Q75" s="104"/>
      <c r="R75" s="104"/>
      <c r="S75" s="104"/>
      <c r="T75" s="104"/>
    </row>
    <row r="76" spans="1:20" x14ac:dyDescent="0.35">
      <c r="A76" s="103" t="s">
        <v>96</v>
      </c>
      <c r="B76" s="104"/>
      <c r="C76" s="104"/>
      <c r="D76" s="104"/>
      <c r="E76" s="104"/>
      <c r="F76" s="104"/>
      <c r="G76" s="104"/>
      <c r="H76" s="104"/>
      <c r="I76" s="104"/>
      <c r="J76" s="104"/>
      <c r="K76" s="104"/>
      <c r="L76" s="104"/>
      <c r="M76" s="104"/>
      <c r="N76" s="104"/>
      <c r="O76" s="104"/>
      <c r="P76" s="104"/>
      <c r="Q76" s="104"/>
      <c r="R76" s="104"/>
      <c r="S76" s="104"/>
      <c r="T76" s="104"/>
    </row>
    <row r="77" spans="1:20" x14ac:dyDescent="0.35">
      <c r="A77" s="103" t="s">
        <v>97</v>
      </c>
      <c r="B77" s="104"/>
      <c r="C77" s="104"/>
      <c r="D77" s="104"/>
      <c r="E77" s="104"/>
      <c r="F77" s="104"/>
      <c r="G77" s="104"/>
      <c r="H77" s="104"/>
      <c r="I77" s="104"/>
      <c r="J77" s="104"/>
      <c r="K77" s="104"/>
      <c r="L77" s="104"/>
      <c r="M77" s="104"/>
      <c r="N77" s="104"/>
      <c r="O77" s="104"/>
      <c r="P77" s="104"/>
      <c r="Q77" s="104"/>
      <c r="R77" s="104"/>
      <c r="S77" s="104"/>
      <c r="T77" s="104"/>
    </row>
    <row r="78" spans="1:20" x14ac:dyDescent="0.35">
      <c r="A78" s="103" t="s">
        <v>98</v>
      </c>
      <c r="B78" s="104"/>
      <c r="C78" s="104"/>
      <c r="D78" s="104"/>
      <c r="E78" s="104"/>
      <c r="F78" s="104"/>
      <c r="G78" s="104"/>
      <c r="H78" s="104"/>
      <c r="I78" s="104"/>
      <c r="J78" s="104"/>
      <c r="K78" s="104"/>
      <c r="L78" s="104"/>
      <c r="M78" s="104"/>
      <c r="N78" s="104"/>
      <c r="O78" s="104"/>
      <c r="P78" s="104"/>
      <c r="Q78" s="104"/>
      <c r="R78" s="104"/>
      <c r="S78" s="104"/>
      <c r="T78" s="104"/>
    </row>
    <row r="79" spans="1:20" x14ac:dyDescent="0.35">
      <c r="A79" s="103" t="s">
        <v>99</v>
      </c>
      <c r="B79" s="104"/>
      <c r="C79" s="104"/>
      <c r="D79" s="104"/>
      <c r="E79" s="104"/>
      <c r="F79" s="104"/>
      <c r="G79" s="104"/>
      <c r="H79" s="104"/>
      <c r="I79" s="104"/>
      <c r="J79" s="104"/>
      <c r="K79" s="104"/>
      <c r="L79" s="104"/>
      <c r="M79" s="104"/>
      <c r="N79" s="104"/>
      <c r="O79" s="104"/>
      <c r="P79" s="104"/>
      <c r="Q79" s="104"/>
      <c r="R79" s="104"/>
      <c r="S79" s="104"/>
      <c r="T79" s="104"/>
    </row>
    <row r="80" spans="1:20" x14ac:dyDescent="0.35">
      <c r="A80" s="103" t="s">
        <v>100</v>
      </c>
      <c r="B80" s="104"/>
      <c r="C80" s="104"/>
      <c r="D80" s="104"/>
      <c r="E80" s="104"/>
      <c r="F80" s="104"/>
      <c r="G80" s="104"/>
      <c r="H80" s="104"/>
      <c r="I80" s="104"/>
      <c r="J80" s="104"/>
      <c r="K80" s="104"/>
      <c r="L80" s="104"/>
      <c r="M80" s="104"/>
      <c r="N80" s="104"/>
      <c r="O80" s="104"/>
      <c r="P80" s="104"/>
      <c r="Q80" s="104"/>
      <c r="R80" s="104"/>
      <c r="S80" s="104"/>
      <c r="T80" s="104"/>
    </row>
    <row r="81" spans="1:20" x14ac:dyDescent="0.35">
      <c r="A81" s="103" t="s">
        <v>89</v>
      </c>
      <c r="B81" s="104"/>
      <c r="C81" s="104"/>
      <c r="D81" s="104"/>
      <c r="E81" s="104"/>
      <c r="F81" s="104"/>
      <c r="G81" s="104"/>
      <c r="H81" s="104"/>
      <c r="I81" s="104"/>
      <c r="J81" s="104"/>
      <c r="K81" s="104"/>
      <c r="L81" s="104"/>
      <c r="M81" s="104"/>
      <c r="N81" s="104"/>
      <c r="O81" s="104"/>
      <c r="P81" s="104"/>
      <c r="Q81" s="104"/>
      <c r="R81" s="104"/>
      <c r="S81" s="104"/>
      <c r="T81" s="104"/>
    </row>
    <row r="82" spans="1:20" x14ac:dyDescent="0.35">
      <c r="A82" s="103" t="s">
        <v>90</v>
      </c>
      <c r="B82" s="104"/>
      <c r="C82" s="104"/>
      <c r="D82" s="104"/>
      <c r="E82" s="104"/>
      <c r="F82" s="104"/>
      <c r="G82" s="104"/>
      <c r="H82" s="104"/>
      <c r="I82" s="104"/>
      <c r="J82" s="104"/>
      <c r="K82" s="104"/>
      <c r="L82" s="104"/>
      <c r="M82" s="104"/>
      <c r="N82" s="104"/>
      <c r="O82" s="104"/>
      <c r="P82" s="104"/>
      <c r="Q82" s="104"/>
      <c r="R82" s="104"/>
      <c r="S82" s="104"/>
      <c r="T82" s="104"/>
    </row>
    <row r="83" spans="1:20" x14ac:dyDescent="0.35">
      <c r="A83" s="103" t="s">
        <v>91</v>
      </c>
      <c r="B83" s="104"/>
      <c r="C83" s="104"/>
      <c r="D83" s="104"/>
      <c r="E83" s="104"/>
      <c r="F83" s="104"/>
      <c r="G83" s="104"/>
      <c r="H83" s="104"/>
      <c r="I83" s="104"/>
      <c r="J83" s="104"/>
      <c r="K83" s="104"/>
      <c r="L83" s="104"/>
      <c r="M83" s="104"/>
      <c r="N83" s="104"/>
      <c r="O83" s="104"/>
      <c r="P83" s="104"/>
      <c r="Q83" s="104"/>
      <c r="R83" s="104"/>
      <c r="S83" s="104"/>
      <c r="T83" s="104"/>
    </row>
    <row r="84" spans="1:20" x14ac:dyDescent="0.35">
      <c r="A84" s="103" t="s">
        <v>92</v>
      </c>
      <c r="B84" s="104"/>
      <c r="C84" s="104"/>
      <c r="D84" s="104"/>
      <c r="E84" s="104"/>
      <c r="F84" s="104"/>
      <c r="G84" s="104"/>
      <c r="H84" s="104"/>
      <c r="I84" s="104"/>
      <c r="J84" s="104"/>
      <c r="K84" s="104"/>
      <c r="L84" s="104"/>
      <c r="M84" s="104"/>
      <c r="N84" s="104"/>
      <c r="O84" s="104"/>
      <c r="P84" s="104"/>
      <c r="Q84" s="104"/>
      <c r="R84" s="104"/>
      <c r="S84" s="104"/>
      <c r="T84" s="104"/>
    </row>
    <row r="85" spans="1:20" x14ac:dyDescent="0.35">
      <c r="A85" s="103" t="s">
        <v>93</v>
      </c>
      <c r="B85" s="104"/>
      <c r="C85" s="104"/>
      <c r="D85" s="104"/>
      <c r="E85" s="104"/>
      <c r="F85" s="104"/>
      <c r="G85" s="104"/>
      <c r="H85" s="104"/>
      <c r="I85" s="104"/>
      <c r="J85" s="104"/>
      <c r="K85" s="104"/>
      <c r="L85" s="104"/>
      <c r="M85" s="104"/>
      <c r="N85" s="104"/>
      <c r="O85" s="104"/>
      <c r="P85" s="104"/>
      <c r="Q85" s="104"/>
      <c r="R85" s="104"/>
      <c r="S85" s="104"/>
      <c r="T85" s="104"/>
    </row>
    <row r="86" spans="1:20" x14ac:dyDescent="0.35">
      <c r="A86" s="103" t="s">
        <v>94</v>
      </c>
      <c r="B86" s="104"/>
      <c r="C86" s="104"/>
      <c r="D86" s="104"/>
      <c r="E86" s="104"/>
      <c r="F86" s="104"/>
      <c r="G86" s="104"/>
      <c r="H86" s="104"/>
      <c r="I86" s="104"/>
      <c r="J86" s="104"/>
      <c r="K86" s="104"/>
      <c r="L86" s="104"/>
      <c r="M86" s="104"/>
      <c r="N86" s="104"/>
      <c r="O86" s="104"/>
      <c r="P86" s="104"/>
      <c r="Q86" s="104"/>
      <c r="R86" s="104"/>
      <c r="S86" s="104"/>
      <c r="T86" s="104"/>
    </row>
    <row r="87" spans="1:20" x14ac:dyDescent="0.35">
      <c r="A87" s="103" t="s">
        <v>95</v>
      </c>
      <c r="B87" s="104"/>
      <c r="C87" s="104"/>
      <c r="D87" s="104"/>
      <c r="E87" s="104"/>
      <c r="F87" s="104"/>
      <c r="G87" s="104"/>
      <c r="H87" s="104"/>
      <c r="I87" s="104"/>
      <c r="J87" s="104"/>
      <c r="K87" s="104"/>
      <c r="L87" s="104"/>
      <c r="M87" s="104"/>
      <c r="N87" s="104"/>
      <c r="O87" s="104"/>
      <c r="P87" s="104"/>
      <c r="Q87" s="104"/>
      <c r="R87" s="104"/>
      <c r="S87" s="104"/>
      <c r="T87" s="104"/>
    </row>
    <row r="88" spans="1:20" x14ac:dyDescent="0.35">
      <c r="A88" s="103" t="s">
        <v>96</v>
      </c>
      <c r="B88" s="104"/>
      <c r="C88" s="104"/>
      <c r="D88" s="104"/>
      <c r="E88" s="104"/>
      <c r="F88" s="104"/>
      <c r="G88" s="104"/>
      <c r="H88" s="104"/>
      <c r="I88" s="104"/>
      <c r="J88" s="104"/>
      <c r="K88" s="104"/>
      <c r="L88" s="104"/>
      <c r="M88" s="104"/>
      <c r="N88" s="104"/>
      <c r="O88" s="104"/>
      <c r="P88" s="104"/>
      <c r="Q88" s="104"/>
      <c r="R88" s="104"/>
      <c r="S88" s="104"/>
      <c r="T88" s="104"/>
    </row>
    <row r="89" spans="1:20" x14ac:dyDescent="0.35">
      <c r="A89" s="103" t="s">
        <v>97</v>
      </c>
      <c r="B89" s="104"/>
      <c r="C89" s="104"/>
      <c r="D89" s="104"/>
      <c r="E89" s="104"/>
      <c r="F89" s="104"/>
      <c r="G89" s="104"/>
      <c r="H89" s="104"/>
      <c r="I89" s="104"/>
      <c r="J89" s="104"/>
      <c r="K89" s="104"/>
      <c r="L89" s="104"/>
      <c r="M89" s="104"/>
      <c r="N89" s="104"/>
      <c r="O89" s="104"/>
      <c r="P89" s="104"/>
      <c r="Q89" s="104"/>
      <c r="R89" s="104"/>
      <c r="S89" s="104"/>
      <c r="T89" s="104"/>
    </row>
    <row r="90" spans="1:20" x14ac:dyDescent="0.35">
      <c r="A90" s="103" t="s">
        <v>98</v>
      </c>
      <c r="B90" s="104"/>
      <c r="C90" s="104"/>
      <c r="D90" s="104"/>
      <c r="E90" s="104"/>
      <c r="F90" s="104"/>
      <c r="G90" s="104"/>
      <c r="H90" s="104"/>
      <c r="I90" s="104"/>
      <c r="J90" s="104"/>
      <c r="K90" s="104"/>
      <c r="L90" s="104"/>
      <c r="M90" s="104"/>
      <c r="N90" s="104"/>
      <c r="O90" s="104"/>
      <c r="P90" s="104"/>
      <c r="Q90" s="104"/>
      <c r="R90" s="104"/>
      <c r="S90" s="104"/>
      <c r="T90" s="104"/>
    </row>
    <row r="91" spans="1:20" x14ac:dyDescent="0.35">
      <c r="A91" s="103" t="s">
        <v>99</v>
      </c>
      <c r="B91" s="104"/>
      <c r="C91" s="104"/>
      <c r="D91" s="104"/>
      <c r="E91" s="104"/>
      <c r="F91" s="104"/>
      <c r="G91" s="104"/>
      <c r="H91" s="104"/>
      <c r="I91" s="104"/>
      <c r="J91" s="104"/>
      <c r="K91" s="104"/>
      <c r="L91" s="104"/>
      <c r="M91" s="104"/>
      <c r="N91" s="104"/>
      <c r="O91" s="104"/>
      <c r="P91" s="104"/>
      <c r="Q91" s="104"/>
      <c r="R91" s="104"/>
      <c r="S91" s="104"/>
      <c r="T91" s="104"/>
    </row>
    <row r="92" spans="1:20" x14ac:dyDescent="0.35">
      <c r="A92" s="103" t="s">
        <v>100</v>
      </c>
      <c r="B92" s="104"/>
      <c r="C92" s="104"/>
      <c r="D92" s="104"/>
      <c r="E92" s="104"/>
      <c r="F92" s="104"/>
      <c r="G92" s="104"/>
      <c r="H92" s="104"/>
      <c r="I92" s="104"/>
      <c r="J92" s="104"/>
      <c r="K92" s="104"/>
      <c r="L92" s="104"/>
      <c r="M92" s="104"/>
      <c r="N92" s="104"/>
      <c r="O92" s="104"/>
      <c r="P92" s="104"/>
      <c r="Q92" s="104"/>
      <c r="R92" s="104"/>
      <c r="S92" s="104"/>
      <c r="T92" s="104"/>
    </row>
    <row r="93" spans="1:20" x14ac:dyDescent="0.35">
      <c r="A93" s="103" t="s">
        <v>89</v>
      </c>
      <c r="B93" s="104"/>
      <c r="C93" s="104"/>
      <c r="D93" s="104"/>
      <c r="E93" s="104"/>
      <c r="F93" s="104"/>
      <c r="G93" s="104"/>
      <c r="H93" s="104"/>
      <c r="I93" s="104"/>
      <c r="J93" s="104"/>
      <c r="K93" s="104"/>
      <c r="L93" s="104"/>
      <c r="M93" s="104"/>
      <c r="N93" s="104"/>
      <c r="O93" s="104"/>
      <c r="P93" s="104"/>
      <c r="Q93" s="104"/>
      <c r="R93" s="104"/>
      <c r="S93" s="104"/>
      <c r="T93" s="104"/>
    </row>
    <row r="94" spans="1:20" x14ac:dyDescent="0.35">
      <c r="A94" s="103" t="s">
        <v>90</v>
      </c>
      <c r="B94" s="104"/>
      <c r="C94" s="104"/>
      <c r="D94" s="104"/>
      <c r="E94" s="104"/>
      <c r="F94" s="104"/>
      <c r="G94" s="104"/>
      <c r="H94" s="104"/>
      <c r="I94" s="104"/>
      <c r="J94" s="104"/>
      <c r="K94" s="104"/>
      <c r="L94" s="104"/>
      <c r="M94" s="104"/>
      <c r="N94" s="104"/>
      <c r="O94" s="104"/>
      <c r="P94" s="104"/>
      <c r="Q94" s="104"/>
      <c r="R94" s="104"/>
      <c r="S94" s="104"/>
      <c r="T94" s="104"/>
    </row>
    <row r="95" spans="1:20" x14ac:dyDescent="0.35">
      <c r="A95" s="103" t="s">
        <v>91</v>
      </c>
      <c r="B95" s="104"/>
      <c r="C95" s="104"/>
      <c r="D95" s="104"/>
      <c r="E95" s="104"/>
      <c r="F95" s="104"/>
      <c r="G95" s="104"/>
      <c r="H95" s="104"/>
      <c r="I95" s="104"/>
      <c r="J95" s="104"/>
      <c r="K95" s="104"/>
      <c r="L95" s="104"/>
      <c r="M95" s="104"/>
      <c r="N95" s="104"/>
      <c r="O95" s="104"/>
      <c r="P95" s="104"/>
      <c r="Q95" s="104"/>
      <c r="R95" s="104"/>
      <c r="S95" s="104"/>
      <c r="T95" s="104"/>
    </row>
    <row r="96" spans="1:20" x14ac:dyDescent="0.35">
      <c r="A96" s="103" t="s">
        <v>92</v>
      </c>
      <c r="B96" s="104"/>
      <c r="C96" s="104"/>
      <c r="D96" s="104"/>
      <c r="E96" s="104"/>
      <c r="F96" s="104"/>
      <c r="G96" s="104"/>
      <c r="H96" s="104"/>
      <c r="I96" s="104"/>
      <c r="J96" s="104"/>
      <c r="K96" s="104"/>
      <c r="L96" s="104"/>
      <c r="M96" s="104"/>
      <c r="N96" s="104"/>
      <c r="O96" s="104"/>
      <c r="P96" s="104"/>
      <c r="Q96" s="104"/>
      <c r="R96" s="104"/>
      <c r="S96" s="104"/>
      <c r="T96" s="104"/>
    </row>
    <row r="97" spans="1:20" x14ac:dyDescent="0.35">
      <c r="A97" s="103" t="s">
        <v>93</v>
      </c>
      <c r="B97" s="104"/>
      <c r="C97" s="104"/>
      <c r="D97" s="104"/>
      <c r="E97" s="104"/>
      <c r="F97" s="104"/>
      <c r="G97" s="104"/>
      <c r="H97" s="104"/>
      <c r="I97" s="104"/>
      <c r="J97" s="104"/>
      <c r="K97" s="104"/>
      <c r="L97" s="104"/>
      <c r="M97" s="104"/>
      <c r="N97" s="104"/>
      <c r="O97" s="104"/>
      <c r="P97" s="104"/>
      <c r="Q97" s="104"/>
      <c r="R97" s="104"/>
      <c r="S97" s="104"/>
      <c r="T97" s="104"/>
    </row>
    <row r="98" spans="1:20" x14ac:dyDescent="0.35">
      <c r="A98" s="103" t="s">
        <v>94</v>
      </c>
      <c r="B98" s="104"/>
      <c r="C98" s="104"/>
      <c r="D98" s="104"/>
      <c r="E98" s="104"/>
      <c r="F98" s="104"/>
      <c r="G98" s="104"/>
      <c r="H98" s="104"/>
      <c r="I98" s="104"/>
      <c r="J98" s="104"/>
      <c r="K98" s="104"/>
      <c r="L98" s="104"/>
      <c r="M98" s="104"/>
      <c r="N98" s="104"/>
      <c r="O98" s="104"/>
      <c r="P98" s="104"/>
      <c r="Q98" s="104"/>
      <c r="R98" s="104"/>
      <c r="S98" s="104"/>
      <c r="T98" s="104"/>
    </row>
    <row r="99" spans="1:20" x14ac:dyDescent="0.35">
      <c r="A99" s="103" t="s">
        <v>95</v>
      </c>
      <c r="B99" s="104"/>
      <c r="C99" s="104"/>
      <c r="D99" s="104"/>
      <c r="E99" s="104"/>
      <c r="F99" s="104"/>
      <c r="G99" s="104"/>
      <c r="H99" s="104"/>
      <c r="I99" s="104"/>
      <c r="J99" s="104"/>
      <c r="K99" s="104"/>
      <c r="L99" s="104"/>
      <c r="M99" s="104"/>
      <c r="N99" s="104"/>
      <c r="O99" s="104"/>
      <c r="P99" s="104"/>
      <c r="Q99" s="104"/>
      <c r="R99" s="104"/>
      <c r="S99" s="104"/>
      <c r="T99" s="104"/>
    </row>
    <row r="100" spans="1:20" x14ac:dyDescent="0.35">
      <c r="A100" s="103" t="s">
        <v>96</v>
      </c>
      <c r="B100" s="104"/>
      <c r="C100" s="104"/>
      <c r="D100" s="104"/>
      <c r="E100" s="104"/>
      <c r="F100" s="104"/>
      <c r="G100" s="104"/>
      <c r="H100" s="104"/>
      <c r="I100" s="104"/>
      <c r="J100" s="104"/>
      <c r="K100" s="104"/>
      <c r="L100" s="104"/>
      <c r="M100" s="104"/>
      <c r="N100" s="104"/>
      <c r="O100" s="104"/>
      <c r="P100" s="104"/>
      <c r="Q100" s="104"/>
      <c r="R100" s="104"/>
      <c r="S100" s="104"/>
      <c r="T100" s="104"/>
    </row>
    <row r="101" spans="1:20" x14ac:dyDescent="0.35">
      <c r="A101" s="103" t="s">
        <v>97</v>
      </c>
      <c r="B101" s="104"/>
      <c r="C101" s="104"/>
      <c r="D101" s="104"/>
      <c r="E101" s="104"/>
      <c r="F101" s="104"/>
      <c r="G101" s="104"/>
      <c r="H101" s="104"/>
      <c r="I101" s="104"/>
      <c r="J101" s="104"/>
      <c r="K101" s="104"/>
      <c r="L101" s="104"/>
      <c r="M101" s="104"/>
      <c r="N101" s="104"/>
      <c r="O101" s="104"/>
      <c r="P101" s="104"/>
      <c r="Q101" s="104"/>
      <c r="R101" s="104"/>
      <c r="S101" s="104"/>
      <c r="T101" s="104"/>
    </row>
    <row r="102" spans="1:20" x14ac:dyDescent="0.35">
      <c r="A102" s="103" t="s">
        <v>98</v>
      </c>
      <c r="B102" s="104"/>
      <c r="C102" s="104"/>
      <c r="D102" s="104"/>
      <c r="E102" s="104"/>
      <c r="F102" s="104"/>
      <c r="G102" s="104"/>
      <c r="H102" s="104"/>
      <c r="I102" s="104"/>
      <c r="J102" s="104"/>
      <c r="K102" s="104"/>
      <c r="L102" s="104"/>
      <c r="M102" s="104"/>
      <c r="N102" s="104"/>
      <c r="O102" s="104"/>
      <c r="P102" s="104"/>
      <c r="Q102" s="104"/>
      <c r="R102" s="104"/>
      <c r="S102" s="104"/>
      <c r="T102" s="104"/>
    </row>
    <row r="103" spans="1:20" x14ac:dyDescent="0.35">
      <c r="A103" s="103" t="s">
        <v>99</v>
      </c>
      <c r="B103" s="104"/>
      <c r="C103" s="104"/>
      <c r="D103" s="104"/>
      <c r="E103" s="104"/>
      <c r="F103" s="104"/>
      <c r="G103" s="104"/>
      <c r="H103" s="104"/>
      <c r="I103" s="104"/>
      <c r="J103" s="104"/>
      <c r="K103" s="104"/>
      <c r="L103" s="104"/>
      <c r="M103" s="104"/>
      <c r="N103" s="104"/>
      <c r="O103" s="104"/>
      <c r="P103" s="104"/>
      <c r="Q103" s="104"/>
      <c r="R103" s="104"/>
      <c r="S103" s="104"/>
      <c r="T103" s="104"/>
    </row>
    <row r="104" spans="1:20" x14ac:dyDescent="0.35">
      <c r="A104" s="103" t="s">
        <v>100</v>
      </c>
      <c r="B104" s="104"/>
      <c r="C104" s="104"/>
      <c r="D104" s="104"/>
      <c r="E104" s="104"/>
      <c r="F104" s="104"/>
      <c r="G104" s="104"/>
      <c r="H104" s="104"/>
      <c r="I104" s="104"/>
      <c r="J104" s="104"/>
      <c r="K104" s="104"/>
      <c r="L104" s="104"/>
      <c r="M104" s="104"/>
      <c r="N104" s="104"/>
      <c r="O104" s="104"/>
      <c r="P104" s="104"/>
      <c r="Q104" s="104"/>
      <c r="R104" s="104"/>
      <c r="S104" s="104"/>
      <c r="T104" s="104"/>
    </row>
    <row r="105" spans="1:20" x14ac:dyDescent="0.35">
      <c r="A105" s="103" t="s">
        <v>89</v>
      </c>
      <c r="B105" s="104"/>
      <c r="C105" s="104"/>
      <c r="D105" s="104"/>
      <c r="E105" s="104"/>
      <c r="F105" s="104"/>
      <c r="G105" s="104"/>
      <c r="H105" s="104"/>
      <c r="I105" s="104"/>
      <c r="J105" s="104"/>
      <c r="K105" s="104"/>
      <c r="L105" s="104"/>
      <c r="M105" s="104"/>
      <c r="N105" s="104"/>
      <c r="O105" s="104"/>
      <c r="P105" s="104"/>
      <c r="Q105" s="104"/>
      <c r="R105" s="104"/>
      <c r="S105" s="104"/>
      <c r="T105" s="104"/>
    </row>
    <row r="106" spans="1:20" x14ac:dyDescent="0.35">
      <c r="A106" s="103" t="s">
        <v>90</v>
      </c>
      <c r="B106" s="104"/>
      <c r="C106" s="104"/>
      <c r="D106" s="104"/>
      <c r="E106" s="104"/>
      <c r="F106" s="104"/>
      <c r="G106" s="104"/>
      <c r="H106" s="104"/>
      <c r="I106" s="104"/>
      <c r="J106" s="104"/>
      <c r="K106" s="104"/>
      <c r="L106" s="104"/>
      <c r="M106" s="104"/>
      <c r="N106" s="104"/>
      <c r="O106" s="104"/>
      <c r="P106" s="104"/>
      <c r="Q106" s="104"/>
      <c r="R106" s="104"/>
      <c r="S106" s="104"/>
      <c r="T106" s="104"/>
    </row>
    <row r="107" spans="1:20" x14ac:dyDescent="0.35">
      <c r="A107" s="103" t="s">
        <v>91</v>
      </c>
      <c r="B107" s="104"/>
      <c r="C107" s="104"/>
      <c r="D107" s="104"/>
      <c r="E107" s="104"/>
      <c r="F107" s="104"/>
      <c r="G107" s="104"/>
      <c r="H107" s="104"/>
      <c r="I107" s="104"/>
      <c r="J107" s="104"/>
      <c r="K107" s="104"/>
      <c r="L107" s="104"/>
      <c r="M107" s="104"/>
      <c r="N107" s="104"/>
      <c r="O107" s="104"/>
      <c r="P107" s="104"/>
      <c r="Q107" s="104"/>
      <c r="R107" s="104"/>
      <c r="S107" s="104"/>
      <c r="T107" s="104"/>
    </row>
    <row r="108" spans="1:20" x14ac:dyDescent="0.35">
      <c r="A108" s="103" t="s">
        <v>92</v>
      </c>
      <c r="B108" s="104"/>
      <c r="C108" s="104"/>
      <c r="D108" s="104"/>
      <c r="E108" s="104"/>
      <c r="F108" s="104"/>
      <c r="G108" s="104"/>
      <c r="H108" s="104"/>
      <c r="I108" s="104"/>
      <c r="J108" s="104"/>
      <c r="K108" s="104"/>
      <c r="L108" s="104"/>
      <c r="M108" s="104"/>
      <c r="N108" s="104"/>
      <c r="O108" s="104"/>
      <c r="P108" s="104"/>
      <c r="Q108" s="104"/>
      <c r="R108" s="104"/>
      <c r="S108" s="104"/>
      <c r="T108" s="104"/>
    </row>
    <row r="109" spans="1:20" x14ac:dyDescent="0.35">
      <c r="A109" s="103" t="s">
        <v>93</v>
      </c>
      <c r="B109" s="104"/>
      <c r="C109" s="104"/>
      <c r="D109" s="104"/>
      <c r="E109" s="104"/>
      <c r="F109" s="104"/>
      <c r="G109" s="104"/>
      <c r="H109" s="104"/>
      <c r="I109" s="104"/>
      <c r="J109" s="104"/>
      <c r="K109" s="104"/>
      <c r="L109" s="104"/>
      <c r="M109" s="104"/>
      <c r="N109" s="104"/>
      <c r="O109" s="104"/>
      <c r="P109" s="104"/>
      <c r="Q109" s="104"/>
      <c r="R109" s="104"/>
      <c r="S109" s="104"/>
      <c r="T109" s="104"/>
    </row>
    <row r="110" spans="1:20" x14ac:dyDescent="0.35">
      <c r="A110" s="103" t="s">
        <v>94</v>
      </c>
      <c r="B110" s="104"/>
      <c r="C110" s="104"/>
      <c r="D110" s="104"/>
      <c r="E110" s="104"/>
      <c r="F110" s="104"/>
      <c r="G110" s="104"/>
      <c r="H110" s="104"/>
      <c r="I110" s="104"/>
      <c r="J110" s="104"/>
      <c r="K110" s="104"/>
      <c r="L110" s="104"/>
      <c r="M110" s="104"/>
      <c r="N110" s="104"/>
      <c r="O110" s="104"/>
      <c r="P110" s="104"/>
      <c r="Q110" s="104"/>
      <c r="R110" s="104"/>
      <c r="S110" s="104"/>
      <c r="T110" s="104"/>
    </row>
    <row r="111" spans="1:20" x14ac:dyDescent="0.35">
      <c r="A111" s="103" t="s">
        <v>95</v>
      </c>
      <c r="B111" s="104"/>
      <c r="C111" s="104"/>
      <c r="D111" s="104"/>
      <c r="E111" s="104"/>
      <c r="F111" s="104"/>
      <c r="G111" s="104"/>
      <c r="H111" s="104"/>
      <c r="I111" s="104"/>
      <c r="J111" s="104"/>
      <c r="K111" s="104"/>
      <c r="L111" s="104"/>
      <c r="M111" s="104"/>
      <c r="N111" s="104"/>
      <c r="O111" s="104"/>
      <c r="P111" s="104"/>
      <c r="Q111" s="104"/>
      <c r="R111" s="104"/>
      <c r="S111" s="104"/>
      <c r="T111" s="104"/>
    </row>
    <row r="112" spans="1:20" x14ac:dyDescent="0.35">
      <c r="A112" s="103" t="s">
        <v>96</v>
      </c>
      <c r="B112" s="104"/>
      <c r="C112" s="104"/>
      <c r="D112" s="104"/>
      <c r="E112" s="104"/>
      <c r="F112" s="104"/>
      <c r="G112" s="104"/>
      <c r="H112" s="104"/>
      <c r="I112" s="104"/>
      <c r="J112" s="104"/>
      <c r="K112" s="104"/>
      <c r="L112" s="104"/>
      <c r="M112" s="104"/>
      <c r="N112" s="104"/>
      <c r="O112" s="104"/>
      <c r="P112" s="104"/>
      <c r="Q112" s="104"/>
      <c r="R112" s="104"/>
      <c r="S112" s="104"/>
      <c r="T112" s="104"/>
    </row>
    <row r="113" spans="1:20" x14ac:dyDescent="0.35">
      <c r="A113" s="103" t="s">
        <v>97</v>
      </c>
      <c r="B113" s="104"/>
      <c r="C113" s="104"/>
      <c r="D113" s="104"/>
      <c r="E113" s="104"/>
      <c r="F113" s="104"/>
      <c r="G113" s="104"/>
      <c r="H113" s="104"/>
      <c r="I113" s="104"/>
      <c r="J113" s="104"/>
      <c r="K113" s="104"/>
      <c r="L113" s="104"/>
      <c r="M113" s="104"/>
      <c r="N113" s="104"/>
      <c r="O113" s="104"/>
      <c r="P113" s="104"/>
      <c r="Q113" s="104"/>
      <c r="R113" s="104"/>
      <c r="S113" s="104"/>
      <c r="T113" s="104"/>
    </row>
    <row r="114" spans="1:20" x14ac:dyDescent="0.35">
      <c r="A114" s="103" t="s">
        <v>98</v>
      </c>
      <c r="B114" s="104"/>
      <c r="C114" s="104"/>
      <c r="D114" s="104"/>
      <c r="E114" s="104"/>
      <c r="F114" s="104"/>
      <c r="G114" s="104"/>
      <c r="H114" s="104"/>
      <c r="I114" s="104"/>
      <c r="J114" s="104"/>
      <c r="K114" s="104"/>
      <c r="L114" s="104"/>
      <c r="M114" s="104"/>
      <c r="N114" s="104"/>
      <c r="O114" s="104"/>
      <c r="P114" s="104"/>
      <c r="Q114" s="104"/>
      <c r="R114" s="104"/>
      <c r="S114" s="104"/>
      <c r="T114" s="104"/>
    </row>
    <row r="115" spans="1:20" x14ac:dyDescent="0.35">
      <c r="A115" s="103" t="s">
        <v>99</v>
      </c>
      <c r="B115" s="104"/>
      <c r="C115" s="104"/>
      <c r="D115" s="104"/>
      <c r="E115" s="104"/>
      <c r="F115" s="104"/>
      <c r="G115" s="104"/>
      <c r="H115" s="104"/>
      <c r="I115" s="104"/>
      <c r="J115" s="104"/>
      <c r="K115" s="104"/>
      <c r="L115" s="104"/>
      <c r="M115" s="104"/>
      <c r="N115" s="104"/>
      <c r="O115" s="104"/>
      <c r="P115" s="104"/>
      <c r="Q115" s="104"/>
      <c r="R115" s="104"/>
      <c r="S115" s="104"/>
      <c r="T115" s="104"/>
    </row>
    <row r="116" spans="1:20" x14ac:dyDescent="0.35">
      <c r="A116" s="103" t="s">
        <v>100</v>
      </c>
      <c r="B116" s="104"/>
      <c r="C116" s="104"/>
      <c r="D116" s="104"/>
      <c r="E116" s="104"/>
      <c r="F116" s="104"/>
      <c r="G116" s="104"/>
      <c r="H116" s="104"/>
      <c r="I116" s="104"/>
      <c r="J116" s="104"/>
      <c r="K116" s="104"/>
      <c r="L116" s="104"/>
      <c r="M116" s="104"/>
      <c r="N116" s="104"/>
      <c r="O116" s="104"/>
      <c r="P116" s="104"/>
      <c r="Q116" s="104"/>
      <c r="R116" s="104"/>
      <c r="S116" s="104"/>
      <c r="T116" s="104"/>
    </row>
    <row r="117" spans="1:20" x14ac:dyDescent="0.35">
      <c r="A117" s="103" t="s">
        <v>89</v>
      </c>
      <c r="B117" s="104"/>
      <c r="C117" s="104"/>
      <c r="D117" s="104"/>
      <c r="E117" s="104"/>
      <c r="F117" s="104"/>
      <c r="G117" s="104"/>
      <c r="H117" s="104"/>
      <c r="I117" s="104"/>
      <c r="J117" s="104"/>
      <c r="K117" s="104"/>
      <c r="L117" s="104"/>
      <c r="M117" s="104"/>
      <c r="N117" s="104"/>
      <c r="O117" s="104"/>
      <c r="P117" s="104"/>
      <c r="Q117" s="104"/>
      <c r="R117" s="104"/>
      <c r="S117" s="104"/>
      <c r="T117" s="104"/>
    </row>
    <row r="118" spans="1:20" x14ac:dyDescent="0.35">
      <c r="A118" s="103" t="s">
        <v>90</v>
      </c>
      <c r="B118" s="104"/>
      <c r="C118" s="104"/>
      <c r="D118" s="104"/>
      <c r="E118" s="104"/>
      <c r="F118" s="104"/>
      <c r="G118" s="104"/>
      <c r="H118" s="104"/>
      <c r="I118" s="104"/>
      <c r="J118" s="104"/>
      <c r="K118" s="104"/>
      <c r="L118" s="104"/>
      <c r="M118" s="104"/>
      <c r="N118" s="104"/>
      <c r="O118" s="104"/>
      <c r="P118" s="104"/>
      <c r="Q118" s="104"/>
      <c r="R118" s="104"/>
      <c r="S118" s="104"/>
      <c r="T118" s="104"/>
    </row>
    <row r="119" spans="1:20" x14ac:dyDescent="0.35">
      <c r="A119" s="103" t="s">
        <v>91</v>
      </c>
      <c r="B119" s="104"/>
      <c r="C119" s="104"/>
      <c r="D119" s="104"/>
      <c r="E119" s="104"/>
      <c r="F119" s="104"/>
      <c r="G119" s="104"/>
      <c r="H119" s="104"/>
      <c r="I119" s="104"/>
      <c r="J119" s="104"/>
      <c r="K119" s="104"/>
      <c r="L119" s="104"/>
      <c r="M119" s="104"/>
      <c r="N119" s="104"/>
      <c r="O119" s="104"/>
      <c r="P119" s="104"/>
      <c r="Q119" s="104"/>
      <c r="R119" s="104"/>
      <c r="S119" s="104"/>
      <c r="T119" s="104"/>
    </row>
    <row r="120" spans="1:20" x14ac:dyDescent="0.35">
      <c r="A120" s="103" t="s">
        <v>92</v>
      </c>
      <c r="B120" s="104"/>
      <c r="C120" s="104"/>
      <c r="D120" s="104"/>
      <c r="E120" s="104"/>
      <c r="F120" s="104"/>
      <c r="G120" s="104"/>
      <c r="H120" s="104"/>
      <c r="I120" s="104"/>
      <c r="J120" s="104"/>
      <c r="K120" s="104"/>
      <c r="L120" s="104"/>
      <c r="M120" s="104"/>
      <c r="N120" s="104"/>
      <c r="O120" s="104"/>
      <c r="P120" s="104"/>
      <c r="Q120" s="104"/>
      <c r="R120" s="104"/>
      <c r="S120" s="104"/>
      <c r="T120" s="104"/>
    </row>
    <row r="121" spans="1:20" x14ac:dyDescent="0.35">
      <c r="A121" s="103" t="s">
        <v>93</v>
      </c>
      <c r="B121" s="104"/>
      <c r="C121" s="104"/>
      <c r="D121" s="104"/>
      <c r="E121" s="104"/>
      <c r="F121" s="104"/>
      <c r="G121" s="104"/>
      <c r="H121" s="104"/>
      <c r="I121" s="104"/>
      <c r="J121" s="104"/>
      <c r="K121" s="104"/>
      <c r="L121" s="104"/>
      <c r="M121" s="104"/>
      <c r="N121" s="104"/>
      <c r="O121" s="104"/>
      <c r="P121" s="104"/>
      <c r="Q121" s="104"/>
      <c r="R121" s="104"/>
      <c r="S121" s="104"/>
      <c r="T121" s="104"/>
    </row>
    <row r="122" spans="1:20" x14ac:dyDescent="0.35">
      <c r="A122" s="103" t="s">
        <v>94</v>
      </c>
      <c r="B122" s="104"/>
      <c r="C122" s="104"/>
      <c r="D122" s="104"/>
      <c r="E122" s="104"/>
      <c r="F122" s="104"/>
      <c r="G122" s="104"/>
      <c r="H122" s="104"/>
      <c r="I122" s="104"/>
      <c r="J122" s="104"/>
      <c r="K122" s="104"/>
      <c r="L122" s="104"/>
      <c r="M122" s="104"/>
      <c r="N122" s="104"/>
      <c r="O122" s="104"/>
      <c r="P122" s="104"/>
      <c r="Q122" s="104"/>
      <c r="R122" s="104"/>
      <c r="S122" s="104"/>
      <c r="T122" s="104"/>
    </row>
    <row r="123" spans="1:20" x14ac:dyDescent="0.35">
      <c r="A123" s="103" t="s">
        <v>95</v>
      </c>
      <c r="B123" s="104"/>
      <c r="C123" s="104"/>
      <c r="D123" s="104"/>
      <c r="E123" s="104"/>
      <c r="F123" s="104"/>
      <c r="G123" s="104"/>
      <c r="H123" s="104"/>
      <c r="I123" s="104"/>
      <c r="J123" s="104"/>
      <c r="K123" s="104"/>
      <c r="L123" s="104"/>
      <c r="M123" s="104"/>
      <c r="N123" s="104"/>
      <c r="O123" s="104"/>
      <c r="P123" s="104"/>
      <c r="Q123" s="104"/>
      <c r="R123" s="104"/>
      <c r="S123" s="104"/>
      <c r="T123" s="104"/>
    </row>
    <row r="124" spans="1:20" x14ac:dyDescent="0.35">
      <c r="A124" s="103" t="s">
        <v>96</v>
      </c>
      <c r="B124" s="104"/>
      <c r="C124" s="104"/>
      <c r="D124" s="104"/>
      <c r="E124" s="104"/>
      <c r="F124" s="104"/>
      <c r="G124" s="104"/>
      <c r="H124" s="104"/>
      <c r="I124" s="104"/>
      <c r="J124" s="104"/>
      <c r="K124" s="104"/>
      <c r="L124" s="104"/>
      <c r="M124" s="104"/>
      <c r="N124" s="104"/>
      <c r="O124" s="104"/>
      <c r="P124" s="104"/>
      <c r="Q124" s="104"/>
      <c r="R124" s="104"/>
      <c r="S124" s="104"/>
      <c r="T124" s="104"/>
    </row>
    <row r="125" spans="1:20" x14ac:dyDescent="0.35">
      <c r="A125" s="103" t="s">
        <v>97</v>
      </c>
      <c r="B125" s="104"/>
      <c r="C125" s="104"/>
      <c r="D125" s="104"/>
      <c r="E125" s="104"/>
      <c r="F125" s="104"/>
      <c r="G125" s="104"/>
      <c r="H125" s="104"/>
      <c r="I125" s="104"/>
      <c r="J125" s="104"/>
      <c r="K125" s="104"/>
      <c r="L125" s="104"/>
      <c r="M125" s="104"/>
      <c r="N125" s="104"/>
      <c r="O125" s="104"/>
      <c r="P125" s="104"/>
      <c r="Q125" s="104"/>
      <c r="R125" s="104"/>
      <c r="S125" s="104"/>
      <c r="T125" s="104"/>
    </row>
    <row r="126" spans="1:20" x14ac:dyDescent="0.35">
      <c r="A126" s="103" t="s">
        <v>98</v>
      </c>
      <c r="B126" s="104"/>
      <c r="C126" s="104"/>
      <c r="D126" s="104"/>
      <c r="E126" s="104"/>
      <c r="F126" s="104"/>
      <c r="G126" s="104"/>
      <c r="H126" s="104"/>
      <c r="I126" s="104"/>
      <c r="J126" s="104"/>
      <c r="K126" s="104"/>
      <c r="L126" s="104"/>
      <c r="M126" s="104"/>
      <c r="N126" s="104"/>
      <c r="O126" s="104"/>
      <c r="P126" s="104"/>
      <c r="Q126" s="104"/>
      <c r="R126" s="104"/>
      <c r="S126" s="104"/>
      <c r="T126" s="104"/>
    </row>
    <row r="127" spans="1:20" x14ac:dyDescent="0.35">
      <c r="A127" s="103" t="s">
        <v>99</v>
      </c>
      <c r="B127" s="104"/>
      <c r="C127" s="104"/>
      <c r="D127" s="104"/>
      <c r="E127" s="104"/>
      <c r="F127" s="104"/>
      <c r="G127" s="104"/>
      <c r="H127" s="104"/>
      <c r="I127" s="104"/>
      <c r="J127" s="104"/>
      <c r="K127" s="104"/>
      <c r="L127" s="104"/>
      <c r="M127" s="104"/>
      <c r="N127" s="104"/>
      <c r="O127" s="104"/>
      <c r="P127" s="104"/>
      <c r="Q127" s="104"/>
      <c r="R127" s="104"/>
      <c r="S127" s="104"/>
      <c r="T127" s="104"/>
    </row>
    <row r="128" spans="1:20" x14ac:dyDescent="0.35">
      <c r="A128" s="103" t="s">
        <v>100</v>
      </c>
      <c r="B128" s="104"/>
      <c r="C128" s="104"/>
      <c r="D128" s="104"/>
      <c r="E128" s="104"/>
      <c r="F128" s="104"/>
      <c r="G128" s="104"/>
      <c r="H128" s="104"/>
      <c r="I128" s="104"/>
      <c r="J128" s="104"/>
      <c r="K128" s="104"/>
      <c r="L128" s="104"/>
      <c r="M128" s="104"/>
      <c r="N128" s="104"/>
      <c r="O128" s="104"/>
      <c r="P128" s="104"/>
      <c r="Q128" s="104"/>
      <c r="R128" s="104"/>
      <c r="S128" s="104"/>
      <c r="T128" s="104"/>
    </row>
    <row r="129" spans="1:20" x14ac:dyDescent="0.35">
      <c r="A129" s="103" t="s">
        <v>89</v>
      </c>
      <c r="B129" s="104"/>
      <c r="C129" s="104"/>
      <c r="D129" s="104"/>
      <c r="E129" s="104"/>
      <c r="F129" s="104"/>
      <c r="G129" s="104"/>
      <c r="H129" s="104"/>
      <c r="I129" s="104"/>
      <c r="J129" s="104"/>
      <c r="K129" s="104"/>
      <c r="L129" s="104"/>
      <c r="M129" s="104"/>
      <c r="N129" s="104"/>
      <c r="O129" s="104"/>
      <c r="P129" s="104"/>
      <c r="Q129" s="104"/>
      <c r="R129" s="104"/>
      <c r="S129" s="104"/>
      <c r="T129" s="104"/>
    </row>
    <row r="130" spans="1:20" x14ac:dyDescent="0.35">
      <c r="A130" s="103" t="s">
        <v>90</v>
      </c>
      <c r="B130" s="104"/>
      <c r="C130" s="104"/>
      <c r="D130" s="104"/>
      <c r="E130" s="104"/>
      <c r="F130" s="104"/>
      <c r="G130" s="104"/>
      <c r="H130" s="104"/>
      <c r="I130" s="104"/>
      <c r="J130" s="104"/>
      <c r="K130" s="104"/>
      <c r="L130" s="104"/>
      <c r="M130" s="104"/>
      <c r="N130" s="104"/>
      <c r="O130" s="104"/>
      <c r="P130" s="104"/>
      <c r="Q130" s="104"/>
      <c r="R130" s="104"/>
      <c r="S130" s="104"/>
      <c r="T130" s="104"/>
    </row>
    <row r="131" spans="1:20" x14ac:dyDescent="0.35">
      <c r="A131" s="103" t="s">
        <v>91</v>
      </c>
      <c r="B131" s="104"/>
      <c r="C131" s="104"/>
      <c r="D131" s="104"/>
      <c r="E131" s="104"/>
      <c r="F131" s="104"/>
      <c r="G131" s="104"/>
      <c r="H131" s="104"/>
      <c r="I131" s="104"/>
      <c r="J131" s="104"/>
      <c r="K131" s="104"/>
      <c r="L131" s="104"/>
      <c r="M131" s="104"/>
      <c r="N131" s="104"/>
      <c r="O131" s="104"/>
      <c r="P131" s="104"/>
      <c r="Q131" s="104"/>
      <c r="R131" s="104"/>
      <c r="S131" s="104"/>
      <c r="T131" s="104"/>
    </row>
    <row r="132" spans="1:20" x14ac:dyDescent="0.35">
      <c r="A132" s="103" t="s">
        <v>92</v>
      </c>
      <c r="B132" s="104"/>
      <c r="C132" s="104"/>
      <c r="D132" s="104"/>
      <c r="E132" s="104"/>
      <c r="F132" s="104"/>
      <c r="G132" s="104"/>
      <c r="H132" s="104"/>
      <c r="I132" s="104"/>
      <c r="J132" s="104"/>
      <c r="K132" s="104"/>
      <c r="L132" s="104"/>
      <c r="M132" s="104"/>
      <c r="N132" s="104"/>
      <c r="O132" s="104"/>
      <c r="P132" s="104"/>
      <c r="Q132" s="104"/>
      <c r="R132" s="104"/>
      <c r="S132" s="104"/>
      <c r="T132" s="104"/>
    </row>
    <row r="133" spans="1:20" x14ac:dyDescent="0.35">
      <c r="A133" s="103" t="s">
        <v>93</v>
      </c>
      <c r="B133" s="104"/>
      <c r="C133" s="104"/>
      <c r="D133" s="104"/>
      <c r="E133" s="104"/>
      <c r="F133" s="104"/>
      <c r="G133" s="104"/>
      <c r="H133" s="104"/>
      <c r="I133" s="104"/>
      <c r="J133" s="104"/>
      <c r="K133" s="104"/>
      <c r="L133" s="104"/>
      <c r="M133" s="104"/>
      <c r="N133" s="104"/>
      <c r="O133" s="104"/>
      <c r="P133" s="104"/>
      <c r="Q133" s="104"/>
      <c r="R133" s="104"/>
      <c r="S133" s="104"/>
      <c r="T133" s="104"/>
    </row>
    <row r="134" spans="1:20" x14ac:dyDescent="0.35">
      <c r="A134" s="103" t="s">
        <v>94</v>
      </c>
      <c r="B134" s="104"/>
      <c r="C134" s="104"/>
      <c r="D134" s="104"/>
      <c r="E134" s="104"/>
      <c r="F134" s="104"/>
      <c r="G134" s="104"/>
      <c r="H134" s="104"/>
      <c r="I134" s="104"/>
      <c r="J134" s="104"/>
      <c r="K134" s="104"/>
      <c r="L134" s="104"/>
      <c r="M134" s="104"/>
      <c r="N134" s="104"/>
      <c r="O134" s="104"/>
      <c r="P134" s="104"/>
      <c r="Q134" s="104"/>
      <c r="R134" s="104"/>
      <c r="S134" s="104"/>
      <c r="T134" s="104"/>
    </row>
    <row r="135" spans="1:20" x14ac:dyDescent="0.35">
      <c r="A135" s="103" t="s">
        <v>95</v>
      </c>
      <c r="B135" s="104"/>
      <c r="C135" s="104"/>
      <c r="D135" s="104"/>
      <c r="E135" s="104"/>
      <c r="F135" s="104"/>
      <c r="G135" s="104"/>
      <c r="H135" s="104"/>
      <c r="I135" s="104"/>
      <c r="J135" s="104"/>
      <c r="K135" s="104"/>
      <c r="L135" s="104"/>
      <c r="M135" s="104"/>
      <c r="N135" s="104"/>
      <c r="O135" s="104"/>
      <c r="P135" s="104"/>
      <c r="Q135" s="104"/>
      <c r="R135" s="104"/>
      <c r="S135" s="104"/>
      <c r="T135" s="104"/>
    </row>
    <row r="136" spans="1:20" x14ac:dyDescent="0.35">
      <c r="A136" s="103" t="s">
        <v>96</v>
      </c>
      <c r="B136" s="104"/>
      <c r="C136" s="104"/>
      <c r="D136" s="104"/>
      <c r="E136" s="104"/>
      <c r="F136" s="104"/>
      <c r="G136" s="104"/>
      <c r="H136" s="104"/>
      <c r="I136" s="104"/>
      <c r="J136" s="104"/>
      <c r="K136" s="104"/>
      <c r="L136" s="104"/>
      <c r="M136" s="104"/>
      <c r="N136" s="104"/>
      <c r="O136" s="104"/>
      <c r="P136" s="104"/>
      <c r="Q136" s="104"/>
      <c r="R136" s="104"/>
      <c r="S136" s="104"/>
      <c r="T136" s="104"/>
    </row>
    <row r="137" spans="1:20" x14ac:dyDescent="0.35">
      <c r="A137" s="103" t="s">
        <v>97</v>
      </c>
      <c r="B137" s="104"/>
      <c r="C137" s="104"/>
      <c r="D137" s="104"/>
      <c r="E137" s="104"/>
      <c r="F137" s="104"/>
      <c r="G137" s="104"/>
      <c r="H137" s="104"/>
      <c r="I137" s="104"/>
      <c r="J137" s="104"/>
      <c r="K137" s="104"/>
      <c r="L137" s="104"/>
      <c r="M137" s="104"/>
      <c r="N137" s="104"/>
      <c r="O137" s="104"/>
      <c r="P137" s="104"/>
      <c r="Q137" s="104"/>
      <c r="R137" s="104"/>
      <c r="S137" s="104"/>
      <c r="T137" s="104"/>
    </row>
    <row r="138" spans="1:20" x14ac:dyDescent="0.35">
      <c r="A138" s="103" t="s">
        <v>98</v>
      </c>
      <c r="B138" s="104"/>
      <c r="C138" s="104"/>
      <c r="D138" s="104"/>
      <c r="E138" s="104"/>
      <c r="F138" s="104"/>
      <c r="G138" s="104"/>
      <c r="H138" s="104"/>
      <c r="I138" s="104"/>
      <c r="J138" s="104"/>
      <c r="K138" s="104"/>
      <c r="L138" s="104"/>
      <c r="M138" s="104"/>
      <c r="N138" s="104"/>
      <c r="O138" s="104"/>
      <c r="P138" s="104"/>
      <c r="Q138" s="104"/>
      <c r="R138" s="104"/>
      <c r="S138" s="104"/>
      <c r="T138" s="104"/>
    </row>
    <row r="139" spans="1:20" x14ac:dyDescent="0.35">
      <c r="A139" s="103" t="s">
        <v>99</v>
      </c>
      <c r="B139" s="104"/>
      <c r="C139" s="104"/>
      <c r="D139" s="104"/>
      <c r="E139" s="104"/>
      <c r="F139" s="104"/>
      <c r="G139" s="104"/>
      <c r="H139" s="104"/>
      <c r="I139" s="104"/>
      <c r="J139" s="104"/>
      <c r="K139" s="104"/>
      <c r="L139" s="104"/>
      <c r="M139" s="104"/>
      <c r="N139" s="104"/>
      <c r="O139" s="104"/>
      <c r="P139" s="104"/>
      <c r="Q139" s="104"/>
      <c r="R139" s="104"/>
      <c r="S139" s="104"/>
      <c r="T139" s="104"/>
    </row>
    <row r="140" spans="1:20" x14ac:dyDescent="0.35">
      <c r="A140" s="103" t="s">
        <v>100</v>
      </c>
      <c r="B140" s="104"/>
      <c r="C140" s="104"/>
      <c r="D140" s="104"/>
      <c r="E140" s="104"/>
      <c r="F140" s="104"/>
      <c r="G140" s="104"/>
      <c r="H140" s="104"/>
      <c r="I140" s="104"/>
      <c r="J140" s="104"/>
      <c r="K140" s="104"/>
      <c r="L140" s="104"/>
      <c r="M140" s="104"/>
      <c r="N140" s="104"/>
      <c r="O140" s="104"/>
      <c r="P140" s="104"/>
      <c r="Q140" s="104"/>
      <c r="R140" s="104"/>
      <c r="S140" s="104"/>
      <c r="T140" s="104"/>
    </row>
    <row r="141" spans="1:20" x14ac:dyDescent="0.35">
      <c r="A141" s="103" t="s">
        <v>89</v>
      </c>
      <c r="B141" s="104"/>
      <c r="C141" s="104"/>
      <c r="D141" s="104"/>
      <c r="E141" s="104"/>
      <c r="F141" s="104"/>
      <c r="G141" s="104"/>
      <c r="H141" s="104"/>
      <c r="I141" s="104"/>
      <c r="J141" s="104"/>
      <c r="K141" s="104"/>
      <c r="L141" s="104"/>
      <c r="M141" s="104"/>
      <c r="N141" s="104"/>
      <c r="O141" s="104"/>
      <c r="P141" s="104"/>
      <c r="Q141" s="104"/>
      <c r="R141" s="104"/>
      <c r="S141" s="104"/>
      <c r="T141" s="104"/>
    </row>
    <row r="142" spans="1:20" x14ac:dyDescent="0.35">
      <c r="A142" s="103" t="s">
        <v>90</v>
      </c>
      <c r="B142" s="104"/>
      <c r="C142" s="104"/>
      <c r="D142" s="104"/>
      <c r="E142" s="104"/>
      <c r="F142" s="104"/>
      <c r="G142" s="104"/>
      <c r="H142" s="104"/>
      <c r="I142" s="104"/>
      <c r="J142" s="104"/>
      <c r="K142" s="104"/>
      <c r="L142" s="104"/>
      <c r="M142" s="104"/>
      <c r="N142" s="104"/>
      <c r="O142" s="104"/>
      <c r="P142" s="104"/>
      <c r="Q142" s="104"/>
      <c r="R142" s="104"/>
      <c r="S142" s="104"/>
      <c r="T142" s="104"/>
    </row>
    <row r="143" spans="1:20" x14ac:dyDescent="0.35">
      <c r="A143" s="103" t="s">
        <v>91</v>
      </c>
      <c r="B143" s="104"/>
      <c r="C143" s="104"/>
      <c r="D143" s="104"/>
      <c r="E143" s="104"/>
      <c r="F143" s="104"/>
      <c r="G143" s="104"/>
      <c r="H143" s="104"/>
      <c r="I143" s="104"/>
      <c r="J143" s="104"/>
      <c r="K143" s="104"/>
      <c r="L143" s="104"/>
      <c r="M143" s="104"/>
      <c r="N143" s="104"/>
      <c r="O143" s="104"/>
      <c r="P143" s="104"/>
      <c r="Q143" s="104"/>
      <c r="R143" s="104"/>
      <c r="S143" s="104"/>
      <c r="T143" s="104"/>
    </row>
    <row r="144" spans="1:20" x14ac:dyDescent="0.35">
      <c r="A144" s="103" t="s">
        <v>92</v>
      </c>
      <c r="B144" s="104"/>
      <c r="C144" s="104"/>
      <c r="D144" s="104"/>
      <c r="E144" s="104"/>
      <c r="F144" s="104"/>
      <c r="G144" s="104"/>
      <c r="H144" s="104"/>
      <c r="I144" s="104"/>
      <c r="J144" s="104"/>
      <c r="K144" s="104"/>
      <c r="L144" s="104"/>
      <c r="M144" s="104"/>
      <c r="N144" s="104"/>
      <c r="O144" s="104"/>
      <c r="P144" s="104"/>
      <c r="Q144" s="104"/>
      <c r="R144" s="104"/>
      <c r="S144" s="104"/>
      <c r="T144" s="104"/>
    </row>
    <row r="145" spans="1:20" x14ac:dyDescent="0.35">
      <c r="A145" s="103" t="s">
        <v>93</v>
      </c>
      <c r="B145" s="104"/>
      <c r="C145" s="104"/>
      <c r="D145" s="104"/>
      <c r="E145" s="104"/>
      <c r="F145" s="104"/>
      <c r="G145" s="104"/>
      <c r="H145" s="104"/>
      <c r="I145" s="104"/>
      <c r="J145" s="104"/>
      <c r="K145" s="104"/>
      <c r="L145" s="104"/>
      <c r="M145" s="104"/>
      <c r="N145" s="104"/>
      <c r="O145" s="104"/>
      <c r="P145" s="104"/>
      <c r="Q145" s="104"/>
      <c r="R145" s="104"/>
      <c r="S145" s="104"/>
      <c r="T145" s="104"/>
    </row>
    <row r="146" spans="1:20" x14ac:dyDescent="0.35">
      <c r="A146" s="103" t="s">
        <v>94</v>
      </c>
      <c r="B146" s="104"/>
      <c r="C146" s="104"/>
      <c r="D146" s="104"/>
      <c r="E146" s="104"/>
      <c r="F146" s="104"/>
      <c r="G146" s="104"/>
      <c r="H146" s="104"/>
      <c r="I146" s="104"/>
      <c r="J146" s="104"/>
      <c r="K146" s="104"/>
      <c r="L146" s="104"/>
      <c r="M146" s="104"/>
      <c r="N146" s="104"/>
      <c r="O146" s="104"/>
      <c r="P146" s="104"/>
      <c r="Q146" s="104"/>
      <c r="R146" s="104"/>
      <c r="S146" s="104"/>
      <c r="T146" s="104"/>
    </row>
    <row r="147" spans="1:20" x14ac:dyDescent="0.35">
      <c r="A147" s="103" t="s">
        <v>95</v>
      </c>
      <c r="B147" s="104"/>
      <c r="C147" s="104"/>
      <c r="D147" s="104"/>
      <c r="E147" s="104"/>
      <c r="F147" s="104"/>
      <c r="G147" s="104"/>
      <c r="H147" s="104"/>
      <c r="I147" s="104"/>
      <c r="J147" s="104"/>
      <c r="K147" s="104"/>
      <c r="L147" s="104"/>
      <c r="M147" s="104"/>
      <c r="N147" s="104"/>
      <c r="O147" s="104"/>
      <c r="P147" s="104"/>
      <c r="Q147" s="104"/>
      <c r="R147" s="104"/>
      <c r="S147" s="104"/>
      <c r="T147" s="104"/>
    </row>
    <row r="148" spans="1:20" x14ac:dyDescent="0.35">
      <c r="A148" s="103" t="s">
        <v>96</v>
      </c>
      <c r="B148" s="104"/>
      <c r="C148" s="104"/>
      <c r="D148" s="104"/>
      <c r="E148" s="104"/>
      <c r="F148" s="104"/>
      <c r="G148" s="104"/>
      <c r="H148" s="104"/>
      <c r="I148" s="104"/>
      <c r="J148" s="104"/>
      <c r="K148" s="104"/>
      <c r="L148" s="104"/>
      <c r="M148" s="104"/>
      <c r="N148" s="104"/>
      <c r="O148" s="104"/>
      <c r="P148" s="104"/>
      <c r="Q148" s="104"/>
      <c r="R148" s="104"/>
      <c r="S148" s="104"/>
      <c r="T148" s="104"/>
    </row>
    <row r="149" spans="1:20" x14ac:dyDescent="0.35">
      <c r="A149" s="103" t="s">
        <v>97</v>
      </c>
      <c r="B149" s="104"/>
      <c r="C149" s="104"/>
      <c r="D149" s="104"/>
      <c r="E149" s="104"/>
      <c r="F149" s="104"/>
      <c r="G149" s="104"/>
      <c r="H149" s="104"/>
      <c r="I149" s="104"/>
      <c r="J149" s="104"/>
      <c r="K149" s="104"/>
      <c r="L149" s="104"/>
      <c r="M149" s="104"/>
      <c r="N149" s="104"/>
      <c r="O149" s="104"/>
      <c r="P149" s="104"/>
      <c r="Q149" s="104"/>
      <c r="R149" s="104"/>
      <c r="S149" s="104"/>
      <c r="T149" s="104"/>
    </row>
    <row r="150" spans="1:20" x14ac:dyDescent="0.35">
      <c r="A150" s="103" t="s">
        <v>98</v>
      </c>
      <c r="B150" s="104"/>
      <c r="C150" s="104"/>
      <c r="D150" s="104"/>
      <c r="E150" s="104"/>
      <c r="F150" s="104"/>
      <c r="G150" s="104"/>
      <c r="H150" s="104"/>
      <c r="I150" s="104"/>
      <c r="J150" s="104"/>
      <c r="K150" s="104"/>
      <c r="L150" s="104"/>
      <c r="M150" s="104"/>
      <c r="N150" s="104"/>
      <c r="O150" s="104"/>
      <c r="P150" s="104"/>
      <c r="Q150" s="104"/>
      <c r="R150" s="104"/>
      <c r="S150" s="104"/>
      <c r="T150" s="104"/>
    </row>
    <row r="151" spans="1:20" x14ac:dyDescent="0.35">
      <c r="A151" s="103" t="s">
        <v>99</v>
      </c>
      <c r="B151" s="104"/>
      <c r="C151" s="104"/>
      <c r="D151" s="104"/>
      <c r="E151" s="104"/>
      <c r="F151" s="104"/>
      <c r="G151" s="104"/>
      <c r="H151" s="104"/>
      <c r="I151" s="104"/>
      <c r="J151" s="104"/>
      <c r="K151" s="104"/>
      <c r="L151" s="104"/>
      <c r="M151" s="104"/>
      <c r="N151" s="104"/>
      <c r="O151" s="104"/>
      <c r="P151" s="104"/>
      <c r="Q151" s="104"/>
      <c r="R151" s="104"/>
      <c r="S151" s="104"/>
      <c r="T151" s="104"/>
    </row>
    <row r="152" spans="1:20" x14ac:dyDescent="0.35">
      <c r="A152" s="103" t="s">
        <v>100</v>
      </c>
      <c r="B152" s="104"/>
      <c r="C152" s="104"/>
      <c r="D152" s="104"/>
      <c r="E152" s="104"/>
      <c r="F152" s="104"/>
      <c r="G152" s="104"/>
      <c r="H152" s="104"/>
      <c r="I152" s="104"/>
      <c r="J152" s="104"/>
      <c r="K152" s="104"/>
      <c r="L152" s="104"/>
      <c r="M152" s="104"/>
      <c r="N152" s="104"/>
      <c r="O152" s="104"/>
      <c r="P152" s="104"/>
      <c r="Q152" s="104"/>
      <c r="R152" s="104"/>
      <c r="S152" s="104"/>
      <c r="T152" s="104"/>
    </row>
    <row r="153" spans="1:20" x14ac:dyDescent="0.35">
      <c r="A153" s="103" t="s">
        <v>89</v>
      </c>
      <c r="B153" s="104"/>
      <c r="C153" s="104"/>
      <c r="D153" s="104"/>
      <c r="E153" s="104"/>
      <c r="F153" s="104"/>
      <c r="G153" s="104"/>
      <c r="H153" s="104"/>
      <c r="I153" s="104"/>
      <c r="J153" s="104"/>
      <c r="K153" s="104"/>
      <c r="L153" s="104"/>
      <c r="M153" s="104"/>
      <c r="N153" s="104"/>
      <c r="O153" s="104"/>
      <c r="P153" s="104"/>
      <c r="Q153" s="104"/>
      <c r="R153" s="104"/>
      <c r="S153" s="104"/>
      <c r="T153" s="104"/>
    </row>
    <row r="154" spans="1:20" x14ac:dyDescent="0.35">
      <c r="A154" s="103" t="s">
        <v>90</v>
      </c>
      <c r="B154" s="104"/>
      <c r="C154" s="104"/>
      <c r="D154" s="104"/>
      <c r="E154" s="104"/>
      <c r="F154" s="104"/>
      <c r="G154" s="104"/>
      <c r="H154" s="104"/>
      <c r="I154" s="104"/>
      <c r="J154" s="104"/>
      <c r="K154" s="104"/>
      <c r="L154" s="104"/>
      <c r="M154" s="104"/>
      <c r="N154" s="104"/>
      <c r="O154" s="104"/>
      <c r="P154" s="104"/>
      <c r="Q154" s="104"/>
      <c r="R154" s="104"/>
      <c r="S154" s="104"/>
      <c r="T154" s="104"/>
    </row>
    <row r="155" spans="1:20" x14ac:dyDescent="0.35">
      <c r="A155" s="103" t="s">
        <v>91</v>
      </c>
      <c r="B155" s="104"/>
      <c r="C155" s="104"/>
      <c r="D155" s="104"/>
      <c r="E155" s="104"/>
      <c r="F155" s="104"/>
      <c r="G155" s="104"/>
      <c r="H155" s="104"/>
      <c r="I155" s="104"/>
      <c r="J155" s="104"/>
      <c r="K155" s="104"/>
      <c r="L155" s="104"/>
      <c r="M155" s="104"/>
      <c r="N155" s="104"/>
      <c r="O155" s="104"/>
      <c r="P155" s="104"/>
      <c r="Q155" s="104"/>
      <c r="R155" s="104"/>
      <c r="S155" s="104"/>
      <c r="T155" s="104"/>
    </row>
    <row r="156" spans="1:20" x14ac:dyDescent="0.35">
      <c r="A156" s="103" t="s">
        <v>92</v>
      </c>
      <c r="B156" s="104"/>
      <c r="C156" s="104"/>
      <c r="D156" s="104"/>
      <c r="E156" s="104"/>
      <c r="F156" s="104"/>
      <c r="G156" s="104"/>
      <c r="H156" s="104"/>
      <c r="I156" s="104"/>
      <c r="J156" s="104"/>
      <c r="K156" s="104"/>
      <c r="L156" s="104"/>
      <c r="M156" s="104"/>
      <c r="N156" s="104"/>
      <c r="O156" s="104"/>
      <c r="P156" s="104"/>
      <c r="Q156" s="104"/>
      <c r="R156" s="104"/>
      <c r="S156" s="104"/>
      <c r="T156" s="104"/>
    </row>
    <row r="157" spans="1:20" x14ac:dyDescent="0.35">
      <c r="A157" s="103" t="s">
        <v>93</v>
      </c>
      <c r="B157" s="104"/>
      <c r="C157" s="104"/>
      <c r="D157" s="104"/>
      <c r="E157" s="104"/>
      <c r="F157" s="104"/>
      <c r="G157" s="104"/>
      <c r="H157" s="104"/>
      <c r="I157" s="104"/>
      <c r="J157" s="104"/>
      <c r="K157" s="104"/>
      <c r="L157" s="104"/>
      <c r="M157" s="104"/>
      <c r="N157" s="104"/>
      <c r="O157" s="104"/>
      <c r="P157" s="104"/>
      <c r="Q157" s="104"/>
      <c r="R157" s="104"/>
      <c r="S157" s="104"/>
      <c r="T157" s="104"/>
    </row>
    <row r="158" spans="1:20" x14ac:dyDescent="0.35">
      <c r="A158" s="103" t="s">
        <v>94</v>
      </c>
      <c r="B158" s="104"/>
      <c r="C158" s="104"/>
      <c r="D158" s="104"/>
      <c r="E158" s="104"/>
      <c r="F158" s="104"/>
      <c r="G158" s="104"/>
      <c r="H158" s="104"/>
      <c r="I158" s="104"/>
      <c r="J158" s="104"/>
      <c r="K158" s="104"/>
      <c r="L158" s="104"/>
      <c r="M158" s="104"/>
      <c r="N158" s="104"/>
      <c r="O158" s="104"/>
      <c r="P158" s="104"/>
      <c r="Q158" s="104"/>
      <c r="R158" s="104"/>
      <c r="S158" s="104"/>
      <c r="T158" s="104"/>
    </row>
    <row r="159" spans="1:20" x14ac:dyDescent="0.35">
      <c r="A159" s="103" t="s">
        <v>95</v>
      </c>
      <c r="B159" s="104"/>
      <c r="C159" s="104"/>
      <c r="D159" s="104"/>
      <c r="E159" s="104"/>
      <c r="F159" s="104"/>
      <c r="G159" s="104"/>
      <c r="H159" s="104"/>
      <c r="I159" s="104"/>
      <c r="J159" s="104"/>
      <c r="K159" s="104"/>
      <c r="L159" s="104"/>
      <c r="M159" s="104"/>
      <c r="N159" s="104"/>
      <c r="O159" s="104"/>
      <c r="P159" s="104"/>
      <c r="Q159" s="104"/>
      <c r="R159" s="104"/>
      <c r="S159" s="104"/>
      <c r="T159" s="104"/>
    </row>
    <row r="160" spans="1:20" x14ac:dyDescent="0.35">
      <c r="A160" s="103" t="s">
        <v>96</v>
      </c>
      <c r="B160" s="104"/>
      <c r="C160" s="104"/>
      <c r="D160" s="104"/>
      <c r="E160" s="104"/>
      <c r="F160" s="104"/>
      <c r="G160" s="104"/>
      <c r="H160" s="104"/>
      <c r="I160" s="104"/>
      <c r="J160" s="104"/>
      <c r="K160" s="104"/>
      <c r="L160" s="104"/>
      <c r="M160" s="104"/>
      <c r="N160" s="104"/>
      <c r="O160" s="104"/>
      <c r="P160" s="104"/>
      <c r="Q160" s="104"/>
      <c r="R160" s="104"/>
      <c r="S160" s="104"/>
      <c r="T160" s="104"/>
    </row>
    <row r="161" spans="1:20" x14ac:dyDescent="0.35">
      <c r="A161" s="103" t="s">
        <v>97</v>
      </c>
      <c r="B161" s="104"/>
      <c r="C161" s="104"/>
      <c r="D161" s="104"/>
      <c r="E161" s="104"/>
      <c r="F161" s="104"/>
      <c r="G161" s="104"/>
      <c r="H161" s="104"/>
      <c r="I161" s="104"/>
      <c r="J161" s="104"/>
      <c r="K161" s="104"/>
      <c r="L161" s="104"/>
      <c r="M161" s="104"/>
      <c r="N161" s="104"/>
      <c r="O161" s="104"/>
      <c r="P161" s="104"/>
      <c r="Q161" s="104"/>
      <c r="R161" s="104"/>
      <c r="S161" s="104"/>
      <c r="T161" s="104"/>
    </row>
    <row r="162" spans="1:20" x14ac:dyDescent="0.35">
      <c r="A162" s="103" t="s">
        <v>98</v>
      </c>
      <c r="B162" s="104"/>
      <c r="C162" s="104"/>
      <c r="D162" s="104"/>
      <c r="E162" s="104"/>
      <c r="F162" s="104"/>
      <c r="G162" s="104"/>
      <c r="H162" s="104"/>
      <c r="I162" s="104"/>
      <c r="J162" s="104"/>
      <c r="K162" s="104"/>
      <c r="L162" s="104"/>
      <c r="M162" s="104"/>
      <c r="N162" s="104"/>
      <c r="O162" s="104"/>
      <c r="P162" s="104"/>
      <c r="Q162" s="104"/>
      <c r="R162" s="104"/>
      <c r="S162" s="104"/>
      <c r="T162" s="104"/>
    </row>
    <row r="163" spans="1:20" x14ac:dyDescent="0.35">
      <c r="A163" s="103" t="s">
        <v>99</v>
      </c>
      <c r="B163" s="104"/>
      <c r="C163" s="104"/>
      <c r="D163" s="104"/>
      <c r="E163" s="104"/>
      <c r="F163" s="104"/>
      <c r="G163" s="104"/>
      <c r="H163" s="104"/>
      <c r="I163" s="104"/>
      <c r="J163" s="104"/>
      <c r="K163" s="104"/>
      <c r="L163" s="104"/>
      <c r="M163" s="104"/>
      <c r="N163" s="104"/>
      <c r="O163" s="104"/>
      <c r="P163" s="104"/>
      <c r="Q163" s="104"/>
      <c r="R163" s="104"/>
      <c r="S163" s="104"/>
      <c r="T163" s="104"/>
    </row>
    <row r="164" spans="1:20" x14ac:dyDescent="0.35">
      <c r="A164" s="103" t="s">
        <v>100</v>
      </c>
      <c r="B164" s="104"/>
      <c r="C164" s="104"/>
      <c r="D164" s="104"/>
      <c r="E164" s="104"/>
      <c r="F164" s="104"/>
      <c r="G164" s="104"/>
      <c r="H164" s="104"/>
      <c r="I164" s="104"/>
      <c r="J164" s="104"/>
      <c r="K164" s="104"/>
      <c r="L164" s="104"/>
      <c r="M164" s="104"/>
      <c r="N164" s="104"/>
      <c r="O164" s="104"/>
      <c r="P164" s="104"/>
      <c r="Q164" s="104"/>
      <c r="R164" s="104"/>
      <c r="S164" s="104"/>
      <c r="T164" s="104"/>
    </row>
    <row r="165" spans="1:20" x14ac:dyDescent="0.35">
      <c r="A165" s="103" t="s">
        <v>89</v>
      </c>
      <c r="B165" s="104"/>
      <c r="C165" s="104"/>
      <c r="D165" s="104"/>
      <c r="E165" s="104"/>
      <c r="F165" s="104"/>
      <c r="G165" s="104"/>
      <c r="H165" s="104"/>
      <c r="I165" s="104"/>
      <c r="J165" s="104"/>
      <c r="K165" s="104"/>
      <c r="L165" s="104"/>
      <c r="M165" s="104"/>
      <c r="N165" s="104"/>
      <c r="O165" s="104"/>
      <c r="P165" s="104"/>
      <c r="Q165" s="104"/>
      <c r="R165" s="104"/>
      <c r="S165" s="104"/>
      <c r="T165" s="104"/>
    </row>
    <row r="166" spans="1:20" x14ac:dyDescent="0.35">
      <c r="A166" s="103" t="s">
        <v>90</v>
      </c>
      <c r="B166" s="104"/>
      <c r="C166" s="104"/>
      <c r="D166" s="104"/>
      <c r="E166" s="104"/>
      <c r="F166" s="104"/>
      <c r="G166" s="104"/>
      <c r="H166" s="104"/>
      <c r="I166" s="104"/>
      <c r="J166" s="104"/>
      <c r="K166" s="104"/>
      <c r="L166" s="104"/>
      <c r="M166" s="104"/>
      <c r="N166" s="104"/>
      <c r="O166" s="104"/>
      <c r="P166" s="104"/>
      <c r="Q166" s="104"/>
      <c r="R166" s="104"/>
      <c r="S166" s="104"/>
      <c r="T166" s="104"/>
    </row>
    <row r="167" spans="1:20" x14ac:dyDescent="0.35">
      <c r="A167" s="103" t="s">
        <v>91</v>
      </c>
      <c r="B167" s="104"/>
      <c r="C167" s="104"/>
      <c r="D167" s="104"/>
      <c r="E167" s="104"/>
      <c r="F167" s="104"/>
      <c r="G167" s="104"/>
      <c r="H167" s="104"/>
      <c r="I167" s="104"/>
      <c r="J167" s="104"/>
      <c r="K167" s="104"/>
      <c r="L167" s="104"/>
      <c r="M167" s="104"/>
      <c r="N167" s="104"/>
      <c r="O167" s="104"/>
      <c r="P167" s="104"/>
      <c r="Q167" s="104"/>
      <c r="R167" s="104"/>
      <c r="S167" s="104"/>
      <c r="T167" s="104"/>
    </row>
    <row r="168" spans="1:20" x14ac:dyDescent="0.35">
      <c r="A168" s="103" t="s">
        <v>92</v>
      </c>
      <c r="B168" s="104"/>
      <c r="C168" s="104"/>
      <c r="D168" s="104"/>
      <c r="E168" s="104"/>
      <c r="F168" s="104"/>
      <c r="G168" s="104"/>
      <c r="H168" s="104"/>
      <c r="I168" s="104"/>
      <c r="J168" s="104"/>
      <c r="K168" s="104"/>
      <c r="L168" s="104"/>
      <c r="M168" s="104"/>
      <c r="N168" s="104"/>
      <c r="O168" s="104"/>
      <c r="P168" s="104"/>
      <c r="Q168" s="104"/>
      <c r="R168" s="104"/>
      <c r="S168" s="104"/>
      <c r="T168" s="104"/>
    </row>
    <row r="169" spans="1:20" x14ac:dyDescent="0.35">
      <c r="A169" s="103" t="s">
        <v>93</v>
      </c>
      <c r="B169" s="104"/>
      <c r="C169" s="104"/>
      <c r="D169" s="104"/>
      <c r="E169" s="104"/>
      <c r="F169" s="104"/>
      <c r="G169" s="104"/>
      <c r="H169" s="104"/>
      <c r="I169" s="104"/>
      <c r="J169" s="104"/>
      <c r="K169" s="104"/>
      <c r="L169" s="104"/>
      <c r="M169" s="104"/>
      <c r="N169" s="104"/>
      <c r="O169" s="104"/>
      <c r="P169" s="104"/>
      <c r="Q169" s="104"/>
      <c r="R169" s="104"/>
      <c r="S169" s="104"/>
      <c r="T169" s="104"/>
    </row>
    <row r="170" spans="1:20" x14ac:dyDescent="0.35">
      <c r="A170" s="103" t="s">
        <v>94</v>
      </c>
      <c r="B170" s="104"/>
      <c r="C170" s="104"/>
      <c r="D170" s="104"/>
      <c r="E170" s="104"/>
      <c r="F170" s="104"/>
      <c r="G170" s="104"/>
      <c r="H170" s="104"/>
      <c r="I170" s="104"/>
      <c r="J170" s="104"/>
      <c r="K170" s="104"/>
      <c r="L170" s="104"/>
      <c r="M170" s="104"/>
      <c r="N170" s="104"/>
      <c r="O170" s="104"/>
      <c r="P170" s="104"/>
      <c r="Q170" s="104"/>
      <c r="R170" s="104"/>
      <c r="S170" s="104"/>
      <c r="T170" s="104"/>
    </row>
    <row r="171" spans="1:20" x14ac:dyDescent="0.35">
      <c r="A171" s="103" t="s">
        <v>95</v>
      </c>
      <c r="B171" s="104"/>
      <c r="C171" s="104"/>
      <c r="D171" s="104"/>
      <c r="E171" s="104"/>
      <c r="F171" s="104"/>
      <c r="G171" s="104"/>
      <c r="H171" s="104"/>
      <c r="I171" s="104"/>
      <c r="J171" s="104"/>
      <c r="K171" s="104"/>
      <c r="L171" s="104"/>
      <c r="M171" s="104"/>
      <c r="N171" s="104"/>
      <c r="O171" s="104"/>
      <c r="P171" s="104"/>
      <c r="Q171" s="104"/>
      <c r="R171" s="104"/>
      <c r="S171" s="104"/>
      <c r="T171" s="104"/>
    </row>
    <row r="172" spans="1:20" x14ac:dyDescent="0.35">
      <c r="A172" s="103" t="s">
        <v>96</v>
      </c>
      <c r="B172" s="104"/>
      <c r="C172" s="104"/>
      <c r="D172" s="104"/>
      <c r="E172" s="104"/>
      <c r="F172" s="104"/>
      <c r="G172" s="104"/>
      <c r="H172" s="104"/>
      <c r="I172" s="104"/>
      <c r="J172" s="104"/>
      <c r="K172" s="104"/>
      <c r="L172" s="104"/>
      <c r="M172" s="104"/>
      <c r="N172" s="104"/>
      <c r="O172" s="104"/>
      <c r="P172" s="104"/>
      <c r="Q172" s="104"/>
      <c r="R172" s="104"/>
      <c r="S172" s="104"/>
      <c r="T172" s="104"/>
    </row>
    <row r="173" spans="1:20" x14ac:dyDescent="0.35">
      <c r="A173" s="103" t="s">
        <v>97</v>
      </c>
      <c r="B173" s="104"/>
      <c r="C173" s="104"/>
      <c r="D173" s="104"/>
      <c r="E173" s="104"/>
      <c r="F173" s="104"/>
      <c r="G173" s="104"/>
      <c r="H173" s="104"/>
      <c r="I173" s="104"/>
      <c r="J173" s="104"/>
      <c r="K173" s="104"/>
      <c r="L173" s="104"/>
      <c r="M173" s="104"/>
      <c r="N173" s="104"/>
      <c r="O173" s="104"/>
      <c r="P173" s="104"/>
      <c r="Q173" s="104"/>
      <c r="R173" s="104"/>
      <c r="S173" s="104"/>
      <c r="T173" s="104"/>
    </row>
    <row r="174" spans="1:20" x14ac:dyDescent="0.35">
      <c r="A174" s="103" t="s">
        <v>98</v>
      </c>
      <c r="B174" s="104"/>
      <c r="C174" s="104"/>
      <c r="D174" s="104"/>
      <c r="E174" s="104"/>
      <c r="F174" s="104"/>
      <c r="G174" s="104"/>
      <c r="H174" s="104"/>
      <c r="I174" s="104"/>
      <c r="J174" s="104"/>
      <c r="K174" s="104"/>
      <c r="L174" s="104"/>
      <c r="M174" s="104"/>
      <c r="N174" s="104"/>
      <c r="O174" s="104"/>
      <c r="P174" s="104"/>
      <c r="Q174" s="104"/>
      <c r="R174" s="104"/>
      <c r="S174" s="104"/>
      <c r="T174" s="104"/>
    </row>
    <row r="175" spans="1:20" x14ac:dyDescent="0.35">
      <c r="A175" s="103" t="s">
        <v>99</v>
      </c>
      <c r="B175" s="104"/>
      <c r="C175" s="104"/>
      <c r="D175" s="104"/>
      <c r="E175" s="104"/>
      <c r="F175" s="104"/>
      <c r="G175" s="104"/>
      <c r="H175" s="104"/>
      <c r="I175" s="104"/>
      <c r="J175" s="104"/>
      <c r="K175" s="104"/>
      <c r="L175" s="104"/>
      <c r="M175" s="104"/>
      <c r="N175" s="104"/>
      <c r="O175" s="104"/>
      <c r="P175" s="104"/>
      <c r="Q175" s="104"/>
      <c r="R175" s="104"/>
      <c r="S175" s="104"/>
      <c r="T175" s="104"/>
    </row>
    <row r="176" spans="1:20" x14ac:dyDescent="0.35">
      <c r="A176" s="103" t="s">
        <v>100</v>
      </c>
      <c r="B176" s="104"/>
      <c r="C176" s="104"/>
      <c r="D176" s="104"/>
      <c r="E176" s="104"/>
      <c r="F176" s="104"/>
      <c r="G176" s="104"/>
      <c r="H176" s="104"/>
      <c r="I176" s="104"/>
      <c r="J176" s="104"/>
      <c r="K176" s="104"/>
      <c r="L176" s="104"/>
      <c r="M176" s="104"/>
      <c r="N176" s="104"/>
      <c r="O176" s="104"/>
      <c r="P176" s="104"/>
      <c r="Q176" s="104"/>
      <c r="R176" s="104"/>
      <c r="S176" s="104"/>
      <c r="T176" s="104"/>
    </row>
    <row r="177" spans="1:20" x14ac:dyDescent="0.35">
      <c r="A177" s="103" t="s">
        <v>138</v>
      </c>
      <c r="B177" s="104">
        <f>'Month (mcm)'!B177</f>
        <v>3282.08</v>
      </c>
      <c r="C177" s="104">
        <f>'Month (mcm)'!C177</f>
        <v>6404.81</v>
      </c>
      <c r="D177" s="104">
        <f>'Month (mcm)'!D177</f>
        <v>786.82</v>
      </c>
      <c r="E177" s="104">
        <f>'Month (mcm)'!E177</f>
        <v>5617.9900000000007</v>
      </c>
      <c r="F177" s="104">
        <f>'Month (mcm)'!F177</f>
        <v>248.13</v>
      </c>
      <c r="G177" s="104">
        <f>'Month (mcm)'!G177</f>
        <v>-4.41</v>
      </c>
      <c r="H177" s="104">
        <f>'Month (mcm)'!H177</f>
        <v>51.49</v>
      </c>
      <c r="I177" s="104">
        <f>'Month (mcm)'!I177</f>
        <v>9686.89</v>
      </c>
      <c r="J177" s="104">
        <f>'Month (mcm)'!J177</f>
        <v>9195.2799999999988</v>
      </c>
      <c r="K177" s="104" t="str">
        <f>'Month (mcm)'!K177</f>
        <v>[x]</v>
      </c>
      <c r="L177" s="104" t="str">
        <f>'Month (mcm)'!L177</f>
        <v>[x]</v>
      </c>
      <c r="M177" s="104" t="str">
        <f>'Month (mcm)'!M177</f>
        <v>[x]</v>
      </c>
      <c r="N177" s="104" t="str">
        <f>'Month (mcm)'!N177</f>
        <v>[x]</v>
      </c>
      <c r="O177" s="104">
        <f>'Month (mcm)'!O177</f>
        <v>341.31</v>
      </c>
      <c r="P177" s="104">
        <f>'Month (mcm)'!P177</f>
        <v>15.04</v>
      </c>
      <c r="Q177" s="104">
        <f>'Month (mcm)'!Q177</f>
        <v>48.69</v>
      </c>
      <c r="R177" s="104">
        <f>'Month (mcm)'!R177</f>
        <v>0</v>
      </c>
      <c r="S177" s="104" t="str">
        <f>'Month (mcm)'!S177</f>
        <v>[x]</v>
      </c>
      <c r="T177" s="104" t="str">
        <f>'Month (mcm)'!T177</f>
        <v>[x]</v>
      </c>
    </row>
    <row r="178" spans="1:20" x14ac:dyDescent="0.35">
      <c r="A178" s="103" t="s">
        <v>139</v>
      </c>
      <c r="B178" s="104">
        <f>'Month (mcm)'!B178+Calculation_mcm!B177</f>
        <v>6221.03</v>
      </c>
      <c r="C178" s="104">
        <f>'Month (mcm)'!C178+Calculation_mcm!C177</f>
        <v>11281.310000000001</v>
      </c>
      <c r="D178" s="104">
        <f>'Month (mcm)'!D178+Calculation_mcm!D177</f>
        <v>1680.35</v>
      </c>
      <c r="E178" s="104">
        <f>'Month (mcm)'!E178+Calculation_mcm!E177</f>
        <v>9600.9600000000009</v>
      </c>
      <c r="F178" s="104">
        <f>'Month (mcm)'!F178+Calculation_mcm!F177</f>
        <v>407.93</v>
      </c>
      <c r="G178" s="104">
        <f>'Month (mcm)'!G178+Calculation_mcm!G177</f>
        <v>-8.8000000000000007</v>
      </c>
      <c r="H178" s="104">
        <f>'Month (mcm)'!H178+Calculation_mcm!H177</f>
        <v>97.990000000000009</v>
      </c>
      <c r="I178" s="104">
        <f>'Month (mcm)'!I178+Calculation_mcm!I177</f>
        <v>17502.34</v>
      </c>
      <c r="J178" s="104">
        <f>'Month (mcm)'!J178+Calculation_mcm!J177</f>
        <v>16319.109999999999</v>
      </c>
      <c r="K178" s="104"/>
      <c r="L178" s="104"/>
      <c r="M178" s="104"/>
      <c r="N178" s="104"/>
      <c r="O178" s="104">
        <f>'Month (mcm)'!O178+Calculation_mcm!O177</f>
        <v>663.45</v>
      </c>
      <c r="P178" s="104">
        <f>'Month (mcm)'!P178+Calculation_mcm!P177</f>
        <v>24.549999999999997</v>
      </c>
      <c r="Q178" s="104">
        <f>'Month (mcm)'!Q178+Calculation_mcm!Q177</f>
        <v>78.819999999999993</v>
      </c>
      <c r="R178" s="104">
        <f>'Month (mcm)'!R178+Calculation_mcm!R177</f>
        <v>0</v>
      </c>
      <c r="S178" s="104"/>
      <c r="T178" s="104"/>
    </row>
    <row r="179" spans="1:20" x14ac:dyDescent="0.35">
      <c r="A179" s="103" t="s">
        <v>128</v>
      </c>
      <c r="B179" s="104">
        <f>'Month (mcm)'!B179+Calculation_mcm!B178</f>
        <v>9391.9</v>
      </c>
      <c r="C179" s="104">
        <f>'Month (mcm)'!C179+Calculation_mcm!C178</f>
        <v>16360.420000000002</v>
      </c>
      <c r="D179" s="104">
        <f>'Month (mcm)'!D179+Calculation_mcm!D178</f>
        <v>3013.49</v>
      </c>
      <c r="E179" s="104">
        <f>'Month (mcm)'!E179+Calculation_mcm!E178</f>
        <v>13346.93</v>
      </c>
      <c r="F179" s="104">
        <f>'Month (mcm)'!F179+Calculation_mcm!F178</f>
        <v>436.56</v>
      </c>
      <c r="G179" s="104">
        <f>'Month (mcm)'!G179+Calculation_mcm!G178</f>
        <v>-13.190000000000001</v>
      </c>
      <c r="H179" s="104">
        <f>'Month (mcm)'!H179+Calculation_mcm!H178</f>
        <v>149.48000000000002</v>
      </c>
      <c r="I179" s="104">
        <f>'Month (mcm)'!I179+Calculation_mcm!I178</f>
        <v>25752.32</v>
      </c>
      <c r="J179" s="104">
        <f>'Month (mcm)'!J179+Calculation_mcm!J178</f>
        <v>23311.679999999997</v>
      </c>
      <c r="K179" s="104"/>
      <c r="L179" s="104"/>
      <c r="M179" s="104"/>
      <c r="N179" s="104"/>
      <c r="O179" s="104">
        <f>'Month (mcm)'!O179+Calculation_mcm!O178</f>
        <v>1000.1200000000001</v>
      </c>
      <c r="P179" s="104">
        <f>'Month (mcm)'!P179+Calculation_mcm!P178</f>
        <v>30.559999999999995</v>
      </c>
      <c r="Q179" s="104">
        <f>'Month (mcm)'!Q179+Calculation_mcm!Q178</f>
        <v>110.78999999999999</v>
      </c>
      <c r="R179" s="104">
        <f>'Month (mcm)'!R179+Calculation_mcm!R178</f>
        <v>0</v>
      </c>
      <c r="S179" s="104"/>
      <c r="T179" s="104"/>
    </row>
    <row r="180" spans="1:20" x14ac:dyDescent="0.35">
      <c r="A180" s="103" t="s">
        <v>129</v>
      </c>
      <c r="B180" s="104">
        <f>'Month (mcm)'!B180+Calculation_mcm!B179</f>
        <v>12573.32</v>
      </c>
      <c r="C180" s="104">
        <f>'Month (mcm)'!C180+Calculation_mcm!C179</f>
        <v>21728.45</v>
      </c>
      <c r="D180" s="104">
        <f>'Month (mcm)'!D180+Calculation_mcm!D179</f>
        <v>5372.3899999999994</v>
      </c>
      <c r="E180" s="104">
        <f>'Month (mcm)'!E180+Calculation_mcm!E179</f>
        <v>16356.06</v>
      </c>
      <c r="F180" s="104">
        <f>'Month (mcm)'!F180+Calculation_mcm!F179</f>
        <v>550.27</v>
      </c>
      <c r="G180" s="104">
        <f>'Month (mcm)'!G180+Calculation_mcm!G179</f>
        <v>-17.100000000000001</v>
      </c>
      <c r="H180" s="104">
        <f>'Month (mcm)'!H180+Calculation_mcm!H179</f>
        <v>199.31</v>
      </c>
      <c r="I180" s="104">
        <f>'Month (mcm)'!I180+Calculation_mcm!I179</f>
        <v>34301.770000000004</v>
      </c>
      <c r="J180" s="104">
        <f>'Month (mcm)'!J180+Calculation_mcm!J179</f>
        <v>29661.859999999997</v>
      </c>
      <c r="K180" s="104"/>
      <c r="L180" s="104"/>
      <c r="M180" s="104"/>
      <c r="N180" s="104"/>
      <c r="O180" s="104">
        <f>'Month (mcm)'!O180+Calculation_mcm!O179</f>
        <v>1326.2900000000002</v>
      </c>
      <c r="P180" s="104">
        <f>'Month (mcm)'!P180+Calculation_mcm!P179</f>
        <v>44.709999999999994</v>
      </c>
      <c r="Q180" s="104">
        <f>'Month (mcm)'!Q180+Calculation_mcm!Q179</f>
        <v>156.19</v>
      </c>
      <c r="R180" s="104">
        <f>'Month (mcm)'!R180+Calculation_mcm!R179</f>
        <v>0</v>
      </c>
      <c r="S180" s="104"/>
      <c r="T180" s="104"/>
    </row>
    <row r="181" spans="1:20" x14ac:dyDescent="0.35">
      <c r="A181" s="103" t="s">
        <v>130</v>
      </c>
      <c r="B181" s="104">
        <f>'Month (mcm)'!B181+Calculation_mcm!B180</f>
        <v>15898.77</v>
      </c>
      <c r="C181" s="104">
        <f>'Month (mcm)'!C181+Calculation_mcm!C180</f>
        <v>26060.03</v>
      </c>
      <c r="D181" s="104">
        <f>'Month (mcm)'!D181+Calculation_mcm!D180</f>
        <v>7899.0499999999993</v>
      </c>
      <c r="E181" s="104">
        <f>'Month (mcm)'!E181+Calculation_mcm!E180</f>
        <v>18160.98</v>
      </c>
      <c r="F181" s="104">
        <f>'Month (mcm)'!F181+Calculation_mcm!F180</f>
        <v>256.7</v>
      </c>
      <c r="G181" s="104">
        <f>'Month (mcm)'!G181+Calculation_mcm!G180</f>
        <v>-20.98</v>
      </c>
      <c r="H181" s="104">
        <f>'Month (mcm)'!H181+Calculation_mcm!H180</f>
        <v>250.8</v>
      </c>
      <c r="I181" s="104">
        <f>'Month (mcm)'!I181+Calculation_mcm!I180</f>
        <v>41958.8</v>
      </c>
      <c r="J181" s="104">
        <f>'Month (mcm)'!J181+Calculation_mcm!J180</f>
        <v>34546.269999999997</v>
      </c>
      <c r="K181" s="104"/>
      <c r="L181" s="104"/>
      <c r="M181" s="104"/>
      <c r="N181" s="104"/>
      <c r="O181" s="104">
        <f>'Month (mcm)'!O181+Calculation_mcm!O180</f>
        <v>1647.4600000000003</v>
      </c>
      <c r="P181" s="104">
        <f>'Month (mcm)'!P181+Calculation_mcm!P180</f>
        <v>64.22</v>
      </c>
      <c r="Q181" s="104">
        <f>'Month (mcm)'!Q181+Calculation_mcm!Q180</f>
        <v>185.92</v>
      </c>
      <c r="R181" s="104">
        <f>'Month (mcm)'!R181+Calculation_mcm!R180</f>
        <v>0</v>
      </c>
      <c r="S181" s="104"/>
      <c r="T181" s="104"/>
    </row>
    <row r="182" spans="1:20" x14ac:dyDescent="0.35">
      <c r="A182" s="103" t="s">
        <v>131</v>
      </c>
      <c r="B182" s="104">
        <f>'Month (mcm)'!B182+Calculation_mcm!B181</f>
        <v>18966.740000000002</v>
      </c>
      <c r="C182" s="104">
        <f>'Month (mcm)'!C182+Calculation_mcm!C181</f>
        <v>29691.579999999998</v>
      </c>
      <c r="D182" s="104">
        <f>'Month (mcm)'!D182+Calculation_mcm!D181</f>
        <v>10295.519999999999</v>
      </c>
      <c r="E182" s="104">
        <f>'Month (mcm)'!E182+Calculation_mcm!E181</f>
        <v>19396.060000000001</v>
      </c>
      <c r="F182" s="104">
        <f>'Month (mcm)'!F182+Calculation_mcm!F181</f>
        <v>-102.48000000000002</v>
      </c>
      <c r="G182" s="104">
        <f>'Month (mcm)'!G182+Calculation_mcm!G181</f>
        <v>-24.87</v>
      </c>
      <c r="H182" s="104">
        <f>'Month (mcm)'!H182+Calculation_mcm!H181</f>
        <v>300.63</v>
      </c>
      <c r="I182" s="104">
        <f>'Month (mcm)'!I182+Calculation_mcm!I181</f>
        <v>48658.320000000007</v>
      </c>
      <c r="J182" s="104">
        <f>'Month (mcm)'!J182+Calculation_mcm!J181</f>
        <v>38536.080000000002</v>
      </c>
      <c r="K182" s="104"/>
      <c r="L182" s="104"/>
      <c r="M182" s="104"/>
      <c r="N182" s="104"/>
      <c r="O182" s="104">
        <f>'Month (mcm)'!O182+Calculation_mcm!O181</f>
        <v>1950.5800000000004</v>
      </c>
      <c r="P182" s="104">
        <f>'Month (mcm)'!P182+Calculation_mcm!P181</f>
        <v>81.36</v>
      </c>
      <c r="Q182" s="104">
        <f>'Month (mcm)'!Q182+Calculation_mcm!Q181</f>
        <v>207.07</v>
      </c>
      <c r="R182" s="104">
        <f>'Month (mcm)'!R182+Calculation_mcm!R181</f>
        <v>0</v>
      </c>
      <c r="S182" s="104"/>
      <c r="T182" s="104"/>
    </row>
    <row r="183" spans="1:20" x14ac:dyDescent="0.35">
      <c r="A183" s="103" t="s">
        <v>132</v>
      </c>
      <c r="B183" s="104">
        <f>'Month (mcm)'!B183+Calculation_mcm!B182</f>
        <v>22005.9</v>
      </c>
      <c r="C183" s="104">
        <f>'Month (mcm)'!C183+Calculation_mcm!C182</f>
        <v>33311.58</v>
      </c>
      <c r="D183" s="104">
        <f>'Month (mcm)'!D183+Calculation_mcm!D182</f>
        <v>12809.539999999999</v>
      </c>
      <c r="E183" s="104">
        <f>'Month (mcm)'!E183+Calculation_mcm!E182</f>
        <v>20502.04</v>
      </c>
      <c r="F183" s="104">
        <f>'Month (mcm)'!F183+Calculation_mcm!F182</f>
        <v>-140.47000000000003</v>
      </c>
      <c r="G183" s="104">
        <f>'Month (mcm)'!G183+Calculation_mcm!G182</f>
        <v>-27.41</v>
      </c>
      <c r="H183" s="104">
        <f>'Month (mcm)'!H183+Calculation_mcm!H182</f>
        <v>352.12</v>
      </c>
      <c r="I183" s="104">
        <f>'Month (mcm)'!I183+Calculation_mcm!I182</f>
        <v>55317.48000000001</v>
      </c>
      <c r="J183" s="104">
        <f>'Month (mcm)'!J183+Calculation_mcm!J182</f>
        <v>42692.18</v>
      </c>
      <c r="K183" s="104"/>
      <c r="L183" s="104"/>
      <c r="M183" s="104"/>
      <c r="N183" s="104"/>
      <c r="O183" s="104">
        <f>'Month (mcm)'!O183+Calculation_mcm!O182</f>
        <v>2275.0400000000004</v>
      </c>
      <c r="P183" s="104">
        <f>'Month (mcm)'!P183+Calculation_mcm!P182</f>
        <v>96.18</v>
      </c>
      <c r="Q183" s="104">
        <f>'Month (mcm)'!Q183+Calculation_mcm!Q182</f>
        <v>220.29</v>
      </c>
      <c r="R183" s="104">
        <f>'Month (mcm)'!R183+Calculation_mcm!R182</f>
        <v>0</v>
      </c>
      <c r="S183" s="104"/>
      <c r="T183" s="104"/>
    </row>
    <row r="184" spans="1:20" x14ac:dyDescent="0.35">
      <c r="A184" s="103" t="s">
        <v>133</v>
      </c>
      <c r="B184" s="104">
        <f>'Month (mcm)'!B184+Calculation_mcm!B183</f>
        <v>24768.5</v>
      </c>
      <c r="C184" s="104">
        <f>'Month (mcm)'!C184+Calculation_mcm!C183</f>
        <v>36955.480000000003</v>
      </c>
      <c r="D184" s="104">
        <f>'Month (mcm)'!D184+Calculation_mcm!D183</f>
        <v>15241.5</v>
      </c>
      <c r="E184" s="104">
        <f>'Month (mcm)'!E184+Calculation_mcm!E183</f>
        <v>21713.98</v>
      </c>
      <c r="F184" s="104">
        <f>'Month (mcm)'!F184+Calculation_mcm!F183</f>
        <v>-150.45000000000002</v>
      </c>
      <c r="G184" s="104">
        <f>'Month (mcm)'!G184+Calculation_mcm!G183</f>
        <v>-29.95</v>
      </c>
      <c r="H184" s="104">
        <f>'Month (mcm)'!H184+Calculation_mcm!H183</f>
        <v>403.61</v>
      </c>
      <c r="I184" s="104">
        <f>'Month (mcm)'!I184+Calculation_mcm!I183</f>
        <v>61723.98000000001</v>
      </c>
      <c r="J184" s="104">
        <f>'Month (mcm)'!J184+Calculation_mcm!J183</f>
        <v>46705.69</v>
      </c>
      <c r="K184" s="104"/>
      <c r="L184" s="104"/>
      <c r="M184" s="104"/>
      <c r="N184" s="104"/>
      <c r="O184" s="104">
        <f>'Month (mcm)'!O184+Calculation_mcm!O183</f>
        <v>2543.5800000000004</v>
      </c>
      <c r="P184" s="104">
        <f>'Month (mcm)'!P184+Calculation_mcm!P183</f>
        <v>110.53</v>
      </c>
      <c r="Q184" s="104">
        <f>'Month (mcm)'!Q184+Calculation_mcm!Q183</f>
        <v>237.26</v>
      </c>
      <c r="R184" s="104">
        <f>'Month (mcm)'!R184+Calculation_mcm!R183</f>
        <v>0</v>
      </c>
      <c r="S184" s="104"/>
      <c r="T184" s="104"/>
    </row>
    <row r="185" spans="1:20" x14ac:dyDescent="0.35">
      <c r="A185" s="103" t="s">
        <v>134</v>
      </c>
      <c r="B185" s="104">
        <f>'Month (mcm)'!B185+Calculation_mcm!B184</f>
        <v>27989.42</v>
      </c>
      <c r="C185" s="104">
        <f>'Month (mcm)'!C185+Calculation_mcm!C184</f>
        <v>40482.780000000006</v>
      </c>
      <c r="D185" s="104">
        <f>'Month (mcm)'!D185+Calculation_mcm!D184</f>
        <v>17705.060000000001</v>
      </c>
      <c r="E185" s="104">
        <f>'Month (mcm)'!E185+Calculation_mcm!E184</f>
        <v>22777.72</v>
      </c>
      <c r="F185" s="104">
        <f>'Month (mcm)'!F185+Calculation_mcm!F184</f>
        <v>-40.300000000000011</v>
      </c>
      <c r="G185" s="104">
        <f>'Month (mcm)'!G185+Calculation_mcm!G184</f>
        <v>-32.49</v>
      </c>
      <c r="H185" s="104">
        <f>'Month (mcm)'!H185+Calculation_mcm!H184</f>
        <v>453.44</v>
      </c>
      <c r="I185" s="104">
        <f>'Month (mcm)'!I185+Calculation_mcm!I184</f>
        <v>68472.200000000012</v>
      </c>
      <c r="J185" s="104">
        <f>'Month (mcm)'!J185+Calculation_mcm!J184</f>
        <v>51147.79</v>
      </c>
      <c r="K185" s="104"/>
      <c r="L185" s="104"/>
      <c r="M185" s="104"/>
      <c r="N185" s="104"/>
      <c r="O185" s="104">
        <f>'Month (mcm)'!O185+Calculation_mcm!O184</f>
        <v>2862.53</v>
      </c>
      <c r="P185" s="104">
        <f>'Month (mcm)'!P185+Calculation_mcm!P184</f>
        <v>123.81</v>
      </c>
      <c r="Q185" s="104">
        <f>'Month (mcm)'!Q185+Calculation_mcm!Q184</f>
        <v>266.26</v>
      </c>
      <c r="R185" s="104">
        <f>'Month (mcm)'!R185+Calculation_mcm!R184</f>
        <v>0</v>
      </c>
      <c r="S185" s="104"/>
      <c r="T185" s="104"/>
    </row>
    <row r="186" spans="1:20" x14ac:dyDescent="0.35">
      <c r="A186" s="103" t="s">
        <v>135</v>
      </c>
      <c r="B186" s="104">
        <f>'Month (mcm)'!B186+Calculation_mcm!B185</f>
        <v>31264.51</v>
      </c>
      <c r="C186" s="104">
        <f>'Month (mcm)'!C186+Calculation_mcm!C185</f>
        <v>45017.830000000009</v>
      </c>
      <c r="D186" s="104">
        <f>'Month (mcm)'!D186+Calculation_mcm!D185</f>
        <v>20187.420000000002</v>
      </c>
      <c r="E186" s="104">
        <f>'Month (mcm)'!E186+Calculation_mcm!E185</f>
        <v>24830.41</v>
      </c>
      <c r="F186" s="104">
        <f>'Month (mcm)'!F186+Calculation_mcm!F185</f>
        <v>-734.49</v>
      </c>
      <c r="G186" s="104">
        <f>'Month (mcm)'!G186+Calculation_mcm!G185</f>
        <v>-34.870000000000005</v>
      </c>
      <c r="H186" s="104">
        <f>'Month (mcm)'!H186+Calculation_mcm!H185</f>
        <v>504.93</v>
      </c>
      <c r="I186" s="104">
        <f>'Month (mcm)'!I186+Calculation_mcm!I185</f>
        <v>76282.340000000011</v>
      </c>
      <c r="J186" s="104">
        <f>'Month (mcm)'!J186+Calculation_mcm!J185</f>
        <v>55830.49</v>
      </c>
      <c r="K186" s="104"/>
      <c r="L186" s="104"/>
      <c r="M186" s="104"/>
      <c r="N186" s="104"/>
      <c r="O186" s="104">
        <f>'Month (mcm)'!O186+Calculation_mcm!O185</f>
        <v>3205.79</v>
      </c>
      <c r="P186" s="104">
        <f>'Month (mcm)'!P186+Calculation_mcm!P185</f>
        <v>134.94999999999999</v>
      </c>
      <c r="Q186" s="104">
        <f>'Month (mcm)'!Q186+Calculation_mcm!Q185</f>
        <v>294.87</v>
      </c>
      <c r="R186" s="104">
        <f>'Month (mcm)'!R186+Calculation_mcm!R185</f>
        <v>0</v>
      </c>
      <c r="S186" s="104"/>
      <c r="T186" s="104"/>
    </row>
    <row r="187" spans="1:20" x14ac:dyDescent="0.35">
      <c r="A187" s="103" t="s">
        <v>136</v>
      </c>
      <c r="B187" s="104">
        <f>'Month (mcm)'!B187+Calculation_mcm!B186</f>
        <v>34371.81</v>
      </c>
      <c r="C187" s="104">
        <f>'Month (mcm)'!C187+Calculation_mcm!C186</f>
        <v>49860.210000000006</v>
      </c>
      <c r="D187" s="104">
        <f>'Month (mcm)'!D187+Calculation_mcm!D186</f>
        <v>21768.120000000003</v>
      </c>
      <c r="E187" s="104">
        <f>'Month (mcm)'!E187+Calculation_mcm!E186</f>
        <v>28092.09</v>
      </c>
      <c r="F187" s="104">
        <f>'Month (mcm)'!F187+Calculation_mcm!F186</f>
        <v>-562.73</v>
      </c>
      <c r="G187" s="104">
        <f>'Month (mcm)'!G187+Calculation_mcm!G186</f>
        <v>-37.250000000000007</v>
      </c>
      <c r="H187" s="104">
        <f>'Month (mcm)'!H187+Calculation_mcm!H186</f>
        <v>554.76</v>
      </c>
      <c r="I187" s="104">
        <f>'Month (mcm)'!I187+Calculation_mcm!I186</f>
        <v>84232.020000000019</v>
      </c>
      <c r="J187" s="104">
        <f>'Month (mcm)'!J187+Calculation_mcm!J186</f>
        <v>62418.68</v>
      </c>
      <c r="K187" s="104"/>
      <c r="L187" s="104"/>
      <c r="M187" s="104"/>
      <c r="N187" s="104"/>
      <c r="O187" s="104">
        <f>'Month (mcm)'!O187+Calculation_mcm!O186</f>
        <v>3514.34</v>
      </c>
      <c r="P187" s="104">
        <f>'Month (mcm)'!P187+Calculation_mcm!P186</f>
        <v>146.1</v>
      </c>
      <c r="Q187" s="104">
        <f>'Month (mcm)'!Q187+Calculation_mcm!Q186</f>
        <v>330.28</v>
      </c>
      <c r="R187" s="104">
        <f>'Month (mcm)'!R187+Calculation_mcm!R186</f>
        <v>0</v>
      </c>
      <c r="S187" s="104"/>
      <c r="T187" s="104"/>
    </row>
    <row r="188" spans="1:20" x14ac:dyDescent="0.35">
      <c r="A188" s="103" t="s">
        <v>137</v>
      </c>
      <c r="B188" s="104">
        <f>'Month (mcm)'!B188+Calculation_mcm!B187</f>
        <v>37737.649999999994</v>
      </c>
      <c r="C188" s="104">
        <f>'Month (mcm)'!C188+Calculation_mcm!C187</f>
        <v>56523.460000000006</v>
      </c>
      <c r="D188" s="104">
        <f>'Month (mcm)'!D188+Calculation_mcm!D187</f>
        <v>23454.230000000003</v>
      </c>
      <c r="E188" s="104">
        <f>'Month (mcm)'!E188+Calculation_mcm!E187</f>
        <v>33069.230000000003</v>
      </c>
      <c r="F188" s="104">
        <f>'Month (mcm)'!F188+Calculation_mcm!F187</f>
        <v>-363.11</v>
      </c>
      <c r="G188" s="104">
        <f>'Month (mcm)'!G188+Calculation_mcm!G187</f>
        <v>-39.640000000000008</v>
      </c>
      <c r="H188" s="104">
        <f>'Month (mcm)'!H188+Calculation_mcm!H187</f>
        <v>606.25</v>
      </c>
      <c r="I188" s="104">
        <f>'Month (mcm)'!I188+Calculation_mcm!I187</f>
        <v>94261.110000000015</v>
      </c>
      <c r="J188" s="104">
        <f>'Month (mcm)'!J188+Calculation_mcm!J187</f>
        <v>71010.38</v>
      </c>
      <c r="K188" s="104"/>
      <c r="L188" s="104"/>
      <c r="M188" s="104"/>
      <c r="N188" s="104"/>
      <c r="O188" s="104">
        <f>'Month (mcm)'!O188+Calculation_mcm!O187</f>
        <v>3852.3900000000003</v>
      </c>
      <c r="P188" s="104">
        <f>'Month (mcm)'!P188+Calculation_mcm!P187</f>
        <v>162.94</v>
      </c>
      <c r="Q188" s="104">
        <f>'Month (mcm)'!Q188+Calculation_mcm!Q187</f>
        <v>380.32</v>
      </c>
      <c r="R188" s="104">
        <f>'Month (mcm)'!R188+Calculation_mcm!R187</f>
        <v>0</v>
      </c>
      <c r="S188" s="104"/>
      <c r="T188" s="104"/>
    </row>
    <row r="189" spans="1:20" x14ac:dyDescent="0.35">
      <c r="A189" s="103" t="s">
        <v>387</v>
      </c>
      <c r="B189" s="104">
        <f>'Month (mcm)'!B189</f>
        <v>3282.34</v>
      </c>
      <c r="C189" s="104">
        <f>'Month (mcm)'!C189</f>
        <v>5836.68</v>
      </c>
      <c r="D189" s="104">
        <f>'Month (mcm)'!D189</f>
        <v>1393.14</v>
      </c>
      <c r="E189" s="104">
        <f>'Month (mcm)'!E189</f>
        <v>4443.54</v>
      </c>
      <c r="F189" s="104">
        <f>'Month (mcm)'!F189</f>
        <v>181.72</v>
      </c>
      <c r="G189" s="104">
        <f>'Month (mcm)'!G189</f>
        <v>-1.84</v>
      </c>
      <c r="H189" s="104">
        <f>'Month (mcm)'!H189</f>
        <v>57</v>
      </c>
      <c r="I189" s="104">
        <f>'Month (mcm)'!I189</f>
        <v>9119.02</v>
      </c>
      <c r="J189" s="104">
        <f>'Month (mcm)'!J189</f>
        <v>7962.76</v>
      </c>
      <c r="K189" s="104">
        <f>'Month (mcm)'!K189</f>
        <v>1615.79</v>
      </c>
      <c r="L189" s="104">
        <f>'Month (mcm)'!L189</f>
        <v>3656.47</v>
      </c>
      <c r="M189" s="104">
        <f>'Month (mcm)'!M189</f>
        <v>849.26</v>
      </c>
      <c r="N189" s="104">
        <f>'Month (mcm)'!N189</f>
        <v>1090.67</v>
      </c>
      <c r="O189" s="104">
        <f>'Month (mcm)'!O189</f>
        <v>339.33</v>
      </c>
      <c r="P189" s="104">
        <f>'Month (mcm)'!P189</f>
        <v>11.56</v>
      </c>
      <c r="Q189" s="104">
        <f>'Month (mcm)'!Q189</f>
        <v>43.18</v>
      </c>
      <c r="R189" s="104">
        <f>'Month (mcm)'!R189</f>
        <v>0</v>
      </c>
      <c r="S189" s="104">
        <f>'Month (mcm)'!S189</f>
        <v>377.01</v>
      </c>
      <c r="T189" s="104">
        <f>'Month (mcm)'!T189</f>
        <v>7983.2700000000013</v>
      </c>
    </row>
    <row r="190" spans="1:20" x14ac:dyDescent="0.35">
      <c r="A190" s="103" t="s">
        <v>376</v>
      </c>
      <c r="B190" s="104">
        <f>'Month (mcm)'!B190+Calculation_mcm!B189</f>
        <v>6146.63</v>
      </c>
      <c r="C190" s="104">
        <f>'Month (mcm)'!C190+Calculation_mcm!C189</f>
        <v>10468.459999999999</v>
      </c>
      <c r="D190" s="104">
        <f>'Month (mcm)'!D190+Calculation_mcm!D189</f>
        <v>2780.55</v>
      </c>
      <c r="E190" s="104">
        <f>'Month (mcm)'!E190+Calculation_mcm!E189</f>
        <v>7687.91</v>
      </c>
      <c r="F190" s="104">
        <f>'Month (mcm)'!F190+Calculation_mcm!F189</f>
        <v>623.13</v>
      </c>
      <c r="G190" s="104">
        <f>'Month (mcm)'!G190+Calculation_mcm!G189</f>
        <v>-3.67</v>
      </c>
      <c r="H190" s="104">
        <f>'Month (mcm)'!H190+Calculation_mcm!H189</f>
        <v>108.49000000000001</v>
      </c>
      <c r="I190" s="104">
        <f>'Month (mcm)'!I190+Calculation_mcm!I189</f>
        <v>16615.09</v>
      </c>
      <c r="J190" s="104">
        <f>'Month (mcm)'!J190+Calculation_mcm!J189</f>
        <v>14562.49</v>
      </c>
      <c r="K190" s="104">
        <f>'Month (mcm)'!K190+Calculation_mcm!K189</f>
        <v>3250.8599999999997</v>
      </c>
      <c r="L190" s="104">
        <f>'Month (mcm)'!L190+Calculation_mcm!L189</f>
        <v>6524.8799999999992</v>
      </c>
      <c r="M190" s="104">
        <f>'Month (mcm)'!M190+Calculation_mcm!M189</f>
        <v>1686.82</v>
      </c>
      <c r="N190" s="104">
        <f>'Month (mcm)'!N190+Calculation_mcm!N189</f>
        <v>2046.64</v>
      </c>
      <c r="O190" s="104">
        <f>'Month (mcm)'!O190+Calculation_mcm!O189</f>
        <v>663.82999999999993</v>
      </c>
      <c r="P190" s="104">
        <f>'Month (mcm)'!P190+Calculation_mcm!P189</f>
        <v>18.2</v>
      </c>
      <c r="Q190" s="104">
        <f>'Month (mcm)'!Q190+Calculation_mcm!Q189</f>
        <v>74.97</v>
      </c>
      <c r="R190" s="104">
        <f>'Month (mcm)'!R190+Calculation_mcm!R189</f>
        <v>0</v>
      </c>
      <c r="S190" s="104">
        <f>'Month (mcm)'!S190+Calculation_mcm!S189</f>
        <v>690.52</v>
      </c>
      <c r="T190" s="104">
        <f>'Month (mcm)'!T190+Calculation_mcm!T189</f>
        <v>14956.720000000001</v>
      </c>
    </row>
    <row r="191" spans="1:20" x14ac:dyDescent="0.35">
      <c r="A191" s="103" t="s">
        <v>377</v>
      </c>
      <c r="B191" s="104">
        <f>'Month (mcm)'!B191+Calculation_mcm!B190</f>
        <v>9221.0499999999993</v>
      </c>
      <c r="C191" s="104">
        <f>'Month (mcm)'!C191+Calculation_mcm!C190</f>
        <v>16290.119999999999</v>
      </c>
      <c r="D191" s="104">
        <f>'Month (mcm)'!D191+Calculation_mcm!D190</f>
        <v>4228.8500000000004</v>
      </c>
      <c r="E191" s="104">
        <f>'Month (mcm)'!E191+Calculation_mcm!E190</f>
        <v>12061.27</v>
      </c>
      <c r="F191" s="104">
        <f>'Month (mcm)'!F191+Calculation_mcm!F190</f>
        <v>529.98</v>
      </c>
      <c r="G191" s="104">
        <f>'Month (mcm)'!G191+Calculation_mcm!G190</f>
        <v>-5.51</v>
      </c>
      <c r="H191" s="104">
        <f>'Month (mcm)'!H191+Calculation_mcm!H190</f>
        <v>165.49</v>
      </c>
      <c r="I191" s="104">
        <f>'Month (mcm)'!I191+Calculation_mcm!I190</f>
        <v>25511.17</v>
      </c>
      <c r="J191" s="104">
        <f>'Month (mcm)'!J191+Calculation_mcm!J190</f>
        <v>21972.28</v>
      </c>
      <c r="K191" s="104">
        <f>'Month (mcm)'!K191+Calculation_mcm!K190</f>
        <v>4993.75</v>
      </c>
      <c r="L191" s="104">
        <f>'Month (mcm)'!L191+Calculation_mcm!L190</f>
        <v>9485.3499999999985</v>
      </c>
      <c r="M191" s="104">
        <f>'Month (mcm)'!M191+Calculation_mcm!M190</f>
        <v>2448.8000000000002</v>
      </c>
      <c r="N191" s="104">
        <f>'Month (mcm)'!N191+Calculation_mcm!N190</f>
        <v>2955.38</v>
      </c>
      <c r="O191" s="104">
        <f>'Month (mcm)'!O191+Calculation_mcm!O190</f>
        <v>1020.5699999999999</v>
      </c>
      <c r="P191" s="104">
        <f>'Month (mcm)'!P191+Calculation_mcm!P190</f>
        <v>29.31</v>
      </c>
      <c r="Q191" s="104">
        <f>'Month (mcm)'!Q191+Calculation_mcm!Q190</f>
        <v>120.72999999999999</v>
      </c>
      <c r="R191" s="104">
        <f>'Month (mcm)'!R191+Calculation_mcm!R190</f>
        <v>0</v>
      </c>
      <c r="S191" s="104">
        <f>'Month (mcm)'!S191+Calculation_mcm!S190</f>
        <v>1043.77</v>
      </c>
      <c r="T191" s="104">
        <f>'Month (mcm)'!T191+Calculation_mcm!T190</f>
        <v>22097.66</v>
      </c>
    </row>
    <row r="192" spans="1:20" x14ac:dyDescent="0.35">
      <c r="A192" s="103" t="s">
        <v>378</v>
      </c>
      <c r="B192" s="104">
        <f>'Month (mcm)'!B192+Calculation_mcm!B191</f>
        <v>12225.39</v>
      </c>
      <c r="C192" s="104">
        <f>'Month (mcm)'!C192+Calculation_mcm!C191</f>
        <v>21315.29</v>
      </c>
      <c r="D192" s="104">
        <f>'Month (mcm)'!D192+Calculation_mcm!D191</f>
        <v>6649.42</v>
      </c>
      <c r="E192" s="104">
        <f>'Month (mcm)'!E192+Calculation_mcm!E191</f>
        <v>14665.87</v>
      </c>
      <c r="F192" s="104">
        <f>'Month (mcm)'!F192+Calculation_mcm!F191</f>
        <v>636.91000000000008</v>
      </c>
      <c r="G192" s="104">
        <f>'Month (mcm)'!G192+Calculation_mcm!G191</f>
        <v>-7.07</v>
      </c>
      <c r="H192" s="104">
        <f>'Month (mcm)'!H192+Calculation_mcm!H191</f>
        <v>220.65</v>
      </c>
      <c r="I192" s="104">
        <f>'Month (mcm)'!I192+Calculation_mcm!I191</f>
        <v>33540.68</v>
      </c>
      <c r="J192" s="104">
        <f>'Month (mcm)'!J192+Calculation_mcm!J191</f>
        <v>27741.75</v>
      </c>
      <c r="K192" s="104">
        <f>'Month (mcm)'!K192+Calculation_mcm!K191</f>
        <v>6619.46</v>
      </c>
      <c r="L192" s="104">
        <f>'Month (mcm)'!L192+Calculation_mcm!L191</f>
        <v>11587.519999999999</v>
      </c>
      <c r="M192" s="104">
        <f>'Month (mcm)'!M192+Calculation_mcm!M191</f>
        <v>3129.96</v>
      </c>
      <c r="N192" s="104">
        <f>'Month (mcm)'!N192+Calculation_mcm!N191</f>
        <v>3607.54</v>
      </c>
      <c r="O192" s="104">
        <f>'Month (mcm)'!O192+Calculation_mcm!O191</f>
        <v>1365.57</v>
      </c>
      <c r="P192" s="104">
        <f>'Month (mcm)'!P192+Calculation_mcm!P191</f>
        <v>42.47</v>
      </c>
      <c r="Q192" s="104">
        <f>'Month (mcm)'!Q192+Calculation_mcm!Q191</f>
        <v>165.23</v>
      </c>
      <c r="R192" s="104">
        <f>'Month (mcm)'!R192+Calculation_mcm!R191</f>
        <v>0</v>
      </c>
      <c r="S192" s="104">
        <f>'Month (mcm)'!S192+Calculation_mcm!S191</f>
        <v>1352.79</v>
      </c>
      <c r="T192" s="104">
        <f>'Month (mcm)'!T192+Calculation_mcm!T191</f>
        <v>27870.54</v>
      </c>
    </row>
    <row r="193" spans="1:20" x14ac:dyDescent="0.35">
      <c r="A193" s="103" t="s">
        <v>379</v>
      </c>
      <c r="B193" s="104">
        <f>'Month (mcm)'!B193+Calculation_mcm!B192</f>
        <v>15158.9</v>
      </c>
      <c r="C193" s="104">
        <f>'Month (mcm)'!C193+Calculation_mcm!C192</f>
        <v>25181.46</v>
      </c>
      <c r="D193" s="104">
        <f>'Month (mcm)'!D193+Calculation_mcm!D192</f>
        <v>9117.07</v>
      </c>
      <c r="E193" s="104">
        <f>'Month (mcm)'!E193+Calculation_mcm!E192</f>
        <v>16064.390000000001</v>
      </c>
      <c r="F193" s="104">
        <f>'Month (mcm)'!F193+Calculation_mcm!F192</f>
        <v>116.86000000000013</v>
      </c>
      <c r="G193" s="104">
        <f>'Month (mcm)'!G193+Calculation_mcm!G192</f>
        <v>-8.6300000000000008</v>
      </c>
      <c r="H193" s="104">
        <f>'Month (mcm)'!H193+Calculation_mcm!H192</f>
        <v>277.64999999999998</v>
      </c>
      <c r="I193" s="104">
        <f>'Month (mcm)'!I193+Calculation_mcm!I192</f>
        <v>40340.36</v>
      </c>
      <c r="J193" s="104">
        <f>'Month (mcm)'!J193+Calculation_mcm!J192</f>
        <v>31609.170000000002</v>
      </c>
      <c r="K193" s="104">
        <f>'Month (mcm)'!K193+Calculation_mcm!K192</f>
        <v>8169.8600000000006</v>
      </c>
      <c r="L193" s="104">
        <f>'Month (mcm)'!L193+Calculation_mcm!L192</f>
        <v>12570.199999999999</v>
      </c>
      <c r="M193" s="104">
        <f>'Month (mcm)'!M193+Calculation_mcm!M192</f>
        <v>3635.4700000000003</v>
      </c>
      <c r="N193" s="104">
        <f>'Month (mcm)'!N193+Calculation_mcm!N192</f>
        <v>4070.74</v>
      </c>
      <c r="O193" s="104">
        <f>'Month (mcm)'!O193+Calculation_mcm!O192</f>
        <v>1677.4499999999998</v>
      </c>
      <c r="P193" s="104">
        <f>'Month (mcm)'!P193+Calculation_mcm!P192</f>
        <v>57.97</v>
      </c>
      <c r="Q193" s="104">
        <f>'Month (mcm)'!Q193+Calculation_mcm!Q192</f>
        <v>204.23999999999998</v>
      </c>
      <c r="R193" s="104">
        <f>'Month (mcm)'!R193+Calculation_mcm!R192</f>
        <v>0</v>
      </c>
      <c r="S193" s="104">
        <f>'Month (mcm)'!S193+Calculation_mcm!S192</f>
        <v>1574.49</v>
      </c>
      <c r="T193" s="104">
        <f>'Month (mcm)'!T193+Calculation_mcm!T192</f>
        <v>31960.420000000002</v>
      </c>
    </row>
    <row r="194" spans="1:20" x14ac:dyDescent="0.35">
      <c r="A194" s="103" t="s">
        <v>380</v>
      </c>
      <c r="B194" s="104">
        <f>'Month (mcm)'!B194+Calculation_mcm!B193</f>
        <v>17908.099999999999</v>
      </c>
      <c r="C194" s="104">
        <f>'Month (mcm)'!C194+Calculation_mcm!C193</f>
        <v>26607.37</v>
      </c>
      <c r="D194" s="104">
        <f>'Month (mcm)'!D194+Calculation_mcm!D193</f>
        <v>10090.24</v>
      </c>
      <c r="E194" s="104">
        <f>'Month (mcm)'!E194+Calculation_mcm!E193</f>
        <v>16517.13</v>
      </c>
      <c r="F194" s="104">
        <f>'Month (mcm)'!F194+Calculation_mcm!F193</f>
        <v>278.44000000000017</v>
      </c>
      <c r="G194" s="104">
        <f>'Month (mcm)'!G194+Calculation_mcm!G193</f>
        <v>-10.170000000000002</v>
      </c>
      <c r="H194" s="104">
        <f>'Month (mcm)'!H194+Calculation_mcm!H193</f>
        <v>332.80999999999995</v>
      </c>
      <c r="I194" s="104">
        <f>'Month (mcm)'!I194+Calculation_mcm!I193</f>
        <v>44515.47</v>
      </c>
      <c r="J194" s="104">
        <f>'Month (mcm)'!J194+Calculation_mcm!J193</f>
        <v>35026.31</v>
      </c>
      <c r="K194" s="104">
        <f>'Month (mcm)'!K194+Calculation_mcm!K193</f>
        <v>9756.75</v>
      </c>
      <c r="L194" s="104">
        <f>'Month (mcm)'!L194+Calculation_mcm!L193</f>
        <v>13077.289999999999</v>
      </c>
      <c r="M194" s="104">
        <f>'Month (mcm)'!M194+Calculation_mcm!M193</f>
        <v>4071.38</v>
      </c>
      <c r="N194" s="104">
        <f>'Month (mcm)'!N194+Calculation_mcm!N193</f>
        <v>4415.3099999999995</v>
      </c>
      <c r="O194" s="104">
        <f>'Month (mcm)'!O194+Calculation_mcm!O193</f>
        <v>1973.1599999999999</v>
      </c>
      <c r="P194" s="104">
        <f>'Month (mcm)'!P194+Calculation_mcm!P193</f>
        <v>67.3</v>
      </c>
      <c r="Q194" s="104">
        <f>'Month (mcm)'!Q194+Calculation_mcm!Q193</f>
        <v>212.29</v>
      </c>
      <c r="R194" s="104">
        <f>'Month (mcm)'!R194+Calculation_mcm!R193</f>
        <v>0</v>
      </c>
      <c r="S194" s="104">
        <f>'Month (mcm)'!S194+Calculation_mcm!S193</f>
        <v>1774.37</v>
      </c>
      <c r="T194" s="104">
        <f>'Month (mcm)'!T194+Calculation_mcm!T193</f>
        <v>35347.850000000006</v>
      </c>
    </row>
    <row r="195" spans="1:20" x14ac:dyDescent="0.35">
      <c r="A195" s="103" t="s">
        <v>381</v>
      </c>
      <c r="B195" s="104">
        <f>'Month (mcm)'!B195+Calculation_mcm!B194</f>
        <v>20806.489999999998</v>
      </c>
      <c r="C195" s="104">
        <f>'Month (mcm)'!C195+Calculation_mcm!C194</f>
        <v>28687.829999999998</v>
      </c>
      <c r="D195" s="104">
        <f>'Month (mcm)'!D195+Calculation_mcm!D194</f>
        <v>11480.779999999999</v>
      </c>
      <c r="E195" s="104">
        <f>'Month (mcm)'!E195+Calculation_mcm!E194</f>
        <v>17207.050000000003</v>
      </c>
      <c r="F195" s="104">
        <f>'Month (mcm)'!F195+Calculation_mcm!F194</f>
        <v>-106.35999999999984</v>
      </c>
      <c r="G195" s="104">
        <f>'Month (mcm)'!G195+Calculation_mcm!G194</f>
        <v>-12.770000000000001</v>
      </c>
      <c r="H195" s="104">
        <f>'Month (mcm)'!H195+Calculation_mcm!H194</f>
        <v>389.80999999999995</v>
      </c>
      <c r="I195" s="104">
        <f>'Month (mcm)'!I195+Calculation_mcm!I194</f>
        <v>49494.32</v>
      </c>
      <c r="J195" s="104">
        <f>'Month (mcm)'!J195+Calculation_mcm!J194</f>
        <v>38284.22</v>
      </c>
      <c r="K195" s="104">
        <f>'Month (mcm)'!K195+Calculation_mcm!K194</f>
        <v>11150.81</v>
      </c>
      <c r="L195" s="104">
        <f>'Month (mcm)'!L195+Calculation_mcm!L194</f>
        <v>13637.56</v>
      </c>
      <c r="M195" s="104">
        <f>'Month (mcm)'!M195+Calculation_mcm!M194</f>
        <v>4533.83</v>
      </c>
      <c r="N195" s="104">
        <f>'Month (mcm)'!N195+Calculation_mcm!N194</f>
        <v>4727.8399999999992</v>
      </c>
      <c r="O195" s="104">
        <f>'Month (mcm)'!O195+Calculation_mcm!O194</f>
        <v>2265</v>
      </c>
      <c r="P195" s="104">
        <f>'Month (mcm)'!P195+Calculation_mcm!P194</f>
        <v>75.539999999999992</v>
      </c>
      <c r="Q195" s="104">
        <f>'Month (mcm)'!Q195+Calculation_mcm!Q194</f>
        <v>214.48</v>
      </c>
      <c r="R195" s="104">
        <f>'Month (mcm)'!R195+Calculation_mcm!R194</f>
        <v>0</v>
      </c>
      <c r="S195" s="104">
        <f>'Month (mcm)'!S195+Calculation_mcm!S194</f>
        <v>1992.28</v>
      </c>
      <c r="T195" s="104">
        <f>'Month (mcm)'!T195+Calculation_mcm!T194</f>
        <v>38597.340000000004</v>
      </c>
    </row>
    <row r="196" spans="1:20" x14ac:dyDescent="0.35">
      <c r="A196" s="103" t="s">
        <v>382</v>
      </c>
      <c r="B196" s="104">
        <f>'Month (mcm)'!B196+Calculation_mcm!B195</f>
        <v>23240.659999999996</v>
      </c>
      <c r="C196" s="104">
        <f>'Month (mcm)'!C196+Calculation_mcm!C195</f>
        <v>31077.35</v>
      </c>
      <c r="D196" s="104">
        <f>'Month (mcm)'!D196+Calculation_mcm!D195</f>
        <v>12627.079999999998</v>
      </c>
      <c r="E196" s="104">
        <f>'Month (mcm)'!E196+Calculation_mcm!E195</f>
        <v>18450.270000000004</v>
      </c>
      <c r="F196" s="104">
        <f>'Month (mcm)'!F196+Calculation_mcm!F195</f>
        <v>-472.40999999999985</v>
      </c>
      <c r="G196" s="104">
        <f>'Month (mcm)'!G196+Calculation_mcm!G195</f>
        <v>-15.38</v>
      </c>
      <c r="H196" s="104">
        <f>'Month (mcm)'!H196+Calculation_mcm!H195</f>
        <v>446.80999999999995</v>
      </c>
      <c r="I196" s="104">
        <f>'Month (mcm)'!I196+Calculation_mcm!I195</f>
        <v>54318.01</v>
      </c>
      <c r="J196" s="104">
        <f>'Month (mcm)'!J196+Calculation_mcm!J195</f>
        <v>41649.950000000004</v>
      </c>
      <c r="K196" s="104">
        <f>'Month (mcm)'!K196+Calculation_mcm!K195</f>
        <v>12752.949999999999</v>
      </c>
      <c r="L196" s="104">
        <f>'Month (mcm)'!L196+Calculation_mcm!L195</f>
        <v>14161.46</v>
      </c>
      <c r="M196" s="104">
        <f>'Month (mcm)'!M196+Calculation_mcm!M195</f>
        <v>5009.62</v>
      </c>
      <c r="N196" s="104">
        <f>'Month (mcm)'!N196+Calculation_mcm!N195</f>
        <v>5038.1799999999994</v>
      </c>
      <c r="O196" s="104">
        <f>'Month (mcm)'!O196+Calculation_mcm!O195</f>
        <v>2553.31</v>
      </c>
      <c r="P196" s="104">
        <f>'Month (mcm)'!P196+Calculation_mcm!P195</f>
        <v>82.69</v>
      </c>
      <c r="Q196" s="104">
        <f>'Month (mcm)'!Q196+Calculation_mcm!Q195</f>
        <v>221.53</v>
      </c>
      <c r="R196" s="104">
        <f>'Month (mcm)'!R196+Calculation_mcm!R195</f>
        <v>0</v>
      </c>
      <c r="S196" s="104">
        <f>'Month (mcm)'!S196+Calculation_mcm!S195</f>
        <v>2196.5299999999997</v>
      </c>
      <c r="T196" s="104">
        <f>'Month (mcm)'!T196+Calculation_mcm!T195</f>
        <v>42016.270000000004</v>
      </c>
    </row>
    <row r="197" spans="1:20" x14ac:dyDescent="0.35">
      <c r="A197" s="103" t="s">
        <v>383</v>
      </c>
      <c r="B197" s="104">
        <f>'Month (mcm)'!B197+Calculation_mcm!B196</f>
        <v>25749.769999999997</v>
      </c>
      <c r="C197" s="104">
        <f>'Month (mcm)'!C197+Calculation_mcm!C196</f>
        <v>32454.519999999997</v>
      </c>
      <c r="D197" s="104">
        <f>'Month (mcm)'!D197+Calculation_mcm!D196</f>
        <v>13258.139999999998</v>
      </c>
      <c r="E197" s="104">
        <f>'Month (mcm)'!E197+Calculation_mcm!E196</f>
        <v>19196.380000000005</v>
      </c>
      <c r="F197" s="104">
        <f>'Month (mcm)'!F197+Calculation_mcm!F196</f>
        <v>-316.19999999999982</v>
      </c>
      <c r="G197" s="104">
        <f>'Month (mcm)'!G197+Calculation_mcm!G196</f>
        <v>-17.98</v>
      </c>
      <c r="H197" s="104">
        <f>'Month (mcm)'!H197+Calculation_mcm!H196</f>
        <v>501.96999999999991</v>
      </c>
      <c r="I197" s="104">
        <f>'Month (mcm)'!I197+Calculation_mcm!I196</f>
        <v>58204.29</v>
      </c>
      <c r="J197" s="104">
        <f>'Month (mcm)'!J197+Calculation_mcm!J196</f>
        <v>45113.94</v>
      </c>
      <c r="K197" s="104">
        <f>'Month (mcm)'!K197+Calculation_mcm!K196</f>
        <v>14304.189999999999</v>
      </c>
      <c r="L197" s="104">
        <f>'Month (mcm)'!L197+Calculation_mcm!L196</f>
        <v>14750.849999999999</v>
      </c>
      <c r="M197" s="104">
        <f>'Month (mcm)'!M197+Calculation_mcm!M196</f>
        <v>5504.61</v>
      </c>
      <c r="N197" s="104">
        <f>'Month (mcm)'!N197+Calculation_mcm!N196</f>
        <v>5488.5199999999995</v>
      </c>
      <c r="O197" s="104">
        <f>'Month (mcm)'!O197+Calculation_mcm!O196</f>
        <v>2794.55</v>
      </c>
      <c r="P197" s="104">
        <f>'Month (mcm)'!P197+Calculation_mcm!P196</f>
        <v>90.85</v>
      </c>
      <c r="Q197" s="104">
        <f>'Month (mcm)'!Q197+Calculation_mcm!Q196</f>
        <v>228.91</v>
      </c>
      <c r="R197" s="104">
        <f>'Month (mcm)'!R197+Calculation_mcm!R196</f>
        <v>0</v>
      </c>
      <c r="S197" s="104">
        <f>'Month (mcm)'!S197+Calculation_mcm!S196</f>
        <v>2418.91</v>
      </c>
      <c r="T197" s="104">
        <f>'Month (mcm)'!T197+Calculation_mcm!T196</f>
        <v>45581.390000000007</v>
      </c>
    </row>
    <row r="198" spans="1:20" x14ac:dyDescent="0.35">
      <c r="A198" s="103" t="s">
        <v>384</v>
      </c>
      <c r="B198" s="104">
        <f>'Month (mcm)'!B198+Calculation_mcm!B197</f>
        <v>28485.069999999996</v>
      </c>
      <c r="C198" s="104">
        <f>'Month (mcm)'!C198+Calculation_mcm!C197</f>
        <v>35639.939999999995</v>
      </c>
      <c r="D198" s="104">
        <f>'Month (mcm)'!D198+Calculation_mcm!D197</f>
        <v>14128.759999999998</v>
      </c>
      <c r="E198" s="104">
        <f>'Month (mcm)'!E198+Calculation_mcm!E197</f>
        <v>21511.180000000004</v>
      </c>
      <c r="F198" s="104">
        <f>'Month (mcm)'!F198+Calculation_mcm!F197</f>
        <v>-939.31999999999982</v>
      </c>
      <c r="G198" s="104">
        <f>'Month (mcm)'!G198+Calculation_mcm!G197</f>
        <v>-20.78</v>
      </c>
      <c r="H198" s="104">
        <f>'Month (mcm)'!H198+Calculation_mcm!H197</f>
        <v>558.96999999999991</v>
      </c>
      <c r="I198" s="104">
        <f>'Month (mcm)'!I198+Calculation_mcm!I197</f>
        <v>64125.01</v>
      </c>
      <c r="J198" s="104">
        <f>'Month (mcm)'!J198+Calculation_mcm!J197</f>
        <v>49595.12</v>
      </c>
      <c r="K198" s="104">
        <f>'Month (mcm)'!K198+Calculation_mcm!K197</f>
        <v>15721.999999999998</v>
      </c>
      <c r="L198" s="104">
        <f>'Month (mcm)'!L198+Calculation_mcm!L197</f>
        <v>15972.439999999999</v>
      </c>
      <c r="M198" s="104">
        <f>'Month (mcm)'!M198+Calculation_mcm!M197</f>
        <v>6127.82</v>
      </c>
      <c r="N198" s="104">
        <f>'Month (mcm)'!N198+Calculation_mcm!N197</f>
        <v>6150.5099999999993</v>
      </c>
      <c r="O198" s="104">
        <f>'Month (mcm)'!O198+Calculation_mcm!O197</f>
        <v>3069.4</v>
      </c>
      <c r="P198" s="104">
        <f>'Month (mcm)'!P198+Calculation_mcm!P197</f>
        <v>97.47999999999999</v>
      </c>
      <c r="Q198" s="104">
        <f>'Month (mcm)'!Q198+Calculation_mcm!Q197</f>
        <v>243.69</v>
      </c>
      <c r="R198" s="104">
        <f>'Month (mcm)'!R198+Calculation_mcm!R197</f>
        <v>0</v>
      </c>
      <c r="S198" s="104">
        <f>'Month (mcm)'!S198+Calculation_mcm!S197</f>
        <v>2665.43</v>
      </c>
      <c r="T198" s="104">
        <f>'Month (mcm)'!T198+Calculation_mcm!T197</f>
        <v>50048.770000000004</v>
      </c>
    </row>
    <row r="199" spans="1:20" x14ac:dyDescent="0.35">
      <c r="A199" s="103" t="s">
        <v>385</v>
      </c>
      <c r="B199" s="104">
        <f>'Month (mcm)'!B199+Calculation_mcm!B198</f>
        <v>31076.349999999995</v>
      </c>
      <c r="C199" s="104">
        <f>'Month (mcm)'!C199+Calculation_mcm!C198</f>
        <v>40067.439999999995</v>
      </c>
      <c r="D199" s="104">
        <f>'Month (mcm)'!D199+Calculation_mcm!D198</f>
        <v>14860.269999999999</v>
      </c>
      <c r="E199" s="104">
        <f>'Month (mcm)'!E199+Calculation_mcm!E198</f>
        <v>25207.170000000006</v>
      </c>
      <c r="F199" s="104">
        <f>'Month (mcm)'!F199+Calculation_mcm!F198</f>
        <v>-749.50999999999976</v>
      </c>
      <c r="G199" s="104">
        <f>'Month (mcm)'!G199+Calculation_mcm!G198</f>
        <v>-23.59</v>
      </c>
      <c r="H199" s="104">
        <f>'Month (mcm)'!H199+Calculation_mcm!H198</f>
        <v>614.12999999999988</v>
      </c>
      <c r="I199" s="104">
        <f>'Month (mcm)'!I199+Calculation_mcm!I198</f>
        <v>71143.790000000008</v>
      </c>
      <c r="J199" s="104">
        <f>'Month (mcm)'!J199+Calculation_mcm!J198</f>
        <v>56124.55</v>
      </c>
      <c r="K199" s="104">
        <f>'Month (mcm)'!K199+Calculation_mcm!K198</f>
        <v>17411.73</v>
      </c>
      <c r="L199" s="104">
        <f>'Month (mcm)'!L199+Calculation_mcm!L198</f>
        <v>18686.019999999997</v>
      </c>
      <c r="M199" s="104">
        <f>'Month (mcm)'!M199+Calculation_mcm!M198</f>
        <v>6866.1299999999992</v>
      </c>
      <c r="N199" s="104">
        <f>'Month (mcm)'!N199+Calculation_mcm!N198</f>
        <v>7050.9099999999989</v>
      </c>
      <c r="O199" s="104">
        <f>'Month (mcm)'!O199+Calculation_mcm!O198</f>
        <v>3269.9</v>
      </c>
      <c r="P199" s="104">
        <f>'Month (mcm)'!P199+Calculation_mcm!P198</f>
        <v>104.00999999999999</v>
      </c>
      <c r="Q199" s="104">
        <f>'Month (mcm)'!Q199+Calculation_mcm!Q198</f>
        <v>265.39999999999998</v>
      </c>
      <c r="R199" s="104">
        <f>'Month (mcm)'!R199+Calculation_mcm!R198</f>
        <v>0</v>
      </c>
      <c r="S199" s="104">
        <f>'Month (mcm)'!S199+Calculation_mcm!S198</f>
        <v>2985.5099999999998</v>
      </c>
      <c r="T199" s="104">
        <f>'Month (mcm)'!T199+Calculation_mcm!T198</f>
        <v>56639.61</v>
      </c>
    </row>
    <row r="200" spans="1:20" x14ac:dyDescent="0.35">
      <c r="A200" s="103" t="s">
        <v>386</v>
      </c>
      <c r="B200" s="104">
        <f>'Month (mcm)'!B200+Calculation_mcm!B199</f>
        <v>34055.689999999995</v>
      </c>
      <c r="C200" s="104">
        <f>'Month (mcm)'!C200+Calculation_mcm!C199</f>
        <v>45244.02</v>
      </c>
      <c r="D200" s="104">
        <f>'Month (mcm)'!D200+Calculation_mcm!D199</f>
        <v>15848.689999999999</v>
      </c>
      <c r="E200" s="104">
        <f>'Month (mcm)'!E200+Calculation_mcm!E199</f>
        <v>29395.330000000005</v>
      </c>
      <c r="F200" s="104">
        <f>'Month (mcm)'!F200+Calculation_mcm!F199</f>
        <v>-604.79999999999973</v>
      </c>
      <c r="G200" s="104">
        <f>'Month (mcm)'!G200+Calculation_mcm!G199</f>
        <v>-26.4</v>
      </c>
      <c r="H200" s="104">
        <f>'Month (mcm)'!H200+Calculation_mcm!H199</f>
        <v>671.12999999999988</v>
      </c>
      <c r="I200" s="104">
        <f>'Month (mcm)'!I200+Calculation_mcm!I199</f>
        <v>79299.710000000006</v>
      </c>
      <c r="J200" s="104">
        <f>'Month (mcm)'!J200+Calculation_mcm!J199</f>
        <v>63490.950000000004</v>
      </c>
      <c r="K200" s="104">
        <f>'Month (mcm)'!K200+Calculation_mcm!K199</f>
        <v>18937.489999999998</v>
      </c>
      <c r="L200" s="104">
        <f>'Month (mcm)'!L200+Calculation_mcm!L199</f>
        <v>22087.979999999996</v>
      </c>
      <c r="M200" s="104">
        <f>'Month (mcm)'!M200+Calculation_mcm!M199</f>
        <v>7658.9199999999992</v>
      </c>
      <c r="N200" s="104">
        <f>'Month (mcm)'!N200+Calculation_mcm!N199</f>
        <v>8017.6899999999987</v>
      </c>
      <c r="O200" s="104">
        <f>'Month (mcm)'!O200+Calculation_mcm!O199</f>
        <v>3600.54</v>
      </c>
      <c r="P200" s="104">
        <f>'Month (mcm)'!P200+Calculation_mcm!P199</f>
        <v>113.82</v>
      </c>
      <c r="Q200" s="104">
        <f>'Month (mcm)'!Q200+Calculation_mcm!Q199</f>
        <v>292.27</v>
      </c>
      <c r="R200" s="104">
        <f>'Month (mcm)'!R200+Calculation_mcm!R199</f>
        <v>0</v>
      </c>
      <c r="S200" s="104">
        <f>'Month (mcm)'!S200+Calculation_mcm!S199</f>
        <v>3342.5499999999997</v>
      </c>
      <c r="T200" s="104">
        <f>'Month (mcm)'!T200+Calculation_mcm!T199</f>
        <v>64051.26</v>
      </c>
    </row>
    <row r="201" spans="1:20" x14ac:dyDescent="0.35">
      <c r="A201" s="159" t="s">
        <v>430</v>
      </c>
      <c r="B201" s="104">
        <f>'Month (mcm)'!B201</f>
        <v>2950.89</v>
      </c>
      <c r="C201" s="104">
        <f>'Month (mcm)'!C201</f>
        <v>5580</v>
      </c>
      <c r="D201" s="104">
        <f>'Month (mcm)'!D201</f>
        <v>562.71</v>
      </c>
      <c r="E201" s="104">
        <f>'Month (mcm)'!E201</f>
        <v>5017.29</v>
      </c>
      <c r="F201" s="104">
        <f>'Month (mcm)'!F201</f>
        <v>615.36</v>
      </c>
      <c r="G201" s="104">
        <f>'Month (mcm)'!G201</f>
        <v>-2.57</v>
      </c>
      <c r="H201" s="104">
        <f>'Month (mcm)'!H201</f>
        <v>56.85</v>
      </c>
      <c r="I201" s="104">
        <f>'Month (mcm)'!I201</f>
        <v>8530.89</v>
      </c>
      <c r="J201" s="104">
        <f>'Month (mcm)'!J201</f>
        <v>8637.82</v>
      </c>
      <c r="K201" s="104">
        <f>'Month (mcm)'!K201</f>
        <v>2060.5</v>
      </c>
      <c r="L201" s="104">
        <f>'Month (mcm)'!L201</f>
        <v>3792.8</v>
      </c>
      <c r="M201" s="104">
        <f>'Month (mcm)'!M201</f>
        <v>981.13</v>
      </c>
      <c r="N201" s="104">
        <f>'Month (mcm)'!N201</f>
        <v>1104.28</v>
      </c>
      <c r="O201" s="104">
        <f>'Month (mcm)'!O201</f>
        <v>233.12</v>
      </c>
      <c r="P201" s="104">
        <f>'Month (mcm)'!P201</f>
        <v>11.95</v>
      </c>
      <c r="Q201" s="104">
        <f>'Month (mcm)'!Q201</f>
        <v>35.19</v>
      </c>
      <c r="R201" s="104">
        <f>'Month (mcm)'!R201</f>
        <v>0</v>
      </c>
      <c r="S201" s="104">
        <f>'Month (mcm)'!S201</f>
        <v>379.19</v>
      </c>
      <c r="T201" s="104">
        <f>'Month (mcm)'!T201</f>
        <v>8598.16</v>
      </c>
    </row>
    <row r="202" spans="1:20" x14ac:dyDescent="0.35">
      <c r="A202" s="152" t="s">
        <v>417</v>
      </c>
      <c r="B202" s="104">
        <f>'Month (mcm)'!B202+Calculation_mcm!B201</f>
        <v>5760.08</v>
      </c>
      <c r="C202" s="104">
        <f>'Month (mcm)'!C202+Calculation_mcm!C201</f>
        <v>9501.2800000000007</v>
      </c>
      <c r="D202" s="104">
        <f>'Month (mcm)'!D202+Calculation_mcm!D201</f>
        <v>1018.34</v>
      </c>
      <c r="E202" s="104">
        <f>'Month (mcm)'!E202+Calculation_mcm!E201</f>
        <v>8482.94</v>
      </c>
      <c r="F202" s="104">
        <f>'Month (mcm)'!F202+Calculation_mcm!F201</f>
        <v>854.79</v>
      </c>
      <c r="G202" s="104">
        <f>'Month (mcm)'!G202+Calculation_mcm!G201</f>
        <v>-5.14</v>
      </c>
      <c r="H202" s="104">
        <f>'Month (mcm)'!H202+Calculation_mcm!H201</f>
        <v>110.03</v>
      </c>
      <c r="I202" s="104">
        <f>'Month (mcm)'!I202+Calculation_mcm!I201</f>
        <v>15261.36</v>
      </c>
      <c r="J202" s="104">
        <f>'Month (mcm)'!J202+Calculation_mcm!J201</f>
        <v>15202.7</v>
      </c>
      <c r="K202" s="104">
        <f>'Month (mcm)'!K202+Calculation_mcm!K201</f>
        <v>3458.45</v>
      </c>
      <c r="L202" s="104">
        <f>'Month (mcm)'!L202+Calculation_mcm!L201</f>
        <v>6686.1100000000006</v>
      </c>
      <c r="M202" s="104">
        <f>'Month (mcm)'!M202+Calculation_mcm!M201</f>
        <v>1742.58</v>
      </c>
      <c r="N202" s="104">
        <f>'Month (mcm)'!N202+Calculation_mcm!N201</f>
        <v>2074.4899999999998</v>
      </c>
      <c r="O202" s="104">
        <f>'Month (mcm)'!O202+Calculation_mcm!O201</f>
        <v>539.78</v>
      </c>
      <c r="P202" s="104">
        <f>'Month (mcm)'!P202+Calculation_mcm!P201</f>
        <v>17.669999999999998</v>
      </c>
      <c r="Q202" s="104">
        <f>'Month (mcm)'!Q202+Calculation_mcm!Q201</f>
        <v>54.95</v>
      </c>
      <c r="R202" s="104">
        <f>'Month (mcm)'!R202+Calculation_mcm!R201</f>
        <v>0</v>
      </c>
      <c r="S202" s="104">
        <f>'Month (mcm)'!S202+Calculation_mcm!S201</f>
        <v>707.82999999999993</v>
      </c>
      <c r="T202" s="104">
        <f>'Month (mcm)'!T202+Calculation_mcm!T201</f>
        <v>15281.86</v>
      </c>
    </row>
    <row r="203" spans="1:20" x14ac:dyDescent="0.35">
      <c r="A203" s="152" t="s">
        <v>418</v>
      </c>
      <c r="B203" s="104">
        <f>'Month (mcm)'!B203+Calculation_mcm!B202</f>
        <v>8638.93</v>
      </c>
      <c r="C203" s="104">
        <f>'Month (mcm)'!C203+Calculation_mcm!C202</f>
        <v>13185.04</v>
      </c>
      <c r="D203" s="104">
        <f>'Month (mcm)'!D203+Calculation_mcm!D202</f>
        <v>1437.5700000000002</v>
      </c>
      <c r="E203" s="104">
        <f>'Month (mcm)'!E203+Calculation_mcm!E202</f>
        <v>11747.470000000001</v>
      </c>
      <c r="F203" s="104">
        <f>'Month (mcm)'!F203+Calculation_mcm!F202</f>
        <v>1120.17</v>
      </c>
      <c r="G203" s="104">
        <f>'Month (mcm)'!G203+Calculation_mcm!G202</f>
        <v>-7.6999999999999993</v>
      </c>
      <c r="H203" s="104">
        <f>'Month (mcm)'!H203+Calculation_mcm!H202</f>
        <v>166.88</v>
      </c>
      <c r="I203" s="104">
        <f>'Month (mcm)'!I203+Calculation_mcm!I202</f>
        <v>21823.97</v>
      </c>
      <c r="J203" s="104">
        <f>'Month (mcm)'!J203+Calculation_mcm!J202</f>
        <v>21665.75</v>
      </c>
      <c r="K203" s="104">
        <f>'Month (mcm)'!K203+Calculation_mcm!K202</f>
        <v>4797.92</v>
      </c>
      <c r="L203" s="104">
        <f>'Month (mcm)'!L203+Calculation_mcm!L202</f>
        <v>9440.82</v>
      </c>
      <c r="M203" s="104">
        <f>'Month (mcm)'!M203+Calculation_mcm!M202</f>
        <v>2409.39</v>
      </c>
      <c r="N203" s="104">
        <f>'Month (mcm)'!N203+Calculation_mcm!N202</f>
        <v>2933.6899999999996</v>
      </c>
      <c r="O203" s="104">
        <f>'Month (mcm)'!O203+Calculation_mcm!O202</f>
        <v>862.07999999999993</v>
      </c>
      <c r="P203" s="104">
        <f>'Month (mcm)'!P203+Calculation_mcm!P202</f>
        <v>23.93</v>
      </c>
      <c r="Q203" s="104">
        <f>'Month (mcm)'!Q203+Calculation_mcm!Q202</f>
        <v>64.740000000000009</v>
      </c>
      <c r="R203" s="104">
        <f>'Month (mcm)'!R203+Calculation_mcm!R202</f>
        <v>0</v>
      </c>
      <c r="S203" s="104">
        <f>'Month (mcm)'!S203+Calculation_mcm!S202</f>
        <v>1029.3799999999999</v>
      </c>
      <c r="T203" s="104">
        <f>'Month (mcm)'!T203+Calculation_mcm!T202</f>
        <v>21561.95</v>
      </c>
    </row>
    <row r="204" spans="1:20" x14ac:dyDescent="0.35">
      <c r="A204" s="152" t="s">
        <v>419</v>
      </c>
      <c r="B204" s="104">
        <f>'Month (mcm)'!B204+Calculation_mcm!B203</f>
        <v>11326.51</v>
      </c>
      <c r="C204" s="104">
        <f>'Month (mcm)'!C204+Calculation_mcm!C203</f>
        <v>16118.18</v>
      </c>
      <c r="D204" s="104">
        <f>'Month (mcm)'!D204+Calculation_mcm!D203</f>
        <v>2150.4</v>
      </c>
      <c r="E204" s="104">
        <f>'Month (mcm)'!E204+Calculation_mcm!E203</f>
        <v>13967.78</v>
      </c>
      <c r="F204" s="104">
        <f>'Month (mcm)'!F204+Calculation_mcm!F203</f>
        <v>1028.8700000000001</v>
      </c>
      <c r="G204" s="104">
        <f>'Month (mcm)'!G204+Calculation_mcm!G203</f>
        <v>-10.719999999999999</v>
      </c>
      <c r="H204" s="104">
        <f>'Month (mcm)'!H204+Calculation_mcm!H203</f>
        <v>221.89</v>
      </c>
      <c r="I204" s="104">
        <f>'Month (mcm)'!I204+Calculation_mcm!I203</f>
        <v>27444.690000000002</v>
      </c>
      <c r="J204" s="104">
        <f>'Month (mcm)'!J204+Calculation_mcm!J203</f>
        <v>26534.329999999998</v>
      </c>
      <c r="K204" s="104">
        <f>'Month (mcm)'!K204+Calculation_mcm!K203</f>
        <v>5742.2</v>
      </c>
      <c r="L204" s="104">
        <f>'Month (mcm)'!L204+Calculation_mcm!L203</f>
        <v>11450.56</v>
      </c>
      <c r="M204" s="104">
        <f>'Month (mcm)'!M204+Calculation_mcm!M203</f>
        <v>3012.0099999999998</v>
      </c>
      <c r="N204" s="104">
        <f>'Month (mcm)'!N204+Calculation_mcm!N203</f>
        <v>3545.24</v>
      </c>
      <c r="O204" s="104">
        <f>'Month (mcm)'!O204+Calculation_mcm!O203</f>
        <v>1173.7199999999998</v>
      </c>
      <c r="P204" s="104">
        <f>'Month (mcm)'!P204+Calculation_mcm!P203</f>
        <v>28.45</v>
      </c>
      <c r="Q204" s="104">
        <f>'Month (mcm)'!Q204+Calculation_mcm!Q203</f>
        <v>72.330000000000013</v>
      </c>
      <c r="R204" s="104">
        <f>'Month (mcm)'!R204+Calculation_mcm!R203</f>
        <v>0</v>
      </c>
      <c r="S204" s="104">
        <f>'Month (mcm)'!S204+Calculation_mcm!S203</f>
        <v>1332.1599999999999</v>
      </c>
      <c r="T204" s="104">
        <f>'Month (mcm)'!T204+Calculation_mcm!T203</f>
        <v>26356.670000000002</v>
      </c>
    </row>
    <row r="205" spans="1:20" x14ac:dyDescent="0.35">
      <c r="A205" s="152" t="s">
        <v>420</v>
      </c>
      <c r="B205" s="104">
        <f>'Month (mcm)'!B205+Calculation_mcm!B204</f>
        <v>13917.67</v>
      </c>
      <c r="C205" s="104">
        <f>'Month (mcm)'!C205+Calculation_mcm!C204</f>
        <v>18597.7</v>
      </c>
      <c r="D205" s="104">
        <f>'Month (mcm)'!D205+Calculation_mcm!D204</f>
        <v>3319.2200000000003</v>
      </c>
      <c r="E205" s="104">
        <f>'Month (mcm)'!E205+Calculation_mcm!E204</f>
        <v>15278.480000000001</v>
      </c>
      <c r="F205" s="104">
        <f>'Month (mcm)'!F205+Calculation_mcm!F204</f>
        <v>729.45</v>
      </c>
      <c r="G205" s="104">
        <f>'Month (mcm)'!G205+Calculation_mcm!G204</f>
        <v>-13.739999999999998</v>
      </c>
      <c r="H205" s="104">
        <f>'Month (mcm)'!H205+Calculation_mcm!H204</f>
        <v>278.74</v>
      </c>
      <c r="I205" s="104">
        <f>'Month (mcm)'!I205+Calculation_mcm!I204</f>
        <v>32515.370000000003</v>
      </c>
      <c r="J205" s="104">
        <f>'Month (mcm)'!J205+Calculation_mcm!J204</f>
        <v>30190.6</v>
      </c>
      <c r="K205" s="104">
        <f>'Month (mcm)'!K205+Calculation_mcm!K204</f>
        <v>6950.13</v>
      </c>
      <c r="L205" s="104">
        <f>'Month (mcm)'!L205+Calculation_mcm!L204</f>
        <v>12424.82</v>
      </c>
      <c r="M205" s="104">
        <f>'Month (mcm)'!M205+Calculation_mcm!M204</f>
        <v>3549.3799999999997</v>
      </c>
      <c r="N205" s="104">
        <f>'Month (mcm)'!N205+Calculation_mcm!N204</f>
        <v>3999.3999999999996</v>
      </c>
      <c r="O205" s="104">
        <f>'Month (mcm)'!O205+Calculation_mcm!O204</f>
        <v>1457.7299999999998</v>
      </c>
      <c r="P205" s="104">
        <f>'Month (mcm)'!P205+Calculation_mcm!P204</f>
        <v>35.379999999999995</v>
      </c>
      <c r="Q205" s="104">
        <f>'Month (mcm)'!Q205+Calculation_mcm!Q204</f>
        <v>81.460000000000008</v>
      </c>
      <c r="R205" s="104">
        <f>'Month (mcm)'!R205+Calculation_mcm!R204</f>
        <v>0</v>
      </c>
      <c r="S205" s="104">
        <f>'Month (mcm)'!S205+Calculation_mcm!S204</f>
        <v>1590.9599999999998</v>
      </c>
      <c r="T205" s="104">
        <f>'Month (mcm)'!T205+Calculation_mcm!T204</f>
        <v>30089.260000000002</v>
      </c>
    </row>
    <row r="206" spans="1:20" x14ac:dyDescent="0.35">
      <c r="A206" s="152" t="s">
        <v>421</v>
      </c>
      <c r="B206" s="104">
        <f>'Month (mcm)'!B206+Calculation_mcm!B205</f>
        <v>15857.78</v>
      </c>
      <c r="C206" s="104">
        <f>'Month (mcm)'!C206+Calculation_mcm!C205</f>
        <v>21067.54</v>
      </c>
      <c r="D206" s="104">
        <f>'Month (mcm)'!D206+Calculation_mcm!D205</f>
        <v>4586.1400000000003</v>
      </c>
      <c r="E206" s="104">
        <f>'Month (mcm)'!E206+Calculation_mcm!E205</f>
        <v>16481.400000000001</v>
      </c>
      <c r="F206" s="104">
        <f>'Month (mcm)'!F206+Calculation_mcm!F205</f>
        <v>606.17000000000007</v>
      </c>
      <c r="G206" s="104">
        <f>'Month (mcm)'!G206+Calculation_mcm!G205</f>
        <v>-16.779999999999998</v>
      </c>
      <c r="H206" s="104">
        <f>'Month (mcm)'!H206+Calculation_mcm!H205</f>
        <v>333.75</v>
      </c>
      <c r="I206" s="104">
        <f>'Month (mcm)'!I206+Calculation_mcm!I205</f>
        <v>36925.32</v>
      </c>
      <c r="J206" s="104">
        <f>'Month (mcm)'!J206+Calculation_mcm!J205</f>
        <v>33262.32</v>
      </c>
      <c r="K206" s="104">
        <f>'Month (mcm)'!K206+Calculation_mcm!K205</f>
        <v>7912.25</v>
      </c>
      <c r="L206" s="104">
        <f>'Month (mcm)'!L206+Calculation_mcm!L205</f>
        <v>13166.49</v>
      </c>
      <c r="M206" s="104">
        <f>'Month (mcm)'!M206+Calculation_mcm!M205</f>
        <v>4056.6699999999996</v>
      </c>
      <c r="N206" s="104">
        <f>'Month (mcm)'!N206+Calculation_mcm!N205</f>
        <v>4361.0599999999995</v>
      </c>
      <c r="O206" s="104">
        <f>'Month (mcm)'!O206+Calculation_mcm!O205</f>
        <v>1700.3599999999997</v>
      </c>
      <c r="P206" s="104">
        <f>'Month (mcm)'!P206+Calculation_mcm!P205</f>
        <v>42.47</v>
      </c>
      <c r="Q206" s="104">
        <f>'Month (mcm)'!Q206+Calculation_mcm!Q205</f>
        <v>85.2</v>
      </c>
      <c r="R206" s="104">
        <f>'Month (mcm)'!R206+Calculation_mcm!R205</f>
        <v>0</v>
      </c>
      <c r="S206" s="104">
        <f>'Month (mcm)'!S206+Calculation_mcm!S205</f>
        <v>1817.7099999999998</v>
      </c>
      <c r="T206" s="104">
        <f>'Month (mcm)'!T206+Calculation_mcm!T205</f>
        <v>33142.21</v>
      </c>
    </row>
    <row r="207" spans="1:20" x14ac:dyDescent="0.35">
      <c r="A207" s="152" t="s">
        <v>422</v>
      </c>
      <c r="B207" s="104">
        <f>'Month (mcm)'!B207+Calculation_mcm!B206</f>
        <v>18222.55</v>
      </c>
      <c r="C207" s="104">
        <f>'Month (mcm)'!C207+Calculation_mcm!C206</f>
        <v>24118.45</v>
      </c>
      <c r="D207" s="104">
        <f>'Month (mcm)'!D207+Calculation_mcm!D206</f>
        <v>6358.33</v>
      </c>
      <c r="E207" s="104">
        <f>'Month (mcm)'!E207+Calculation_mcm!E206</f>
        <v>17760.120000000003</v>
      </c>
      <c r="F207" s="104">
        <f>'Month (mcm)'!F207+Calculation_mcm!F206</f>
        <v>136.46000000000009</v>
      </c>
      <c r="G207" s="104">
        <f>'Month (mcm)'!G207+Calculation_mcm!G206</f>
        <v>-20.159999999999997</v>
      </c>
      <c r="H207" s="104">
        <f>'Month (mcm)'!H207+Calculation_mcm!H206</f>
        <v>390.6</v>
      </c>
      <c r="I207" s="104">
        <f>'Month (mcm)'!I207+Calculation_mcm!I206</f>
        <v>42341</v>
      </c>
      <c r="J207" s="104">
        <f>'Month (mcm)'!J207+Calculation_mcm!J206</f>
        <v>36489.57</v>
      </c>
      <c r="K207" s="104">
        <f>'Month (mcm)'!K207+Calculation_mcm!K206</f>
        <v>9045.93</v>
      </c>
      <c r="L207" s="104">
        <f>'Month (mcm)'!L207+Calculation_mcm!L206</f>
        <v>13774.1</v>
      </c>
      <c r="M207" s="104">
        <f>'Month (mcm)'!M207+Calculation_mcm!M206</f>
        <v>4546.96</v>
      </c>
      <c r="N207" s="104">
        <f>'Month (mcm)'!N207+Calculation_mcm!N206</f>
        <v>4700.4999999999991</v>
      </c>
      <c r="O207" s="104">
        <f>'Month (mcm)'!O207+Calculation_mcm!O206</f>
        <v>2009.9399999999996</v>
      </c>
      <c r="P207" s="104">
        <f>'Month (mcm)'!P207+Calculation_mcm!P206</f>
        <v>51.25</v>
      </c>
      <c r="Q207" s="104">
        <f>'Month (mcm)'!Q207+Calculation_mcm!Q206</f>
        <v>86.5</v>
      </c>
      <c r="R207" s="104">
        <f>'Month (mcm)'!R207+Calculation_mcm!R206</f>
        <v>0</v>
      </c>
      <c r="S207" s="104">
        <f>'Month (mcm)'!S207+Calculation_mcm!S206</f>
        <v>2051.1499999999996</v>
      </c>
      <c r="T207" s="104">
        <f>'Month (mcm)'!T207+Calculation_mcm!T206</f>
        <v>36266.33</v>
      </c>
    </row>
    <row r="208" spans="1:20" x14ac:dyDescent="0.35">
      <c r="A208" s="152" t="s">
        <v>423</v>
      </c>
      <c r="B208" s="104">
        <f>'Month (mcm)'!B208+Calculation_mcm!B207</f>
        <v>20364.419999999998</v>
      </c>
      <c r="C208" s="104">
        <f>'Month (mcm)'!C208+Calculation_mcm!C207</f>
        <v>26981.8</v>
      </c>
      <c r="D208" s="104">
        <f>'Month (mcm)'!D208+Calculation_mcm!D207</f>
        <v>8302.48</v>
      </c>
      <c r="E208" s="104">
        <f>'Month (mcm)'!E208+Calculation_mcm!E207</f>
        <v>18679.320000000003</v>
      </c>
      <c r="F208" s="104">
        <f>'Month (mcm)'!F208+Calculation_mcm!F207</f>
        <v>-257.80999999999989</v>
      </c>
      <c r="G208" s="104">
        <f>'Month (mcm)'!G208+Calculation_mcm!G207</f>
        <v>-23.539999999999996</v>
      </c>
      <c r="H208" s="104">
        <f>'Month (mcm)'!H208+Calculation_mcm!H207</f>
        <v>447.45000000000005</v>
      </c>
      <c r="I208" s="104">
        <f>'Month (mcm)'!I208+Calculation_mcm!I207</f>
        <v>47346.22</v>
      </c>
      <c r="J208" s="104">
        <f>'Month (mcm)'!J208+Calculation_mcm!J207</f>
        <v>39209.839999999997</v>
      </c>
      <c r="K208" s="104">
        <f>'Month (mcm)'!K208+Calculation_mcm!K207</f>
        <v>9924.26</v>
      </c>
      <c r="L208" s="104">
        <f>'Month (mcm)'!L208+Calculation_mcm!L207</f>
        <v>14323.800000000001</v>
      </c>
      <c r="M208" s="104">
        <f>'Month (mcm)'!M208+Calculation_mcm!M207</f>
        <v>5026.3900000000003</v>
      </c>
      <c r="N208" s="104">
        <f>'Month (mcm)'!N208+Calculation_mcm!N207</f>
        <v>5019.0399999999991</v>
      </c>
      <c r="O208" s="104">
        <f>'Month (mcm)'!O208+Calculation_mcm!O207</f>
        <v>2229.9799999999996</v>
      </c>
      <c r="P208" s="104">
        <f>'Month (mcm)'!P208+Calculation_mcm!P207</f>
        <v>59.769999999999996</v>
      </c>
      <c r="Q208" s="104">
        <f>'Month (mcm)'!Q208+Calculation_mcm!Q207</f>
        <v>89.43</v>
      </c>
      <c r="R208" s="104">
        <f>'Month (mcm)'!R208+Calculation_mcm!R207</f>
        <v>0</v>
      </c>
      <c r="S208" s="104">
        <f>'Month (mcm)'!S208+Calculation_mcm!S207</f>
        <v>2264.5899999999997</v>
      </c>
      <c r="T208" s="104">
        <f>'Month (mcm)'!T208+Calculation_mcm!T207</f>
        <v>38937.26</v>
      </c>
    </row>
    <row r="209" spans="1:20" x14ac:dyDescent="0.35">
      <c r="A209" s="152" t="s">
        <v>424</v>
      </c>
      <c r="B209" s="104">
        <f>'Month (mcm)'!B209+Calculation_mcm!B208</f>
        <v>22626.42</v>
      </c>
      <c r="C209" s="104">
        <f>'Month (mcm)'!C209+Calculation_mcm!C208</f>
        <v>28965.79</v>
      </c>
      <c r="D209" s="104">
        <f>'Month (mcm)'!D209+Calculation_mcm!D208</f>
        <v>9118.6299999999992</v>
      </c>
      <c r="E209" s="104">
        <f>'Month (mcm)'!E209+Calculation_mcm!E208</f>
        <v>19847.160000000003</v>
      </c>
      <c r="F209" s="104">
        <f>'Month (mcm)'!F209+Calculation_mcm!F208</f>
        <v>-184.55999999999989</v>
      </c>
      <c r="G209" s="104">
        <f>'Month (mcm)'!G209+Calculation_mcm!G208</f>
        <v>-26.909999999999997</v>
      </c>
      <c r="H209" s="104">
        <f>'Month (mcm)'!H209+Calculation_mcm!H208</f>
        <v>502.46000000000004</v>
      </c>
      <c r="I209" s="104">
        <f>'Month (mcm)'!I209+Calculation_mcm!I208</f>
        <v>51592.21</v>
      </c>
      <c r="J209" s="104">
        <f>'Month (mcm)'!J209+Calculation_mcm!J208</f>
        <v>42764.57</v>
      </c>
      <c r="K209" s="104">
        <f>'Month (mcm)'!K209+Calculation_mcm!K208</f>
        <v>11135.43</v>
      </c>
      <c r="L209" s="104">
        <f>'Month (mcm)'!L209+Calculation_mcm!L208</f>
        <v>15221.160000000002</v>
      </c>
      <c r="M209" s="104">
        <f>'Month (mcm)'!M209+Calculation_mcm!M208</f>
        <v>5511.41</v>
      </c>
      <c r="N209" s="104">
        <f>'Month (mcm)'!N209+Calculation_mcm!N208</f>
        <v>5475.1099999999988</v>
      </c>
      <c r="O209" s="104">
        <f>'Month (mcm)'!O209+Calculation_mcm!O208</f>
        <v>2499.2299999999996</v>
      </c>
      <c r="P209" s="104">
        <f>'Month (mcm)'!P209+Calculation_mcm!P208</f>
        <v>62.48</v>
      </c>
      <c r="Q209" s="104">
        <f>'Month (mcm)'!Q209+Calculation_mcm!Q208</f>
        <v>98.53</v>
      </c>
      <c r="R209" s="104">
        <f>'Month (mcm)'!R209+Calculation_mcm!R208</f>
        <v>0</v>
      </c>
      <c r="S209" s="104">
        <f>'Month (mcm)'!S209+Calculation_mcm!S208</f>
        <v>2489.8799999999997</v>
      </c>
      <c r="T209" s="104">
        <f>'Month (mcm)'!T209+Calculation_mcm!T208</f>
        <v>42493.23</v>
      </c>
    </row>
    <row r="210" spans="1:20" x14ac:dyDescent="0.35">
      <c r="A210" s="152" t="s">
        <v>425</v>
      </c>
      <c r="B210" s="104">
        <f>'Month (mcm)'!B210+Calculation_mcm!B209</f>
        <v>25277.539999999997</v>
      </c>
      <c r="C210" s="104">
        <f>'Month (mcm)'!C210+Calculation_mcm!C209</f>
        <v>32207.43</v>
      </c>
      <c r="D210" s="104">
        <f>'Month (mcm)'!D210+Calculation_mcm!D209</f>
        <v>9734.4399999999987</v>
      </c>
      <c r="E210" s="104">
        <f>'Month (mcm)'!E210+Calculation_mcm!E209</f>
        <v>22472.990000000005</v>
      </c>
      <c r="F210" s="104">
        <f>'Month (mcm)'!F210+Calculation_mcm!F209</f>
        <v>-510.75999999999988</v>
      </c>
      <c r="G210" s="104">
        <f>'Month (mcm)'!G210+Calculation_mcm!G209</f>
        <v>-29.689999999999998</v>
      </c>
      <c r="H210" s="104">
        <f>'Month (mcm)'!H210+Calculation_mcm!H209</f>
        <v>559.31000000000006</v>
      </c>
      <c r="I210" s="104">
        <f>'Month (mcm)'!I210+Calculation_mcm!I209</f>
        <v>57484.97</v>
      </c>
      <c r="J210" s="104">
        <f>'Month (mcm)'!J210+Calculation_mcm!J209</f>
        <v>47769.39</v>
      </c>
      <c r="K210" s="104">
        <f>'Month (mcm)'!K210+Calculation_mcm!K209</f>
        <v>12607.45</v>
      </c>
      <c r="L210" s="104">
        <f>'Month (mcm)'!L210+Calculation_mcm!L209</f>
        <v>16882.5</v>
      </c>
      <c r="M210" s="104">
        <f>'Month (mcm)'!M210+Calculation_mcm!M209</f>
        <v>6071.3</v>
      </c>
      <c r="N210" s="104">
        <f>'Month (mcm)'!N210+Calculation_mcm!N209</f>
        <v>6199.5099999999984</v>
      </c>
      <c r="O210" s="104">
        <f>'Month (mcm)'!O210+Calculation_mcm!O209</f>
        <v>2789.3399999999997</v>
      </c>
      <c r="P210" s="104">
        <f>'Month (mcm)'!P210+Calculation_mcm!P209</f>
        <v>68.789999999999992</v>
      </c>
      <c r="Q210" s="104">
        <f>'Month (mcm)'!Q210+Calculation_mcm!Q209</f>
        <v>106.17</v>
      </c>
      <c r="R210" s="104">
        <f>'Month (mcm)'!R210+Calculation_mcm!R209</f>
        <v>0</v>
      </c>
      <c r="S210" s="104">
        <f>'Month (mcm)'!S210+Calculation_mcm!S209</f>
        <v>2747.97</v>
      </c>
      <c r="T210" s="104">
        <f>'Month (mcm)'!T210+Calculation_mcm!T209</f>
        <v>47473.030000000006</v>
      </c>
    </row>
    <row r="211" spans="1:20" x14ac:dyDescent="0.35">
      <c r="A211" s="152" t="s">
        <v>426</v>
      </c>
      <c r="B211" s="104">
        <f>'Month (mcm)'!B211+Calculation_mcm!B210</f>
        <v>27830.519999999997</v>
      </c>
      <c r="C211" s="104">
        <f>'Month (mcm)'!C211+Calculation_mcm!C210</f>
        <v>36779.79</v>
      </c>
      <c r="D211" s="104">
        <f>'Month (mcm)'!D211+Calculation_mcm!D210</f>
        <v>10236.499999999998</v>
      </c>
      <c r="E211" s="104">
        <f>'Month (mcm)'!E211+Calculation_mcm!E210</f>
        <v>26543.290000000005</v>
      </c>
      <c r="F211" s="104">
        <f>'Month (mcm)'!F211+Calculation_mcm!F210</f>
        <v>171.62000000000012</v>
      </c>
      <c r="G211" s="104">
        <f>'Month (mcm)'!G211+Calculation_mcm!G210</f>
        <v>-32.479999999999997</v>
      </c>
      <c r="H211" s="104">
        <f>'Month (mcm)'!H211+Calculation_mcm!H210</f>
        <v>614.32000000000005</v>
      </c>
      <c r="I211" s="104">
        <f>'Month (mcm)'!I211+Calculation_mcm!I210</f>
        <v>64610.31</v>
      </c>
      <c r="J211" s="104">
        <f>'Month (mcm)'!J211+Calculation_mcm!J210</f>
        <v>55127.27</v>
      </c>
      <c r="K211" s="104">
        <f>'Month (mcm)'!K211+Calculation_mcm!K210</f>
        <v>14584.51</v>
      </c>
      <c r="L211" s="104">
        <f>'Month (mcm)'!L211+Calculation_mcm!L210</f>
        <v>19700.03</v>
      </c>
      <c r="M211" s="104">
        <f>'Month (mcm)'!M211+Calculation_mcm!M210</f>
        <v>6791.43</v>
      </c>
      <c r="N211" s="104">
        <f>'Month (mcm)'!N211+Calculation_mcm!N210</f>
        <v>7146.7899999999981</v>
      </c>
      <c r="O211" s="104">
        <f>'Month (mcm)'!O211+Calculation_mcm!O210</f>
        <v>3089.5699999999997</v>
      </c>
      <c r="P211" s="104">
        <f>'Month (mcm)'!P211+Calculation_mcm!P210</f>
        <v>75.16</v>
      </c>
      <c r="Q211" s="104">
        <f>'Month (mcm)'!Q211+Calculation_mcm!Q210</f>
        <v>124.39</v>
      </c>
      <c r="R211" s="104">
        <f>'Month (mcm)'!R211+Calculation_mcm!R210</f>
        <v>0</v>
      </c>
      <c r="S211" s="104">
        <f>'Month (mcm)'!S211+Calculation_mcm!S210</f>
        <v>3083.7</v>
      </c>
      <c r="T211" s="104">
        <f>'Month (mcm)'!T211+Calculation_mcm!T210</f>
        <v>54595.58</v>
      </c>
    </row>
    <row r="212" spans="1:20" x14ac:dyDescent="0.35">
      <c r="A212" s="152" t="s">
        <v>427</v>
      </c>
      <c r="B212" s="104">
        <f>'Month (mcm)'!B212+Calculation_mcm!B211</f>
        <v>30603.869999999995</v>
      </c>
      <c r="C212" s="104">
        <f>'Month (mcm)'!C212+Calculation_mcm!C211</f>
        <v>41868.090000000004</v>
      </c>
      <c r="D212" s="104">
        <f>'Month (mcm)'!D212+Calculation_mcm!D211</f>
        <v>10734.339999999998</v>
      </c>
      <c r="E212" s="104">
        <f>'Month (mcm)'!E212+Calculation_mcm!E211</f>
        <v>31133.750000000004</v>
      </c>
      <c r="F212" s="104">
        <f>'Month (mcm)'!F212+Calculation_mcm!F211</f>
        <v>241.30000000000013</v>
      </c>
      <c r="G212" s="104">
        <f>'Month (mcm)'!G212+Calculation_mcm!G211</f>
        <v>-35.26</v>
      </c>
      <c r="H212" s="104">
        <f>'Month (mcm)'!H212+Calculation_mcm!H211</f>
        <v>671.17000000000007</v>
      </c>
      <c r="I212" s="104">
        <f>'Month (mcm)'!I212+Calculation_mcm!I211</f>
        <v>72471.959999999992</v>
      </c>
      <c r="J212" s="104">
        <f>'Month (mcm)'!J212+Calculation_mcm!J211</f>
        <v>62614.829999999994</v>
      </c>
      <c r="K212" s="104">
        <f>'Month (mcm)'!K212+Calculation_mcm!K211</f>
        <v>16194.460000000001</v>
      </c>
      <c r="L212" s="104">
        <f>'Month (mcm)'!L212+Calculation_mcm!L211</f>
        <v>23107.48</v>
      </c>
      <c r="M212" s="104">
        <f>'Month (mcm)'!M212+Calculation_mcm!M211</f>
        <v>7667.3200000000006</v>
      </c>
      <c r="N212" s="104">
        <f>'Month (mcm)'!N212+Calculation_mcm!N211</f>
        <v>8126.6099999999979</v>
      </c>
      <c r="O212" s="104">
        <f>'Month (mcm)'!O212+Calculation_mcm!O211</f>
        <v>3418.58</v>
      </c>
      <c r="P212" s="104">
        <f>'Month (mcm)'!P212+Calculation_mcm!P211</f>
        <v>83.259999999999991</v>
      </c>
      <c r="Q212" s="104">
        <f>'Month (mcm)'!Q212+Calculation_mcm!Q211</f>
        <v>154.18</v>
      </c>
      <c r="R212" s="104">
        <f>'Month (mcm)'!R212+Calculation_mcm!R211</f>
        <v>0</v>
      </c>
      <c r="S212" s="104">
        <f>'Month (mcm)'!S212+Calculation_mcm!S211</f>
        <v>3436.9399999999996</v>
      </c>
      <c r="T212" s="104">
        <f>'Month (mcm)'!T212+Calculation_mcm!T211</f>
        <v>62188.83</v>
      </c>
    </row>
    <row r="213" spans="1:20" x14ac:dyDescent="0.35">
      <c r="A213" s="103" t="s">
        <v>404</v>
      </c>
      <c r="B213" s="104">
        <f>'Month (mcm)'!B213</f>
        <v>2808.85</v>
      </c>
      <c r="C213" s="104">
        <f>'Month (mcm)'!C213</f>
        <v>5815.79</v>
      </c>
      <c r="D213" s="104">
        <f>'Month (mcm)'!D213</f>
        <v>535.21</v>
      </c>
      <c r="E213" s="104">
        <f>'Month (mcm)'!E213</f>
        <v>5280.58</v>
      </c>
      <c r="F213" s="104">
        <f>'Month (mcm)'!F213</f>
        <v>1236.6099999999999</v>
      </c>
      <c r="G213" s="104">
        <f>'Month (mcm)'!G213</f>
        <v>-2.79</v>
      </c>
      <c r="H213" s="104">
        <f>'Month (mcm)'!H213</f>
        <v>56.85</v>
      </c>
      <c r="I213" s="104">
        <f>'Month (mcm)'!I213</f>
        <v>8624.64</v>
      </c>
      <c r="J213" s="104">
        <f>'Month (mcm)'!J213</f>
        <v>9380.0999999999985</v>
      </c>
      <c r="K213" s="104">
        <f>'Month (mcm)'!K213</f>
        <v>2184.98</v>
      </c>
      <c r="L213" s="104">
        <f>'Month (mcm)'!L213</f>
        <v>4121.71</v>
      </c>
      <c r="M213" s="104">
        <f>'Month (mcm)'!M213</f>
        <v>862</v>
      </c>
      <c r="N213" s="104">
        <f>'Month (mcm)'!N213</f>
        <v>1162.6199999999999</v>
      </c>
      <c r="O213" s="104">
        <f>'Month (mcm)'!O213</f>
        <v>309.04000000000002</v>
      </c>
      <c r="P213" s="104">
        <f>'Month (mcm)'!P213</f>
        <v>10.029999999999999</v>
      </c>
      <c r="Q213" s="104">
        <f>'Month (mcm)'!Q213</f>
        <v>28.71</v>
      </c>
      <c r="R213" s="104">
        <f>'Month (mcm)'!R213</f>
        <v>0</v>
      </c>
      <c r="S213" s="104">
        <f>'Month (mcm)'!S213</f>
        <v>452.81</v>
      </c>
      <c r="T213" s="104">
        <f>'Month (mcm)'!T213</f>
        <v>9131.9000000000015</v>
      </c>
    </row>
    <row r="214" spans="1:20" x14ac:dyDescent="0.35">
      <c r="A214" s="103" t="s">
        <v>405</v>
      </c>
      <c r="B214" s="104">
        <f>'Month (mcm)'!B214+Calculation_mcm!B213</f>
        <v>5293.21</v>
      </c>
      <c r="C214" s="104">
        <f>'Month (mcm)'!C214+Calculation_mcm!C213</f>
        <v>11001.09</v>
      </c>
      <c r="D214" s="104">
        <f>'Month (mcm)'!D214+Calculation_mcm!D213</f>
        <v>945.69</v>
      </c>
      <c r="E214" s="104">
        <f>'Month (mcm)'!E214+Calculation_mcm!E213</f>
        <v>10055.4</v>
      </c>
      <c r="F214" s="104">
        <f>'Month (mcm)'!F214+Calculation_mcm!F213</f>
        <v>1422.6799999999998</v>
      </c>
      <c r="G214" s="104">
        <f>'Month (mcm)'!G214+Calculation_mcm!G213</f>
        <v>-5.58</v>
      </c>
      <c r="H214" s="104">
        <f>'Month (mcm)'!H214+Calculation_mcm!H213</f>
        <v>110.03</v>
      </c>
      <c r="I214" s="104">
        <f>'Month (mcm)'!I214+Calculation_mcm!I213</f>
        <v>16294.3</v>
      </c>
      <c r="J214" s="104">
        <f>'Month (mcm)'!J214+Calculation_mcm!J213</f>
        <v>16875.739999999998</v>
      </c>
      <c r="K214" s="104">
        <f>'Month (mcm)'!K214+Calculation_mcm!K213</f>
        <v>3907.4</v>
      </c>
      <c r="L214" s="104">
        <f>'Month (mcm)'!L214+Calculation_mcm!L213</f>
        <v>7454.73</v>
      </c>
      <c r="M214" s="104">
        <f>'Month (mcm)'!M214+Calculation_mcm!M213</f>
        <v>1602.2</v>
      </c>
      <c r="N214" s="104">
        <f>'Month (mcm)'!N214+Calculation_mcm!N213</f>
        <v>2246.4499999999998</v>
      </c>
      <c r="O214" s="104">
        <f>'Month (mcm)'!O214+Calculation_mcm!O213</f>
        <v>571.55999999999995</v>
      </c>
      <c r="P214" s="104">
        <f>'Month (mcm)'!P214+Calculation_mcm!P213</f>
        <v>20.009999999999998</v>
      </c>
      <c r="Q214" s="104">
        <f>'Month (mcm)'!Q214+Calculation_mcm!Q213</f>
        <v>62.39</v>
      </c>
      <c r="R214" s="104">
        <f>'Month (mcm)'!R214+Calculation_mcm!R213</f>
        <v>0</v>
      </c>
      <c r="S214" s="104">
        <f>'Month (mcm)'!S214+Calculation_mcm!S213</f>
        <v>808.07999999999993</v>
      </c>
      <c r="T214" s="104">
        <f>'Month (mcm)'!T214+Calculation_mcm!T213</f>
        <v>16672.82</v>
      </c>
    </row>
    <row r="215" spans="1:20" x14ac:dyDescent="0.35">
      <c r="A215" s="103" t="s">
        <v>406</v>
      </c>
      <c r="B215" s="104">
        <f>'Month (mcm)'!B215+Calculation_mcm!B214</f>
        <v>8039.48</v>
      </c>
      <c r="C215" s="104">
        <f>'Month (mcm)'!C215+Calculation_mcm!C214</f>
        <v>15747.380000000001</v>
      </c>
      <c r="D215" s="104">
        <f>'Month (mcm)'!D215+Calculation_mcm!D214</f>
        <v>1466.73</v>
      </c>
      <c r="E215" s="104">
        <f>'Month (mcm)'!E215+Calculation_mcm!E214</f>
        <v>14280.65</v>
      </c>
      <c r="F215" s="104">
        <f>'Month (mcm)'!F215+Calculation_mcm!F214</f>
        <v>1265.4499999999998</v>
      </c>
      <c r="G215" s="104">
        <f>'Month (mcm)'!G215+Calculation_mcm!G214</f>
        <v>-8.36</v>
      </c>
      <c r="H215" s="104">
        <f>'Month (mcm)'!H215+Calculation_mcm!H214</f>
        <v>166.88</v>
      </c>
      <c r="I215" s="104">
        <f>'Month (mcm)'!I215+Calculation_mcm!I214</f>
        <v>23786.86</v>
      </c>
      <c r="J215" s="104">
        <f>'Month (mcm)'!J215+Calculation_mcm!J214</f>
        <v>23744.1</v>
      </c>
      <c r="K215" s="104">
        <f>'Month (mcm)'!K215+Calculation_mcm!K214</f>
        <v>5566.3</v>
      </c>
      <c r="L215" s="104">
        <f>'Month (mcm)'!L215+Calculation_mcm!L214</f>
        <v>10172.01</v>
      </c>
      <c r="M215" s="104">
        <f>'Month (mcm)'!M215+Calculation_mcm!M214</f>
        <v>2281.73</v>
      </c>
      <c r="N215" s="104">
        <f>'Month (mcm)'!N215+Calculation_mcm!N214</f>
        <v>3200.6899999999996</v>
      </c>
      <c r="O215" s="104">
        <f>'Month (mcm)'!O215+Calculation_mcm!O214</f>
        <v>855.37999999999988</v>
      </c>
      <c r="P215" s="104">
        <f>'Month (mcm)'!P215+Calculation_mcm!P214</f>
        <v>27.159999999999997</v>
      </c>
      <c r="Q215" s="104">
        <f>'Month (mcm)'!Q215+Calculation_mcm!Q214</f>
        <v>92.58</v>
      </c>
      <c r="R215" s="104">
        <f>'Month (mcm)'!R215+Calculation_mcm!R214</f>
        <v>0</v>
      </c>
      <c r="S215" s="104">
        <f>'Month (mcm)'!S215+Calculation_mcm!S214</f>
        <v>1181.6499999999999</v>
      </c>
      <c r="T215" s="104">
        <f>'Month (mcm)'!T215+Calculation_mcm!T214</f>
        <v>23377.5</v>
      </c>
    </row>
    <row r="216" spans="1:20" x14ac:dyDescent="0.35">
      <c r="A216" s="103" t="s">
        <v>407</v>
      </c>
    </row>
    <row r="217" spans="1:20" x14ac:dyDescent="0.35">
      <c r="A217" s="103" t="s">
        <v>408</v>
      </c>
    </row>
    <row r="218" spans="1:20" x14ac:dyDescent="0.35">
      <c r="A218" s="103" t="s">
        <v>409</v>
      </c>
    </row>
    <row r="219" spans="1:20" x14ac:dyDescent="0.35">
      <c r="A219" s="103" t="s">
        <v>410</v>
      </c>
    </row>
    <row r="220" spans="1:20" x14ac:dyDescent="0.35">
      <c r="A220" s="103" t="s">
        <v>411</v>
      </c>
    </row>
    <row r="221" spans="1:20" x14ac:dyDescent="0.35">
      <c r="A221" s="103" t="s">
        <v>412</v>
      </c>
    </row>
    <row r="222" spans="1:20" x14ac:dyDescent="0.35">
      <c r="A222" s="103" t="s">
        <v>413</v>
      </c>
    </row>
    <row r="223" spans="1:20" x14ac:dyDescent="0.35">
      <c r="A223" s="103" t="s">
        <v>414</v>
      </c>
    </row>
    <row r="224" spans="1:20" x14ac:dyDescent="0.35">
      <c r="A224" s="103" t="s">
        <v>415</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15"/>
  <sheetViews>
    <sheetView showGridLines="0" zoomScaleNormal="100" workbookViewId="0">
      <pane xSplit="1" ySplit="8" topLeftCell="B214" activePane="bottomRight" state="frozen"/>
      <selection pane="topRight" activeCell="C1" sqref="C1"/>
      <selection pane="bottomLeft" activeCell="A9" sqref="A9"/>
      <selection pane="bottomRight" activeCell="A214" sqref="A214"/>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70</v>
      </c>
    </row>
    <row r="2" spans="1:7" customFormat="1" ht="20.25" customHeight="1" x14ac:dyDescent="0.35">
      <c r="A2" s="20" t="s">
        <v>19</v>
      </c>
    </row>
    <row r="3" spans="1:7" customFormat="1" ht="20.25" customHeight="1" x14ac:dyDescent="0.35">
      <c r="A3" s="20" t="s">
        <v>50</v>
      </c>
    </row>
    <row r="4" spans="1:7" customFormat="1" ht="20.25" customHeight="1" x14ac:dyDescent="0.35">
      <c r="A4" s="20" t="s">
        <v>51</v>
      </c>
    </row>
    <row r="5" spans="1:7" customFormat="1" ht="20.25" customHeight="1" x14ac:dyDescent="0.35">
      <c r="A5" s="20" t="s">
        <v>52</v>
      </c>
    </row>
    <row r="6" spans="1:7" s="2" customFormat="1" ht="20.25" customHeight="1" x14ac:dyDescent="0.35">
      <c r="A6" s="78"/>
      <c r="B6" s="22" t="s">
        <v>53</v>
      </c>
      <c r="C6" s="22"/>
      <c r="D6" s="22"/>
      <c r="E6" s="22"/>
      <c r="F6" s="23"/>
      <c r="G6" s="65" t="s">
        <v>54</v>
      </c>
    </row>
    <row r="7" spans="1:7" s="2" customFormat="1" ht="20.25" customHeight="1" x14ac:dyDescent="0.35">
      <c r="A7" s="79"/>
      <c r="B7" s="111"/>
      <c r="C7" s="25" t="s">
        <v>55</v>
      </c>
      <c r="D7" s="59"/>
      <c r="E7" s="26"/>
      <c r="F7" s="26"/>
      <c r="G7" s="32" t="s">
        <v>58</v>
      </c>
    </row>
    <row r="8" spans="1:7" s="43" customFormat="1" ht="90" customHeight="1" x14ac:dyDescent="0.35">
      <c r="A8" s="80" t="s">
        <v>87</v>
      </c>
      <c r="B8" s="80" t="s">
        <v>59</v>
      </c>
      <c r="C8" s="80" t="s">
        <v>60</v>
      </c>
      <c r="D8" s="35" t="s">
        <v>61</v>
      </c>
      <c r="E8" s="38" t="s">
        <v>62</v>
      </c>
      <c r="F8" s="38" t="s">
        <v>63</v>
      </c>
      <c r="G8" s="34" t="s">
        <v>67</v>
      </c>
    </row>
    <row r="9" spans="1:7" s="54" customFormat="1" ht="17.149999999999999" customHeight="1" x14ac:dyDescent="0.35">
      <c r="A9" s="56" t="s">
        <v>181</v>
      </c>
      <c r="B9" s="62">
        <v>39.479999999999997</v>
      </c>
      <c r="C9" s="63">
        <v>39.22</v>
      </c>
      <c r="D9" s="62">
        <v>39.04</v>
      </c>
      <c r="E9" s="64">
        <v>39.25</v>
      </c>
      <c r="F9" s="64" t="s">
        <v>68</v>
      </c>
      <c r="G9" s="68">
        <v>41.64</v>
      </c>
    </row>
    <row r="10" spans="1:7" s="54" customFormat="1" ht="17.149999999999999" customHeight="1" x14ac:dyDescent="0.35">
      <c r="A10" s="56" t="s">
        <v>182</v>
      </c>
      <c r="B10" s="62">
        <v>39.49</v>
      </c>
      <c r="C10" s="63">
        <v>39.450000000000003</v>
      </c>
      <c r="D10" s="62">
        <v>39.159999999999997</v>
      </c>
      <c r="E10" s="64">
        <v>39.5</v>
      </c>
      <c r="F10" s="64" t="s">
        <v>68</v>
      </c>
      <c r="G10" s="68">
        <v>41.87</v>
      </c>
    </row>
    <row r="11" spans="1:7" s="54" customFormat="1" ht="17.149999999999999" customHeight="1" x14ac:dyDescent="0.35">
      <c r="A11" s="56" t="s">
        <v>183</v>
      </c>
      <c r="B11" s="62">
        <v>39.64</v>
      </c>
      <c r="C11" s="63">
        <v>39.56</v>
      </c>
      <c r="D11" s="62">
        <v>39.64</v>
      </c>
      <c r="E11" s="64">
        <v>39.54</v>
      </c>
      <c r="F11" s="64" t="s">
        <v>68</v>
      </c>
      <c r="G11" s="68">
        <v>41.99</v>
      </c>
    </row>
    <row r="12" spans="1:7" s="54" customFormat="1" ht="17.149999999999999" customHeight="1" x14ac:dyDescent="0.35">
      <c r="A12" s="56" t="s">
        <v>184</v>
      </c>
      <c r="B12" s="62">
        <v>39.53</v>
      </c>
      <c r="C12" s="63">
        <v>39.630000000000003</v>
      </c>
      <c r="D12" s="62">
        <v>39.28</v>
      </c>
      <c r="E12" s="64">
        <v>39.729999999999997</v>
      </c>
      <c r="F12" s="64" t="s">
        <v>68</v>
      </c>
      <c r="G12" s="68">
        <v>41.94</v>
      </c>
    </row>
    <row r="13" spans="1:7" s="54" customFormat="1" ht="17.149999999999999" customHeight="1" x14ac:dyDescent="0.35">
      <c r="A13" s="56" t="s">
        <v>185</v>
      </c>
      <c r="B13" s="62">
        <v>39.72</v>
      </c>
      <c r="C13" s="63">
        <v>39.93</v>
      </c>
      <c r="D13" s="62">
        <v>39.65</v>
      </c>
      <c r="E13" s="64">
        <v>40.18</v>
      </c>
      <c r="F13" s="64" t="s">
        <v>68</v>
      </c>
      <c r="G13" s="68">
        <v>42.1</v>
      </c>
    </row>
    <row r="14" spans="1:7" s="54" customFormat="1" ht="17.149999999999999" customHeight="1" x14ac:dyDescent="0.35">
      <c r="A14" s="56" t="s">
        <v>186</v>
      </c>
      <c r="B14" s="62">
        <v>39.68</v>
      </c>
      <c r="C14" s="63">
        <v>39.71</v>
      </c>
      <c r="D14" s="62">
        <v>39.53</v>
      </c>
      <c r="E14" s="64">
        <v>40</v>
      </c>
      <c r="F14" s="64" t="s">
        <v>68</v>
      </c>
      <c r="G14" s="68">
        <v>41.4</v>
      </c>
    </row>
    <row r="15" spans="1:7" s="54" customFormat="1" ht="17.149999999999999" customHeight="1" x14ac:dyDescent="0.35">
      <c r="A15" s="56" t="s">
        <v>187</v>
      </c>
      <c r="B15" s="62">
        <v>39.94</v>
      </c>
      <c r="C15" s="63">
        <v>39.96</v>
      </c>
      <c r="D15" s="62">
        <v>39.97</v>
      </c>
      <c r="E15" s="64">
        <v>39.950000000000003</v>
      </c>
      <c r="F15" s="64" t="s">
        <v>68</v>
      </c>
      <c r="G15" s="68">
        <v>41.57</v>
      </c>
    </row>
    <row r="16" spans="1:7" s="54" customFormat="1" ht="17.149999999999999" customHeight="1" x14ac:dyDescent="0.35">
      <c r="A16" s="56" t="s">
        <v>188</v>
      </c>
      <c r="B16" s="62">
        <v>39.880000000000003</v>
      </c>
      <c r="C16" s="63">
        <v>39.85</v>
      </c>
      <c r="D16" s="62">
        <v>39.770000000000003</v>
      </c>
      <c r="E16" s="64">
        <v>39.96</v>
      </c>
      <c r="F16" s="64" t="s">
        <v>68</v>
      </c>
      <c r="G16" s="68">
        <v>41.3</v>
      </c>
    </row>
    <row r="17" spans="1:7" s="54" customFormat="1" ht="17.149999999999999" customHeight="1" x14ac:dyDescent="0.35">
      <c r="A17" s="56" t="s">
        <v>189</v>
      </c>
      <c r="B17" s="62">
        <v>39.39</v>
      </c>
      <c r="C17" s="63">
        <v>39.479999999999997</v>
      </c>
      <c r="D17" s="62">
        <v>39.659999999999997</v>
      </c>
      <c r="E17" s="64">
        <v>39.24</v>
      </c>
      <c r="F17" s="64" t="s">
        <v>68</v>
      </c>
      <c r="G17" s="68">
        <v>41.72</v>
      </c>
    </row>
    <row r="18" spans="1:7" s="54" customFormat="1" ht="17.149999999999999" customHeight="1" x14ac:dyDescent="0.35">
      <c r="A18" s="56" t="s">
        <v>190</v>
      </c>
      <c r="B18" s="62">
        <v>39.71</v>
      </c>
      <c r="C18" s="63">
        <v>39.78</v>
      </c>
      <c r="D18" s="62">
        <v>39.75</v>
      </c>
      <c r="E18" s="64">
        <v>39.81</v>
      </c>
      <c r="F18" s="64" t="s">
        <v>68</v>
      </c>
      <c r="G18" s="68">
        <v>41.53</v>
      </c>
    </row>
    <row r="19" spans="1:7" s="54" customFormat="1" ht="17.149999999999999" customHeight="1" x14ac:dyDescent="0.35">
      <c r="A19" s="56" t="s">
        <v>191</v>
      </c>
      <c r="B19" s="62">
        <v>39.72</v>
      </c>
      <c r="C19" s="63">
        <v>39.659999999999997</v>
      </c>
      <c r="D19" s="62">
        <v>39.89</v>
      </c>
      <c r="E19" s="64">
        <v>39.590000000000003</v>
      </c>
      <c r="F19" s="64" t="s">
        <v>68</v>
      </c>
      <c r="G19" s="68">
        <v>41.71</v>
      </c>
    </row>
    <row r="20" spans="1:7" s="54" customFormat="1" ht="17.149999999999999" customHeight="1" x14ac:dyDescent="0.35">
      <c r="A20" s="56" t="s">
        <v>192</v>
      </c>
      <c r="B20" s="62">
        <v>39.9</v>
      </c>
      <c r="C20" s="63">
        <v>39.61</v>
      </c>
      <c r="D20" s="62">
        <v>40.03</v>
      </c>
      <c r="E20" s="64">
        <v>39.51</v>
      </c>
      <c r="F20" s="64" t="s">
        <v>68</v>
      </c>
      <c r="G20" s="68">
        <v>42.82</v>
      </c>
    </row>
    <row r="21" spans="1:7" s="54" customFormat="1" ht="17.149999999999999" customHeight="1" x14ac:dyDescent="0.35">
      <c r="A21" s="56" t="s">
        <v>193</v>
      </c>
      <c r="B21" s="62">
        <v>39.83</v>
      </c>
      <c r="C21" s="63">
        <v>39.64</v>
      </c>
      <c r="D21" s="62">
        <v>39.700000000000003</v>
      </c>
      <c r="E21" s="64">
        <v>39.61</v>
      </c>
      <c r="F21" s="64" t="s">
        <v>68</v>
      </c>
      <c r="G21" s="68">
        <v>41.98</v>
      </c>
    </row>
    <row r="22" spans="1:7" s="54" customFormat="1" ht="17.149999999999999" customHeight="1" x14ac:dyDescent="0.35">
      <c r="A22" s="56" t="s">
        <v>194</v>
      </c>
      <c r="B22" s="62">
        <v>39.909999999999997</v>
      </c>
      <c r="C22" s="63">
        <v>39.6</v>
      </c>
      <c r="D22" s="62">
        <v>39.75</v>
      </c>
      <c r="E22" s="64">
        <v>39.56</v>
      </c>
      <c r="F22" s="64" t="s">
        <v>68</v>
      </c>
      <c r="G22" s="68">
        <v>48.74</v>
      </c>
    </row>
    <row r="23" spans="1:7" s="54" customFormat="1" ht="17.149999999999999" customHeight="1" x14ac:dyDescent="0.35">
      <c r="A23" s="56" t="s">
        <v>195</v>
      </c>
      <c r="B23" s="62">
        <v>39.89</v>
      </c>
      <c r="C23" s="63">
        <v>39.6</v>
      </c>
      <c r="D23" s="62">
        <v>39.53</v>
      </c>
      <c r="E23" s="64">
        <v>39.61</v>
      </c>
      <c r="F23" s="64" t="s">
        <v>68</v>
      </c>
      <c r="G23" s="68">
        <v>42.01</v>
      </c>
    </row>
    <row r="24" spans="1:7" s="54" customFormat="1" ht="17.149999999999999" customHeight="1" x14ac:dyDescent="0.35">
      <c r="A24" s="56" t="s">
        <v>196</v>
      </c>
      <c r="B24" s="62">
        <v>39.74</v>
      </c>
      <c r="C24" s="63">
        <v>40.08</v>
      </c>
      <c r="D24" s="62">
        <v>39.42</v>
      </c>
      <c r="E24" s="64">
        <v>40.58</v>
      </c>
      <c r="F24" s="64" t="s">
        <v>68</v>
      </c>
      <c r="G24" s="68">
        <v>41.69</v>
      </c>
    </row>
    <row r="25" spans="1:7" s="54" customFormat="1" ht="17.149999999999999" customHeight="1" x14ac:dyDescent="0.35">
      <c r="A25" s="56" t="s">
        <v>197</v>
      </c>
      <c r="B25" s="62">
        <v>39.729999999999997</v>
      </c>
      <c r="C25" s="63">
        <v>39.78</v>
      </c>
      <c r="D25" s="62">
        <v>39.47</v>
      </c>
      <c r="E25" s="64">
        <v>40.14</v>
      </c>
      <c r="F25" s="64" t="s">
        <v>68</v>
      </c>
      <c r="G25" s="68">
        <v>42.74</v>
      </c>
    </row>
    <row r="26" spans="1:7" s="54" customFormat="1" ht="17.149999999999999" customHeight="1" x14ac:dyDescent="0.35">
      <c r="A26" s="56" t="s">
        <v>198</v>
      </c>
      <c r="B26" s="62">
        <v>39.92</v>
      </c>
      <c r="C26" s="63">
        <v>39.85</v>
      </c>
      <c r="D26" s="62">
        <v>39.4</v>
      </c>
      <c r="E26" s="64">
        <v>40.86</v>
      </c>
      <c r="F26" s="64" t="s">
        <v>68</v>
      </c>
      <c r="G26" s="68">
        <v>42.63</v>
      </c>
    </row>
    <row r="27" spans="1:7" ht="17.149999999999999" customHeight="1" x14ac:dyDescent="0.35">
      <c r="A27" s="56" t="s">
        <v>199</v>
      </c>
      <c r="B27" s="62">
        <v>40.06</v>
      </c>
      <c r="C27" s="63">
        <v>39.71</v>
      </c>
      <c r="D27" s="62">
        <v>39.51</v>
      </c>
      <c r="E27" s="64">
        <v>39.880000000000003</v>
      </c>
      <c r="F27" s="64" t="s">
        <v>68</v>
      </c>
      <c r="G27" s="68">
        <v>42.19</v>
      </c>
    </row>
    <row r="28" spans="1:7" ht="17.149999999999999" customHeight="1" x14ac:dyDescent="0.35">
      <c r="A28" s="56" t="s">
        <v>200</v>
      </c>
      <c r="B28" s="62">
        <v>39.75</v>
      </c>
      <c r="C28" s="63">
        <v>39.64</v>
      </c>
      <c r="D28" s="62">
        <v>38.79</v>
      </c>
      <c r="E28" s="64">
        <v>39.96</v>
      </c>
      <c r="F28" s="64" t="s">
        <v>68</v>
      </c>
      <c r="G28" s="68">
        <v>41.83</v>
      </c>
    </row>
    <row r="29" spans="1:7" ht="17.149999999999999" customHeight="1" x14ac:dyDescent="0.35">
      <c r="A29" s="56" t="s">
        <v>201</v>
      </c>
      <c r="B29" s="62">
        <v>40.79</v>
      </c>
      <c r="C29" s="63">
        <v>39.58</v>
      </c>
      <c r="D29" s="62">
        <v>38.869999999999997</v>
      </c>
      <c r="E29" s="64">
        <v>39.89</v>
      </c>
      <c r="F29" s="64" t="s">
        <v>68</v>
      </c>
      <c r="G29" s="68">
        <v>41.96</v>
      </c>
    </row>
    <row r="30" spans="1:7" ht="17.149999999999999" customHeight="1" x14ac:dyDescent="0.35">
      <c r="A30" s="56" t="s">
        <v>202</v>
      </c>
      <c r="B30" s="62">
        <v>39.96</v>
      </c>
      <c r="C30" s="63">
        <v>39.72</v>
      </c>
      <c r="D30" s="62">
        <v>38.57</v>
      </c>
      <c r="E30" s="64">
        <v>40.28</v>
      </c>
      <c r="F30" s="64" t="s">
        <v>68</v>
      </c>
      <c r="G30" s="68">
        <v>41.95</v>
      </c>
    </row>
    <row r="31" spans="1:7" ht="17.149999999999999" customHeight="1" x14ac:dyDescent="0.35">
      <c r="A31" s="56" t="s">
        <v>203</v>
      </c>
      <c r="B31" s="62">
        <v>39.93</v>
      </c>
      <c r="C31" s="63">
        <v>39.58</v>
      </c>
      <c r="D31" s="62">
        <v>39.39</v>
      </c>
      <c r="E31" s="64">
        <v>39.619999999999997</v>
      </c>
      <c r="F31" s="64" t="s">
        <v>68</v>
      </c>
      <c r="G31" s="68">
        <v>42.17</v>
      </c>
    </row>
    <row r="32" spans="1:7" ht="17.149999999999999" customHeight="1" x14ac:dyDescent="0.35">
      <c r="A32" s="56" t="s">
        <v>204</v>
      </c>
      <c r="B32" s="62">
        <v>39.869999999999997</v>
      </c>
      <c r="C32" s="63">
        <v>39.43</v>
      </c>
      <c r="D32" s="62">
        <v>39.200000000000003</v>
      </c>
      <c r="E32" s="64">
        <v>39.46</v>
      </c>
      <c r="F32" s="64" t="s">
        <v>68</v>
      </c>
      <c r="G32" s="68">
        <v>42.66</v>
      </c>
    </row>
    <row r="33" spans="1:7" ht="17.149999999999999" customHeight="1" x14ac:dyDescent="0.35">
      <c r="A33" s="56" t="s">
        <v>205</v>
      </c>
      <c r="B33" s="62">
        <v>39.81</v>
      </c>
      <c r="C33" s="63">
        <v>39.380000000000003</v>
      </c>
      <c r="D33" s="62">
        <v>39.31</v>
      </c>
      <c r="E33" s="64">
        <v>39.39</v>
      </c>
      <c r="F33" s="64" t="s">
        <v>68</v>
      </c>
      <c r="G33" s="68">
        <v>41.6</v>
      </c>
    </row>
    <row r="34" spans="1:7" ht="17.149999999999999" customHeight="1" x14ac:dyDescent="0.35">
      <c r="A34" s="56" t="s">
        <v>206</v>
      </c>
      <c r="B34" s="62">
        <v>40.53</v>
      </c>
      <c r="C34" s="63">
        <v>39.450000000000003</v>
      </c>
      <c r="D34" s="62">
        <v>40.130000000000003</v>
      </c>
      <c r="E34" s="64">
        <v>39.36</v>
      </c>
      <c r="F34" s="64" t="s">
        <v>68</v>
      </c>
      <c r="G34" s="68">
        <v>49.01</v>
      </c>
    </row>
    <row r="35" spans="1:7" ht="17.149999999999999" customHeight="1" x14ac:dyDescent="0.35">
      <c r="A35" s="56" t="s">
        <v>207</v>
      </c>
      <c r="B35" s="62">
        <v>39.89</v>
      </c>
      <c r="C35" s="63">
        <v>39.42</v>
      </c>
      <c r="D35" s="62">
        <v>39.94</v>
      </c>
      <c r="E35" s="64">
        <v>39.299999999999997</v>
      </c>
      <c r="F35" s="64" t="s">
        <v>68</v>
      </c>
      <c r="G35" s="68">
        <v>42.09</v>
      </c>
    </row>
    <row r="36" spans="1:7" ht="17.149999999999999" customHeight="1" x14ac:dyDescent="0.35">
      <c r="A36" s="56" t="s">
        <v>208</v>
      </c>
      <c r="B36" s="62">
        <v>39.840000000000003</v>
      </c>
      <c r="C36" s="63">
        <v>39.51</v>
      </c>
      <c r="D36" s="62">
        <v>39.94</v>
      </c>
      <c r="E36" s="64">
        <v>39.31</v>
      </c>
      <c r="F36" s="64" t="s">
        <v>68</v>
      </c>
      <c r="G36" s="68">
        <v>41.89</v>
      </c>
    </row>
    <row r="37" spans="1:7" ht="17.149999999999999" customHeight="1" x14ac:dyDescent="0.35">
      <c r="A37" s="56" t="s">
        <v>209</v>
      </c>
      <c r="B37" s="62">
        <v>39.94</v>
      </c>
      <c r="C37" s="63">
        <v>39.5</v>
      </c>
      <c r="D37" s="62">
        <v>38.799999999999997</v>
      </c>
      <c r="E37" s="64">
        <v>40.08</v>
      </c>
      <c r="F37" s="64" t="s">
        <v>68</v>
      </c>
      <c r="G37" s="68">
        <v>42.72</v>
      </c>
    </row>
    <row r="38" spans="1:7" ht="17.149999999999999" customHeight="1" x14ac:dyDescent="0.35">
      <c r="A38" s="56" t="s">
        <v>210</v>
      </c>
      <c r="B38" s="62">
        <v>39.840000000000003</v>
      </c>
      <c r="C38" s="63">
        <v>39.46</v>
      </c>
      <c r="D38" s="62">
        <v>39.75</v>
      </c>
      <c r="E38" s="64">
        <v>39.119999999999997</v>
      </c>
      <c r="F38" s="64" t="s">
        <v>68</v>
      </c>
      <c r="G38" s="68">
        <v>42.34</v>
      </c>
    </row>
    <row r="39" spans="1:7" ht="17.149999999999999" customHeight="1" x14ac:dyDescent="0.35">
      <c r="A39" s="56" t="s">
        <v>211</v>
      </c>
      <c r="B39" s="62">
        <v>40.020000000000003</v>
      </c>
      <c r="C39" s="63">
        <v>40.869999999999997</v>
      </c>
      <c r="D39" s="62">
        <v>39.72</v>
      </c>
      <c r="E39" s="64">
        <v>42.85</v>
      </c>
      <c r="F39" s="64" t="s">
        <v>68</v>
      </c>
      <c r="G39" s="68">
        <v>42.54</v>
      </c>
    </row>
    <row r="40" spans="1:7" ht="17.149999999999999" customHeight="1" x14ac:dyDescent="0.35">
      <c r="A40" s="56" t="s">
        <v>212</v>
      </c>
      <c r="B40" s="62">
        <v>39.85</v>
      </c>
      <c r="C40" s="63">
        <v>39.4</v>
      </c>
      <c r="D40" s="62">
        <v>39.72</v>
      </c>
      <c r="E40" s="64">
        <v>39.090000000000003</v>
      </c>
      <c r="F40" s="64" t="s">
        <v>68</v>
      </c>
      <c r="G40" s="68">
        <v>41.92</v>
      </c>
    </row>
    <row r="41" spans="1:7" ht="17.149999999999999" customHeight="1" x14ac:dyDescent="0.35">
      <c r="A41" s="56" t="s">
        <v>213</v>
      </c>
      <c r="B41" s="62">
        <v>40.090000000000003</v>
      </c>
      <c r="C41" s="63">
        <v>39.49</v>
      </c>
      <c r="D41" s="62">
        <v>39.590000000000003</v>
      </c>
      <c r="E41" s="64">
        <v>39.42</v>
      </c>
      <c r="F41" s="64" t="s">
        <v>68</v>
      </c>
      <c r="G41" s="68">
        <v>41.78</v>
      </c>
    </row>
    <row r="42" spans="1:7" ht="17.149999999999999" customHeight="1" x14ac:dyDescent="0.35">
      <c r="A42" s="56" t="s">
        <v>214</v>
      </c>
      <c r="B42" s="62">
        <v>39.89</v>
      </c>
      <c r="C42" s="63">
        <v>39.68</v>
      </c>
      <c r="D42" s="62">
        <v>39.83</v>
      </c>
      <c r="E42" s="64">
        <v>39.56</v>
      </c>
      <c r="F42" s="64" t="s">
        <v>68</v>
      </c>
      <c r="G42" s="68">
        <v>41.82</v>
      </c>
    </row>
    <row r="43" spans="1:7" ht="17.149999999999999" customHeight="1" x14ac:dyDescent="0.35">
      <c r="A43" s="56" t="s">
        <v>215</v>
      </c>
      <c r="B43" s="62">
        <v>39.950000000000003</v>
      </c>
      <c r="C43" s="63">
        <v>39.590000000000003</v>
      </c>
      <c r="D43" s="62">
        <v>40.200000000000003</v>
      </c>
      <c r="E43" s="64">
        <v>39.46</v>
      </c>
      <c r="F43" s="64" t="s">
        <v>68</v>
      </c>
      <c r="G43" s="68">
        <v>41.97</v>
      </c>
    </row>
    <row r="44" spans="1:7" ht="17.149999999999999" customHeight="1" x14ac:dyDescent="0.35">
      <c r="A44" s="56" t="s">
        <v>216</v>
      </c>
      <c r="B44" s="62">
        <v>40.07</v>
      </c>
      <c r="C44" s="63">
        <v>39.65</v>
      </c>
      <c r="D44" s="62">
        <v>40.89</v>
      </c>
      <c r="E44" s="64">
        <v>39.53</v>
      </c>
      <c r="F44" s="64" t="s">
        <v>68</v>
      </c>
      <c r="G44" s="68">
        <v>41.71</v>
      </c>
    </row>
    <row r="45" spans="1:7" ht="17.149999999999999" customHeight="1" x14ac:dyDescent="0.35">
      <c r="A45" s="56" t="s">
        <v>217</v>
      </c>
      <c r="B45" s="62">
        <v>39.75</v>
      </c>
      <c r="C45" s="63">
        <v>39.590000000000003</v>
      </c>
      <c r="D45" s="62">
        <v>40.86</v>
      </c>
      <c r="E45" s="64">
        <v>39.43</v>
      </c>
      <c r="F45" s="64" t="s">
        <v>68</v>
      </c>
      <c r="G45" s="68">
        <v>41.53</v>
      </c>
    </row>
    <row r="46" spans="1:7" ht="17.149999999999999" customHeight="1" x14ac:dyDescent="0.35">
      <c r="A46" s="56" t="s">
        <v>218</v>
      </c>
      <c r="B46" s="62">
        <v>39.75</v>
      </c>
      <c r="C46" s="63">
        <v>39.590000000000003</v>
      </c>
      <c r="D46" s="62">
        <v>40.770000000000003</v>
      </c>
      <c r="E46" s="64">
        <v>39.4</v>
      </c>
      <c r="F46" s="64" t="s">
        <v>68</v>
      </c>
      <c r="G46" s="68">
        <v>41.31</v>
      </c>
    </row>
    <row r="47" spans="1:7" ht="17.149999999999999" customHeight="1" x14ac:dyDescent="0.35">
      <c r="A47" s="56" t="s">
        <v>219</v>
      </c>
      <c r="B47" s="62">
        <v>39.81</v>
      </c>
      <c r="C47" s="63">
        <v>39.6</v>
      </c>
      <c r="D47" s="62">
        <v>40.799999999999997</v>
      </c>
      <c r="E47" s="64">
        <v>39.409999999999997</v>
      </c>
      <c r="F47" s="64" t="s">
        <v>68</v>
      </c>
      <c r="G47" s="68">
        <v>41.61</v>
      </c>
    </row>
    <row r="48" spans="1:7" ht="17.149999999999999" customHeight="1" x14ac:dyDescent="0.35">
      <c r="A48" s="56" t="s">
        <v>220</v>
      </c>
      <c r="B48" s="62">
        <v>40.06</v>
      </c>
      <c r="C48" s="63">
        <v>39.44</v>
      </c>
      <c r="D48" s="62">
        <v>39.83</v>
      </c>
      <c r="E48" s="64">
        <v>39.19</v>
      </c>
      <c r="F48" s="64" t="s">
        <v>68</v>
      </c>
      <c r="G48" s="68">
        <v>41.64</v>
      </c>
    </row>
    <row r="49" spans="1:7" ht="17.149999999999999" customHeight="1" x14ac:dyDescent="0.35">
      <c r="A49" s="56" t="s">
        <v>221</v>
      </c>
      <c r="B49" s="62">
        <v>39.17</v>
      </c>
      <c r="C49" s="63">
        <v>39.32</v>
      </c>
      <c r="D49" s="62">
        <v>39.880000000000003</v>
      </c>
      <c r="E49" s="64">
        <v>38.950000000000003</v>
      </c>
      <c r="F49" s="64" t="s">
        <v>68</v>
      </c>
      <c r="G49" s="68">
        <v>41.92</v>
      </c>
    </row>
    <row r="50" spans="1:7" ht="17.149999999999999" customHeight="1" x14ac:dyDescent="0.35">
      <c r="A50" s="56" t="s">
        <v>222</v>
      </c>
      <c r="B50" s="62">
        <v>40.07</v>
      </c>
      <c r="C50" s="63">
        <v>39.24</v>
      </c>
      <c r="D50" s="62">
        <v>39.840000000000003</v>
      </c>
      <c r="E50" s="64">
        <v>38.83</v>
      </c>
      <c r="F50" s="64" t="s">
        <v>68</v>
      </c>
      <c r="G50" s="68">
        <v>41.9</v>
      </c>
    </row>
    <row r="51" spans="1:7" ht="17.149999999999999" customHeight="1" x14ac:dyDescent="0.35">
      <c r="A51" s="56" t="s">
        <v>223</v>
      </c>
      <c r="B51" s="62">
        <v>39.880000000000003</v>
      </c>
      <c r="C51" s="63">
        <v>39.39</v>
      </c>
      <c r="D51" s="62">
        <v>39.64</v>
      </c>
      <c r="E51" s="64">
        <v>39.22</v>
      </c>
      <c r="F51" s="64" t="s">
        <v>68</v>
      </c>
      <c r="G51" s="68">
        <v>41.48</v>
      </c>
    </row>
    <row r="52" spans="1:7" ht="17.149999999999999" customHeight="1" x14ac:dyDescent="0.35">
      <c r="A52" s="56" t="s">
        <v>224</v>
      </c>
      <c r="B52" s="62">
        <v>39.74</v>
      </c>
      <c r="C52" s="63">
        <v>39.43</v>
      </c>
      <c r="D52" s="62">
        <v>39.76</v>
      </c>
      <c r="E52" s="64">
        <v>39.14</v>
      </c>
      <c r="F52" s="64" t="s">
        <v>68</v>
      </c>
      <c r="G52" s="68">
        <v>42.51</v>
      </c>
    </row>
    <row r="53" spans="1:7" ht="17.149999999999999" customHeight="1" x14ac:dyDescent="0.35">
      <c r="A53" s="56" t="s">
        <v>225</v>
      </c>
      <c r="B53" s="62">
        <v>39.79</v>
      </c>
      <c r="C53" s="63">
        <v>39.31</v>
      </c>
      <c r="D53" s="62">
        <v>39.94</v>
      </c>
      <c r="E53" s="64">
        <v>38.96</v>
      </c>
      <c r="F53" s="64" t="s">
        <v>68</v>
      </c>
      <c r="G53" s="68">
        <v>40.729999999999997</v>
      </c>
    </row>
    <row r="54" spans="1:7" ht="17.149999999999999" customHeight="1" x14ac:dyDescent="0.35">
      <c r="A54" s="56" t="s">
        <v>226</v>
      </c>
      <c r="B54" s="62">
        <v>39.909999999999997</v>
      </c>
      <c r="C54" s="63">
        <v>39.119999999999997</v>
      </c>
      <c r="D54" s="62">
        <v>39.799999999999997</v>
      </c>
      <c r="E54" s="64">
        <v>38.53</v>
      </c>
      <c r="F54" s="64" t="s">
        <v>68</v>
      </c>
      <c r="G54" s="68">
        <v>42.45</v>
      </c>
    </row>
    <row r="55" spans="1:7" ht="17.149999999999999" customHeight="1" x14ac:dyDescent="0.35">
      <c r="A55" s="56" t="s">
        <v>227</v>
      </c>
      <c r="B55" s="62">
        <v>39.81</v>
      </c>
      <c r="C55" s="63">
        <v>39.53</v>
      </c>
      <c r="D55" s="62">
        <v>39.86</v>
      </c>
      <c r="E55" s="64">
        <v>39.35</v>
      </c>
      <c r="F55" s="64" t="s">
        <v>68</v>
      </c>
      <c r="G55" s="68">
        <v>42.51</v>
      </c>
    </row>
    <row r="56" spans="1:7" ht="17.149999999999999" customHeight="1" x14ac:dyDescent="0.35">
      <c r="A56" s="56" t="s">
        <v>228</v>
      </c>
      <c r="B56" s="62">
        <v>39.4</v>
      </c>
      <c r="C56" s="63">
        <v>39.549999999999997</v>
      </c>
      <c r="D56" s="62">
        <v>40.380000000000003</v>
      </c>
      <c r="E56" s="64">
        <v>39.35</v>
      </c>
      <c r="F56" s="64" t="s">
        <v>68</v>
      </c>
      <c r="G56" s="68">
        <v>38.39</v>
      </c>
    </row>
    <row r="57" spans="1:7" ht="17.149999999999999" customHeight="1" x14ac:dyDescent="0.35">
      <c r="A57" s="56" t="s">
        <v>229</v>
      </c>
      <c r="B57" s="62">
        <v>39.49</v>
      </c>
      <c r="C57" s="63">
        <v>39.369999999999997</v>
      </c>
      <c r="D57" s="62">
        <v>39.89</v>
      </c>
      <c r="E57" s="64">
        <v>39.26</v>
      </c>
      <c r="F57" s="64" t="s">
        <v>68</v>
      </c>
      <c r="G57" s="68">
        <v>41.63</v>
      </c>
    </row>
    <row r="58" spans="1:7" ht="17.149999999999999" customHeight="1" x14ac:dyDescent="0.35">
      <c r="A58" s="56" t="s">
        <v>230</v>
      </c>
      <c r="B58" s="62">
        <v>39.64</v>
      </c>
      <c r="C58" s="63">
        <v>39.130000000000003</v>
      </c>
      <c r="D58" s="62">
        <v>39.74</v>
      </c>
      <c r="E58" s="64">
        <v>38.979999999999997</v>
      </c>
      <c r="F58" s="64" t="s">
        <v>68</v>
      </c>
      <c r="G58" s="68">
        <v>41.47</v>
      </c>
    </row>
    <row r="59" spans="1:7" ht="17.149999999999999" customHeight="1" x14ac:dyDescent="0.35">
      <c r="A59" s="56" t="s">
        <v>231</v>
      </c>
      <c r="B59" s="62">
        <v>39.65</v>
      </c>
      <c r="C59" s="63">
        <v>38.979999999999997</v>
      </c>
      <c r="D59" s="62">
        <v>39.68</v>
      </c>
      <c r="E59" s="64">
        <v>38.76</v>
      </c>
      <c r="F59" s="64" t="s">
        <v>68</v>
      </c>
      <c r="G59" s="68">
        <v>41.98</v>
      </c>
    </row>
    <row r="60" spans="1:7" ht="17.149999999999999" customHeight="1" x14ac:dyDescent="0.35">
      <c r="A60" s="56" t="s">
        <v>232</v>
      </c>
      <c r="B60" s="62">
        <v>39.46</v>
      </c>
      <c r="C60" s="63">
        <v>39.32</v>
      </c>
      <c r="D60" s="62">
        <v>39.520000000000003</v>
      </c>
      <c r="E60" s="64">
        <v>39.24</v>
      </c>
      <c r="F60" s="64" t="s">
        <v>68</v>
      </c>
      <c r="G60" s="68">
        <v>42.02</v>
      </c>
    </row>
    <row r="61" spans="1:7" ht="17.149999999999999" customHeight="1" x14ac:dyDescent="0.35">
      <c r="A61" s="56" t="s">
        <v>233</v>
      </c>
      <c r="B61" s="62">
        <v>39.5</v>
      </c>
      <c r="C61" s="63">
        <v>39.29</v>
      </c>
      <c r="D61" s="62">
        <v>39.659999999999997</v>
      </c>
      <c r="E61" s="64">
        <v>39.130000000000003</v>
      </c>
      <c r="F61" s="64" t="s">
        <v>68</v>
      </c>
      <c r="G61" s="68">
        <v>41.92</v>
      </c>
    </row>
    <row r="62" spans="1:7" ht="17.149999999999999" customHeight="1" x14ac:dyDescent="0.35">
      <c r="A62" s="56" t="s">
        <v>234</v>
      </c>
      <c r="B62" s="62">
        <v>39.58</v>
      </c>
      <c r="C62" s="63">
        <v>38.869999999999997</v>
      </c>
      <c r="D62" s="62">
        <v>39.51</v>
      </c>
      <c r="E62" s="64">
        <v>38.549999999999997</v>
      </c>
      <c r="F62" s="64" t="s">
        <v>68</v>
      </c>
      <c r="G62" s="68">
        <v>42.06</v>
      </c>
    </row>
    <row r="63" spans="1:7" ht="17.149999999999999" customHeight="1" x14ac:dyDescent="0.35">
      <c r="A63" s="56" t="s">
        <v>235</v>
      </c>
      <c r="B63" s="62">
        <v>39.54</v>
      </c>
      <c r="C63" s="63">
        <v>39.270000000000003</v>
      </c>
      <c r="D63" s="62">
        <v>39.43</v>
      </c>
      <c r="E63" s="64">
        <v>39.130000000000003</v>
      </c>
      <c r="F63" s="64" t="s">
        <v>68</v>
      </c>
      <c r="G63" s="68">
        <v>41.88</v>
      </c>
    </row>
    <row r="64" spans="1:7" ht="17.149999999999999" customHeight="1" x14ac:dyDescent="0.35">
      <c r="A64" s="56" t="s">
        <v>236</v>
      </c>
      <c r="B64" s="62">
        <v>39.520000000000003</v>
      </c>
      <c r="C64" s="63">
        <v>39.409999999999997</v>
      </c>
      <c r="D64" s="62">
        <v>39.43</v>
      </c>
      <c r="E64" s="64">
        <v>39.39</v>
      </c>
      <c r="F64" s="64" t="s">
        <v>68</v>
      </c>
      <c r="G64" s="68">
        <v>42.06</v>
      </c>
    </row>
    <row r="65" spans="1:7" ht="17.149999999999999" customHeight="1" x14ac:dyDescent="0.35">
      <c r="A65" s="56" t="s">
        <v>237</v>
      </c>
      <c r="B65" s="62">
        <v>39.5</v>
      </c>
      <c r="C65" s="63">
        <v>39.700000000000003</v>
      </c>
      <c r="D65" s="62">
        <v>39.28</v>
      </c>
      <c r="E65" s="64">
        <v>39.9</v>
      </c>
      <c r="F65" s="64" t="s">
        <v>68</v>
      </c>
      <c r="G65" s="68">
        <v>41.73</v>
      </c>
    </row>
    <row r="66" spans="1:7" ht="17.149999999999999" customHeight="1" x14ac:dyDescent="0.35">
      <c r="A66" s="56" t="s">
        <v>238</v>
      </c>
      <c r="B66" s="62">
        <v>39.65</v>
      </c>
      <c r="C66" s="63">
        <v>39.46</v>
      </c>
      <c r="D66" s="62">
        <v>40.200000000000003</v>
      </c>
      <c r="E66" s="64">
        <v>39.299999999999997</v>
      </c>
      <c r="F66" s="64" t="s">
        <v>68</v>
      </c>
      <c r="G66" s="68">
        <v>42.06</v>
      </c>
    </row>
    <row r="67" spans="1:7" ht="17.149999999999999" customHeight="1" x14ac:dyDescent="0.35">
      <c r="A67" s="56" t="s">
        <v>239</v>
      </c>
      <c r="B67" s="62">
        <v>39.47</v>
      </c>
      <c r="C67" s="63">
        <v>39.409999999999997</v>
      </c>
      <c r="D67" s="62">
        <v>40</v>
      </c>
      <c r="E67" s="64">
        <v>39.33</v>
      </c>
      <c r="F67" s="64" t="s">
        <v>68</v>
      </c>
      <c r="G67" s="68">
        <v>41.68</v>
      </c>
    </row>
    <row r="68" spans="1:7" ht="17.149999999999999" customHeight="1" x14ac:dyDescent="0.35">
      <c r="A68" s="56" t="s">
        <v>240</v>
      </c>
      <c r="B68" s="62">
        <v>39.49</v>
      </c>
      <c r="C68" s="63">
        <v>39.36</v>
      </c>
      <c r="D68" s="62">
        <v>39.97</v>
      </c>
      <c r="E68" s="64">
        <v>39.270000000000003</v>
      </c>
      <c r="F68" s="64" t="s">
        <v>68</v>
      </c>
      <c r="G68" s="68">
        <v>41.03</v>
      </c>
    </row>
    <row r="69" spans="1:7" ht="17.149999999999999" customHeight="1" x14ac:dyDescent="0.35">
      <c r="A69" s="56" t="s">
        <v>241</v>
      </c>
      <c r="B69" s="62">
        <v>39.49</v>
      </c>
      <c r="C69" s="63">
        <v>39.299999999999997</v>
      </c>
      <c r="D69" s="62">
        <v>39.799999999999997</v>
      </c>
      <c r="E69" s="64">
        <v>39.229999999999997</v>
      </c>
      <c r="F69" s="64" t="s">
        <v>68</v>
      </c>
      <c r="G69" s="68">
        <v>41.8</v>
      </c>
    </row>
    <row r="70" spans="1:7" ht="17.149999999999999" customHeight="1" x14ac:dyDescent="0.35">
      <c r="A70" s="56" t="s">
        <v>242</v>
      </c>
      <c r="B70" s="62">
        <v>39.549999999999997</v>
      </c>
      <c r="C70" s="63">
        <v>39.32</v>
      </c>
      <c r="D70" s="62">
        <v>40.06</v>
      </c>
      <c r="E70" s="64">
        <v>39.229999999999997</v>
      </c>
      <c r="F70" s="64" t="s">
        <v>68</v>
      </c>
      <c r="G70" s="68">
        <v>41.7</v>
      </c>
    </row>
    <row r="71" spans="1:7" ht="17.149999999999999" customHeight="1" x14ac:dyDescent="0.35">
      <c r="A71" s="56" t="s">
        <v>243</v>
      </c>
      <c r="B71" s="62">
        <v>39.700000000000003</v>
      </c>
      <c r="C71" s="63">
        <v>39.19</v>
      </c>
      <c r="D71" s="62">
        <v>39.659999999999997</v>
      </c>
      <c r="E71" s="64">
        <v>39.14</v>
      </c>
      <c r="F71" s="64" t="s">
        <v>68</v>
      </c>
      <c r="G71" s="68">
        <v>41.89</v>
      </c>
    </row>
    <row r="72" spans="1:7" ht="17.149999999999999" customHeight="1" x14ac:dyDescent="0.35">
      <c r="A72" s="56" t="s">
        <v>244</v>
      </c>
      <c r="B72" s="62">
        <v>39.520000000000003</v>
      </c>
      <c r="C72" s="63">
        <v>39.33</v>
      </c>
      <c r="D72" s="62">
        <v>39.47</v>
      </c>
      <c r="E72" s="64">
        <v>39.299999999999997</v>
      </c>
      <c r="F72" s="64" t="s">
        <v>68</v>
      </c>
      <c r="G72" s="68">
        <v>41.04</v>
      </c>
    </row>
    <row r="73" spans="1:7" ht="17.149999999999999" customHeight="1" x14ac:dyDescent="0.35">
      <c r="A73" s="56" t="s">
        <v>245</v>
      </c>
      <c r="B73" s="62">
        <v>39.229999999999997</v>
      </c>
      <c r="C73" s="63">
        <v>39.159999999999997</v>
      </c>
      <c r="D73" s="62">
        <v>39.450000000000003</v>
      </c>
      <c r="E73" s="64">
        <v>39.04</v>
      </c>
      <c r="F73" s="64" t="s">
        <v>68</v>
      </c>
      <c r="G73" s="68">
        <v>40.630000000000003</v>
      </c>
    </row>
    <row r="74" spans="1:7" ht="17.149999999999999" customHeight="1" x14ac:dyDescent="0.35">
      <c r="A74" s="56" t="s">
        <v>246</v>
      </c>
      <c r="B74" s="62">
        <v>39.58</v>
      </c>
      <c r="C74" s="63">
        <v>39.229999999999997</v>
      </c>
      <c r="D74" s="62">
        <v>40.46</v>
      </c>
      <c r="E74" s="64">
        <v>38.47</v>
      </c>
      <c r="F74" s="64" t="s">
        <v>68</v>
      </c>
      <c r="G74" s="68">
        <v>41.34</v>
      </c>
    </row>
    <row r="75" spans="1:7" ht="17.149999999999999" customHeight="1" x14ac:dyDescent="0.35">
      <c r="A75" s="56" t="s">
        <v>247</v>
      </c>
      <c r="B75" s="62">
        <v>39.85</v>
      </c>
      <c r="C75" s="63">
        <v>39.159999999999997</v>
      </c>
      <c r="D75" s="62">
        <v>39.76</v>
      </c>
      <c r="E75" s="64">
        <v>38.71</v>
      </c>
      <c r="F75" s="64" t="s">
        <v>68</v>
      </c>
      <c r="G75" s="68">
        <v>41.7</v>
      </c>
    </row>
    <row r="76" spans="1:7" ht="17.149999999999999" customHeight="1" x14ac:dyDescent="0.35">
      <c r="A76" s="56" t="s">
        <v>248</v>
      </c>
      <c r="B76" s="62">
        <v>39.28</v>
      </c>
      <c r="C76" s="63">
        <v>39.090000000000003</v>
      </c>
      <c r="D76" s="62">
        <v>40.020000000000003</v>
      </c>
      <c r="E76" s="64">
        <v>38.619999999999997</v>
      </c>
      <c r="F76" s="64" t="s">
        <v>68</v>
      </c>
      <c r="G76" s="68">
        <v>40.65</v>
      </c>
    </row>
    <row r="77" spans="1:7" ht="17.149999999999999" customHeight="1" x14ac:dyDescent="0.35">
      <c r="A77" s="56" t="s">
        <v>249</v>
      </c>
      <c r="B77" s="62">
        <v>39.71</v>
      </c>
      <c r="C77" s="63">
        <v>39.65</v>
      </c>
      <c r="D77" s="62">
        <v>40.19</v>
      </c>
      <c r="E77" s="64">
        <v>39.380000000000003</v>
      </c>
      <c r="F77" s="64" t="s">
        <v>68</v>
      </c>
      <c r="G77" s="68">
        <v>40.9</v>
      </c>
    </row>
    <row r="78" spans="1:7" ht="17.149999999999999" customHeight="1" x14ac:dyDescent="0.35">
      <c r="A78" s="56" t="s">
        <v>250</v>
      </c>
      <c r="B78" s="62">
        <v>40.04</v>
      </c>
      <c r="C78" s="63">
        <v>39.22</v>
      </c>
      <c r="D78" s="62">
        <v>40.82</v>
      </c>
      <c r="E78" s="64">
        <v>38.79</v>
      </c>
      <c r="F78" s="64" t="s">
        <v>68</v>
      </c>
      <c r="G78" s="68">
        <v>44.48</v>
      </c>
    </row>
    <row r="79" spans="1:7" ht="17.149999999999999" customHeight="1" x14ac:dyDescent="0.35">
      <c r="A79" s="56" t="s">
        <v>251</v>
      </c>
      <c r="B79" s="62">
        <v>39.61</v>
      </c>
      <c r="C79" s="63">
        <v>39.36</v>
      </c>
      <c r="D79" s="62">
        <v>40.68</v>
      </c>
      <c r="E79" s="64">
        <v>39.18</v>
      </c>
      <c r="F79" s="64" t="s">
        <v>68</v>
      </c>
      <c r="G79" s="68">
        <v>40.700000000000003</v>
      </c>
    </row>
    <row r="80" spans="1:7" ht="17.149999999999999" customHeight="1" x14ac:dyDescent="0.35">
      <c r="A80" s="56" t="s">
        <v>252</v>
      </c>
      <c r="B80" s="62">
        <v>39.76</v>
      </c>
      <c r="C80" s="63">
        <v>39.32</v>
      </c>
      <c r="D80" s="62">
        <v>40.619999999999997</v>
      </c>
      <c r="E80" s="64">
        <v>39.17</v>
      </c>
      <c r="F80" s="64" t="s">
        <v>68</v>
      </c>
      <c r="G80" s="68">
        <v>42</v>
      </c>
    </row>
    <row r="81" spans="1:7" ht="17.149999999999999" customHeight="1" x14ac:dyDescent="0.35">
      <c r="A81" s="56" t="s">
        <v>253</v>
      </c>
      <c r="B81" s="62">
        <v>39.630000000000003</v>
      </c>
      <c r="C81" s="63">
        <v>39.65</v>
      </c>
      <c r="D81" s="62">
        <v>44.53</v>
      </c>
      <c r="E81" s="64">
        <v>39.03</v>
      </c>
      <c r="F81" s="64" t="s">
        <v>68</v>
      </c>
      <c r="G81" s="68">
        <v>41.89</v>
      </c>
    </row>
    <row r="82" spans="1:7" ht="17.149999999999999" customHeight="1" x14ac:dyDescent="0.35">
      <c r="A82" s="56" t="s">
        <v>254</v>
      </c>
      <c r="B82" s="62">
        <v>39.54</v>
      </c>
      <c r="C82" s="63">
        <v>39.229999999999997</v>
      </c>
      <c r="D82" s="62">
        <v>39.86</v>
      </c>
      <c r="E82" s="64">
        <v>39.130000000000003</v>
      </c>
      <c r="F82" s="64" t="s">
        <v>68</v>
      </c>
      <c r="G82" s="68">
        <v>41.86</v>
      </c>
    </row>
    <row r="83" spans="1:7" ht="17.149999999999999" customHeight="1" x14ac:dyDescent="0.35">
      <c r="A83" s="56" t="s">
        <v>255</v>
      </c>
      <c r="B83" s="62">
        <v>39.53</v>
      </c>
      <c r="C83" s="63">
        <v>39.340000000000003</v>
      </c>
      <c r="D83" s="62">
        <v>39.380000000000003</v>
      </c>
      <c r="E83" s="64">
        <v>39.32</v>
      </c>
      <c r="F83" s="64" t="s">
        <v>68</v>
      </c>
      <c r="G83" s="68">
        <v>42.08</v>
      </c>
    </row>
    <row r="84" spans="1:7" ht="17.149999999999999" customHeight="1" x14ac:dyDescent="0.35">
      <c r="A84" s="56" t="s">
        <v>256</v>
      </c>
      <c r="B84" s="62">
        <v>39.619999999999997</v>
      </c>
      <c r="C84" s="63">
        <v>39.1</v>
      </c>
      <c r="D84" s="62">
        <v>39.4</v>
      </c>
      <c r="E84" s="64">
        <v>38.96</v>
      </c>
      <c r="F84" s="64" t="s">
        <v>68</v>
      </c>
      <c r="G84" s="68">
        <v>42.23</v>
      </c>
    </row>
    <row r="85" spans="1:7" ht="17.149999999999999" customHeight="1" x14ac:dyDescent="0.35">
      <c r="A85" s="56" t="s">
        <v>257</v>
      </c>
      <c r="B85" s="62">
        <v>39.72</v>
      </c>
      <c r="C85" s="63">
        <v>38.99</v>
      </c>
      <c r="D85" s="62">
        <v>39</v>
      </c>
      <c r="E85" s="64">
        <v>38.97</v>
      </c>
      <c r="F85" s="64" t="s">
        <v>68</v>
      </c>
      <c r="G85" s="68">
        <v>42.49</v>
      </c>
    </row>
    <row r="86" spans="1:7" ht="17.149999999999999" customHeight="1" x14ac:dyDescent="0.35">
      <c r="A86" s="56" t="s">
        <v>258</v>
      </c>
      <c r="B86" s="62">
        <v>39.99</v>
      </c>
      <c r="C86" s="63">
        <v>39.07</v>
      </c>
      <c r="D86" s="62">
        <v>39.68</v>
      </c>
      <c r="E86" s="64">
        <v>38.72</v>
      </c>
      <c r="F86" s="64" t="s">
        <v>68</v>
      </c>
      <c r="G86" s="68">
        <v>44.26</v>
      </c>
    </row>
    <row r="87" spans="1:7" ht="17.149999999999999" customHeight="1" x14ac:dyDescent="0.35">
      <c r="A87" s="56" t="s">
        <v>259</v>
      </c>
      <c r="B87" s="62">
        <v>39.799999999999997</v>
      </c>
      <c r="C87" s="63">
        <v>39.18</v>
      </c>
      <c r="D87" s="62">
        <v>39.28</v>
      </c>
      <c r="E87" s="64">
        <v>39.1</v>
      </c>
      <c r="F87" s="64" t="s">
        <v>68</v>
      </c>
      <c r="G87" s="68">
        <v>42.04</v>
      </c>
    </row>
    <row r="88" spans="1:7" ht="17.149999999999999" customHeight="1" x14ac:dyDescent="0.35">
      <c r="A88" s="56" t="s">
        <v>260</v>
      </c>
      <c r="B88" s="62">
        <v>39.51</v>
      </c>
      <c r="C88" s="63">
        <v>40.03</v>
      </c>
      <c r="D88" s="62">
        <v>40.4</v>
      </c>
      <c r="E88" s="64">
        <v>39.78</v>
      </c>
      <c r="F88" s="64" t="s">
        <v>68</v>
      </c>
      <c r="G88" s="68">
        <v>41.71</v>
      </c>
    </row>
    <row r="89" spans="1:7" ht="17.149999999999999" customHeight="1" x14ac:dyDescent="0.35">
      <c r="A89" s="56" t="s">
        <v>261</v>
      </c>
      <c r="B89" s="62">
        <v>40.07</v>
      </c>
      <c r="C89" s="63">
        <v>40.61</v>
      </c>
      <c r="D89" s="62">
        <v>41.4</v>
      </c>
      <c r="E89" s="64">
        <v>39.99</v>
      </c>
      <c r="F89" s="64" t="s">
        <v>68</v>
      </c>
      <c r="G89" s="68">
        <v>42.49</v>
      </c>
    </row>
    <row r="90" spans="1:7" ht="17.149999999999999" customHeight="1" x14ac:dyDescent="0.35">
      <c r="A90" s="56" t="s">
        <v>262</v>
      </c>
      <c r="B90" s="62">
        <v>39.75</v>
      </c>
      <c r="C90" s="63">
        <v>40.47</v>
      </c>
      <c r="D90" s="62">
        <v>41.69</v>
      </c>
      <c r="E90" s="64">
        <v>39.979999999999997</v>
      </c>
      <c r="F90" s="64" t="s">
        <v>68</v>
      </c>
      <c r="G90" s="68">
        <v>41.4</v>
      </c>
    </row>
    <row r="91" spans="1:7" ht="17.149999999999999" customHeight="1" x14ac:dyDescent="0.35">
      <c r="A91" s="56" t="s">
        <v>263</v>
      </c>
      <c r="B91" s="62">
        <v>39.700000000000003</v>
      </c>
      <c r="C91" s="63">
        <v>39.49</v>
      </c>
      <c r="D91" s="62">
        <v>40.42</v>
      </c>
      <c r="E91" s="64">
        <v>39.35</v>
      </c>
      <c r="F91" s="64" t="s">
        <v>68</v>
      </c>
      <c r="G91" s="68">
        <v>41.65</v>
      </c>
    </row>
    <row r="92" spans="1:7" ht="17.149999999999999" customHeight="1" x14ac:dyDescent="0.35">
      <c r="A92" s="56" t="s">
        <v>264</v>
      </c>
      <c r="B92" s="62">
        <v>39.65</v>
      </c>
      <c r="C92" s="63">
        <v>39.19</v>
      </c>
      <c r="D92" s="62">
        <v>39.83</v>
      </c>
      <c r="E92" s="64">
        <v>39.11</v>
      </c>
      <c r="F92" s="64" t="s">
        <v>68</v>
      </c>
      <c r="G92" s="68">
        <v>40.58</v>
      </c>
    </row>
    <row r="93" spans="1:7" ht="17.149999999999999" customHeight="1" x14ac:dyDescent="0.35">
      <c r="A93" s="56" t="s">
        <v>265</v>
      </c>
      <c r="B93" s="62">
        <v>39.89</v>
      </c>
      <c r="C93" s="63">
        <v>39.869999999999997</v>
      </c>
      <c r="D93" s="62">
        <v>39.909999999999997</v>
      </c>
      <c r="E93" s="64">
        <v>39.86</v>
      </c>
      <c r="F93" s="64" t="s">
        <v>68</v>
      </c>
      <c r="G93" s="68">
        <v>41.71</v>
      </c>
    </row>
    <row r="94" spans="1:7" ht="17.149999999999999" customHeight="1" x14ac:dyDescent="0.35">
      <c r="A94" s="56" t="s">
        <v>266</v>
      </c>
      <c r="B94" s="62">
        <v>40.299999999999997</v>
      </c>
      <c r="C94" s="63">
        <v>39.57</v>
      </c>
      <c r="D94" s="62">
        <v>39.97</v>
      </c>
      <c r="E94" s="64">
        <v>39.51</v>
      </c>
      <c r="F94" s="64" t="s">
        <v>68</v>
      </c>
      <c r="G94" s="68">
        <v>44.8</v>
      </c>
    </row>
    <row r="95" spans="1:7" ht="17.149999999999999" customHeight="1" x14ac:dyDescent="0.35">
      <c r="A95" s="56" t="s">
        <v>267</v>
      </c>
      <c r="B95" s="62">
        <v>40.1</v>
      </c>
      <c r="C95" s="63">
        <v>39.64</v>
      </c>
      <c r="D95" s="62">
        <v>41.72</v>
      </c>
      <c r="E95" s="64">
        <v>39.08</v>
      </c>
      <c r="F95" s="64" t="s">
        <v>68</v>
      </c>
      <c r="G95" s="68">
        <v>42.93</v>
      </c>
    </row>
    <row r="96" spans="1:7" ht="17.149999999999999" customHeight="1" x14ac:dyDescent="0.35">
      <c r="A96" s="56" t="s">
        <v>268</v>
      </c>
      <c r="B96" s="62">
        <v>40.19</v>
      </c>
      <c r="C96" s="63">
        <v>39.29</v>
      </c>
      <c r="D96" s="62">
        <v>40.880000000000003</v>
      </c>
      <c r="E96" s="64">
        <v>38.369999999999997</v>
      </c>
      <c r="F96" s="64" t="s">
        <v>68</v>
      </c>
      <c r="G96" s="68">
        <v>41.98</v>
      </c>
    </row>
    <row r="97" spans="1:7" ht="17.149999999999999" customHeight="1" x14ac:dyDescent="0.35">
      <c r="A97" s="56" t="s">
        <v>269</v>
      </c>
      <c r="B97" s="62">
        <v>40.04</v>
      </c>
      <c r="C97" s="63">
        <v>38.840000000000003</v>
      </c>
      <c r="D97" s="62">
        <v>40.21</v>
      </c>
      <c r="E97" s="64">
        <v>37.54</v>
      </c>
      <c r="F97" s="64" t="s">
        <v>68</v>
      </c>
      <c r="G97" s="68">
        <v>41.87</v>
      </c>
    </row>
    <row r="98" spans="1:7" ht="17.149999999999999" customHeight="1" x14ac:dyDescent="0.35">
      <c r="A98" s="56" t="s">
        <v>270</v>
      </c>
      <c r="B98" s="62">
        <v>39.979999999999997</v>
      </c>
      <c r="C98" s="63">
        <v>38.840000000000003</v>
      </c>
      <c r="D98" s="62">
        <v>40.82</v>
      </c>
      <c r="E98" s="64">
        <v>37.9</v>
      </c>
      <c r="F98" s="64" t="s">
        <v>68</v>
      </c>
      <c r="G98" s="68">
        <v>41.16</v>
      </c>
    </row>
    <row r="99" spans="1:7" ht="17.149999999999999" customHeight="1" x14ac:dyDescent="0.35">
      <c r="A99" s="56" t="s">
        <v>271</v>
      </c>
      <c r="B99" s="62">
        <v>40.299999999999997</v>
      </c>
      <c r="C99" s="63">
        <v>39</v>
      </c>
      <c r="D99" s="62">
        <v>40.159999999999997</v>
      </c>
      <c r="E99" s="64">
        <v>37.89</v>
      </c>
      <c r="F99" s="64" t="s">
        <v>68</v>
      </c>
      <c r="G99" s="68">
        <v>41.22</v>
      </c>
    </row>
    <row r="100" spans="1:7" ht="17.149999999999999" customHeight="1" x14ac:dyDescent="0.35">
      <c r="A100" s="56" t="s">
        <v>272</v>
      </c>
      <c r="B100" s="62">
        <v>39.93</v>
      </c>
      <c r="C100" s="63">
        <v>38.880000000000003</v>
      </c>
      <c r="D100" s="62">
        <v>40.450000000000003</v>
      </c>
      <c r="E100" s="64">
        <v>37.29</v>
      </c>
      <c r="F100" s="64" t="s">
        <v>68</v>
      </c>
      <c r="G100" s="68">
        <v>41.16</v>
      </c>
    </row>
    <row r="101" spans="1:7" ht="17.149999999999999" customHeight="1" x14ac:dyDescent="0.35">
      <c r="A101" s="56" t="s">
        <v>273</v>
      </c>
      <c r="B101" s="62">
        <v>40.03</v>
      </c>
      <c r="C101" s="63">
        <v>39.270000000000003</v>
      </c>
      <c r="D101" s="62">
        <v>40.36</v>
      </c>
      <c r="E101" s="64">
        <v>38.35</v>
      </c>
      <c r="F101" s="64" t="s">
        <v>68</v>
      </c>
      <c r="G101" s="68">
        <v>41.32</v>
      </c>
    </row>
    <row r="102" spans="1:7" ht="17.149999999999999" customHeight="1" x14ac:dyDescent="0.35">
      <c r="A102" s="56" t="s">
        <v>274</v>
      </c>
      <c r="B102" s="62">
        <v>40.1</v>
      </c>
      <c r="C102" s="63">
        <v>39.19</v>
      </c>
      <c r="D102" s="62">
        <v>41.24</v>
      </c>
      <c r="E102" s="64">
        <v>38.200000000000003</v>
      </c>
      <c r="F102" s="64" t="s">
        <v>68</v>
      </c>
      <c r="G102" s="68">
        <v>42.75</v>
      </c>
    </row>
    <row r="103" spans="1:7" ht="17.149999999999999" customHeight="1" x14ac:dyDescent="0.35">
      <c r="A103" s="56" t="s">
        <v>275</v>
      </c>
      <c r="B103" s="62">
        <v>40.01</v>
      </c>
      <c r="C103" s="63">
        <v>38.97</v>
      </c>
      <c r="D103" s="62">
        <v>40.119999999999997</v>
      </c>
      <c r="E103" s="64">
        <v>38.54</v>
      </c>
      <c r="F103" s="64" t="s">
        <v>68</v>
      </c>
      <c r="G103" s="68">
        <v>42.14</v>
      </c>
    </row>
    <row r="104" spans="1:7" ht="17.149999999999999" customHeight="1" x14ac:dyDescent="0.35">
      <c r="A104" s="56" t="s">
        <v>276</v>
      </c>
      <c r="B104" s="62">
        <v>41</v>
      </c>
      <c r="C104" s="63">
        <v>39.04</v>
      </c>
      <c r="D104" s="62">
        <v>40.270000000000003</v>
      </c>
      <c r="E104" s="64">
        <v>38.68</v>
      </c>
      <c r="F104" s="64" t="s">
        <v>68</v>
      </c>
      <c r="G104" s="68">
        <v>41.24</v>
      </c>
    </row>
    <row r="105" spans="1:7" ht="17.149999999999999" customHeight="1" x14ac:dyDescent="0.35">
      <c r="A105" s="56" t="s">
        <v>277</v>
      </c>
      <c r="B105" s="62">
        <v>40.42</v>
      </c>
      <c r="C105" s="63">
        <v>39.43</v>
      </c>
      <c r="D105" s="62">
        <v>40.1</v>
      </c>
      <c r="E105" s="64">
        <v>39.33</v>
      </c>
      <c r="F105" s="64" t="s">
        <v>68</v>
      </c>
      <c r="G105" s="68">
        <v>43.64</v>
      </c>
    </row>
    <row r="106" spans="1:7" ht="17.149999999999999" customHeight="1" x14ac:dyDescent="0.35">
      <c r="A106" s="56" t="s">
        <v>278</v>
      </c>
      <c r="B106" s="62">
        <v>40.42</v>
      </c>
      <c r="C106" s="63">
        <v>39.39</v>
      </c>
      <c r="D106" s="62">
        <v>40.26</v>
      </c>
      <c r="E106" s="64">
        <v>39.270000000000003</v>
      </c>
      <c r="F106" s="64" t="s">
        <v>68</v>
      </c>
      <c r="G106" s="68">
        <v>43.75</v>
      </c>
    </row>
    <row r="107" spans="1:7" ht="17.149999999999999" customHeight="1" x14ac:dyDescent="0.35">
      <c r="A107" s="56" t="s">
        <v>279</v>
      </c>
      <c r="B107" s="62">
        <v>39.770000000000003</v>
      </c>
      <c r="C107" s="63">
        <v>39.46</v>
      </c>
      <c r="D107" s="62">
        <v>39.950000000000003</v>
      </c>
      <c r="E107" s="64">
        <v>39.39</v>
      </c>
      <c r="F107" s="64" t="s">
        <v>68</v>
      </c>
      <c r="G107" s="68">
        <v>41.31</v>
      </c>
    </row>
    <row r="108" spans="1:7" ht="17.149999999999999" customHeight="1" x14ac:dyDescent="0.35">
      <c r="A108" s="56" t="s">
        <v>280</v>
      </c>
      <c r="B108" s="62">
        <v>39.92</v>
      </c>
      <c r="C108" s="63">
        <v>39.590000000000003</v>
      </c>
      <c r="D108" s="62">
        <v>39.93</v>
      </c>
      <c r="E108" s="64">
        <v>39.5</v>
      </c>
      <c r="F108" s="64" t="s">
        <v>68</v>
      </c>
      <c r="G108" s="68">
        <v>41.42</v>
      </c>
    </row>
    <row r="109" spans="1:7" ht="17.149999999999999" customHeight="1" x14ac:dyDescent="0.35">
      <c r="A109" s="56" t="s">
        <v>281</v>
      </c>
      <c r="B109" s="62">
        <v>40.06</v>
      </c>
      <c r="C109" s="63">
        <v>39.25</v>
      </c>
      <c r="D109" s="62">
        <v>39.700000000000003</v>
      </c>
      <c r="E109" s="64">
        <v>38.93</v>
      </c>
      <c r="F109" s="64" t="s">
        <v>68</v>
      </c>
      <c r="G109" s="68">
        <v>42.13</v>
      </c>
    </row>
    <row r="110" spans="1:7" ht="17.149999999999999" customHeight="1" x14ac:dyDescent="0.35">
      <c r="A110" s="56" t="s">
        <v>282</v>
      </c>
      <c r="B110" s="62">
        <v>39.94</v>
      </c>
      <c r="C110" s="63">
        <v>39.29</v>
      </c>
      <c r="D110" s="62">
        <v>39.229999999999997</v>
      </c>
      <c r="E110" s="64">
        <v>39.299999999999997</v>
      </c>
      <c r="F110" s="64" t="s">
        <v>68</v>
      </c>
      <c r="G110" s="68">
        <v>42.27</v>
      </c>
    </row>
    <row r="111" spans="1:7" ht="17.149999999999999" customHeight="1" x14ac:dyDescent="0.35">
      <c r="A111" s="56" t="s">
        <v>283</v>
      </c>
      <c r="B111" s="62">
        <v>40.04</v>
      </c>
      <c r="C111" s="63">
        <v>39.14</v>
      </c>
      <c r="D111" s="62">
        <v>39.520000000000003</v>
      </c>
      <c r="E111" s="64">
        <v>38.42</v>
      </c>
      <c r="F111" s="64" t="s">
        <v>68</v>
      </c>
      <c r="G111" s="68">
        <v>42.54</v>
      </c>
    </row>
    <row r="112" spans="1:7" ht="17.149999999999999" customHeight="1" x14ac:dyDescent="0.35">
      <c r="A112" s="56" t="s">
        <v>284</v>
      </c>
      <c r="B112" s="62">
        <v>40.03</v>
      </c>
      <c r="C112" s="63">
        <v>39.11</v>
      </c>
      <c r="D112" s="62">
        <v>39.909999999999997</v>
      </c>
      <c r="E112" s="64">
        <v>38.15</v>
      </c>
      <c r="F112" s="64" t="s">
        <v>68</v>
      </c>
      <c r="G112" s="68">
        <v>42.19</v>
      </c>
    </row>
    <row r="113" spans="1:7" ht="17.149999999999999" customHeight="1" x14ac:dyDescent="0.35">
      <c r="A113" s="56" t="s">
        <v>285</v>
      </c>
      <c r="B113" s="62">
        <v>40.299999999999997</v>
      </c>
      <c r="C113" s="63">
        <v>39.6</v>
      </c>
      <c r="D113" s="62">
        <v>40.28</v>
      </c>
      <c r="E113" s="64">
        <v>38.51</v>
      </c>
      <c r="F113" s="64" t="s">
        <v>68</v>
      </c>
      <c r="G113" s="68">
        <v>42.85</v>
      </c>
    </row>
    <row r="114" spans="1:7" ht="17.149999999999999" customHeight="1" x14ac:dyDescent="0.35">
      <c r="A114" s="56" t="s">
        <v>286</v>
      </c>
      <c r="B114" s="62">
        <v>40.03</v>
      </c>
      <c r="C114" s="63">
        <v>39.6</v>
      </c>
      <c r="D114" s="62">
        <v>40.049999999999997</v>
      </c>
      <c r="E114" s="64">
        <v>39.479999999999997</v>
      </c>
      <c r="F114" s="64" t="s">
        <v>68</v>
      </c>
      <c r="G114" s="68">
        <v>42.58</v>
      </c>
    </row>
    <row r="115" spans="1:7" ht="17.149999999999999" customHeight="1" x14ac:dyDescent="0.35">
      <c r="A115" s="56" t="s">
        <v>287</v>
      </c>
      <c r="B115" s="62">
        <v>39.85</v>
      </c>
      <c r="C115" s="63">
        <v>39.56</v>
      </c>
      <c r="D115" s="62">
        <v>40.11</v>
      </c>
      <c r="E115" s="64">
        <v>39.520000000000003</v>
      </c>
      <c r="F115" s="64" t="s">
        <v>68</v>
      </c>
      <c r="G115" s="68">
        <v>41.47</v>
      </c>
    </row>
    <row r="116" spans="1:7" ht="17.149999999999999" customHeight="1" x14ac:dyDescent="0.35">
      <c r="A116" s="56" t="s">
        <v>288</v>
      </c>
      <c r="B116" s="62">
        <v>39.78</v>
      </c>
      <c r="C116" s="63">
        <v>39.53</v>
      </c>
      <c r="D116" s="62">
        <v>40.56</v>
      </c>
      <c r="E116" s="64">
        <v>39.47</v>
      </c>
      <c r="F116" s="64" t="s">
        <v>68</v>
      </c>
      <c r="G116" s="68">
        <v>42.03</v>
      </c>
    </row>
    <row r="117" spans="1:7" ht="17.149999999999999" customHeight="1" x14ac:dyDescent="0.35">
      <c r="A117" s="56" t="s">
        <v>289</v>
      </c>
      <c r="B117" s="62">
        <v>39.9</v>
      </c>
      <c r="C117" s="63">
        <v>39.65</v>
      </c>
      <c r="D117" s="62">
        <v>40.24</v>
      </c>
      <c r="E117" s="64">
        <v>39.6</v>
      </c>
      <c r="F117" s="64" t="s">
        <v>68</v>
      </c>
      <c r="G117" s="68">
        <v>42.05</v>
      </c>
    </row>
    <row r="118" spans="1:7" ht="17.149999999999999" customHeight="1" x14ac:dyDescent="0.35">
      <c r="A118" s="56" t="s">
        <v>290</v>
      </c>
      <c r="B118" s="62">
        <v>39.880000000000003</v>
      </c>
      <c r="C118" s="63">
        <v>39.56</v>
      </c>
      <c r="D118" s="62">
        <v>40.229999999999997</v>
      </c>
      <c r="E118" s="64">
        <v>39.5</v>
      </c>
      <c r="F118" s="64" t="s">
        <v>68</v>
      </c>
      <c r="G118" s="68">
        <v>41.43</v>
      </c>
    </row>
    <row r="119" spans="1:7" ht="17.149999999999999" customHeight="1" x14ac:dyDescent="0.35">
      <c r="A119" s="56" t="s">
        <v>291</v>
      </c>
      <c r="B119" s="62">
        <v>39.659999999999997</v>
      </c>
      <c r="C119" s="63">
        <v>39.36</v>
      </c>
      <c r="D119" s="62">
        <v>40.090000000000003</v>
      </c>
      <c r="E119" s="64">
        <v>39.26</v>
      </c>
      <c r="F119" s="64" t="s">
        <v>68</v>
      </c>
      <c r="G119" s="68">
        <v>40.659999999999997</v>
      </c>
    </row>
    <row r="120" spans="1:7" ht="17.149999999999999" customHeight="1" x14ac:dyDescent="0.35">
      <c r="A120" s="56" t="s">
        <v>292</v>
      </c>
      <c r="B120" s="62">
        <v>39.68</v>
      </c>
      <c r="C120" s="63">
        <v>39.44</v>
      </c>
      <c r="D120" s="62">
        <v>39.72</v>
      </c>
      <c r="E120" s="64">
        <v>39.270000000000003</v>
      </c>
      <c r="F120" s="64" t="s">
        <v>68</v>
      </c>
      <c r="G120" s="68">
        <v>40.840000000000003</v>
      </c>
    </row>
    <row r="121" spans="1:7" ht="17.149999999999999" customHeight="1" x14ac:dyDescent="0.35">
      <c r="A121" s="56" t="s">
        <v>293</v>
      </c>
      <c r="B121" s="62">
        <v>39.82</v>
      </c>
      <c r="C121" s="63">
        <v>39.28</v>
      </c>
      <c r="D121" s="62">
        <v>39.71</v>
      </c>
      <c r="E121" s="64">
        <v>38.770000000000003</v>
      </c>
      <c r="F121" s="64" t="s">
        <v>68</v>
      </c>
      <c r="G121" s="68">
        <v>41.31</v>
      </c>
    </row>
    <row r="122" spans="1:7" ht="17.149999999999999" customHeight="1" x14ac:dyDescent="0.35">
      <c r="A122" s="56" t="s">
        <v>294</v>
      </c>
      <c r="B122" s="62">
        <v>39.85</v>
      </c>
      <c r="C122" s="63">
        <v>39.29</v>
      </c>
      <c r="D122" s="62">
        <v>39.57</v>
      </c>
      <c r="E122" s="64">
        <v>39.08</v>
      </c>
      <c r="F122" s="64" t="s">
        <v>68</v>
      </c>
      <c r="G122" s="68">
        <v>41.74</v>
      </c>
    </row>
    <row r="123" spans="1:7" ht="17.149999999999999" customHeight="1" x14ac:dyDescent="0.35">
      <c r="A123" s="56" t="s">
        <v>295</v>
      </c>
      <c r="B123" s="62">
        <v>39.79</v>
      </c>
      <c r="C123" s="63">
        <v>39.270000000000003</v>
      </c>
      <c r="D123" s="62">
        <v>39.26</v>
      </c>
      <c r="E123" s="64">
        <v>39.28</v>
      </c>
      <c r="F123" s="64" t="s">
        <v>68</v>
      </c>
      <c r="G123" s="68">
        <v>41.86</v>
      </c>
    </row>
    <row r="124" spans="1:7" ht="17.149999999999999" customHeight="1" x14ac:dyDescent="0.35">
      <c r="A124" s="56" t="s">
        <v>296</v>
      </c>
      <c r="B124" s="62">
        <v>39.520000000000003</v>
      </c>
      <c r="C124" s="63">
        <v>38.69</v>
      </c>
      <c r="D124" s="62">
        <v>39.29</v>
      </c>
      <c r="E124" s="64">
        <v>38.020000000000003</v>
      </c>
      <c r="F124" s="64" t="s">
        <v>68</v>
      </c>
      <c r="G124" s="68">
        <v>41.77</v>
      </c>
    </row>
    <row r="125" spans="1:7" ht="17.149999999999999" customHeight="1" x14ac:dyDescent="0.35">
      <c r="A125" s="56" t="s">
        <v>297</v>
      </c>
      <c r="B125" s="62">
        <v>39.74</v>
      </c>
      <c r="C125" s="63">
        <v>39.119999999999997</v>
      </c>
      <c r="D125" s="62">
        <v>39.46</v>
      </c>
      <c r="E125" s="64">
        <v>38.81</v>
      </c>
      <c r="F125" s="64" t="s">
        <v>68</v>
      </c>
      <c r="G125" s="68">
        <v>41.65</v>
      </c>
    </row>
    <row r="126" spans="1:7" ht="17.149999999999999" customHeight="1" x14ac:dyDescent="0.35">
      <c r="A126" s="56" t="s">
        <v>298</v>
      </c>
      <c r="B126" s="62">
        <v>39.54</v>
      </c>
      <c r="C126" s="63">
        <v>39.28</v>
      </c>
      <c r="D126" s="62">
        <v>39.49</v>
      </c>
      <c r="E126" s="64">
        <v>39.22</v>
      </c>
      <c r="F126" s="64" t="s">
        <v>68</v>
      </c>
      <c r="G126" s="68">
        <v>41.75</v>
      </c>
    </row>
    <row r="127" spans="1:7" ht="17.149999999999999" customHeight="1" x14ac:dyDescent="0.35">
      <c r="A127" s="56" t="s">
        <v>299</v>
      </c>
      <c r="B127" s="62">
        <v>39.659999999999997</v>
      </c>
      <c r="C127" s="63">
        <v>39.619999999999997</v>
      </c>
      <c r="D127" s="62">
        <v>38.96</v>
      </c>
      <c r="E127" s="64">
        <v>39.68</v>
      </c>
      <c r="F127" s="64" t="s">
        <v>68</v>
      </c>
      <c r="G127" s="68">
        <v>41.73</v>
      </c>
    </row>
    <row r="128" spans="1:7" ht="17.149999999999999" customHeight="1" x14ac:dyDescent="0.35">
      <c r="A128" s="56" t="s">
        <v>300</v>
      </c>
      <c r="B128" s="62">
        <v>40.130000000000003</v>
      </c>
      <c r="C128" s="63">
        <v>39.619999999999997</v>
      </c>
      <c r="D128" s="62">
        <v>38.94</v>
      </c>
      <c r="E128" s="64">
        <v>39.659999999999997</v>
      </c>
      <c r="F128" s="64" t="s">
        <v>68</v>
      </c>
      <c r="G128" s="68">
        <v>41.74</v>
      </c>
    </row>
    <row r="129" spans="1:7" ht="17.149999999999999" customHeight="1" x14ac:dyDescent="0.35">
      <c r="A129" s="56" t="s">
        <v>301</v>
      </c>
      <c r="B129" s="62">
        <v>39.840000000000003</v>
      </c>
      <c r="C129" s="63">
        <v>39.630000000000003</v>
      </c>
      <c r="D129" s="62">
        <v>38.659999999999997</v>
      </c>
      <c r="E129" s="64">
        <v>39.69</v>
      </c>
      <c r="F129" s="64" t="s">
        <v>68</v>
      </c>
      <c r="G129" s="68">
        <v>42.16</v>
      </c>
    </row>
    <row r="130" spans="1:7" ht="17.149999999999999" customHeight="1" x14ac:dyDescent="0.35">
      <c r="A130" s="56" t="s">
        <v>302</v>
      </c>
      <c r="B130" s="62">
        <v>39.700000000000003</v>
      </c>
      <c r="C130" s="63">
        <v>39.68</v>
      </c>
      <c r="D130" s="62">
        <v>38.880000000000003</v>
      </c>
      <c r="E130" s="64">
        <v>39.71</v>
      </c>
      <c r="F130" s="64" t="s">
        <v>68</v>
      </c>
      <c r="G130" s="68">
        <v>42.13</v>
      </c>
    </row>
    <row r="131" spans="1:7" ht="17.149999999999999" customHeight="1" x14ac:dyDescent="0.35">
      <c r="A131" s="56" t="s">
        <v>303</v>
      </c>
      <c r="B131" s="62">
        <v>39.71</v>
      </c>
      <c r="C131" s="63">
        <v>39.54</v>
      </c>
      <c r="D131" s="62">
        <v>39</v>
      </c>
      <c r="E131" s="64">
        <v>39.57</v>
      </c>
      <c r="F131" s="64" t="s">
        <v>68</v>
      </c>
      <c r="G131" s="68">
        <v>42.09</v>
      </c>
    </row>
    <row r="132" spans="1:7" ht="17.149999999999999" customHeight="1" x14ac:dyDescent="0.35">
      <c r="A132" s="56" t="s">
        <v>304</v>
      </c>
      <c r="B132" s="62">
        <v>39.700000000000003</v>
      </c>
      <c r="C132" s="63">
        <v>39.380000000000003</v>
      </c>
      <c r="D132" s="62">
        <v>38.880000000000003</v>
      </c>
      <c r="E132" s="64">
        <v>39.44</v>
      </c>
      <c r="F132" s="64" t="s">
        <v>68</v>
      </c>
      <c r="G132" s="68">
        <v>42.11</v>
      </c>
    </row>
    <row r="133" spans="1:7" ht="17.149999999999999" customHeight="1" x14ac:dyDescent="0.35">
      <c r="A133" s="56" t="s">
        <v>305</v>
      </c>
      <c r="B133" s="62">
        <v>39.83</v>
      </c>
      <c r="C133" s="63">
        <v>39.39</v>
      </c>
      <c r="D133" s="62">
        <v>38.79</v>
      </c>
      <c r="E133" s="64">
        <v>39.880000000000003</v>
      </c>
      <c r="F133" s="64" t="s">
        <v>68</v>
      </c>
      <c r="G133" s="68">
        <v>42.15</v>
      </c>
    </row>
    <row r="134" spans="1:7" ht="17.149999999999999" customHeight="1" x14ac:dyDescent="0.35">
      <c r="A134" s="56" t="s">
        <v>306</v>
      </c>
      <c r="B134" s="62">
        <v>39.869999999999997</v>
      </c>
      <c r="C134" s="63">
        <v>39.4</v>
      </c>
      <c r="D134" s="62">
        <v>39.4</v>
      </c>
      <c r="E134" s="64">
        <v>39.4</v>
      </c>
      <c r="F134" s="64" t="s">
        <v>68</v>
      </c>
      <c r="G134" s="68">
        <v>42.05</v>
      </c>
    </row>
    <row r="135" spans="1:7" ht="17.149999999999999" customHeight="1" x14ac:dyDescent="0.35">
      <c r="A135" s="56" t="s">
        <v>307</v>
      </c>
      <c r="B135" s="62">
        <v>39.67</v>
      </c>
      <c r="C135" s="63">
        <v>39.31</v>
      </c>
      <c r="D135" s="62">
        <v>39.21</v>
      </c>
      <c r="E135" s="64">
        <v>39.47</v>
      </c>
      <c r="F135" s="64" t="s">
        <v>68</v>
      </c>
      <c r="G135" s="68">
        <v>42.12</v>
      </c>
    </row>
    <row r="136" spans="1:7" ht="17.149999999999999" customHeight="1" x14ac:dyDescent="0.35">
      <c r="A136" s="56" t="s">
        <v>308</v>
      </c>
      <c r="B136" s="62">
        <v>39.76</v>
      </c>
      <c r="C136" s="63">
        <v>39.53</v>
      </c>
      <c r="D136" s="62">
        <v>39.29</v>
      </c>
      <c r="E136" s="64">
        <v>39.270000000000003</v>
      </c>
      <c r="F136" s="64" t="s">
        <v>68</v>
      </c>
      <c r="G136" s="68">
        <v>42.17</v>
      </c>
    </row>
    <row r="137" spans="1:7" ht="17.149999999999999" customHeight="1" x14ac:dyDescent="0.35">
      <c r="A137" s="56" t="s">
        <v>309</v>
      </c>
      <c r="B137" s="62">
        <v>39.909999999999997</v>
      </c>
      <c r="C137" s="63">
        <v>39.35</v>
      </c>
      <c r="D137" s="62">
        <v>39.32</v>
      </c>
      <c r="E137" s="64">
        <v>39.369999999999997</v>
      </c>
      <c r="F137" s="64" t="s">
        <v>68</v>
      </c>
      <c r="G137" s="68">
        <v>42.19</v>
      </c>
    </row>
    <row r="138" spans="1:7" ht="17.149999999999999" customHeight="1" x14ac:dyDescent="0.35">
      <c r="A138" s="56" t="s">
        <v>310</v>
      </c>
      <c r="B138" s="62">
        <v>39.799999999999997</v>
      </c>
      <c r="C138" s="63">
        <v>38.729999999999997</v>
      </c>
      <c r="D138" s="62">
        <v>39</v>
      </c>
      <c r="E138" s="64">
        <v>38.71</v>
      </c>
      <c r="F138" s="64" t="s">
        <v>68</v>
      </c>
      <c r="G138" s="68">
        <v>42.18</v>
      </c>
    </row>
    <row r="139" spans="1:7" ht="17.149999999999999" customHeight="1" x14ac:dyDescent="0.35">
      <c r="A139" s="56" t="s">
        <v>311</v>
      </c>
      <c r="B139" s="62">
        <v>39.81</v>
      </c>
      <c r="C139" s="63">
        <v>39.39</v>
      </c>
      <c r="D139" s="62">
        <v>38.909999999999997</v>
      </c>
      <c r="E139" s="64">
        <v>39.42</v>
      </c>
      <c r="F139" s="64" t="s">
        <v>68</v>
      </c>
      <c r="G139" s="68">
        <v>42.1</v>
      </c>
    </row>
    <row r="140" spans="1:7" ht="17.149999999999999" customHeight="1" x14ac:dyDescent="0.35">
      <c r="A140" s="56" t="s">
        <v>312</v>
      </c>
      <c r="B140" s="62">
        <v>39.83</v>
      </c>
      <c r="C140" s="63">
        <v>39.42</v>
      </c>
      <c r="D140" s="62">
        <v>39.119999999999997</v>
      </c>
      <c r="E140" s="64">
        <v>39.44</v>
      </c>
      <c r="F140" s="64" t="s">
        <v>68</v>
      </c>
      <c r="G140" s="68">
        <v>42.08</v>
      </c>
    </row>
    <row r="141" spans="1:7" ht="17.149999999999999" customHeight="1" x14ac:dyDescent="0.35">
      <c r="A141" s="56" t="s">
        <v>313</v>
      </c>
      <c r="B141" s="62">
        <v>39.67</v>
      </c>
      <c r="C141" s="63">
        <v>39.51</v>
      </c>
      <c r="D141" s="62">
        <v>39</v>
      </c>
      <c r="E141" s="64">
        <v>39.54</v>
      </c>
      <c r="F141" s="64" t="s">
        <v>68</v>
      </c>
      <c r="G141" s="68">
        <v>41.57</v>
      </c>
    </row>
    <row r="142" spans="1:7" ht="17.149999999999999" customHeight="1" x14ac:dyDescent="0.35">
      <c r="A142" s="56" t="s">
        <v>314</v>
      </c>
      <c r="B142" s="62">
        <v>39.78</v>
      </c>
      <c r="C142" s="63">
        <v>39.43</v>
      </c>
      <c r="D142" s="62">
        <v>38.92</v>
      </c>
      <c r="E142" s="64">
        <v>39.46</v>
      </c>
      <c r="F142" s="64" t="s">
        <v>68</v>
      </c>
      <c r="G142" s="68">
        <v>41.56</v>
      </c>
    </row>
    <row r="143" spans="1:7" ht="17.149999999999999" customHeight="1" x14ac:dyDescent="0.35">
      <c r="A143" s="56" t="s">
        <v>315</v>
      </c>
      <c r="B143" s="62">
        <v>39.76</v>
      </c>
      <c r="C143" s="63">
        <v>39.26</v>
      </c>
      <c r="D143" s="62">
        <v>38.85</v>
      </c>
      <c r="E143" s="64">
        <v>39.299999999999997</v>
      </c>
      <c r="F143" s="64" t="s">
        <v>68</v>
      </c>
      <c r="G143" s="68">
        <v>41.54</v>
      </c>
    </row>
    <row r="144" spans="1:7" ht="17.149999999999999" customHeight="1" x14ac:dyDescent="0.35">
      <c r="A144" s="56" t="s">
        <v>316</v>
      </c>
      <c r="B144" s="62">
        <v>39.659999999999997</v>
      </c>
      <c r="C144" s="63">
        <v>39.29</v>
      </c>
      <c r="D144" s="62">
        <v>39.17</v>
      </c>
      <c r="E144" s="64">
        <v>39.32</v>
      </c>
      <c r="F144" s="64" t="s">
        <v>68</v>
      </c>
      <c r="G144" s="68">
        <v>41.66</v>
      </c>
    </row>
    <row r="145" spans="1:10" ht="17.149999999999999" customHeight="1" x14ac:dyDescent="0.35">
      <c r="A145" s="56" t="s">
        <v>317</v>
      </c>
      <c r="B145" s="62">
        <v>39.68</v>
      </c>
      <c r="C145" s="63">
        <v>39.200000000000003</v>
      </c>
      <c r="D145" s="62">
        <v>38.909999999999997</v>
      </c>
      <c r="E145" s="64">
        <v>39.4</v>
      </c>
      <c r="F145" s="64" t="s">
        <v>68</v>
      </c>
      <c r="G145" s="68">
        <v>41.68</v>
      </c>
    </row>
    <row r="146" spans="1:10" ht="17.149999999999999" customHeight="1" x14ac:dyDescent="0.35">
      <c r="A146" s="56" t="s">
        <v>318</v>
      </c>
      <c r="B146" s="62">
        <v>39.82</v>
      </c>
      <c r="C146" s="63">
        <v>39.24</v>
      </c>
      <c r="D146" s="62">
        <v>39.54</v>
      </c>
      <c r="E146" s="64">
        <v>39.03</v>
      </c>
      <c r="F146" s="64" t="s">
        <v>68</v>
      </c>
      <c r="G146" s="68">
        <v>41.91</v>
      </c>
    </row>
    <row r="147" spans="1:10" ht="17.149999999999999" customHeight="1" x14ac:dyDescent="0.35">
      <c r="A147" s="56" t="s">
        <v>319</v>
      </c>
      <c r="B147" s="62">
        <v>39.840000000000003</v>
      </c>
      <c r="C147" s="63">
        <v>39.21</v>
      </c>
      <c r="D147" s="62">
        <v>39.19</v>
      </c>
      <c r="E147" s="64">
        <v>39.22</v>
      </c>
      <c r="F147" s="64" t="s">
        <v>68</v>
      </c>
      <c r="G147" s="68">
        <v>41.55</v>
      </c>
    </row>
    <row r="148" spans="1:10" ht="17.149999999999999" customHeight="1" x14ac:dyDescent="0.35">
      <c r="A148" s="56" t="s">
        <v>320</v>
      </c>
      <c r="B148" s="62">
        <v>39.85</v>
      </c>
      <c r="C148" s="63">
        <v>39.58</v>
      </c>
      <c r="D148" s="62">
        <v>39.35</v>
      </c>
      <c r="E148" s="64">
        <v>39.75</v>
      </c>
      <c r="F148" s="64" t="s">
        <v>68</v>
      </c>
      <c r="G148" s="68">
        <v>41.6</v>
      </c>
    </row>
    <row r="149" spans="1:10" ht="17.149999999999999" customHeight="1" x14ac:dyDescent="0.35">
      <c r="A149" s="56" t="s">
        <v>321</v>
      </c>
      <c r="B149" s="62">
        <v>40.04</v>
      </c>
      <c r="C149" s="63">
        <v>39.6</v>
      </c>
      <c r="D149" s="62">
        <v>39.49</v>
      </c>
      <c r="E149" s="64">
        <v>39.700000000000003</v>
      </c>
      <c r="F149" s="64" t="s">
        <v>68</v>
      </c>
      <c r="G149" s="68">
        <v>41.76</v>
      </c>
    </row>
    <row r="150" spans="1:10" ht="17.149999999999999" customHeight="1" x14ac:dyDescent="0.35">
      <c r="A150" s="56" t="s">
        <v>322</v>
      </c>
      <c r="B150" s="62">
        <v>40.15</v>
      </c>
      <c r="C150" s="63">
        <v>39.520000000000003</v>
      </c>
      <c r="D150" s="62">
        <v>39.44</v>
      </c>
      <c r="E150" s="64">
        <v>39.54</v>
      </c>
      <c r="F150" s="64" t="s">
        <v>68</v>
      </c>
      <c r="G150" s="68">
        <v>41.88</v>
      </c>
    </row>
    <row r="151" spans="1:10" ht="17.149999999999999" customHeight="1" x14ac:dyDescent="0.35">
      <c r="A151" s="56" t="s">
        <v>323</v>
      </c>
      <c r="B151" s="62">
        <v>40.130000000000003</v>
      </c>
      <c r="C151" s="63">
        <v>39.479999999999997</v>
      </c>
      <c r="D151" s="62">
        <v>39.39</v>
      </c>
      <c r="E151" s="64">
        <v>39.49</v>
      </c>
      <c r="F151" s="64" t="s">
        <v>68</v>
      </c>
      <c r="G151" s="68">
        <v>41.78</v>
      </c>
    </row>
    <row r="152" spans="1:10" ht="17.149999999999999" customHeight="1" x14ac:dyDescent="0.35">
      <c r="A152" s="56" t="s">
        <v>324</v>
      </c>
      <c r="B152" s="62">
        <v>40.04</v>
      </c>
      <c r="C152" s="63">
        <v>39.35</v>
      </c>
      <c r="D152" s="62">
        <v>39.47</v>
      </c>
      <c r="E152" s="64">
        <v>39.340000000000003</v>
      </c>
      <c r="F152" s="64" t="s">
        <v>68</v>
      </c>
      <c r="G152" s="68">
        <v>41.61</v>
      </c>
    </row>
    <row r="153" spans="1:10" ht="17.149999999999999" customHeight="1" x14ac:dyDescent="0.35">
      <c r="A153" s="56" t="s">
        <v>325</v>
      </c>
      <c r="B153" s="62">
        <v>39.96</v>
      </c>
      <c r="C153" s="63">
        <v>39.35</v>
      </c>
      <c r="D153" s="62">
        <v>39.36</v>
      </c>
      <c r="E153" s="64">
        <v>39.340000000000003</v>
      </c>
      <c r="F153" s="64" t="s">
        <v>68</v>
      </c>
      <c r="G153" s="68">
        <v>41.61</v>
      </c>
      <c r="H153" s="62"/>
      <c r="I153" s="62"/>
      <c r="J153" s="62"/>
    </row>
    <row r="154" spans="1:10" ht="17.149999999999999" customHeight="1" x14ac:dyDescent="0.35">
      <c r="A154" s="56" t="s">
        <v>326</v>
      </c>
      <c r="B154" s="62">
        <v>40.11</v>
      </c>
      <c r="C154" s="63">
        <v>39.28</v>
      </c>
      <c r="D154" s="62">
        <v>39.130000000000003</v>
      </c>
      <c r="E154" s="64">
        <v>39.29</v>
      </c>
      <c r="F154" s="64" t="s">
        <v>68</v>
      </c>
      <c r="G154" s="68">
        <v>41.5</v>
      </c>
    </row>
    <row r="155" spans="1:10" ht="17.149999999999999" customHeight="1" x14ac:dyDescent="0.35">
      <c r="A155" s="56" t="s">
        <v>327</v>
      </c>
      <c r="B155" s="62">
        <v>40.07</v>
      </c>
      <c r="C155" s="63">
        <v>39.18</v>
      </c>
      <c r="D155" s="62">
        <v>39.35</v>
      </c>
      <c r="E155" s="64">
        <v>39.159999999999997</v>
      </c>
      <c r="F155" s="64" t="s">
        <v>68</v>
      </c>
      <c r="G155" s="68">
        <v>41.66</v>
      </c>
    </row>
    <row r="156" spans="1:10" ht="17.149999999999999" customHeight="1" x14ac:dyDescent="0.35">
      <c r="A156" s="56" t="s">
        <v>328</v>
      </c>
      <c r="B156" s="62">
        <v>40.03</v>
      </c>
      <c r="C156" s="63">
        <v>38.93</v>
      </c>
      <c r="D156" s="62">
        <v>39.65</v>
      </c>
      <c r="E156" s="64">
        <v>38.58</v>
      </c>
      <c r="F156" s="64" t="s">
        <v>68</v>
      </c>
      <c r="G156" s="68">
        <v>41.62</v>
      </c>
    </row>
    <row r="157" spans="1:10" ht="17.149999999999999" customHeight="1" x14ac:dyDescent="0.35">
      <c r="A157" s="56" t="s">
        <v>329</v>
      </c>
      <c r="B157" s="62">
        <v>40.119999999999997</v>
      </c>
      <c r="C157" s="63">
        <v>39.01</v>
      </c>
      <c r="D157" s="62">
        <v>39.840000000000003</v>
      </c>
      <c r="E157" s="64">
        <v>37.76</v>
      </c>
      <c r="F157" s="64" t="s">
        <v>68</v>
      </c>
      <c r="G157" s="68">
        <v>41.57</v>
      </c>
    </row>
    <row r="158" spans="1:10" ht="17.149999999999999" customHeight="1" x14ac:dyDescent="0.35">
      <c r="A158" s="56" t="s">
        <v>330</v>
      </c>
      <c r="B158" s="62">
        <v>40.229999999999997</v>
      </c>
      <c r="C158" s="63">
        <v>39.1</v>
      </c>
      <c r="D158" s="62">
        <v>39.81</v>
      </c>
      <c r="E158" s="64">
        <v>37.81</v>
      </c>
      <c r="F158" s="64" t="s">
        <v>68</v>
      </c>
      <c r="G158" s="68">
        <v>41.61</v>
      </c>
    </row>
    <row r="159" spans="1:10" ht="17.149999999999999" customHeight="1" x14ac:dyDescent="0.35">
      <c r="A159" s="56" t="s">
        <v>331</v>
      </c>
      <c r="B159" s="62">
        <v>40.119999999999997</v>
      </c>
      <c r="C159" s="63">
        <v>39.21</v>
      </c>
      <c r="D159" s="62">
        <v>39.479999999999997</v>
      </c>
      <c r="E159" s="64">
        <v>38.93</v>
      </c>
      <c r="F159" s="64" t="s">
        <v>68</v>
      </c>
      <c r="G159" s="68">
        <v>41.63</v>
      </c>
    </row>
    <row r="160" spans="1:10" ht="17.149999999999999" customHeight="1" x14ac:dyDescent="0.35">
      <c r="A160" s="56" t="s">
        <v>332</v>
      </c>
      <c r="B160" s="62">
        <v>40.200000000000003</v>
      </c>
      <c r="C160" s="63">
        <v>39.42</v>
      </c>
      <c r="D160" s="62">
        <v>39.65</v>
      </c>
      <c r="E160" s="64">
        <v>39.28</v>
      </c>
      <c r="F160" s="64" t="s">
        <v>68</v>
      </c>
      <c r="G160" s="68">
        <v>41.55</v>
      </c>
    </row>
    <row r="161" spans="1:7" ht="17.149999999999999" customHeight="1" x14ac:dyDescent="0.35">
      <c r="A161" s="56" t="s">
        <v>333</v>
      </c>
      <c r="B161" s="62">
        <v>40.21</v>
      </c>
      <c r="C161" s="63">
        <v>39.14</v>
      </c>
      <c r="D161" s="62">
        <v>39.700000000000003</v>
      </c>
      <c r="E161" s="64">
        <v>38.85</v>
      </c>
      <c r="F161" s="64" t="s">
        <v>68</v>
      </c>
      <c r="G161" s="68">
        <v>41.51</v>
      </c>
    </row>
    <row r="162" spans="1:7" ht="17.149999999999999" customHeight="1" x14ac:dyDescent="0.35">
      <c r="A162" s="56" t="s">
        <v>334</v>
      </c>
      <c r="B162" s="62">
        <v>40.01</v>
      </c>
      <c r="C162" s="63">
        <v>39.25</v>
      </c>
      <c r="D162" s="62">
        <v>39.24</v>
      </c>
      <c r="E162" s="64">
        <v>39.25</v>
      </c>
      <c r="F162" s="64" t="s">
        <v>68</v>
      </c>
      <c r="G162" s="68">
        <v>41.63</v>
      </c>
    </row>
    <row r="163" spans="1:7" ht="17.149999999999999" customHeight="1" x14ac:dyDescent="0.35">
      <c r="A163" s="56" t="s">
        <v>335</v>
      </c>
      <c r="B163" s="62">
        <v>40.33</v>
      </c>
      <c r="C163" s="63">
        <v>39.200000000000003</v>
      </c>
      <c r="D163" s="62">
        <v>39.22</v>
      </c>
      <c r="E163" s="64">
        <v>39.200000000000003</v>
      </c>
      <c r="F163" s="64" t="s">
        <v>68</v>
      </c>
      <c r="G163" s="68">
        <v>41.65</v>
      </c>
    </row>
    <row r="164" spans="1:7" ht="17.149999999999999" customHeight="1" x14ac:dyDescent="0.35">
      <c r="A164" s="56" t="s">
        <v>336</v>
      </c>
      <c r="B164" s="62">
        <v>40.06</v>
      </c>
      <c r="C164" s="63">
        <v>39.24</v>
      </c>
      <c r="D164" s="62">
        <v>39.200000000000003</v>
      </c>
      <c r="E164" s="64">
        <v>39.25</v>
      </c>
      <c r="F164" s="64" t="s">
        <v>68</v>
      </c>
      <c r="G164" s="68">
        <v>41.64</v>
      </c>
    </row>
    <row r="165" spans="1:7" ht="17.149999999999999" customHeight="1" x14ac:dyDescent="0.35">
      <c r="A165" s="56" t="s">
        <v>337</v>
      </c>
      <c r="B165" s="62">
        <v>40.18</v>
      </c>
      <c r="C165" s="63">
        <v>39.4</v>
      </c>
      <c r="D165" s="62">
        <v>39.29</v>
      </c>
      <c r="E165" s="64">
        <v>39.4</v>
      </c>
      <c r="F165" s="64" t="s">
        <v>68</v>
      </c>
      <c r="G165" s="68">
        <v>41.63</v>
      </c>
    </row>
    <row r="166" spans="1:7" ht="17.149999999999999" customHeight="1" x14ac:dyDescent="0.35">
      <c r="A166" s="56" t="s">
        <v>338</v>
      </c>
      <c r="B166" s="62">
        <v>40.29</v>
      </c>
      <c r="C166" s="63">
        <v>39.15</v>
      </c>
      <c r="D166" s="62">
        <v>39.17</v>
      </c>
      <c r="E166" s="64">
        <v>39.15</v>
      </c>
      <c r="F166" s="64" t="s">
        <v>68</v>
      </c>
      <c r="G166" s="68">
        <v>41.56</v>
      </c>
    </row>
    <row r="167" spans="1:7" ht="17.149999999999999" customHeight="1" x14ac:dyDescent="0.35">
      <c r="A167" s="56" t="s">
        <v>339</v>
      </c>
      <c r="B167" s="62">
        <v>40.25</v>
      </c>
      <c r="C167" s="63">
        <v>39.07</v>
      </c>
      <c r="D167" s="62">
        <v>39.21</v>
      </c>
      <c r="E167" s="64">
        <v>39.06</v>
      </c>
      <c r="F167" s="64" t="s">
        <v>68</v>
      </c>
      <c r="G167" s="68">
        <v>41.55</v>
      </c>
    </row>
    <row r="168" spans="1:7" ht="17.149999999999999" customHeight="1" x14ac:dyDescent="0.35">
      <c r="A168" s="56" t="s">
        <v>340</v>
      </c>
      <c r="B168" s="62">
        <v>40.21</v>
      </c>
      <c r="C168" s="63">
        <v>39.24</v>
      </c>
      <c r="D168" s="62">
        <v>39.24</v>
      </c>
      <c r="E168" s="64">
        <v>39.24</v>
      </c>
      <c r="F168" s="64" t="s">
        <v>68</v>
      </c>
      <c r="G168" s="68">
        <v>41.61</v>
      </c>
    </row>
    <row r="169" spans="1:7" ht="17.149999999999999" customHeight="1" x14ac:dyDescent="0.35">
      <c r="A169" s="56" t="s">
        <v>341</v>
      </c>
      <c r="B169" s="62">
        <v>40.22</v>
      </c>
      <c r="C169" s="63">
        <v>39.35</v>
      </c>
      <c r="D169" s="62">
        <v>39.18</v>
      </c>
      <c r="E169" s="64">
        <v>39.36</v>
      </c>
      <c r="F169" s="64" t="s">
        <v>68</v>
      </c>
      <c r="G169" s="68">
        <v>41.58</v>
      </c>
    </row>
    <row r="170" spans="1:7" ht="17.149999999999999" customHeight="1" x14ac:dyDescent="0.35">
      <c r="A170" s="56" t="s">
        <v>342</v>
      </c>
      <c r="B170" s="62">
        <v>40.28</v>
      </c>
      <c r="C170" s="63">
        <v>39.49</v>
      </c>
      <c r="D170" s="62">
        <v>39.4</v>
      </c>
      <c r="E170" s="64">
        <v>39.5</v>
      </c>
      <c r="F170" s="64" t="s">
        <v>68</v>
      </c>
      <c r="G170" s="68">
        <v>41.4</v>
      </c>
    </row>
    <row r="171" spans="1:7" ht="17.149999999999999" customHeight="1" x14ac:dyDescent="0.35">
      <c r="A171" s="56" t="s">
        <v>343</v>
      </c>
      <c r="B171" s="62">
        <v>40.18</v>
      </c>
      <c r="C171" s="63">
        <v>39.340000000000003</v>
      </c>
      <c r="D171" s="62">
        <v>39.43</v>
      </c>
      <c r="E171" s="64">
        <v>39.31</v>
      </c>
      <c r="F171" s="64" t="s">
        <v>68</v>
      </c>
      <c r="G171" s="68">
        <v>41.55</v>
      </c>
    </row>
    <row r="172" spans="1:7" ht="17.149999999999999" customHeight="1" x14ac:dyDescent="0.35">
      <c r="A172" s="56" t="s">
        <v>344</v>
      </c>
      <c r="B172" s="62">
        <v>40.15</v>
      </c>
      <c r="C172" s="63">
        <v>39.14</v>
      </c>
      <c r="D172" s="62">
        <v>39.43</v>
      </c>
      <c r="E172" s="64">
        <v>39.08</v>
      </c>
      <c r="F172" s="64" t="s">
        <v>68</v>
      </c>
      <c r="G172" s="68">
        <v>41.51</v>
      </c>
    </row>
    <row r="173" spans="1:7" ht="17.149999999999999" customHeight="1" x14ac:dyDescent="0.35">
      <c r="A173" s="56" t="s">
        <v>345</v>
      </c>
      <c r="B173" s="62">
        <v>40.24</v>
      </c>
      <c r="C173" s="63">
        <v>39.229999999999997</v>
      </c>
      <c r="D173" s="62">
        <v>39.76</v>
      </c>
      <c r="E173" s="64">
        <v>39</v>
      </c>
      <c r="F173" s="64" t="s">
        <v>68</v>
      </c>
      <c r="G173" s="68">
        <v>41.66</v>
      </c>
    </row>
    <row r="174" spans="1:7" ht="17.149999999999999" customHeight="1" x14ac:dyDescent="0.35">
      <c r="A174" s="56" t="s">
        <v>346</v>
      </c>
      <c r="B174" s="62">
        <v>40.270000000000003</v>
      </c>
      <c r="C174" s="63">
        <v>39.44</v>
      </c>
      <c r="D174" s="62">
        <v>39.89</v>
      </c>
      <c r="E174" s="64">
        <v>39.18</v>
      </c>
      <c r="F174" s="64" t="s">
        <v>68</v>
      </c>
      <c r="G174" s="68">
        <v>41.64</v>
      </c>
    </row>
    <row r="175" spans="1:7" ht="17.149999999999999" customHeight="1" x14ac:dyDescent="0.35">
      <c r="A175" s="56" t="s">
        <v>347</v>
      </c>
      <c r="B175" s="62">
        <v>40.270000000000003</v>
      </c>
      <c r="C175" s="63">
        <v>39.47</v>
      </c>
      <c r="D175" s="62">
        <v>39.69</v>
      </c>
      <c r="E175" s="64">
        <v>39.44</v>
      </c>
      <c r="F175" s="64" t="s">
        <v>68</v>
      </c>
      <c r="G175" s="68">
        <v>41.65</v>
      </c>
    </row>
    <row r="176" spans="1:7" ht="17.149999999999999" customHeight="1" x14ac:dyDescent="0.35">
      <c r="A176" s="56" t="s">
        <v>348</v>
      </c>
      <c r="B176" s="62">
        <v>40.26</v>
      </c>
      <c r="C176" s="63">
        <v>39.46</v>
      </c>
      <c r="D176" s="62">
        <v>39.61</v>
      </c>
      <c r="E176" s="64">
        <v>39.44</v>
      </c>
      <c r="F176" s="64" t="s">
        <v>68</v>
      </c>
      <c r="G176" s="68">
        <v>41.74</v>
      </c>
    </row>
    <row r="177" spans="1:7" ht="17.149999999999999" customHeight="1" x14ac:dyDescent="0.35">
      <c r="A177" s="56" t="s">
        <v>349</v>
      </c>
      <c r="B177" s="62">
        <v>40.24</v>
      </c>
      <c r="C177" s="63">
        <v>39.17</v>
      </c>
      <c r="D177" s="62">
        <v>39.53</v>
      </c>
      <c r="E177" s="64">
        <v>39.119999999999997</v>
      </c>
      <c r="F177" s="64" t="s">
        <v>68</v>
      </c>
      <c r="G177" s="68">
        <v>41.76</v>
      </c>
    </row>
    <row r="178" spans="1:7" ht="17.149999999999999" customHeight="1" x14ac:dyDescent="0.35">
      <c r="A178" s="56" t="s">
        <v>350</v>
      </c>
      <c r="B178" s="62">
        <v>40.35</v>
      </c>
      <c r="C178" s="63">
        <v>39.32</v>
      </c>
      <c r="D178" s="62">
        <v>39.71</v>
      </c>
      <c r="E178" s="64">
        <v>39.229999999999997</v>
      </c>
      <c r="F178" s="64" t="s">
        <v>68</v>
      </c>
      <c r="G178" s="68">
        <v>41.68</v>
      </c>
    </row>
    <row r="179" spans="1:7" ht="17.149999999999999" customHeight="1" x14ac:dyDescent="0.35">
      <c r="A179" s="56" t="s">
        <v>351</v>
      </c>
      <c r="B179" s="62">
        <v>40.340000000000003</v>
      </c>
      <c r="C179" s="63">
        <v>39.29</v>
      </c>
      <c r="D179" s="62">
        <v>39.840000000000003</v>
      </c>
      <c r="E179" s="64">
        <v>39.1</v>
      </c>
      <c r="F179" s="64" t="s">
        <v>68</v>
      </c>
      <c r="G179" s="68">
        <v>41.75</v>
      </c>
    </row>
    <row r="180" spans="1:7" ht="17.149999999999999" customHeight="1" x14ac:dyDescent="0.35">
      <c r="A180" s="56" t="s">
        <v>352</v>
      </c>
      <c r="B180" s="62">
        <v>40.200000000000003</v>
      </c>
      <c r="C180" s="63">
        <v>39.24</v>
      </c>
      <c r="D180" s="62">
        <v>39.9</v>
      </c>
      <c r="E180" s="64">
        <v>38.72</v>
      </c>
      <c r="F180" s="64" t="s">
        <v>68</v>
      </c>
      <c r="G180" s="68">
        <v>41.66</v>
      </c>
    </row>
    <row r="181" spans="1:7" ht="17.149999999999999" customHeight="1" x14ac:dyDescent="0.35">
      <c r="A181" s="56" t="s">
        <v>353</v>
      </c>
      <c r="B181" s="62">
        <v>40.31</v>
      </c>
      <c r="C181" s="63">
        <v>39.57</v>
      </c>
      <c r="D181" s="62">
        <v>39.94</v>
      </c>
      <c r="E181" s="64">
        <v>39.07</v>
      </c>
      <c r="F181" s="64" t="s">
        <v>68</v>
      </c>
      <c r="G181" s="68">
        <v>41.73</v>
      </c>
    </row>
    <row r="182" spans="1:7" ht="17.149999999999999" customHeight="1" x14ac:dyDescent="0.35">
      <c r="A182" s="56" t="s">
        <v>354</v>
      </c>
      <c r="B182" s="62">
        <v>40.020000000000003</v>
      </c>
      <c r="C182" s="63">
        <v>39.51</v>
      </c>
      <c r="D182" s="62">
        <v>39.950000000000003</v>
      </c>
      <c r="E182" s="64">
        <v>38.64</v>
      </c>
      <c r="F182" s="64" t="s">
        <v>68</v>
      </c>
      <c r="G182" s="68">
        <v>41.76</v>
      </c>
    </row>
    <row r="183" spans="1:7" ht="17.149999999999999" customHeight="1" x14ac:dyDescent="0.35">
      <c r="A183" s="56" t="s">
        <v>355</v>
      </c>
      <c r="B183" s="62">
        <v>40.47</v>
      </c>
      <c r="C183" s="63">
        <v>39.5</v>
      </c>
      <c r="D183" s="62">
        <v>39.94</v>
      </c>
      <c r="E183" s="64">
        <v>38.5</v>
      </c>
      <c r="F183" s="64" t="s">
        <v>68</v>
      </c>
      <c r="G183" s="68">
        <v>41.92</v>
      </c>
    </row>
    <row r="184" spans="1:7" ht="17.149999999999999" customHeight="1" x14ac:dyDescent="0.35">
      <c r="A184" s="56" t="s">
        <v>356</v>
      </c>
      <c r="B184" s="62">
        <v>40.57</v>
      </c>
      <c r="C184" s="63">
        <v>39.44</v>
      </c>
      <c r="D184" s="62">
        <v>39.93</v>
      </c>
      <c r="E184" s="64">
        <v>38.46</v>
      </c>
      <c r="F184" s="64" t="s">
        <v>68</v>
      </c>
      <c r="G184" s="68">
        <v>41.74</v>
      </c>
    </row>
    <row r="185" spans="1:7" ht="17.149999999999999" customHeight="1" x14ac:dyDescent="0.35">
      <c r="A185" s="56" t="s">
        <v>357</v>
      </c>
      <c r="B185" s="62">
        <v>40.44</v>
      </c>
      <c r="C185" s="63">
        <v>39.520000000000003</v>
      </c>
      <c r="D185" s="62">
        <v>39.909999999999997</v>
      </c>
      <c r="E185" s="64">
        <v>38.61</v>
      </c>
      <c r="F185" s="64" t="s">
        <v>68</v>
      </c>
      <c r="G185" s="68">
        <v>41.66</v>
      </c>
    </row>
    <row r="186" spans="1:7" ht="17.149999999999999" customHeight="1" x14ac:dyDescent="0.35">
      <c r="A186" s="56" t="s">
        <v>358</v>
      </c>
      <c r="B186" s="62">
        <v>40.49</v>
      </c>
      <c r="C186" s="63">
        <v>39.49</v>
      </c>
      <c r="D186" s="62">
        <v>39.909999999999997</v>
      </c>
      <c r="E186" s="64">
        <v>38.979999999999997</v>
      </c>
      <c r="F186" s="64" t="s">
        <v>68</v>
      </c>
      <c r="G186" s="68">
        <v>41.82</v>
      </c>
    </row>
    <row r="187" spans="1:7" ht="17.149999999999999" customHeight="1" x14ac:dyDescent="0.35">
      <c r="A187" s="56" t="s">
        <v>359</v>
      </c>
      <c r="B187" s="62">
        <v>40.58</v>
      </c>
      <c r="C187" s="63">
        <v>39.409999999999997</v>
      </c>
      <c r="D187" s="62">
        <v>39.880000000000003</v>
      </c>
      <c r="E187" s="64">
        <v>39.19</v>
      </c>
      <c r="F187" s="64" t="s">
        <v>68</v>
      </c>
      <c r="G187" s="68">
        <v>41.75</v>
      </c>
    </row>
    <row r="188" spans="1:7" ht="17.149999999999999" customHeight="1" x14ac:dyDescent="0.35">
      <c r="A188" s="56" t="s">
        <v>360</v>
      </c>
      <c r="B188" s="62">
        <v>40.49</v>
      </c>
      <c r="C188" s="63">
        <v>39.340000000000003</v>
      </c>
      <c r="D188" s="62">
        <v>39.79</v>
      </c>
      <c r="E188" s="64">
        <v>39.19</v>
      </c>
      <c r="F188" s="64" t="s">
        <v>68</v>
      </c>
      <c r="G188" s="68">
        <v>41.7</v>
      </c>
    </row>
    <row r="189" spans="1:7" ht="17.149999999999999" customHeight="1" x14ac:dyDescent="0.35">
      <c r="A189" s="56" t="s">
        <v>361</v>
      </c>
      <c r="B189" s="62">
        <v>40.450000000000003</v>
      </c>
      <c r="C189" s="63">
        <v>39.26</v>
      </c>
      <c r="D189" s="62">
        <v>39.82</v>
      </c>
      <c r="E189" s="64">
        <v>39.08</v>
      </c>
      <c r="F189" s="64">
        <v>39.68</v>
      </c>
      <c r="G189" s="68">
        <v>41.71</v>
      </c>
    </row>
    <row r="190" spans="1:7" ht="17.149999999999999" customHeight="1" x14ac:dyDescent="0.35">
      <c r="A190" s="56" t="s">
        <v>362</v>
      </c>
      <c r="B190" s="62">
        <v>40.54</v>
      </c>
      <c r="C190" s="63">
        <v>39.42</v>
      </c>
      <c r="D190" s="62">
        <v>39.83</v>
      </c>
      <c r="E190" s="64">
        <v>39.24</v>
      </c>
      <c r="F190" s="64">
        <v>39.85</v>
      </c>
      <c r="G190" s="68">
        <v>41.76</v>
      </c>
    </row>
    <row r="191" spans="1:7" ht="17.149999999999999" customHeight="1" x14ac:dyDescent="0.35">
      <c r="A191" s="56" t="s">
        <v>363</v>
      </c>
      <c r="B191" s="62">
        <v>40.56</v>
      </c>
      <c r="C191" s="63">
        <v>39.340000000000003</v>
      </c>
      <c r="D191" s="62">
        <v>39.85</v>
      </c>
      <c r="E191" s="64">
        <v>39.17</v>
      </c>
      <c r="F191" s="64">
        <v>39.76</v>
      </c>
      <c r="G191" s="68">
        <v>41.82</v>
      </c>
    </row>
    <row r="192" spans="1:7" ht="17.149999999999999" customHeight="1" x14ac:dyDescent="0.35">
      <c r="A192" s="56" t="s">
        <v>364</v>
      </c>
      <c r="B192" s="62">
        <v>40.44</v>
      </c>
      <c r="C192" s="63">
        <v>39.18</v>
      </c>
      <c r="D192" s="62">
        <v>39.9</v>
      </c>
      <c r="E192" s="64">
        <v>38.520000000000003</v>
      </c>
      <c r="F192" s="64">
        <v>39.65</v>
      </c>
      <c r="G192" s="68">
        <v>41.91</v>
      </c>
    </row>
    <row r="193" spans="1:7" ht="17.149999999999999" customHeight="1" x14ac:dyDescent="0.35">
      <c r="A193" s="56" t="s">
        <v>365</v>
      </c>
      <c r="B193" s="62">
        <v>40.46</v>
      </c>
      <c r="C193" s="63">
        <v>39.11</v>
      </c>
      <c r="D193" s="62">
        <v>39.9</v>
      </c>
      <c r="E193" s="64">
        <v>37.71</v>
      </c>
      <c r="F193" s="64">
        <v>39.69</v>
      </c>
      <c r="G193" s="68">
        <v>41.71</v>
      </c>
    </row>
    <row r="194" spans="1:7" ht="17.149999999999999" customHeight="1" x14ac:dyDescent="0.35">
      <c r="A194" s="56" t="s">
        <v>366</v>
      </c>
      <c r="B194" s="62">
        <v>40.409999999999997</v>
      </c>
      <c r="C194" s="63">
        <v>39.79</v>
      </c>
      <c r="D194" s="62">
        <v>40</v>
      </c>
      <c r="E194" s="64">
        <v>39.32</v>
      </c>
      <c r="F194" s="64">
        <v>40.19</v>
      </c>
      <c r="G194" s="68">
        <v>41.73</v>
      </c>
    </row>
    <row r="195" spans="1:7" ht="17.149999999999999" customHeight="1" x14ac:dyDescent="0.35">
      <c r="A195" s="56" t="s">
        <v>367</v>
      </c>
      <c r="B195" s="62">
        <v>40.43</v>
      </c>
      <c r="C195" s="63">
        <v>39.840000000000003</v>
      </c>
      <c r="D195" s="62">
        <v>39.93</v>
      </c>
      <c r="E195" s="64">
        <v>39.64</v>
      </c>
      <c r="F195" s="64">
        <v>40.18</v>
      </c>
      <c r="G195" s="68">
        <v>41.75</v>
      </c>
    </row>
    <row r="196" spans="1:7" ht="17.149999999999999" customHeight="1" x14ac:dyDescent="0.35">
      <c r="A196" s="56" t="s">
        <v>368</v>
      </c>
      <c r="B196" s="62">
        <v>40.630000000000003</v>
      </c>
      <c r="C196" s="63">
        <v>39.47</v>
      </c>
      <c r="D196" s="62">
        <v>39.909999999999997</v>
      </c>
      <c r="E196" s="64">
        <v>39.06</v>
      </c>
      <c r="F196" s="64">
        <v>40.049999999999997</v>
      </c>
      <c r="G196" s="68">
        <v>41.82</v>
      </c>
    </row>
    <row r="197" spans="1:7" ht="17.149999999999999" customHeight="1" x14ac:dyDescent="0.35">
      <c r="A197" s="56" t="s">
        <v>369</v>
      </c>
      <c r="B197" s="62">
        <v>40.61</v>
      </c>
      <c r="C197" s="63">
        <v>39.67</v>
      </c>
      <c r="D197" s="62">
        <v>40.03</v>
      </c>
      <c r="E197" s="64">
        <v>39.369999999999997</v>
      </c>
      <c r="F197" s="64">
        <v>40.28</v>
      </c>
      <c r="G197" s="68">
        <v>41.76</v>
      </c>
    </row>
    <row r="198" spans="1:7" ht="17.149999999999999" customHeight="1" x14ac:dyDescent="0.35">
      <c r="A198" s="56" t="s">
        <v>370</v>
      </c>
      <c r="B198" s="62">
        <v>40.49</v>
      </c>
      <c r="C198" s="63">
        <v>39.36</v>
      </c>
      <c r="D198" s="62">
        <v>39.869999999999997</v>
      </c>
      <c r="E198" s="64">
        <v>39.17</v>
      </c>
      <c r="F198" s="64">
        <v>39.880000000000003</v>
      </c>
      <c r="G198" s="68">
        <v>41.87</v>
      </c>
    </row>
    <row r="199" spans="1:7" ht="17.149999999999999" customHeight="1" x14ac:dyDescent="0.35">
      <c r="A199" s="56" t="s">
        <v>371</v>
      </c>
      <c r="B199" s="62">
        <v>40.46</v>
      </c>
      <c r="C199" s="63">
        <v>39.46</v>
      </c>
      <c r="D199" s="62">
        <v>39.81</v>
      </c>
      <c r="E199" s="64">
        <v>39.39</v>
      </c>
      <c r="F199" s="64">
        <v>39.83</v>
      </c>
      <c r="G199" s="68">
        <v>41.65</v>
      </c>
    </row>
    <row r="200" spans="1:7" ht="17.149999999999999" customHeight="1" x14ac:dyDescent="0.35">
      <c r="A200" s="81" t="s">
        <v>372</v>
      </c>
      <c r="B200" s="62">
        <v>40.46</v>
      </c>
      <c r="C200" s="63">
        <v>39.450000000000003</v>
      </c>
      <c r="D200" s="62">
        <v>39.799999999999997</v>
      </c>
      <c r="E200" s="64">
        <v>39.369999999999997</v>
      </c>
      <c r="F200" s="64">
        <v>39.82</v>
      </c>
      <c r="G200" s="68">
        <v>41.92</v>
      </c>
    </row>
    <row r="201" spans="1:7" ht="17.149999999999999" customHeight="1" x14ac:dyDescent="0.35">
      <c r="A201" s="127" t="s">
        <v>388</v>
      </c>
      <c r="B201" s="62">
        <v>40.24</v>
      </c>
      <c r="C201" s="63">
        <v>39.270000000000003</v>
      </c>
      <c r="D201" s="62">
        <v>39.5</v>
      </c>
      <c r="E201" s="64">
        <v>39.25</v>
      </c>
      <c r="F201" s="64">
        <v>39.61</v>
      </c>
      <c r="G201" s="68">
        <v>41.57</v>
      </c>
    </row>
    <row r="202" spans="1:7" ht="17.149999999999999" customHeight="1" x14ac:dyDescent="0.35">
      <c r="A202" s="133" t="s">
        <v>399</v>
      </c>
      <c r="B202" s="62">
        <v>40.19</v>
      </c>
      <c r="C202" s="63">
        <v>39.229999999999997</v>
      </c>
      <c r="D202" s="62">
        <v>39.44</v>
      </c>
      <c r="E202" s="64">
        <v>39.200000000000003</v>
      </c>
      <c r="F202" s="64">
        <v>39.630000000000003</v>
      </c>
      <c r="G202" s="68">
        <v>41.75</v>
      </c>
    </row>
    <row r="203" spans="1:7" ht="17.149999999999999" customHeight="1" x14ac:dyDescent="0.35">
      <c r="A203" s="129" t="s">
        <v>389</v>
      </c>
      <c r="B203" s="62">
        <v>40.19</v>
      </c>
      <c r="C203" s="63">
        <v>39.229999999999997</v>
      </c>
      <c r="D203" s="62">
        <v>39.4</v>
      </c>
      <c r="E203" s="64">
        <v>39.21</v>
      </c>
      <c r="F203" s="64">
        <v>39.65</v>
      </c>
      <c r="G203" s="68">
        <v>41.77</v>
      </c>
    </row>
    <row r="204" spans="1:7" ht="17.149999999999999" customHeight="1" x14ac:dyDescent="0.35">
      <c r="A204" s="129" t="s">
        <v>392</v>
      </c>
      <c r="B204" s="62">
        <v>40.11</v>
      </c>
      <c r="C204" s="63">
        <v>39.18</v>
      </c>
      <c r="D204" s="62">
        <v>39.72</v>
      </c>
      <c r="E204" s="64">
        <v>39.01</v>
      </c>
      <c r="F204" s="64">
        <v>39.630000000000003</v>
      </c>
      <c r="G204" s="68">
        <v>41.71</v>
      </c>
    </row>
    <row r="205" spans="1:7" ht="17.149999999999999" customHeight="1" x14ac:dyDescent="0.35">
      <c r="A205" s="127" t="s">
        <v>393</v>
      </c>
      <c r="B205" s="62">
        <v>40.19</v>
      </c>
      <c r="C205" s="63">
        <v>39.11</v>
      </c>
      <c r="D205" s="62">
        <v>39.799999999999997</v>
      </c>
      <c r="E205" s="64">
        <v>38.5</v>
      </c>
      <c r="F205" s="64">
        <v>39.659999999999997</v>
      </c>
      <c r="G205" s="68">
        <v>41.78</v>
      </c>
    </row>
    <row r="206" spans="1:7" ht="17.149999999999999" customHeight="1" x14ac:dyDescent="0.35">
      <c r="A206" s="131" t="s">
        <v>394</v>
      </c>
      <c r="B206" s="62">
        <v>39.590000000000003</v>
      </c>
      <c r="C206" s="63">
        <v>39.14</v>
      </c>
      <c r="D206" s="62">
        <v>39.78</v>
      </c>
      <c r="E206" s="64">
        <v>38.47</v>
      </c>
      <c r="F206" s="64">
        <v>39.340000000000003</v>
      </c>
      <c r="G206" s="68">
        <v>41.31</v>
      </c>
    </row>
    <row r="207" spans="1:7" ht="17.149999999999999" customHeight="1" x14ac:dyDescent="0.35">
      <c r="A207" s="131" t="s">
        <v>396</v>
      </c>
      <c r="B207" s="62">
        <v>40.1</v>
      </c>
      <c r="C207" s="63">
        <v>39.020000000000003</v>
      </c>
      <c r="D207" s="62">
        <v>39.85</v>
      </c>
      <c r="E207" s="64">
        <v>37.869999999999997</v>
      </c>
      <c r="F207" s="64">
        <v>39.49</v>
      </c>
      <c r="G207" s="68">
        <v>41.73</v>
      </c>
    </row>
    <row r="208" spans="1:7" ht="17.149999999999999" customHeight="1" x14ac:dyDescent="0.35">
      <c r="A208" s="131" t="s">
        <v>397</v>
      </c>
      <c r="B208" s="62">
        <v>40.03</v>
      </c>
      <c r="C208" s="63">
        <v>39.04</v>
      </c>
      <c r="D208" s="62">
        <v>39.869999999999997</v>
      </c>
      <c r="E208" s="64">
        <v>37.29</v>
      </c>
      <c r="F208" s="64">
        <v>39.47</v>
      </c>
      <c r="G208" s="68">
        <v>41.65</v>
      </c>
    </row>
    <row r="209" spans="1:7" ht="17.149999999999999" customHeight="1" x14ac:dyDescent="0.35">
      <c r="A209" s="132" t="s">
        <v>398</v>
      </c>
      <c r="B209" s="62">
        <v>40.07</v>
      </c>
      <c r="C209" s="63">
        <v>39.049999999999997</v>
      </c>
      <c r="D209" s="62">
        <v>39.69</v>
      </c>
      <c r="E209" s="64">
        <v>38.61</v>
      </c>
      <c r="F209" s="64">
        <v>39.590000000000003</v>
      </c>
      <c r="G209" s="68">
        <v>41.76</v>
      </c>
    </row>
    <row r="210" spans="1:7" ht="17.149999999999999" customHeight="1" x14ac:dyDescent="0.35">
      <c r="A210" s="136" t="s">
        <v>400</v>
      </c>
      <c r="B210" s="62">
        <v>40.14</v>
      </c>
      <c r="C210" s="63">
        <v>39.229999999999997</v>
      </c>
      <c r="D210" s="62">
        <v>39.58</v>
      </c>
      <c r="E210" s="64">
        <v>39.15</v>
      </c>
      <c r="F210" s="64">
        <v>39.64</v>
      </c>
      <c r="G210" s="68">
        <v>41.92</v>
      </c>
    </row>
    <row r="211" spans="1:7" x14ac:dyDescent="0.35">
      <c r="A211" s="136" t="s">
        <v>401</v>
      </c>
      <c r="B211" s="62">
        <v>40.19</v>
      </c>
      <c r="C211" s="63">
        <v>39.29</v>
      </c>
      <c r="D211" s="62">
        <v>39.54</v>
      </c>
      <c r="E211" s="64">
        <v>39.25</v>
      </c>
      <c r="F211" s="64">
        <v>39.61</v>
      </c>
      <c r="G211" s="68">
        <v>41.73</v>
      </c>
    </row>
    <row r="212" spans="1:7" x14ac:dyDescent="0.35">
      <c r="A212" s="136" t="s">
        <v>416</v>
      </c>
      <c r="B212" s="62">
        <v>40.299999999999997</v>
      </c>
      <c r="C212" s="63">
        <v>39.25</v>
      </c>
      <c r="D212" s="62">
        <v>39.47</v>
      </c>
      <c r="E212" s="64">
        <v>39.229999999999997</v>
      </c>
      <c r="F212" s="64">
        <v>39.619999999999997</v>
      </c>
      <c r="G212" s="68">
        <v>41.79</v>
      </c>
    </row>
    <row r="213" spans="1:7" x14ac:dyDescent="0.35">
      <c r="A213" s="153" t="s">
        <v>431</v>
      </c>
      <c r="B213" s="167">
        <v>40.18</v>
      </c>
      <c r="C213" s="168">
        <v>39.25</v>
      </c>
      <c r="D213" s="167">
        <v>39.39</v>
      </c>
      <c r="E213" s="169">
        <v>39.229999999999997</v>
      </c>
      <c r="F213" s="169">
        <v>39.549999999999997</v>
      </c>
      <c r="G213" s="170">
        <v>41.79</v>
      </c>
    </row>
    <row r="214" spans="1:7" x14ac:dyDescent="0.35">
      <c r="A214" s="153" t="s">
        <v>436</v>
      </c>
      <c r="B214" s="167">
        <v>40.21</v>
      </c>
      <c r="C214" s="168">
        <v>39.159999999999997</v>
      </c>
      <c r="D214" s="167">
        <v>39.159999999999997</v>
      </c>
      <c r="E214" s="169">
        <v>39.15</v>
      </c>
      <c r="F214" s="169">
        <v>39.5</v>
      </c>
      <c r="G214" s="170">
        <v>41.73</v>
      </c>
    </row>
    <row r="215" spans="1:7" x14ac:dyDescent="0.35">
      <c r="A215" s="153" t="s">
        <v>437</v>
      </c>
      <c r="B215" s="167">
        <v>40.39</v>
      </c>
      <c r="C215" s="168">
        <v>39.18</v>
      </c>
      <c r="D215" s="167">
        <v>39.54</v>
      </c>
      <c r="E215" s="169">
        <v>39.14</v>
      </c>
      <c r="F215" s="169">
        <v>39.630000000000003</v>
      </c>
      <c r="G215" s="170">
        <v>41.76</v>
      </c>
    </row>
  </sheetData>
  <phoneticPr fontId="21"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2025-05-28T12:18:03Z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