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B900BF44-FE49-4B62-B529-3CA641524C46}"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8" l="1"/>
  <c r="D120" i="8"/>
  <c r="E120" i="8"/>
  <c r="F120" i="8"/>
  <c r="G120" i="8"/>
  <c r="H120" i="8"/>
  <c r="I120" i="8"/>
  <c r="J120" i="8"/>
  <c r="K120" i="8"/>
  <c r="L120" i="8"/>
  <c r="M120" i="8"/>
  <c r="N120" i="8"/>
  <c r="O120" i="8"/>
  <c r="P120" i="8"/>
  <c r="Q120" i="8"/>
  <c r="R120" i="8"/>
  <c r="S120" i="8"/>
  <c r="T120" i="8"/>
  <c r="U120" i="8"/>
  <c r="V120" i="8"/>
  <c r="W120" i="8"/>
  <c r="X120" i="8"/>
  <c r="Y120" i="8"/>
  <c r="B120" i="8"/>
  <c r="Z353" i="12" l="1"/>
  <c r="Z354" i="12" s="1"/>
  <c r="Z355" i="12" s="1"/>
  <c r="Z356" i="12" s="1"/>
  <c r="Z357" i="12" s="1"/>
  <c r="Z358" i="12" s="1"/>
  <c r="Z359" i="12" s="1"/>
  <c r="Z360" i="12" s="1"/>
  <c r="Z361" i="12" s="1"/>
  <c r="Z362" i="12" s="1"/>
  <c r="Z363" i="12" s="1"/>
  <c r="Z364" i="12" s="1"/>
  <c r="Y353" i="12"/>
  <c r="Y354" i="12" s="1"/>
  <c r="Y355" i="12" s="1"/>
  <c r="Y356" i="12" s="1"/>
  <c r="Y357" i="12" s="1"/>
  <c r="Y358" i="12" s="1"/>
  <c r="Y359" i="12" s="1"/>
  <c r="Y360" i="12" s="1"/>
  <c r="Y361" i="12" s="1"/>
  <c r="Y362" i="12" s="1"/>
  <c r="Y363" i="12" s="1"/>
  <c r="Y364" i="12" s="1"/>
  <c r="X353" i="12"/>
  <c r="X354" i="12" s="1"/>
  <c r="X355" i="12" s="1"/>
  <c r="X356" i="12" s="1"/>
  <c r="X357" i="12" s="1"/>
  <c r="X358" i="12" s="1"/>
  <c r="X359" i="12" s="1"/>
  <c r="X360" i="12" s="1"/>
  <c r="X361" i="12" s="1"/>
  <c r="X362" i="12" s="1"/>
  <c r="X363" i="12" s="1"/>
  <c r="X364" i="12" s="1"/>
  <c r="W353" i="12"/>
  <c r="W354" i="12" s="1"/>
  <c r="W355" i="12" s="1"/>
  <c r="W356" i="12" s="1"/>
  <c r="W357" i="12" s="1"/>
  <c r="W358" i="12" s="1"/>
  <c r="W359" i="12" s="1"/>
  <c r="W360" i="12" s="1"/>
  <c r="W361" i="12" s="1"/>
  <c r="W362" i="12" s="1"/>
  <c r="W363" i="12" s="1"/>
  <c r="W364" i="12" s="1"/>
  <c r="V353" i="12"/>
  <c r="V354" i="12" s="1"/>
  <c r="V355" i="12" s="1"/>
  <c r="V356" i="12" s="1"/>
  <c r="V357" i="12" s="1"/>
  <c r="V358" i="12" s="1"/>
  <c r="V359" i="12" s="1"/>
  <c r="V360" i="12" s="1"/>
  <c r="V361" i="12" s="1"/>
  <c r="V362" i="12" s="1"/>
  <c r="V363" i="12" s="1"/>
  <c r="V364" i="12" s="1"/>
  <c r="U353" i="12"/>
  <c r="U354" i="12" s="1"/>
  <c r="U355" i="12" s="1"/>
  <c r="U356" i="12" s="1"/>
  <c r="U357" i="12" s="1"/>
  <c r="U358" i="12" s="1"/>
  <c r="U359" i="12" s="1"/>
  <c r="U360" i="12" s="1"/>
  <c r="U361" i="12" s="1"/>
  <c r="U362" i="12" s="1"/>
  <c r="U363" i="12" s="1"/>
  <c r="U364" i="12" s="1"/>
  <c r="T353" i="12"/>
  <c r="T354" i="12" s="1"/>
  <c r="T355" i="12" s="1"/>
  <c r="T356" i="12" s="1"/>
  <c r="T357" i="12" s="1"/>
  <c r="T358" i="12" s="1"/>
  <c r="T359" i="12" s="1"/>
  <c r="T360" i="12" s="1"/>
  <c r="T361" i="12" s="1"/>
  <c r="T362" i="12" s="1"/>
  <c r="T363" i="12" s="1"/>
  <c r="T364" i="12" s="1"/>
  <c r="S353" i="12"/>
  <c r="S354" i="12" s="1"/>
  <c r="S355" i="12" s="1"/>
  <c r="S356" i="12" s="1"/>
  <c r="S357" i="12" s="1"/>
  <c r="S358" i="12" s="1"/>
  <c r="S359" i="12" s="1"/>
  <c r="S360" i="12" s="1"/>
  <c r="S361" i="12" s="1"/>
  <c r="S362" i="12" s="1"/>
  <c r="S363" i="12" s="1"/>
  <c r="S364" i="12" s="1"/>
  <c r="R353" i="12"/>
  <c r="R354" i="12" s="1"/>
  <c r="R355" i="12" s="1"/>
  <c r="R356" i="12" s="1"/>
  <c r="R357" i="12" s="1"/>
  <c r="R358" i="12" s="1"/>
  <c r="R359" i="12" s="1"/>
  <c r="R360" i="12" s="1"/>
  <c r="R361" i="12" s="1"/>
  <c r="R362" i="12" s="1"/>
  <c r="R363" i="12" s="1"/>
  <c r="R364" i="12" s="1"/>
  <c r="Q353" i="12"/>
  <c r="Q354" i="12" s="1"/>
  <c r="Q355" i="12" s="1"/>
  <c r="Q356" i="12" s="1"/>
  <c r="Q357" i="12" s="1"/>
  <c r="Q358" i="12" s="1"/>
  <c r="Q359" i="12" s="1"/>
  <c r="Q360" i="12" s="1"/>
  <c r="Q361" i="12" s="1"/>
  <c r="Q362" i="12" s="1"/>
  <c r="Q363" i="12" s="1"/>
  <c r="Q364" i="12" s="1"/>
  <c r="P353" i="12"/>
  <c r="P354" i="12" s="1"/>
  <c r="P355" i="12" s="1"/>
  <c r="P356" i="12" s="1"/>
  <c r="P357" i="12" s="1"/>
  <c r="P358" i="12" s="1"/>
  <c r="P359" i="12" s="1"/>
  <c r="P360" i="12" s="1"/>
  <c r="P361" i="12" s="1"/>
  <c r="P362" i="12" s="1"/>
  <c r="P363" i="12" s="1"/>
  <c r="P364" i="12" s="1"/>
  <c r="O353" i="12"/>
  <c r="O354" i="12" s="1"/>
  <c r="O355" i="12" s="1"/>
  <c r="O356" i="12" s="1"/>
  <c r="O357" i="12" s="1"/>
  <c r="O358" i="12" s="1"/>
  <c r="O359" i="12" s="1"/>
  <c r="O360" i="12" s="1"/>
  <c r="O361" i="12" s="1"/>
  <c r="O362" i="12" s="1"/>
  <c r="O363" i="12" s="1"/>
  <c r="O364" i="12" s="1"/>
  <c r="N353" i="12"/>
  <c r="N354" i="12" s="1"/>
  <c r="N355" i="12" s="1"/>
  <c r="N356" i="12" s="1"/>
  <c r="N357" i="12" s="1"/>
  <c r="N358" i="12" s="1"/>
  <c r="N359" i="12" s="1"/>
  <c r="N360" i="12" s="1"/>
  <c r="N361" i="12" s="1"/>
  <c r="N362" i="12" s="1"/>
  <c r="N363" i="12" s="1"/>
  <c r="N364" i="12" s="1"/>
  <c r="M353" i="12"/>
  <c r="M354" i="12" s="1"/>
  <c r="M355" i="12" s="1"/>
  <c r="M356" i="12" s="1"/>
  <c r="M357" i="12" s="1"/>
  <c r="M358" i="12" s="1"/>
  <c r="M359" i="12" s="1"/>
  <c r="M360" i="12" s="1"/>
  <c r="M361" i="12" s="1"/>
  <c r="M362" i="12" s="1"/>
  <c r="M363" i="12" s="1"/>
  <c r="M364" i="12" s="1"/>
  <c r="L353" i="12"/>
  <c r="L354" i="12" s="1"/>
  <c r="L355" i="12" s="1"/>
  <c r="L356" i="12" s="1"/>
  <c r="L357" i="12" s="1"/>
  <c r="L358" i="12" s="1"/>
  <c r="L359" i="12" s="1"/>
  <c r="L360" i="12" s="1"/>
  <c r="L361" i="12" s="1"/>
  <c r="L362" i="12" s="1"/>
  <c r="L363" i="12" s="1"/>
  <c r="L364" i="12" s="1"/>
  <c r="K353" i="12"/>
  <c r="K354" i="12" s="1"/>
  <c r="K355" i="12" s="1"/>
  <c r="K356" i="12" s="1"/>
  <c r="K357" i="12" s="1"/>
  <c r="K358" i="12" s="1"/>
  <c r="K359" i="12" s="1"/>
  <c r="K360" i="12" s="1"/>
  <c r="K361" i="12" s="1"/>
  <c r="K362" i="12" s="1"/>
  <c r="K363" i="12" s="1"/>
  <c r="K364" i="12" s="1"/>
  <c r="J353" i="12"/>
  <c r="J354" i="12" s="1"/>
  <c r="J355" i="12" s="1"/>
  <c r="J356" i="12" s="1"/>
  <c r="J357" i="12" s="1"/>
  <c r="J358" i="12" s="1"/>
  <c r="J359" i="12" s="1"/>
  <c r="J360" i="12" s="1"/>
  <c r="J361" i="12" s="1"/>
  <c r="J362" i="12" s="1"/>
  <c r="J363" i="12" s="1"/>
  <c r="J364" i="12" s="1"/>
  <c r="I353" i="12"/>
  <c r="I354" i="12" s="1"/>
  <c r="I355" i="12" s="1"/>
  <c r="I356" i="12" s="1"/>
  <c r="I357" i="12" s="1"/>
  <c r="I358" i="12" s="1"/>
  <c r="I359" i="12" s="1"/>
  <c r="I360" i="12" s="1"/>
  <c r="I361" i="12" s="1"/>
  <c r="I362" i="12" s="1"/>
  <c r="I363" i="12" s="1"/>
  <c r="I364" i="12" s="1"/>
  <c r="H353" i="12"/>
  <c r="H354" i="12" s="1"/>
  <c r="H355" i="12" s="1"/>
  <c r="H356" i="12" s="1"/>
  <c r="H357" i="12" s="1"/>
  <c r="H358" i="12" s="1"/>
  <c r="H359" i="12" s="1"/>
  <c r="H360" i="12" s="1"/>
  <c r="H361" i="12" s="1"/>
  <c r="H362" i="12" s="1"/>
  <c r="H363" i="12" s="1"/>
  <c r="H364" i="12" s="1"/>
  <c r="G353" i="12"/>
  <c r="G354" i="12" s="1"/>
  <c r="G355" i="12" s="1"/>
  <c r="G356" i="12" s="1"/>
  <c r="G357" i="12" s="1"/>
  <c r="G358" i="12" s="1"/>
  <c r="G359" i="12" s="1"/>
  <c r="G360" i="12" s="1"/>
  <c r="G361" i="12" s="1"/>
  <c r="G362" i="12" s="1"/>
  <c r="G363" i="12" s="1"/>
  <c r="G364" i="12" s="1"/>
  <c r="F353" i="12"/>
  <c r="F354" i="12" s="1"/>
  <c r="F355" i="12" s="1"/>
  <c r="F356" i="12" s="1"/>
  <c r="F357" i="12" s="1"/>
  <c r="F358" i="12" s="1"/>
  <c r="F359" i="12" s="1"/>
  <c r="F360" i="12" s="1"/>
  <c r="F361" i="12" s="1"/>
  <c r="F362" i="12" s="1"/>
  <c r="F363" i="12" s="1"/>
  <c r="F364" i="12" s="1"/>
  <c r="E353" i="12"/>
  <c r="E354" i="12" s="1"/>
  <c r="E355" i="12" s="1"/>
  <c r="E356" i="12" s="1"/>
  <c r="E357" i="12" s="1"/>
  <c r="E358" i="12" s="1"/>
  <c r="E359" i="12" s="1"/>
  <c r="E360" i="12" s="1"/>
  <c r="E361" i="12" s="1"/>
  <c r="E362" i="12" s="1"/>
  <c r="E363" i="12" s="1"/>
  <c r="E364" i="12" s="1"/>
  <c r="D353" i="12"/>
  <c r="D354" i="12" s="1"/>
  <c r="D355" i="12" s="1"/>
  <c r="D356" i="12" s="1"/>
  <c r="D357" i="12" s="1"/>
  <c r="D358" i="12" s="1"/>
  <c r="D359" i="12" s="1"/>
  <c r="D360" i="12" s="1"/>
  <c r="D361" i="12" s="1"/>
  <c r="D362" i="12" s="1"/>
  <c r="D363" i="12" s="1"/>
  <c r="D364" i="12" s="1"/>
  <c r="C353" i="12"/>
  <c r="C354" i="12" s="1"/>
  <c r="C355" i="12" s="1"/>
  <c r="C356" i="12" s="1"/>
  <c r="C357" i="12" s="1"/>
  <c r="C358" i="12" s="1"/>
  <c r="C359" i="12" s="1"/>
  <c r="C360" i="12" s="1"/>
  <c r="C361" i="12" s="1"/>
  <c r="C362" i="12" s="1"/>
  <c r="C363" i="12" s="1"/>
  <c r="C364" i="12" s="1"/>
  <c r="B119" i="8"/>
  <c r="A354" i="12" l="1"/>
  <c r="A355" i="12" s="1"/>
  <c r="A356" i="12" s="1"/>
  <c r="A357" i="12" s="1"/>
  <c r="A358" i="12" s="1"/>
  <c r="A359" i="12" s="1"/>
  <c r="A360" i="12" s="1"/>
  <c r="A361" i="12" s="1"/>
  <c r="A362" i="12" s="1"/>
  <c r="A363" i="12" s="1"/>
  <c r="A364" i="12" s="1"/>
  <c r="C119" i="8" l="1"/>
  <c r="D119" i="8"/>
  <c r="E119" i="8"/>
  <c r="F119" i="8"/>
  <c r="G119" i="8"/>
  <c r="H119" i="8"/>
  <c r="I119" i="8"/>
  <c r="J119" i="8"/>
  <c r="K119" i="8"/>
  <c r="L119" i="8"/>
  <c r="M119" i="8"/>
  <c r="N119" i="8"/>
  <c r="O119" i="8"/>
  <c r="P119" i="8"/>
  <c r="Q119" i="8"/>
  <c r="R119" i="8"/>
  <c r="S119" i="8"/>
  <c r="T119" i="8"/>
  <c r="U119" i="8"/>
  <c r="V119" i="8"/>
  <c r="W119" i="8"/>
  <c r="X119" i="8"/>
  <c r="Y119" i="8"/>
  <c r="C118" i="8"/>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36" i="7" s="1"/>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I36" i="7" s="1"/>
  <c r="H116" i="8"/>
  <c r="H36" i="7" s="1"/>
  <c r="U116" i="8"/>
  <c r="U36" i="7" s="1"/>
  <c r="T116" i="8"/>
  <c r="T36" i="7" s="1"/>
  <c r="S116" i="8"/>
  <c r="S36" i="7" s="1"/>
  <c r="R116" i="8"/>
  <c r="R36" i="7" s="1"/>
  <c r="P116" i="8"/>
  <c r="P36" i="7" s="1"/>
  <c r="O116" i="8"/>
  <c r="O36" i="7" s="1"/>
  <c r="G116" i="8"/>
  <c r="G36" i="7" s="1"/>
  <c r="F116" i="8"/>
  <c r="F36" i="7" s="1"/>
  <c r="E116" i="8"/>
  <c r="E36" i="7" s="1"/>
  <c r="D116" i="8"/>
  <c r="D36" i="7" s="1"/>
  <c r="C116" i="8"/>
  <c r="C36" i="7" s="1"/>
  <c r="N116" i="8"/>
  <c r="N36" i="7" s="1"/>
  <c r="M116" i="8"/>
  <c r="M36" i="7" s="1"/>
  <c r="L116" i="8"/>
  <c r="L36" i="7" s="1"/>
  <c r="K116" i="8"/>
  <c r="K36" i="7" s="1"/>
  <c r="J116" i="8"/>
  <c r="J36" i="7" s="1"/>
  <c r="B116" i="8"/>
  <c r="B36" i="7" l="1"/>
  <c r="R344" i="12"/>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W36" i="7" s="1"/>
  <c r="Y116" i="8"/>
  <c r="Y36" i="7" s="1"/>
  <c r="X116" i="8"/>
  <c r="X36" i="7" s="1"/>
  <c r="V116" i="8"/>
  <c r="V36" i="7" s="1"/>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A12" i="10"/>
  <c r="A12" i="11"/>
  <c r="Y12" i="11"/>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F15" i="11"/>
  <c r="S15" i="11"/>
  <c r="W15" i="11"/>
  <c r="W6" i="11"/>
  <c r="V15" i="11"/>
  <c r="O15" i="11"/>
  <c r="T12" i="11"/>
  <c r="H6" i="11"/>
  <c r="U15" i="11"/>
  <c r="X6" i="11"/>
  <c r="K15" i="11"/>
  <c r="T15" i="11"/>
  <c r="B6" i="11"/>
  <c r="B15" i="11"/>
  <c r="Y6" i="11"/>
  <c r="X12" i="11"/>
  <c r="D6" i="11"/>
  <c r="R15" i="11"/>
  <c r="M6" i="11"/>
  <c r="D15" i="11"/>
  <c r="I6" i="11"/>
  <c r="L15" i="11"/>
  <c r="C6" i="11"/>
  <c r="A15" i="11"/>
  <c r="M15" i="11"/>
  <c r="J6" i="11"/>
  <c r="C15" i="11"/>
  <c r="W12" i="11"/>
  <c r="E6" i="11"/>
  <c r="U6" i="11"/>
  <c r="Q6" i="11"/>
  <c r="O6" i="11"/>
  <c r="N6" i="11"/>
  <c r="U12" i="11"/>
  <c r="T6" i="11"/>
  <c r="J15" i="11"/>
  <c r="P15" i="11"/>
  <c r="V6" i="11"/>
  <c r="E15" i="11"/>
  <c r="F6" i="11"/>
  <c r="V12" i="11"/>
  <c r="Q15" i="11"/>
  <c r="Q12" i="11"/>
  <c r="K6" i="11"/>
  <c r="H15" i="11"/>
  <c r="S12" i="11"/>
  <c r="S6" i="11"/>
  <c r="Y16" i="11"/>
  <c r="P6" i="11"/>
  <c r="L6" i="11"/>
  <c r="I15" i="11"/>
  <c r="X15" i="11"/>
  <c r="R6" i="11"/>
  <c r="G15" i="11"/>
  <c r="N15" i="11"/>
  <c r="G6"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A6" i="11"/>
  <c r="E12" i="11"/>
  <c r="F12" i="11"/>
  <c r="L12" i="11"/>
  <c r="Y7" i="11"/>
  <c r="W7" i="11"/>
  <c r="V7" i="11"/>
  <c r="O16" i="11"/>
  <c r="C7" i="11"/>
  <c r="O12" i="11"/>
  <c r="R7" i="11"/>
  <c r="M16" i="11"/>
  <c r="X7" i="11"/>
  <c r="N12" i="11"/>
  <c r="Q16" i="11"/>
  <c r="H12" i="11"/>
  <c r="K16" i="11"/>
  <c r="N7" i="11"/>
  <c r="A15" i="10"/>
  <c r="M12" i="11"/>
  <c r="S13" i="11"/>
  <c r="Q13" i="11"/>
  <c r="E7" i="11"/>
  <c r="X13" i="11"/>
  <c r="T7" i="11"/>
  <c r="N16" i="11"/>
  <c r="J12" i="11"/>
  <c r="Y17" i="11"/>
  <c r="P12" i="11"/>
  <c r="Y13" i="11"/>
  <c r="R13" i="11"/>
  <c r="A13" i="10"/>
  <c r="G12" i="11"/>
  <c r="T16" i="11"/>
  <c r="D12" i="11"/>
  <c r="I7" i="11"/>
  <c r="G7" i="11"/>
  <c r="V13" i="11"/>
  <c r="D16" i="11"/>
  <c r="G16" i="11"/>
  <c r="W13" i="11"/>
  <c r="B16" i="11"/>
  <c r="X16" i="11"/>
  <c r="B12" i="11"/>
  <c r="S7" i="11"/>
  <c r="P16" i="11"/>
  <c r="A6" i="10"/>
  <c r="P7" i="11"/>
  <c r="F7" i="11"/>
  <c r="F16" i="11"/>
  <c r="I12" i="11"/>
  <c r="O7" i="11"/>
  <c r="M7" i="11"/>
  <c r="U7" i="11"/>
  <c r="K12" i="11"/>
  <c r="S16" i="11"/>
  <c r="C12" i="11"/>
  <c r="U13" i="11"/>
  <c r="E16" i="11"/>
  <c r="L7" i="11"/>
  <c r="H7" i="11"/>
  <c r="A16" i="10"/>
  <c r="K7" i="11"/>
  <c r="B7" i="11"/>
  <c r="T13" i="11"/>
  <c r="I16" i="11"/>
  <c r="L16" i="11"/>
  <c r="A7" i="10"/>
  <c r="C16" i="11"/>
  <c r="J16" i="11"/>
  <c r="V16" i="11"/>
  <c r="Q7" i="11"/>
  <c r="H16" i="11"/>
  <c r="J7" i="11"/>
  <c r="W16" i="11"/>
  <c r="U16" i="11"/>
  <c r="R16" i="11"/>
  <c r="D7"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X8" i="11"/>
  <c r="Y8" i="11"/>
  <c r="A16" i="11"/>
  <c r="N8" i="11"/>
  <c r="D13" i="11"/>
  <c r="D17" i="11"/>
  <c r="O17" i="11"/>
  <c r="O8" i="11"/>
  <c r="B13" i="11"/>
  <c r="P13" i="11"/>
  <c r="P17" i="11"/>
  <c r="L8" i="11"/>
  <c r="P8" i="11"/>
  <c r="W8" i="11"/>
  <c r="F13" i="11"/>
  <c r="S17" i="11"/>
  <c r="A17" i="10"/>
  <c r="C17" i="11"/>
  <c r="T17" i="11"/>
  <c r="G8" i="11"/>
  <c r="B8" i="11"/>
  <c r="G17" i="11"/>
  <c r="X17" i="11"/>
  <c r="L17" i="11"/>
  <c r="A7" i="11"/>
  <c r="J13" i="11"/>
  <c r="M17" i="11"/>
  <c r="H17" i="11"/>
  <c r="O13" i="11"/>
  <c r="C13" i="11"/>
  <c r="A13" i="11"/>
  <c r="J8" i="11"/>
  <c r="E13" i="11"/>
  <c r="M13" i="11"/>
  <c r="N13" i="11"/>
  <c r="G13" i="11"/>
  <c r="H13" i="11"/>
  <c r="F8" i="11"/>
  <c r="K13" i="11"/>
  <c r="I13" i="11"/>
  <c r="L13" i="11"/>
  <c r="C8" i="11"/>
  <c r="S8" i="11"/>
  <c r="R8" i="11"/>
  <c r="F17" i="11"/>
  <c r="U8" i="11"/>
  <c r="Q8" i="11"/>
  <c r="I8" i="11"/>
  <c r="Q17" i="11"/>
  <c r="V8" i="11"/>
  <c r="R17" i="11"/>
  <c r="N17" i="11"/>
  <c r="B17" i="11"/>
  <c r="W17" i="11"/>
  <c r="D8" i="11"/>
  <c r="T8" i="11"/>
  <c r="H8" i="11"/>
  <c r="K8" i="11"/>
  <c r="U17" i="11"/>
  <c r="E8" i="11"/>
  <c r="E17" i="11"/>
  <c r="A8" i="11"/>
  <c r="I17" i="11"/>
  <c r="V17" i="11"/>
  <c r="J17" i="11"/>
  <c r="M8" i="11"/>
  <c r="K17"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H9" i="11"/>
  <c r="M9" i="11"/>
  <c r="I9" i="11"/>
  <c r="V9" i="11"/>
  <c r="U9" i="11"/>
  <c r="Y10" i="11"/>
  <c r="N9" i="11"/>
  <c r="A8" i="10"/>
  <c r="A9" i="11"/>
  <c r="R9" i="11"/>
  <c r="E9" i="11"/>
  <c r="F9" i="11"/>
  <c r="A17" i="11"/>
  <c r="O9" i="11"/>
  <c r="D9" i="11"/>
  <c r="C9" i="11"/>
  <c r="L9" i="11"/>
  <c r="S9" i="11"/>
  <c r="Y9" i="11"/>
  <c r="P9" i="11"/>
  <c r="J9" i="11"/>
  <c r="Q9" i="11"/>
  <c r="W9" i="11"/>
  <c r="K9" i="11"/>
  <c r="T9" i="11"/>
  <c r="X9" i="11"/>
  <c r="G9" i="11"/>
  <c r="B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R10" i="11"/>
  <c r="G10" i="11"/>
  <c r="F10" i="11"/>
  <c r="U10" i="11"/>
  <c r="O10" i="11"/>
  <c r="C10" i="11"/>
  <c r="I10" i="11"/>
  <c r="A9" i="10"/>
  <c r="T10" i="11"/>
  <c r="X10" i="11"/>
  <c r="A10" i="10"/>
  <c r="V10" i="11"/>
  <c r="H10" i="11"/>
  <c r="S10" i="11"/>
  <c r="W10" i="11"/>
  <c r="J10" i="11"/>
  <c r="E10" i="11"/>
  <c r="M10" i="11"/>
  <c r="K10" i="11"/>
  <c r="D10" i="11"/>
  <c r="Q10" i="11"/>
  <c r="N10" i="11"/>
  <c r="B10" i="11"/>
  <c r="L10" i="11"/>
  <c r="P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N19" i="11"/>
  <c r="S19" i="11"/>
  <c r="D19" i="11"/>
  <c r="Q19" i="11"/>
  <c r="L19" i="11"/>
  <c r="A19" i="10"/>
  <c r="Y20" i="11"/>
  <c r="O19" i="11"/>
  <c r="I19" i="11"/>
  <c r="U19" i="11"/>
  <c r="B19" i="11"/>
  <c r="P19" i="11"/>
  <c r="F19" i="11"/>
  <c r="K19" i="11"/>
  <c r="H19" i="11"/>
  <c r="C19" i="11"/>
  <c r="M19" i="11"/>
  <c r="W19" i="11"/>
  <c r="X19" i="11"/>
  <c r="G19" i="11"/>
  <c r="R19" i="11"/>
  <c r="T19" i="11"/>
  <c r="V19" i="11"/>
  <c r="E19" i="11"/>
  <c r="J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Y21" i="11"/>
  <c r="M20" i="11"/>
  <c r="A19" i="11"/>
  <c r="T20" i="11"/>
  <c r="P20" i="11"/>
  <c r="A20" i="10"/>
  <c r="Q20" i="11"/>
  <c r="R20" i="11"/>
  <c r="W20" i="11"/>
  <c r="B20" i="11"/>
  <c r="V20" i="11"/>
  <c r="I20" i="11"/>
  <c r="H20" i="11"/>
  <c r="J20" i="11"/>
  <c r="L20" i="11"/>
  <c r="C20" i="11"/>
  <c r="D20" i="11"/>
  <c r="U20" i="11"/>
  <c r="G20" i="11"/>
  <c r="S20" i="11"/>
  <c r="K20" i="11"/>
  <c r="E20" i="11"/>
  <c r="O20" i="11"/>
  <c r="N20" i="11"/>
  <c r="X20" i="11"/>
  <c r="F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K21" i="11"/>
  <c r="M21" i="11"/>
  <c r="H21" i="11"/>
  <c r="F21" i="11"/>
  <c r="A20" i="11"/>
  <c r="J21" i="11"/>
  <c r="W21" i="11"/>
  <c r="D21" i="11"/>
  <c r="C21" i="11"/>
  <c r="A21" i="11"/>
  <c r="O21" i="11"/>
  <c r="X21" i="11"/>
  <c r="E21" i="11"/>
  <c r="N21" i="11"/>
  <c r="V21" i="11"/>
  <c r="Q21" i="11"/>
  <c r="R21" i="11"/>
  <c r="P21" i="11"/>
  <c r="U21" i="11"/>
  <c r="S21" i="11"/>
  <c r="G21" i="11"/>
  <c r="I21" i="11"/>
  <c r="T21" i="11"/>
  <c r="B21" i="11"/>
  <c r="L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<sst xmlns="http://schemas.openxmlformats.org/spreadsheetml/2006/main" count="2846" uniqueCount="769">
  <si>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</si>
  <si>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</si>
  <si>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</si>
  <si>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</si>
  <si>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</si>
  <si>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</si>
  <si>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</si>
  <si>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</si>
  <si>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</si>
  <si>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</si>
  <si>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</si>
  <si>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</si>
  <si>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</si>
  <si>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</si>
  <si>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</si>
  <si>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</si>
  <si>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</si>
  <si>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</si>
  <si>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</si>
  <si>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</si>
  <si>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</si>
  <si>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</si>
  <si>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</si>
  <si>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</si>
  <si>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</si>
  <si>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</si>
  <si>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</si>
  <si>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</si>
  <si>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</si>
  <si>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</si>
  <si>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</si>
  <si>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</si>
  <si>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</si>
  <si>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</si>
  <si>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</si>
  <si>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</si>
  <si>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</si>
  <si>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</si>
  <si>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</si>
  <si>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</si>
  <si>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</si>
  <si>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</si>
  <si>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</si>
  <si>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</si>
  <si>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</si>
  <si>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</si>
  <si>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</si>
  <si>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</si>
  <si>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</si>
  <si>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</si>
  <si>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</si>
  <si>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</si>
  <si>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</si>
  <si>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</si>
  <si>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</si>
  <si>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</si>
  <si>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</si>
  <si>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</si>
  <si>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</si>
  <si>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</si>
  <si>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</si>
  <si>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</si>
  <si>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</si>
  <si>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</si>
  <si>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</si>
  <si>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</si>
  <si>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</si>
  <si>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</si>
  <si>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</si>
  <si>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</si>
  <si>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</si>
  <si>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</si>
  <si>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</si>
  <si>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</si>
  <si>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</si>
  <si>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</si>
  <si>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</si>
  <si>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</si>
  <si>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</si>
  <si>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</si>
  <si>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</si>
  <si>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</si>
  <si>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</si>
  <si>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</si>
  <si>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</si>
  <si>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</si>
  <si>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</si>
  <si>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</si>
  <si>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</si>
  <si>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</si>
  <si>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</si>
  <si>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</si>
  <si>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</si>
  <si>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</si>
  <si>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</si>
  <si>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</si>
  <si>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</si>
  <si>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</si>
  <si>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</si>
  <si>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</si>
  <si>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</si>
  <si>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</si>
  <si>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</si>
  <si>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</si>
  <si>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</si>
  <si>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</si>
  <si>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</si>
  <si>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</si>
  <si>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</si>
  <si>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</si>
  <si>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</si>
  <si>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</si>
  <si>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</si>
  <si>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</si>
  <si>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</si>
  <si>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</si>
  <si>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</si>
  <si>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</si>
  <si>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</si>
  <si>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</si>
  <si>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</si>
  <si>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</si>
  <si>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</si>
  <si>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</si>
  <si>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</si>
  <si>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</si>
  <si>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</si>
  <si>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</si>
  <si>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</si>
  <si>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</si>
  <si>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</si>
  <si>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</si>
  <si>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</si>
  <si>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</si>
  <si>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</si>
  <si>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</si>
  <si>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</si>
  <si>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</si>
  <si>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</si>
  <si>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</si>
  <si>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</si>
  <si>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</si>
  <si>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</si>
  <si>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</si>
  <si>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</si>
  <si>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</si>
  <si>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</si>
  <si>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</si>
  <si>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</si>
  <si>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</si>
  <si>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</si>
  <si>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</si>
  <si>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</si>
  <si>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</si>
  <si>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</si>
  <si>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</si>
  <si>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</si>
  <si>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</si>
  <si>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</si>
  <si>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</si>
  <si>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</si>
  <si>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</si>
  <si>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</si>
  <si>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</si>
  <si>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</si>
  <si>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</si>
  <si>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</si>
  <si>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</si>
  <si>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</si>
  <si>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</si>
  <si>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</si>
  <si>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</si>
  <si>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</si>
  <si>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</si>
  <si>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</si>
  <si>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</si>
  <si>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</si>
  <si>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</si>
  <si>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</si>
  <si>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</si>
  <si>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</si>
  <si>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</si>
  <si>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</si>
  <si>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</si>
  <si>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</si>
  <si>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</si>
  <si>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</si>
  <si>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</si>
  <si>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</si>
  <si>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</si>
  <si>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</si>
  <si>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</si>
  <si>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</si>
  <si>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</si>
  <si>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</si>
  <si>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</si>
  <si>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</si>
  <si>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</si>
  <si>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</si>
  <si>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</si>
  <si>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</si>
  <si>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</si>
  <si>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</si>
  <si>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</si>
  <si>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</si>
  <si>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</si>
  <si>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</si>
  <si>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</si>
  <si>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</si>
  <si>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</si>
  <si>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</si>
  <si>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</si>
  <si>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</si>
  <si>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</si>
  <si>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</si>
  <si>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</si>
  <si>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</si>
  <si>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</si>
  <si>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</si>
  <si>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</si>
  <si>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</si>
  <si>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</si>
  <si>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</si>
  <si>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</si>
  <si>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</si>
  <si>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</si>
  <si>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</si>
  <si>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</si>
  <si>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</si>
  <si>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</si>
  <si>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</si>
  <si>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</si>
  <si>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</si>
  <si>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</si>
  <si>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</si>
  <si>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</si>
  <si>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</si>
  <si>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</si>
  <si>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</si>
  <si>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</si>
  <si>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</si>
  <si>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</si>
  <si>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</si>
  <si>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</si>
  <si>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</si>
  <si>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</si>
  <si>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</si>
  <si>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</si>
  <si>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</si>
  <si>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</si>
  <si>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</si>
  <si>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</si>
  <si>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</si>
  <si>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</si>
  <si>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</si>
  <si>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</si>
  <si>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</si>
  <si>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</si>
  <si>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</si>
  <si>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</si>
  <si>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</si>
  <si>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</si>
  <si>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</si>
  <si>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</si>
  <si>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</si>
  <si>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</si>
  <si>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</si>
  <si>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</si>
  <si>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</si>
  <si>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</si>
  <si>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</si>
  <si>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</si>
  <si>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</si>
  <si>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</si>
  <si>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</si>
  <si>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</si>
  <si>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</si>
  <si>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</si>
  <si>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</si>
  <si>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</si>
  <si>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</si>
  <si>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</si>
  <si>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</si>
  <si>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</si>
  <si>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</si>
  <si>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</si>
  <si>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</si>
  <si>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</si>
  <si>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</si>
  <si>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</si>
  <si>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</si>
  <si>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</si>
  <si>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</si>
  <si>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</si>
  <si>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</si>
  <si>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</si>
  <si>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</si>
  <si>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</si>
  <si>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</si>
  <si>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</si>
  <si>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</si>
  <si>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</si>
  <si>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</si>
  <si>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</si>
  <si>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</si>
  <si>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</si>
  <si>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</si>
  <si>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</si>
  <si>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</si>
  <si>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</si>
  <si>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</si>
  <si>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</si>
  <si>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</si>
  <si>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</si>
  <si>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</si>
  <si>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</si>
  <si>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</si>
  <si>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</si>
  <si>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</si>
  <si>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</si>
  <si>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</si>
  <si>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</si>
  <si>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</si>
  <si>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</si>
  <si>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</si>
  <si>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</si>
  <si>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</si>
  <si>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</si>
  <si>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</si>
  <si>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</si>
  <si>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</si>
  <si>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</si>
  <si>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</si>
  <si>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</si>
  <si>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</si>
  <si>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</si>
  <si>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</si>
  <si>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</si>
  <si>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</si>
  <si>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</si>
  <si>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</si>
  <si>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</si>
  <si>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</si>
  <si>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</si>
  <si>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</si>
  <si>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</si>
  <si>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</si>
  <si>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</si>
  <si>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</si>
  <si>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</si>
  <si>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</si>
  <si>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</si>
  <si>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</si>
  <si>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</si>
  <si>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</si>
  <si>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</si>
  <si>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</si>
  <si>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</si>
  <si>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</si>
  <si>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</si>
  <si>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</si>
  <si>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</si>
  <si>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</si>
  <si>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</si>
  <si>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</si>
  <si>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</si>
  <si>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</si>
  <si>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</si>
  <si>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</si>
  <si>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</si>
  <si>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</si>
  <si>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</si>
  <si>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</si>
  <si>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</si>
  <si>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</si>
  <si>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</si>
  <si>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</si>
  <si>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</si>
  <si>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</si>
  <si>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</si>
  <si>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</si>
  <si>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</si>
  <si>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</si>
  <si>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</si>
  <si>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</si>
  <si>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</si>
  <si>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</si>
  <si>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</si>
  <si>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</si>
  <si>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</si>
  <si>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</si>
  <si>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</si>
  <si>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</si>
  <si>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</si>
  <si>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</si>
  <si>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</si>
  <si>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</si>
  <si>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</si>
  <si>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</si>
  <si>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</si>
  <si>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</si>
  <si>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</si>
  <si>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</si>
  <si>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</si>
  <si>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</si>
  <si>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</si>
  <si>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</si>
  <si>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</si>
  <si>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</si>
  <si>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</si>
  <si>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</si>
  <si>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</si>
  <si>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</si>
  <si>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</si>
  <si>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</si>
  <si>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</si>
  <si>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</si>
  <si>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</si>
  <si>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</si>
  <si>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</si>
  <si>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</si>
  <si>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</si>
  <si>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</si>
  <si>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</si>
  <si>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</si>
  <si>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</si>
  <si>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</si>
  <si>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</si>
  <si>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</si>
  <si>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</si>
  <si>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</si>
  <si>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</si>
  <si>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</si>
  <si>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</si>
  <si>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</si>
  <si>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</si>
  <si>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</si>
  <si>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</si>
  <si>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</si>
  <si>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</si>
  <si>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</si>
  <si>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</si>
  <si>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</si>
  <si>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</si>
  <si>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</si>
  <si>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</si>
  <si>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</si>
  <si>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</si>
  <si>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</si>
  <si>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</si>
  <si>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</si>
  <si>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</si>
  <si>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</si>
  <si>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</si>
  <si>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</si>
  <si>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</si>
  <si>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</si>
  <si>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</si>
  <si>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</si>
  <si>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</si>
  <si>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</si>
  <si>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</si>
  <si>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</si>
  <si>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</si>
  <si>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</si>
  <si>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</si>
  <si>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</si>
  <si>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</si>
  <si>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</si>
  <si>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</si>
  <si>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</si>
  <si>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</si>
  <si>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</si>
  <si>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</si>
  <si>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</si>
  <si>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</si>
  <si>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</si>
  <si>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</si>
  <si>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</si>
  <si>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</si>
  <si>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</si>
  <si>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</si>
  <si>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</si>
  <si>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</si>
  <si>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</si>
  <si>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</si>
  <si>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</si>
  <si>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</si>
  <si>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</si>
  <si>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</si>
  <si>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</si>
  <si>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</si>
  <si>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</si>
  <si>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</si>
  <si>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</si>
  <si>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</si>
  <si>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</si>
  <si>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</si>
  <si>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</si>
  <si>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</si>
  <si>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</si>
  <si>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</si>
  <si>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</si>
  <si>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</si>
  <si>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</si>
  <si>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</si>
  <si>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</si>
  <si>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</si>
  <si>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</si>
  <si>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</si>
  <si>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</si>
  <si>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</si>
  <si>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</si>
  <si>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</si>
  <si>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</si>
  <si>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</si>
  <si>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</si>
  <si>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</si>
  <si>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</si>
  <si>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</si>
  <si>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</si>
  <si>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</si>
  <si>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</si>
  <si>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</si>
  <si>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</si>
  <si>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</si>
  <si>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</si>
  <si>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</si>
  <si>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</si>
  <si>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</si>
  <si>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</si>
  <si>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</si>
  <si>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</si>
  <si>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</si>
  <si>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</si>
  <si>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</si>
  <si>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</si>
  <si>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</si>
  <si>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</si>
  <si>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</si>
  <si>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</si>
  <si>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</si>
  <si>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</si>
  <si>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</si>
  <si>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</si>
  <si>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</si>
  <si>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</si>
  <si>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</si>
  <si>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</si>
  <si>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</si>
  <si>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</si>
  <si>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</si>
  <si>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</si>
  <si>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</si>
  <si>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</si>
  <si>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</si>
  <si>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</si>
  <si>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</si>
  <si>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</si>
  <si>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</si>
  <si>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</si>
  <si>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</si>
  <si>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</si>
  <si>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</si>
  <si>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</si>
  <si>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</si>
  <si>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</si>
  <si>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</si>
  <si>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</si>
  <si>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</si>
  <si>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</si>
  <si>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</si>
  <si>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</si>
  <si>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</si>
  <si>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</si>
  <si>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</si>
  <si>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</si>
  <si>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</si>
  <si>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</si>
  <si>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</si>
  <si>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</si>
  <si>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</si>
  <si>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</si>
  <si>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</si>
  <si>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</si>
  <si>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</si>
  <si>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</si>
  <si>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</si>
  <si>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</si>
  <si>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</si>
  <si>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</si>
  <si>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</si>
  <si>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</si>
  <si>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</si>
  <si>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</si>
  <si>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</si>
  <si>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</si>
  <si>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</si>
  <si>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</si>
  <si>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</si>
  <si>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</si>
  <si>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</si>
  <si>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</si>
  <si>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</si>
  <si>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</si>
  <si>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</si>
  <si>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</si>
  <si>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</si>
  <si>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</si>
  <si>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</si>
  <si>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</si>
  <si>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</si>
  <si>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</si>
  <si>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</si>
  <si>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</si>
  <si>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</si>
  <si>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</si>
  <si>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</si>
  <si>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</si>
  <si>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</si>
  <si>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</si>
  <si>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</si>
  <si>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</si>
  <si>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</si>
  <si>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</si>
  <si>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</si>
  <si>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</si>
  <si>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</si>
  <si>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</si>
  <si>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</si>
  <si>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</si>
  <si>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</si>
  <si>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</si>
  <si>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</si>
  <si>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</si>
  <si>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</si>
  <si>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</si>
  <si>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</si>
  <si>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</si>
  <si>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</si>
  <si>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</si>
  <si>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</si>
  <si>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</si>
  <si>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</si>
  <si>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</si>
  <si>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</si>
  <si>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</si>
  <si>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</si>
  <si>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</si>
  <si>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</si>
  <si>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</si>
  <si>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</si>
  <si>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</si>
  <si>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</si>
  <si>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</si>
  <si>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</si>
  <si>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</si>
  <si>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</si>
  <si>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</si>
  <si>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</si>
  <si>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</si>
  <si>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</si>
  <si>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</si>
  <si>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</si>
  <si>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</si>
  <si>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</si>
  <si>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</si>
  <si>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</si>
  <si>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</si>
  <si>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</si>
  <si>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</si>
  <si>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</si>
  <si>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</si>
  <si>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</si>
  <si>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</si>
  <si>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</si>
  <si>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</si>
  <si>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</si>
  <si>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</si>
  <si>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</si>
  <si>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</si>
  <si>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</si>
  <si>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</si>
  <si>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</si>
  <si>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</si>
  <si>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</si>
  <si>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</si>
  <si>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</si>
  <si>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</si>
  <si>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</si>
  <si>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</si>
  <si>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</si>
  <si>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</si>
  <si>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</si>
  <si>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</si>
  <si>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</si>
  <si>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</si>
  <si>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</si>
  <si>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</si>
  <si>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</si>
  <si>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</si>
  <si>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</si>
  <si>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</si>
  <si>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</si>
  <si>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</si>
  <si>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</si>
  <si>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</si>
  <si>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</si>
  <si>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</si>
  <si>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</si>
  <si>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</si>
  <si>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</si>
  <si>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</si>
  <si>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</si>
  <si>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</si>
  <si>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</si>
  <si>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</si>
  <si>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</si>
  <si>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</si>
  <si>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</si>
  <si>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</si>
  <si>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</si>
  <si>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</si>
  <si>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</si>
  <si>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</si>
  <si>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</si>
  <si>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</si>
  <si>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</si>
  <si>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</si>
  <si>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</si>
  <si>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</si>
  <si>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</si>
  <si>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</si>
  <si>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</si>
  <si>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July 2024</t>
  </si>
  <si>
    <t>September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</si>
  <si>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</si>
  <si>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In this table, wind includes electricity supplied by onshore and offshore wind farms. From January 2010 onwards electricity supplied by offshore wind farms is shown additionally in column L.</t>
  </si>
  <si>
    <t>October 2024</t>
  </si>
  <si>
    <t xml:space="preserve">November 2024 </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</si>
  <si>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</si>
  <si>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</si>
  <si>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</si>
  <si>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</si>
  <si>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</si>
  <si>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</si>
  <si>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</si>
  <si>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</si>
  <si>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</si>
  <si>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</si>
  <si>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</si>
  <si>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</si>
  <si>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</si>
  <si>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</si>
  <si>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 xml:space="preserve">December 2024 </t>
  </si>
  <si>
    <t xml:space="preserve">January 2025 </t>
  </si>
  <si>
    <t>Fossil fuel share of supply increases due to increased generation from gas</t>
  </si>
  <si>
    <r>
      <t xml:space="preserve">These data were published on </t>
    </r>
    <r>
      <rPr>
        <b/>
        <sz val="12"/>
        <rFont val="Calibri"/>
        <family val="2"/>
        <scheme val="minor"/>
      </rPr>
      <t>Thursday 29th May 2025</t>
    </r>
    <r>
      <rPr>
        <sz val="12"/>
        <rFont val="Calibri"/>
        <family val="2"/>
        <scheme val="minor"/>
      </rPr>
      <t xml:space="preserve">
The next publication date is </t>
    </r>
    <r>
      <rPr>
        <b/>
        <sz val="12"/>
        <rFont val="Calibri"/>
        <family val="2"/>
        <scheme val="minor"/>
      </rPr>
      <t>Thursday 26th June 2025</t>
    </r>
  </si>
  <si>
    <r>
      <t xml:space="preserve">This spreadsheet contains monthly data including </t>
    </r>
    <r>
      <rPr>
        <b/>
        <sz val="12"/>
        <rFont val="Calibri"/>
        <family val="2"/>
        <scheme val="minor"/>
      </rPr>
      <t>new data for March 2025</t>
    </r>
  </si>
  <si>
    <t>The revisions period is January and February 2025. 
Revisions are due to updates from data suppliers or the receipt of data replacing estimates unless otherwise stated.</t>
  </si>
  <si>
    <t>March 2025 [provisional]</t>
  </si>
  <si>
    <t xml:space="preserve">February 2025 </t>
  </si>
  <si>
    <t>Quarter 1 2025 [provisional]</t>
  </si>
  <si>
    <t xml:space="preserve">Quarter 4 2024 </t>
  </si>
  <si>
    <t>Low carbon electricity supply fell due to lower average wind speeds and record low rainfall</t>
  </si>
  <si>
    <t>Electricity generation by UK Major Power Producers (MPPs) totalled 67.3 TWh in the first quarter of 2025, an increase of 3.6 per cent compared to the same period a year ago. Total MPP electricity supply was 64.1 TWh, a 3.8 per cent increase year-on-year. Net imports decreased by 9.4 per cent to 8.2 TWh year-on-year after last year's higher imports. Purchases from other sources increased by 1.7 per cent to 6.9 TWh.</t>
  </si>
  <si>
    <r>
      <t>MPP fossil fuel generators supplied 27.6</t>
    </r>
    <r>
      <rPr>
        <sz val="12"/>
        <color theme="5"/>
        <rFont val="Calibri"/>
        <family val="2"/>
      </rPr>
      <t xml:space="preserve"> </t>
    </r>
    <r>
      <rPr>
        <sz val="12"/>
        <rFont val="Calibri"/>
        <family val="2"/>
      </rPr>
      <t xml:space="preserve">TWh of electricity between January and March 2025, an increase of 19 per cent year-on-year. Fossil fuel's share of overall supply increased by 5.3 percentage points to 42.9 per cent. Gas-fired supply increased by 24 per cent to 27.4 TWh. This is reflected in gas’ overall share of supply increasing by 7.0 percentage points to 42.6 per cent. There was no electricity supplied from coal as the last coal-fired plant closed in September 2024. </t>
    </r>
  </si>
  <si>
    <t>Increased generation from Major Power Producers due to higher demand from cooler temperatures and a reduction in electricity imports</t>
  </si>
  <si>
    <t xml:space="preserve">MPP low carbon generators supplied 36.5 TWh of electricity in the three months to March 2025, a 5.0 per cent decrease from the same period a year ago. This meant the low carbon share of overall MPP supply decreased by 5.2 percentage points to 56.7 per cent. 
Total electricity from wind decreased by 14 per cent to 20.3 TWh, in line with lower average wind speeds compared to a year ago. Wind’s share of overall supply fell by 6.6 percentage points to 31.5 per cent. Nuclear supply increased by 18 per cent to 9.0 TWh as sites experienced fewer outages compared to last year. Nuclear’s overall share of supply increased by 1.7 percentage points to 13.9 per cent. 
Bioenergy sites’ supply increased by 7.6 per cent to 5.3 TWh. Hydro supply decreased by 22 per cent to 1.1 TWh as a result of record low rainfall in the first quarter of 2025. Solar supply increased by 4.1 per cent to 0.8 TWh. The renewable share of overall MPP supply decreased by 6.9 percentage points to 42.8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</si>
</sst>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49"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
      <b/>
      <sz val="14"/>
      <color theme="1"/>
      <name val="Calibri"/>
      <family val="2"/>
    </font>
    <font>
      <b/>
      <sz val="14"/>
      <name val="Calibri"/>
      <family val="2"/>
    </font>
    <font>
      <sz val="12"/>
      <color theme="5"/>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3">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0" fontId="43" fillId="0" borderId="0" xfId="0" applyFont="1" applyAlignment="1">
      <alignment vertical="center" wrapText="1"/>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176" fontId="0" fillId="0" borderId="0" xfId="0" applyNumberFormat="1"/>
    <xf numFmtId="0" fontId="45" fillId="0" borderId="0" xfId="0" applyFont="1" applyAlignment="1">
      <alignment vertical="center" wrapText="1"/>
    </xf>
    <xf numFmtId="183" fontId="0" fillId="0" borderId="0" xfId="0" applyNumberFormat="1"/>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6" fillId="0" borderId="0" xfId="0" applyFont="1"/>
    <xf numFmtId="0" fontId="47" fillId="0" borderId="0" xfId="0" applyFont="1" applyAlignment="1">
      <alignment wrapText="1"/>
    </xf>
    <xf numFmtId="0" fontId="45" fillId="0" borderId="0" xfId="0" applyFont="1" applyAlignment="1">
      <alignment vertical="top" wrapText="1"/>
    </xf>
    <xf numFmtId="0" fontId="3" fillId="0" borderId="1" xfId="0" applyFont="1" applyBorder="1" applyAlignment="1">
      <alignment horizontal="right" vertical="center" wrapText="1"/>
    </xf>
    <xf numFmtId="39" fontId="3" fillId="0" borderId="3" xfId="0" applyNumberFormat="1" applyFont="1" applyBorder="1" applyAlignment="1">
      <alignment horizontal="right" vertical="center" wrapText="1"/>
    </xf>
    <xf numFmtId="39" fontId="3" fillId="0" borderId="0" xfId="0" applyNumberFormat="1" applyFont="1" applyAlignment="1">
      <alignment horizontal="right" vertical="center" wrapText="1"/>
    </xf>
    <xf numFmtId="39" fontId="3" fillId="0" borderId="1" xfId="0" applyNumberFormat="1" applyFont="1" applyBorder="1" applyAlignment="1">
      <alignment horizontal="right" vertical="center"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213">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212" headerRowCellStyle="Heading 2" dataCellStyle="Hyperlink">
  <tableColumns count="2">
    <tableColumn id="1" xr3:uid="{DCBF9412-DA11-44F5-B877-0F7A600500A5}" name="Worksheet description" dataDxfId="211" dataCellStyle="Hyperlink"/>
    <tableColumn id="2" xr3:uid="{FA9877E0-10D6-4416-9D1E-7BC85735B639}" name="Link" dataDxfId="21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20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208" headerRowBorderDxfId="207" tableBorderDxfId="206"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205" dataCellStyle="Normal 4"/>
    <tableColumn id="3" xr3:uid="{C983AF42-C906-4AD2-89C8-C2302B6D76E8}" name="Electricity generated _x000a_by Major Power Producers" dataDxfId="204" dataCellStyle="Normal 4"/>
    <tableColumn id="4" xr3:uid="{7494492B-1372-4F6E-A215-F1805E3758AA}" name="Own use " dataDxfId="203" dataCellStyle="Normal 4"/>
    <tableColumn id="5" xr3:uid="{E1DFFA61-90EB-48CA-B7B6-30CA687BF3E6}" name="Total electricity _x000a_supplied by MPPs" dataDxfId="202" dataCellStyle="Normal 4"/>
    <tableColumn id="6" xr3:uid="{C91E2107-D74D-4D02-9E04-F11E0313AB62}" name="Coal_x000a_[note 7]" dataDxfId="201" dataCellStyle="Normal 4"/>
    <tableColumn id="7" xr3:uid="{3498C8EA-63DD-4B01-8278-F61B6A6A7D0C}" name="Oil" dataDxfId="200" dataCellStyle="Normal 4"/>
    <tableColumn id="8" xr3:uid="{17184601-2BCE-4236-B2B4-77EC00E6502C}" name="Gas" dataDxfId="199" dataCellStyle="Normal 4"/>
    <tableColumn id="9" xr3:uid="{4AE25A53-A173-4CEF-8F82-1C4E35D250DD}" name=" Nuclear" dataDxfId="198" dataCellStyle="Normal 4"/>
    <tableColumn id="10" xr3:uid="{186D5BD0-092F-4DCF-AC32-72EB1C947C79}" name=" Hydro" dataDxfId="197" dataCellStyle="Normal 4"/>
    <tableColumn id="11" xr3:uid="{35EB0138-D3FE-40E5-BDF5-9DA5B5230488}" name="Total wind _x000a_[note 8]_x000a_[note 9]" dataDxfId="196" dataCellStyle="Normal 4"/>
    <tableColumn id="12" xr3:uid="{FFAA6827-98BA-472A-A8BD-AC72D7D6FC4D}" name="Onshore _x000a_wind" dataDxfId="195" dataCellStyle="Normal 4"/>
    <tableColumn id="13" xr3:uid="{AE30C405-1596-45B8-925F-1AFE1BE6789E}" name="Offshore _x000a_wind" dataDxfId="194" dataCellStyle="Normal 4"/>
    <tableColumn id="14" xr3:uid="{A7FBBD30-FE63-4982-8BB7-16824DFF5832}" name="Solar" dataDxfId="193" dataCellStyle="Normal 4"/>
    <tableColumn id="15" xr3:uid="{33F1456D-6374-461D-86FB-05A4978E5BF8}" name="Bioenergy_x000a_[note 10]" dataDxfId="192" dataCellStyle="Normal 4"/>
    <tableColumn id="16" xr3:uid="{82FA977C-11D8-49CD-8FB8-0E777D15E1AA}" name="Other fuels _x000a_[note 10]" dataDxfId="191" dataCellStyle="Normal 4"/>
    <tableColumn id="17" xr3:uid="{41BE402F-55E6-4ED2-A463-FC9929D79D9F}" name="Pumped _x000a_storage _x000a_[note 11]" dataDxfId="190" dataCellStyle="Normal 4"/>
    <tableColumn id="26" xr3:uid="{0A0BA8AC-E1BC-4D39-927C-EC868A3A90AA}" name="Battery storage [note 12]" dataDxfId="189" dataCellStyle="Normal 4"/>
    <tableColumn id="18" xr3:uid="{58897892-E931-4035-B366-D4FC0F3E877C}" name="Conventional _x000a_thermal stations _x000a_[note 13]" dataDxfId="188" dataCellStyle="Normal 4"/>
    <tableColumn id="19" xr3:uid="{5D6969F1-5800-43F4-9F38-0BDD62680618}" name="CCGT stations _x000a_[note 14]" dataDxfId="187" dataCellStyle="Normal 4"/>
    <tableColumn id="20" xr3:uid="{AB37372A-A696-4ECE-8F79-61CFA6A95EDF}" name="Net imports" dataDxfId="186" dataCellStyle="Normal 4"/>
    <tableColumn id="21" xr3:uid="{660FB425-D4D7-4A97-84F9-7353DE81D8EB}" name="Net purchases from _x000a_other sources _x000a_[note 15] " dataDxfId="185" dataCellStyle="Normal 4"/>
    <tableColumn id="22" xr3:uid="{3A3539C7-61A1-4125-B317-FF0F98F2FB4A}" name="Total electricity _x000a_available" dataDxfId="184" dataCellStyle="Normal 4"/>
    <tableColumn id="23" xr3:uid="{71F49D4C-1154-4EBE-9E32-4B1696E49A6E}" name="Low carbon _x000a_[note 4]" dataDxfId="183" dataCellStyle="Normal 4"/>
    <tableColumn id="24" xr3:uid="{2F0629C1-CDE5-404C-977A-2177DE13A72F}" name="Renewables _x000a_[note 4]" dataDxfId="182" dataCellStyle="Normal 4"/>
    <tableColumn id="25" xr3:uid="{FE1BE554-A837-4C9F-A256-B6FFE83E14C3}" name="Fossil fuels _x000a_[note 4]" dataDxfId="18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80" dataDxfId="178" headerRowBorderDxfId="179" tableBorderDxfId="177">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76" dataCellStyle="Normal 4"/>
    <tableColumn id="3" xr3:uid="{A45EDA8B-9762-43DA-BAF0-37963EC80297}" name="Total electricity supplied by Major Power Producers (TWh)" dataDxfId="175"/>
    <tableColumn id="4" xr3:uid="{2EAE8488-ECEA-47AD-ABDA-5D97CBDAAF9E}" name="Total electricity supplied by Major Power Producers excluding storage (TWh)" dataDxfId="174"/>
    <tableColumn id="5" xr3:uid="{EF8A9B6F-01C1-48BE-8F3A-FE0D3335D9F5}" name="Coal _x000a_[note 7]" dataDxfId="173"/>
    <tableColumn id="6" xr3:uid="{4B297C47-7513-4D14-9D12-73710EC5742B}" name="Oil" dataDxfId="172"/>
    <tableColumn id="7" xr3:uid="{E3E03877-AA08-4EB4-9444-A39087B73890}" name="Gas" dataDxfId="171"/>
    <tableColumn id="8" xr3:uid="{F71F2E5D-96CB-4A7B-A55B-745E35A13881}" name=" Nuclear" dataDxfId="170"/>
    <tableColumn id="9" xr3:uid="{E0825495-A6F9-41DE-B43A-1F724FCA5951}" name=" Hydro" dataDxfId="169"/>
    <tableColumn id="10" xr3:uid="{0693EE91-29A2-47C6-BE9E-9D9FD2E03B1A}" name="Total wind _x000a_[note 8]_x000a_[note 9]" dataDxfId="168"/>
    <tableColumn id="11" xr3:uid="{C6872732-F7D7-4C91-8D52-536CEAF98CDC}" name="Onshore wind" dataDxfId="167"/>
    <tableColumn id="12" xr3:uid="{6D153FAD-6317-494A-8F5D-0B8D93E7A864}" name="Offshore wind" dataDxfId="166"/>
    <tableColumn id="13" xr3:uid="{6C1DF4D3-1A38-4FEC-9F77-FD58B04C2107}" name="Solar" dataDxfId="165"/>
    <tableColumn id="14" xr3:uid="{5F925D46-8FAC-4CCA-A8CC-8FFED33B927F}" name="Bioenergy_x000a_[note 10]" dataDxfId="164"/>
    <tableColumn id="15" xr3:uid="{CCC97B22-BE88-4381-BC58-F131D105E57D}" name="Other fuels _x000a_[note 10]" dataDxfId="163"/>
    <tableColumn id="16" xr3:uid="{0EB4F4A4-E8C0-4645-BEC2-77D98D0425B5}" name="Low carbon _x000a_[note 4]" dataDxfId="162"/>
    <tableColumn id="17" xr3:uid="{9C10A2D4-EF85-4784-AD30-F76D72D8CAC7}" name="Renewables _x000a_[note 4]" dataDxfId="161"/>
    <tableColumn id="18" xr3:uid="{40515715-AF49-4B6D-A2AA-06FB7B001B5E}" name="Fossil fuels _x000a_[note 4]" dataDxfId="16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6" totalsRowShown="0" headerRowDxfId="159" dataDxfId="157" headerRowBorderDxfId="158" headerRowCellStyle="Normal 4" dataCellStyle="Normal 4">
  <tableColumns count="25">
    <tableColumn id="1" xr3:uid="{784F1C24-1E58-4F41-AF6D-0D5D071F5457}" name="Year" dataDxfId="156" totalsRowDxfId="155" dataCellStyle="Normal 4" totalsRowCellStyle="Normal 4"/>
    <tableColumn id="2" xr3:uid="{7CF5161E-9006-43C9-BF3F-F83450DBC57B}" name="Electricity generated by Major Power Producers" dataDxfId="154" totalsRowDxfId="153" dataCellStyle="Normal 4" totalsRowCellStyle="Normal 4"/>
    <tableColumn id="3" xr3:uid="{5D8D323C-B9D2-485A-BDAB-F2EB4EB3E634}" name="Own use" dataDxfId="152" totalsRowDxfId="151" dataCellStyle="Normal 4" totalsRowCellStyle="Normal 4"/>
    <tableColumn id="4" xr3:uid="{B8E2C434-4842-40AE-BD2E-9DEC5C151A67}" name="Total electricity supplied by Major Power Producers" dataDxfId="150" totalsRowDxfId="149" dataCellStyle="Normal 4" totalsRowCellStyle="Normal 4"/>
    <tableColumn id="5" xr3:uid="{8BB1A5C2-174A-4CCB-B767-6CEAAACBE6B4}" name="Coal_x000a_[note 7]" dataDxfId="148" totalsRowDxfId="147" dataCellStyle="Normal 4" totalsRowCellStyle="Normal 4"/>
    <tableColumn id="6" xr3:uid="{D21819B8-21FC-438B-9D4B-BC434E1B8AA0}" name="Oil" dataDxfId="146" totalsRowDxfId="145" dataCellStyle="Normal 4" totalsRowCellStyle="Normal 4"/>
    <tableColumn id="7" xr3:uid="{B15A1668-AB2F-4A6D-BD25-6E8747FAB677}" name="Gas" dataDxfId="144" totalsRowDxfId="143" dataCellStyle="Normal 4" totalsRowCellStyle="Normal 4"/>
    <tableColumn id="8" xr3:uid="{396C0131-6F70-473A-91B8-10E9AC9708C3}" name=" Nuclear" dataDxfId="142" totalsRowDxfId="141" dataCellStyle="Normal 4"/>
    <tableColumn id="9" xr3:uid="{3F15463C-5899-41E2-AB94-5A40F6CB8730}" name=" Hydro" dataDxfId="140" totalsRowDxfId="139" dataCellStyle="Normal 4" totalsRowCellStyle="Normal 4"/>
    <tableColumn id="10" xr3:uid="{408DE207-6407-42E9-BE04-98DB7DB2A21B}" name="Total wind _x000a_[note 8]_x000a_[note 9]" dataDxfId="138" totalsRowDxfId="137" dataCellStyle="Normal 4" totalsRowCellStyle="Normal 4"/>
    <tableColumn id="11" xr3:uid="{DE80655F-AB51-4B7B-84E8-EC0379E62993}" name="Onshore _x000a_wind" dataDxfId="136" totalsRowDxfId="135" dataCellStyle="Normal 4" totalsRowCellStyle="Normal 4"/>
    <tableColumn id="12" xr3:uid="{07A05748-7349-436C-9ACB-F62F498E74A3}" name="Offshore _x000a_wind" dataDxfId="134" totalsRowDxfId="133" dataCellStyle="Normal 4" totalsRowCellStyle="Normal 4"/>
    <tableColumn id="13" xr3:uid="{27DA14E9-A08B-4B9E-ABE9-B3D089400907}" name="Solar" dataDxfId="132" totalsRowDxfId="131" dataCellStyle="Normal 4" totalsRowCellStyle="Normal 4"/>
    <tableColumn id="14" xr3:uid="{1A26F7F5-C22C-43F0-A6E7-B86CDB26DEE5}" name="Bioenergy_x000a_[note 10]" dataDxfId="130" totalsRowDxfId="129" dataCellStyle="Normal 4" totalsRowCellStyle="Normal 4"/>
    <tableColumn id="15" xr3:uid="{48E58444-0C6E-441E-8296-0B0583763F38}" name="Other fuels _x000a_[note 10]" dataDxfId="128" totalsRowDxfId="127" dataCellStyle="Normal 4" totalsRowCellStyle="Normal 4"/>
    <tableColumn id="16" xr3:uid="{BFE99A17-FE4B-4859-A7CD-99D68BD697C2}" name="Pumped _x000a_storage _x000a_[note 11]" dataDxfId="126" totalsRowDxfId="125" dataCellStyle="Normal 4" totalsRowCellStyle="Normal 4"/>
    <tableColumn id="25" xr3:uid="{7DFCD46C-7322-49A8-936F-B5207F021C8D}" name="Battery storage [note 12]" dataDxfId="124" totalsRowDxfId="123" dataCellStyle="Normal 4" totalsRowCellStyle="Normal 4"/>
    <tableColumn id="17" xr3:uid="{F5F9BBCF-1BAB-4FCF-A3EE-D5A2F791E6A0}" name="Conventional _x000a_thermal stations _x000a_[note 13]" dataDxfId="122" totalsRowDxfId="121" dataCellStyle="Normal 4" totalsRowCellStyle="Normal 4"/>
    <tableColumn id="18" xr3:uid="{A5E68429-70EF-44D4-B487-1699C95C8009}" name="CCGT stations _x000a_[note 14]" dataDxfId="120" totalsRowDxfId="119" dataCellStyle="Normal 4" totalsRowCellStyle="Normal 4"/>
    <tableColumn id="19" xr3:uid="{ED558854-0C26-4930-862D-A7A6AC163810}" name="Net imports" dataDxfId="118" totalsRowDxfId="117" dataCellStyle="Normal 4" totalsRowCellStyle="Normal 4"/>
    <tableColumn id="20" xr3:uid="{A3DD16C5-4C3B-47C3-8AEF-318F99B55826}" name="Net purchases from _x000a_other sources _x000a_[note 15]" dataDxfId="116" totalsRowDxfId="115" dataCellStyle="Normal 4" totalsRowCellStyle="Normal 4"/>
    <tableColumn id="21" xr3:uid="{4B7C7101-F9B6-4BA3-B3B3-492BB0F7DA4A}" name="Total electricity _x000a_available" dataDxfId="114" totalsRowDxfId="113" dataCellStyle="Normal 4" totalsRowCellStyle="Normal 4"/>
    <tableColumn id="22" xr3:uid="{F93F0E87-AFA3-4BAE-B738-00C27D37DA59}" name="Low carbon _x000a_[note 4]" dataDxfId="112" totalsRowDxfId="111" dataCellStyle="Normal 4" totalsRowCellStyle="Normal 4"/>
    <tableColumn id="23" xr3:uid="{619BFC04-A68A-41FA-94ED-6F1FDF0C31C6}" name="Renewables _x000a_[note 4]" dataDxfId="110" totalsRowDxfId="109" dataCellStyle="Normal 4" totalsRowCellStyle="Normal 4"/>
    <tableColumn id="24" xr3:uid="{F40D3A0D-475B-4174-B746-0910410FA74C}" name="Fossil fuels _x000a_[note 4]" dataDxfId="108" totalsRowDxfId="107"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20" totalsRowShown="0" headerRowDxfId="106" dataDxfId="104" headerRowBorderDxfId="105" headerRowCellStyle="Normal 4" dataCellStyle="Normal 4">
  <tableColumns count="25">
    <tableColumn id="2" xr3:uid="{54566289-A833-405D-A52C-725FACBBEE49}" name="Quarter" dataDxfId="103" totalsRowDxfId="102" dataCellStyle="Normal 4"/>
    <tableColumn id="3" xr3:uid="{9141ADC8-5555-4A46-A5E6-A73B6DD15443}" name="Electricity generated by Major Power Producers" dataDxfId="101" totalsRowDxfId="100" dataCellStyle="Normal 4"/>
    <tableColumn id="4" xr3:uid="{5ABF9A04-8379-4BBB-A6D8-2D75F62CE1FC}" name="Own use" dataDxfId="99" totalsRowDxfId="98" dataCellStyle="Normal 4"/>
    <tableColumn id="5" xr3:uid="{D589006C-722F-4284-B058-D8095BF94B37}" name="Total electricity supplied by MPPs" dataDxfId="97" totalsRowDxfId="96" dataCellStyle="Normal 4"/>
    <tableColumn id="6" xr3:uid="{362BFCB9-2F74-4060-B206-15C119E14B16}" name="Coal_x000a_[note 7]" dataDxfId="95" totalsRowDxfId="94" dataCellStyle="Normal 4"/>
    <tableColumn id="7" xr3:uid="{79ADA9DA-EE9D-4AA9-AB00-8B7D916B1223}" name="Oil" dataDxfId="93" totalsRowDxfId="92" dataCellStyle="Normal 4"/>
    <tableColumn id="8" xr3:uid="{6E729097-D64D-4BCB-90D3-A813999E0A28}" name="Gas" dataDxfId="91" totalsRowDxfId="90" dataCellStyle="Normal 4"/>
    <tableColumn id="9" xr3:uid="{626A99DD-E9C2-46AE-928F-0D0977EA84D9}" name=" Nuclear" dataDxfId="89" totalsRowDxfId="88" dataCellStyle="Normal 4"/>
    <tableColumn id="10" xr3:uid="{66F17E76-B9AF-4F1A-A36D-1299A6A583D1}" name=" Hydro" dataDxfId="87" totalsRowDxfId="86" dataCellStyle="Normal 4"/>
    <tableColumn id="11" xr3:uid="{23E7A6DD-6A3B-42EA-9249-A887BDB42C21}" name="Total wind _x000a_[note 8]_x000a_[note 9]" dataDxfId="85" totalsRowDxfId="84" dataCellStyle="Normal 4"/>
    <tableColumn id="12" xr3:uid="{24253423-EC8E-4D86-A1D3-CE272C80F6EB}" name="Onshore _x000a_wind" dataDxfId="83" totalsRowDxfId="82" dataCellStyle="Normal 4"/>
    <tableColumn id="13" xr3:uid="{0D58EB20-7A57-412A-A4C0-2B8C5F229B37}" name="Offshore _x000a_wind" dataDxfId="81" totalsRowDxfId="80" dataCellStyle="Normal 4"/>
    <tableColumn id="14" xr3:uid="{A4E606EE-E99A-4A68-85B7-BDBE95FB7FA7}" name="Solar" dataDxfId="79" totalsRowDxfId="78" dataCellStyle="Normal 4"/>
    <tableColumn id="15" xr3:uid="{B2C562C8-3BF3-42C4-BC8E-95ECB9154AC3}" name="Bioenergy_x000a_[note 10]" dataDxfId="77" totalsRowDxfId="76" dataCellStyle="Normal 4"/>
    <tableColumn id="16" xr3:uid="{B3C09D76-54D1-4FFE-AC19-829A1A732384}" name="Other fuels _x000a_[note 10]" dataDxfId="75" totalsRowDxfId="74" dataCellStyle="Normal 4"/>
    <tableColumn id="17" xr3:uid="{9C7BA09C-19A4-4D34-9683-77B09EDEFD20}" name="Pumped _x000a_storage _x000a_[note 11]" dataDxfId="73" totalsRowDxfId="72" dataCellStyle="Normal 4"/>
    <tableColumn id="1" xr3:uid="{857BAD12-A966-4DB1-BF15-8CBDABFE29B1}" name="Battery storage [note 12]" dataDxfId="71" totalsRowDxfId="70" dataCellStyle="Normal 4"/>
    <tableColumn id="18" xr3:uid="{CC51B5A9-B9EE-4A68-A9BE-52189EA0EEB0}" name="Conventional _x000a_thermal stations _x000a_[note 13]" dataDxfId="69" totalsRowDxfId="68" dataCellStyle="Normal 4"/>
    <tableColumn id="19" xr3:uid="{357E057E-D96A-4177-92E4-88159682DDD9}" name="CCGT stations _x000a_[note 14]" dataDxfId="67" totalsRowDxfId="66" dataCellStyle="Normal 4"/>
    <tableColumn id="20" xr3:uid="{48387D87-06DC-44E8-B314-F7D2499C34CE}" name="Net imports" dataDxfId="65" totalsRowDxfId="64" dataCellStyle="Normal 4"/>
    <tableColumn id="21" xr3:uid="{36F04A43-79D7-412E-B18D-D3C381774CDD}" name="Net purchases from _x000a_other sources _x000a_[note 15]" dataDxfId="63" totalsRowDxfId="62" dataCellStyle="Normal 4"/>
    <tableColumn id="22" xr3:uid="{35E1AEC4-DE70-409B-9555-1576A0F1F6B3}" name="Total electricity _x000a_available" dataDxfId="61" totalsRowDxfId="60" dataCellStyle="Normal 4"/>
    <tableColumn id="23" xr3:uid="{6E8AD977-2543-4AA2-90AE-CECDAFB99C2C}" name="Low carbon _x000a_[note 4]" dataDxfId="59" totalsRowDxfId="58" dataCellStyle="Normal 4"/>
    <tableColumn id="24" xr3:uid="{0B90B2E2-4DDA-4220-B6EB-31A493B40210}" name="Renewables _x000a_[note 4]" dataDxfId="57" totalsRowDxfId="56" dataCellStyle="Normal 4"/>
    <tableColumn id="25" xr3:uid="{59F242F5-E6B6-49AE-914C-89749D102D9E}" name="Fossil fuels _x000a_[note 4]" dataDxfId="55" totalsRowDxfId="54"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47" totalsRowCount="1" headerRowDxfId="53" dataDxfId="51" headerRowBorderDxfId="52" tableBorderDxfId="50" headerRowCellStyle="Normal 4" dataCellStyle="Normal 4">
  <tableColumns count="25">
    <tableColumn id="2" xr3:uid="{3A9075E5-0128-43EB-A328-3E7C03FE9C1D}" name="Month" dataDxfId="49" totalsRowDxfId="48" dataCellStyle="Normal 4"/>
    <tableColumn id="3" xr3:uid="{AB0F486B-109E-4573-A2CC-311DD1ACAE76}" name="Electricity generated by Major Power Producers" dataDxfId="47" totalsRowDxfId="46" dataCellStyle="Normal 4"/>
    <tableColumn id="4" xr3:uid="{B4E19686-62DF-48EE-9BF2-5166F2169FAD}" name="Own use" dataDxfId="45" totalsRowDxfId="44" dataCellStyle="Normal 4"/>
    <tableColumn id="5" xr3:uid="{5E82FD60-E64F-44DB-BE28-18F04224F61D}" name="Total electricity supplied by MPPs" dataDxfId="43" totalsRowDxfId="42" dataCellStyle="Normal 4"/>
    <tableColumn id="6" xr3:uid="{1D973D25-7918-491E-86B6-5BD403871BD7}" name="Coal_x000a_[note 7]" dataDxfId="41" totalsRowDxfId="40" dataCellStyle="Normal 4"/>
    <tableColumn id="7" xr3:uid="{0D2CF664-4E26-468C-9060-DF0707B98E26}" name="Oil" dataDxfId="39" totalsRowDxfId="38" dataCellStyle="Normal 4"/>
    <tableColumn id="8" xr3:uid="{5E1713D9-2E39-40C2-ADD8-BA52086D4526}" name="Gas" dataDxfId="37" totalsRowDxfId="36" dataCellStyle="Normal 4"/>
    <tableColumn id="9" xr3:uid="{512465F1-A402-4B10-924F-D4C8A709E2C1}" name=" Nuclear" dataDxfId="35" totalsRowDxfId="34" dataCellStyle="Normal 4"/>
    <tableColumn id="10" xr3:uid="{F8643A93-F645-4B77-88BE-22BF5DB1495C}" name=" Hydro" dataDxfId="33" totalsRowDxfId="32" dataCellStyle="Normal 4"/>
    <tableColumn id="11" xr3:uid="{00B397D3-2D63-4411-BF8F-C7AEF73EBD79}" name="Total wind _x000a_[note 8]_x000a_[note 9]" dataDxfId="31" totalsRowDxfId="30" dataCellStyle="Normal 4"/>
    <tableColumn id="12" xr3:uid="{43590BAD-9D64-43B5-8FA5-2161C2C860FF}" name="Onshore _x000a_wind" dataDxfId="29" totalsRowDxfId="28" dataCellStyle="Normal 4"/>
    <tableColumn id="13" xr3:uid="{16AB7D13-5B86-4C0F-9421-3D1B8B5A497B}" name="Offshore _x000a_wind" dataDxfId="27" totalsRowDxfId="26" dataCellStyle="Normal 4"/>
    <tableColumn id="14" xr3:uid="{67ECC355-780B-4220-8D9A-3E8C56FE834C}" name="Solar" dataDxfId="25" totalsRowDxfId="24" dataCellStyle="Normal 4"/>
    <tableColumn id="15" xr3:uid="{2D9C6E6D-2323-43E6-9C23-226814358BEC}" name="Bioenergy_x000a_[note 10]" dataDxfId="23" totalsRowDxfId="22" dataCellStyle="Normal 4"/>
    <tableColumn id="16" xr3:uid="{69282F3B-CFEA-4EF0-9E00-F4C9ACA2EBE1}" name="Other fuels _x000a_[note 10]" dataDxfId="21" totalsRowDxfId="20" dataCellStyle="Normal 4"/>
    <tableColumn id="17" xr3:uid="{E52E4DAB-467F-46D8-B132-D4E3B7013E36}" name="Pumped _x000a_storage _x000a_[note 11]" dataDxfId="19" totalsRowDxfId="18" dataCellStyle="Normal 4"/>
    <tableColumn id="1" xr3:uid="{1D2E72D0-68A4-4FD5-A258-83001D98B632}" name="Battery storage [note 12]" dataDxfId="17" totalsRowDxfId="16" dataCellStyle="Normal 4"/>
    <tableColumn id="18" xr3:uid="{B191D3AE-83E2-499B-B68C-37DCE1B9047D}" name="Conventional _x000a_thermal stations _x000a_[note 13]" dataDxfId="15" totalsRowDxfId="14" dataCellStyle="Normal 4"/>
    <tableColumn id="19" xr3:uid="{3F4B8E26-5EF1-49F9-8D11-7E180B6D954A}" name="CCGT stations _x000a_[note 14]" dataDxfId="13" totalsRowDxfId="12" dataCellStyle="Normal 4"/>
    <tableColumn id="20" xr3:uid="{7872C90E-EC59-4F99-9C19-065CE1971369}" name="Net imports" dataDxfId="11" totalsRowDxfId="10" dataCellStyle="Normal 4"/>
    <tableColumn id="21" xr3:uid="{09957C4E-C45A-4761-9389-44C7F4F07456}" name="Net purchases from _x000a_other sources _x000a_[note 15]" dataDxfId="9" totalsRowDxfId="8" dataCellStyle="Normal 4"/>
    <tableColumn id="22" xr3:uid="{F1B464D7-2805-49F1-AEFB-884ABB4875A1}" name="Total electricity _x000a_available" dataDxfId="7" totalsRowDxfId="6" dataCellStyle="Normal 4"/>
    <tableColumn id="23" xr3:uid="{F527EFC1-4F05-4602-8C50-98FC467D34F1}" name="Low carbon _x000a_[note 4]" dataDxfId="5" totalsRowDxfId="4" dataCellStyle="Normal 4"/>
    <tableColumn id="24" xr3:uid="{0A957676-2F0F-41DB-9977-66DC9D93AF04}" name="Renewables _x000a_[note 4]" dataDxfId="3" totalsRowDxfId="2" dataCellStyle="Normal 4"/>
    <tableColumn id="25" xr3:uid="{F4A12B82-4B68-439F-A778-C0A1CCAC73D6}" name="Fossil fuels _x000a_[note 4]"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88" t="s">
        <v>757</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89" t="s">
        <v>758</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88" t="s">
        <v>759</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627</v>
      </c>
    </row>
    <row r="11" spans="1:257" s="3" customFormat="1" ht="20.25" customHeight="1" x14ac:dyDescent="0.35">
      <c r="A11" s="194" t="s">
        <v>675</v>
      </c>
    </row>
    <row r="12" spans="1:257" s="3" customFormat="1" ht="45" customHeight="1" x14ac:dyDescent="0.35">
      <c r="A12" s="2" t="s">
        <v>624</v>
      </c>
    </row>
    <row r="13" spans="1:257" s="3" customFormat="1" ht="45" customHeight="1" x14ac:dyDescent="0.35">
      <c r="A13" s="2" t="s">
        <v>625</v>
      </c>
    </row>
    <row r="14" spans="1:257" s="3" customFormat="1" ht="20.25" customHeight="1" x14ac:dyDescent="0.35">
      <c r="A14" s="2" t="s">
        <v>626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1" t="s">
        <v>5</v>
      </c>
      <c r="E17" s="35"/>
    </row>
    <row r="18" spans="1:257" s="34" customFormat="1" ht="20.25" customHeight="1" x14ac:dyDescent="0.35">
      <c r="A18" s="195" t="s">
        <v>637</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4" t="s">
        <v>676</v>
      </c>
    </row>
    <row r="23" spans="1:257" s="34" customFormat="1" ht="20.25" customHeight="1" x14ac:dyDescent="0.35">
      <c r="A23" s="170" t="s">
        <v>634</v>
      </c>
      <c r="B23" s="37"/>
    </row>
    <row r="24" spans="1:257" s="3" customFormat="1" ht="20.25" customHeight="1" x14ac:dyDescent="0.45">
      <c r="A24" s="7" t="s">
        <v>8</v>
      </c>
    </row>
    <row r="25" spans="1:257" s="3" customFormat="1" ht="20.25" customHeight="1" x14ac:dyDescent="0.35">
      <c r="A25" s="192" t="s">
        <v>673</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175</v>
      </c>
      <c r="B4" s="12" t="s">
        <v>176</v>
      </c>
    </row>
    <row r="5" spans="1:2" ht="20.25" customHeight="1" x14ac:dyDescent="0.35">
      <c r="A5" s="2" t="s">
        <v>177</v>
      </c>
      <c r="B5" s="83" t="s">
        <v>14</v>
      </c>
    </row>
    <row r="6" spans="1:2" ht="20.25" customHeight="1" x14ac:dyDescent="0.35">
      <c r="A6" s="2" t="s">
        <v>178</v>
      </c>
      <c r="B6" s="83" t="s">
        <v>10</v>
      </c>
    </row>
    <row r="7" spans="1:2" ht="20.25" customHeight="1" x14ac:dyDescent="0.35">
      <c r="A7" s="2" t="s">
        <v>179</v>
      </c>
      <c r="B7" s="83" t="s">
        <v>16</v>
      </c>
    </row>
    <row r="8" spans="1:2" ht="20.25" customHeight="1" x14ac:dyDescent="0.35">
      <c r="A8" s="2" t="s">
        <v>180</v>
      </c>
      <c r="B8" s="83" t="s">
        <v>15</v>
      </c>
    </row>
    <row r="9" spans="1:2" ht="20.25" customHeight="1" x14ac:dyDescent="0.35">
      <c r="A9" s="2" t="s">
        <v>594</v>
      </c>
      <c r="B9" s="83" t="s">
        <v>66</v>
      </c>
    </row>
    <row r="10" spans="1:2" ht="20.25" customHeight="1" x14ac:dyDescent="0.35">
      <c r="A10" s="2" t="s">
        <v>595</v>
      </c>
      <c r="B10" s="8" t="s">
        <v>181</v>
      </c>
    </row>
    <row r="11" spans="1:2" ht="20.25" customHeight="1" x14ac:dyDescent="0.35">
      <c r="A11" s="2" t="s">
        <v>599</v>
      </c>
      <c r="B11" s="8" t="s">
        <v>182</v>
      </c>
    </row>
    <row r="12" spans="1:2" ht="20.25" customHeight="1" x14ac:dyDescent="0.35">
      <c r="A12" s="2" t="s">
        <v>598</v>
      </c>
      <c r="B12" s="8" t="s">
        <v>183</v>
      </c>
    </row>
    <row r="13" spans="1:2" ht="20.25" customHeight="1" x14ac:dyDescent="0.35">
      <c r="A13" s="2" t="s">
        <v>601</v>
      </c>
      <c r="B13" s="83" t="s">
        <v>184</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192</v>
      </c>
      <c r="B3" s="3"/>
    </row>
    <row r="4" spans="1:2" ht="30" customHeight="1" x14ac:dyDescent="0.55000000000000004">
      <c r="A4" s="6" t="s">
        <v>18</v>
      </c>
      <c r="B4" s="6" t="s">
        <v>13</v>
      </c>
    </row>
    <row r="5" spans="1:2" ht="54" customHeight="1" x14ac:dyDescent="0.35">
      <c r="A5" s="2" t="s">
        <v>19</v>
      </c>
      <c r="B5" s="2" t="s">
        <v>736</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79</v>
      </c>
      <c r="B13" s="2" t="s">
        <v>737</v>
      </c>
    </row>
    <row r="14" spans="1:2" ht="31" x14ac:dyDescent="0.35">
      <c r="A14" s="2" t="s">
        <v>148</v>
      </c>
      <c r="B14" s="2" t="s">
        <v>150</v>
      </c>
    </row>
    <row r="15" spans="1:2" ht="20.25" customHeight="1" x14ac:dyDescent="0.35">
      <c r="A15" s="2" t="s">
        <v>149</v>
      </c>
      <c r="B15" s="2" t="s">
        <v>151</v>
      </c>
    </row>
    <row r="16" spans="1:2" ht="31" x14ac:dyDescent="0.35">
      <c r="A16" s="2" t="s">
        <v>152</v>
      </c>
      <c r="B16" s="2" t="s">
        <v>722</v>
      </c>
    </row>
    <row r="17" spans="1:2" ht="20.25" customHeight="1" x14ac:dyDescent="0.35">
      <c r="A17" s="2" t="s">
        <v>153</v>
      </c>
      <c r="B17" s="2" t="s">
        <v>154</v>
      </c>
    </row>
    <row r="18" spans="1:2" ht="20.25" customHeight="1" x14ac:dyDescent="0.35">
      <c r="A18" s="2" t="s">
        <v>156</v>
      </c>
      <c r="B18" s="2" t="s">
        <v>155</v>
      </c>
    </row>
    <row r="19" spans="1:2" ht="20.25" customHeight="1" x14ac:dyDescent="0.35">
      <c r="A19" s="2" t="s">
        <v>158</v>
      </c>
      <c r="B19" s="2" t="s">
        <v>157</v>
      </c>
    </row>
    <row r="20" spans="1:2" ht="20.25" customHeight="1" x14ac:dyDescent="0.35">
      <c r="A20" s="2" t="s">
        <v>159</v>
      </c>
      <c r="B20" s="2" t="s">
        <v>161</v>
      </c>
    </row>
    <row r="21" spans="1:2" ht="31" x14ac:dyDescent="0.35">
      <c r="A21" s="2" t="s">
        <v>716</v>
      </c>
      <c r="B21" s="2" t="s">
        <v>190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0"/>
  <sheetViews>
    <sheetView showGridLines="0" zoomScaleNormal="100" workbookViewId="0"/>
  </sheetViews>
  <sheetFormatPr defaultColWidth="8.54296875" defaultRowHeight="15.5" x14ac:dyDescent="0.35"/>
  <cols>
    <col min="1" max="1" width="149.26953125" style="185" customWidth="1"/>
    <col min="2" max="2" width="123.453125" style="178" customWidth="1"/>
    <col min="3" max="10" width="8.54296875" style="178"/>
    <col min="11" max="11" width="8.54296875" style="178" customWidth="1"/>
    <col min="12" max="16384" width="8.54296875" style="178"/>
  </cols>
  <sheetData>
    <row r="1" spans="1:2" ht="45" customHeight="1" x14ac:dyDescent="0.35">
      <c r="A1" s="1" t="s">
        <v>15</v>
      </c>
    </row>
    <row r="2" spans="1:2" ht="41.5" customHeight="1" x14ac:dyDescent="0.35">
      <c r="A2" s="207" t="s">
        <v>67</v>
      </c>
    </row>
    <row r="3" spans="1:2" ht="18.5" x14ac:dyDescent="0.45">
      <c r="A3" s="217" t="s">
        <v>767</v>
      </c>
      <c r="B3" s="203"/>
    </row>
    <row r="4" spans="1:2" ht="69.75" customHeight="1" x14ac:dyDescent="0.35">
      <c r="A4" s="210" t="s">
        <v>765</v>
      </c>
      <c r="B4" s="210"/>
    </row>
    <row r="5" spans="1:2" ht="22.5" customHeight="1" x14ac:dyDescent="0.45">
      <c r="A5" s="217" t="s">
        <v>764</v>
      </c>
    </row>
    <row r="6" spans="1:2" s="205" customFormat="1" ht="164.25" customHeight="1" x14ac:dyDescent="0.35">
      <c r="A6" s="218" t="s">
        <v>768</v>
      </c>
    </row>
    <row r="7" spans="1:2" ht="23.25" customHeight="1" x14ac:dyDescent="0.45">
      <c r="A7" s="216" t="s">
        <v>756</v>
      </c>
    </row>
    <row r="8" spans="1:2" ht="67" customHeight="1" x14ac:dyDescent="0.35">
      <c r="A8" s="218" t="s">
        <v>766</v>
      </c>
    </row>
    <row r="9" spans="1:2" ht="39.65" customHeight="1" x14ac:dyDescent="0.35">
      <c r="A9" s="218"/>
    </row>
    <row r="11" spans="1:2" x14ac:dyDescent="0.35">
      <c r="A11" s="188"/>
    </row>
    <row r="12" spans="1:2" x14ac:dyDescent="0.35">
      <c r="A12" s="188"/>
    </row>
    <row r="13" spans="1:2" x14ac:dyDescent="0.35">
      <c r="A13" s="188"/>
    </row>
    <row r="14" spans="1:2" x14ac:dyDescent="0.35">
      <c r="A14" s="188"/>
    </row>
    <row r="15" spans="1:2" ht="17" x14ac:dyDescent="0.35">
      <c r="A15" s="196"/>
    </row>
    <row r="16" spans="1:2" ht="14.5" x14ac:dyDescent="0.35">
      <c r="A16" s="197"/>
    </row>
    <row r="17" spans="1:1" ht="17" x14ac:dyDescent="0.35">
      <c r="A17" s="196"/>
    </row>
    <row r="18" spans="1:1" ht="14.5" x14ac:dyDescent="0.35">
      <c r="A18" s="197"/>
    </row>
    <row r="19" spans="1:1" ht="17" x14ac:dyDescent="0.35">
      <c r="A19" s="196"/>
    </row>
    <row r="20" spans="1:1" ht="14.5" x14ac:dyDescent="0.35">
      <c r="A20" s="197"/>
    </row>
    <row r="21" spans="1:1" x14ac:dyDescent="0.35">
      <c r="A21" s="188"/>
    </row>
    <row r="22" spans="1:1" x14ac:dyDescent="0.35">
      <c r="A22" s="188"/>
    </row>
    <row r="23" spans="1:1" x14ac:dyDescent="0.35">
      <c r="A23" s="188"/>
    </row>
    <row r="24" spans="1:1" ht="14.5" x14ac:dyDescent="0.35">
      <c r="A24" s="26"/>
    </row>
    <row r="25" spans="1:1" ht="14.5" x14ac:dyDescent="0.35">
      <c r="A25" s="26"/>
    </row>
    <row r="26" spans="1:1" ht="14.5" x14ac:dyDescent="0.35">
      <c r="A26" s="26"/>
    </row>
    <row r="27" spans="1:1" ht="14.5" x14ac:dyDescent="0.35">
      <c r="A27" s="197"/>
    </row>
    <row r="28" spans="1:1" ht="14.5" x14ac:dyDescent="0.35">
      <c r="A28" s="197"/>
    </row>
    <row r="29" spans="1:1" ht="14.5" x14ac:dyDescent="0.35">
      <c r="A29" s="197"/>
    </row>
    <row r="30" spans="1:1" x14ac:dyDescent="0.35">
      <c r="A30" s="1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593</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193</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194</v>
      </c>
      <c r="B5" s="110" t="s">
        <v>172</v>
      </c>
      <c r="C5" s="111" t="s">
        <v>730</v>
      </c>
      <c r="D5" s="111" t="s">
        <v>173</v>
      </c>
      <c r="E5" s="110" t="s">
        <v>162</v>
      </c>
      <c r="F5" s="111" t="s">
        <v>28</v>
      </c>
      <c r="G5" s="111" t="s">
        <v>29</v>
      </c>
      <c r="H5" s="111" t="s">
        <v>30</v>
      </c>
      <c r="I5" s="111" t="s">
        <v>31</v>
      </c>
      <c r="J5" s="111" t="s">
        <v>171</v>
      </c>
      <c r="K5" s="111" t="s">
        <v>168</v>
      </c>
      <c r="L5" s="111" t="s">
        <v>169</v>
      </c>
      <c r="M5" s="111" t="s">
        <v>32</v>
      </c>
      <c r="N5" s="111" t="s">
        <v>163</v>
      </c>
      <c r="O5" s="111" t="s">
        <v>164</v>
      </c>
      <c r="P5" s="111" t="s">
        <v>170</v>
      </c>
      <c r="Q5" s="111" t="s">
        <v>718</v>
      </c>
      <c r="R5" s="111" t="s">
        <v>719</v>
      </c>
      <c r="S5" s="111" t="s">
        <v>720</v>
      </c>
      <c r="T5" s="111" t="s">
        <v>33</v>
      </c>
      <c r="U5" s="111" t="s">
        <v>731</v>
      </c>
      <c r="V5" s="111" t="s">
        <v>174</v>
      </c>
      <c r="W5" s="110" t="s">
        <v>165</v>
      </c>
      <c r="X5" s="111" t="s">
        <v>166</v>
      </c>
      <c r="Y5" s="112" t="s">
        <v>167</v>
      </c>
    </row>
    <row r="6" spans="1:28" ht="20.25" customHeight="1" x14ac:dyDescent="0.35">
      <c r="A6" s="101">
        <f ca="1">INDIRECT(calculation_hide!AB8)</f>
        <v>2020</v>
      </c>
      <c r="B6" s="114">
        <f ca="1">INDIRECT(calculation_hide!AC8)</f>
        <v>255.43759999999997</v>
      </c>
      <c r="C6" s="114">
        <f ca="1">INDIRECT(calculation_hide!AD8)</f>
        <v>10.6699</v>
      </c>
      <c r="D6" s="114">
        <f ca="1">INDIRECT(calculation_hide!AE8)</f>
        <v>244.7681</v>
      </c>
      <c r="E6" s="115">
        <f ca="1">INDIRECT(calculation_hide!AF8)</f>
        <v>5.1739000000000006</v>
      </c>
      <c r="F6" s="114">
        <f ca="1">INDIRECT(calculation_hide!AG8)</f>
        <v>0.48040000000000005</v>
      </c>
      <c r="G6" s="114">
        <f ca="1">INDIRECT(calculation_hide!AH8)</f>
        <v>97.273200000000003</v>
      </c>
      <c r="H6" s="114">
        <f ca="1">INDIRECT(calculation_hide!AI8)</f>
        <v>46.0764</v>
      </c>
      <c r="I6" s="114">
        <f ca="1">INDIRECT(calculation_hide!AJ8)</f>
        <v>4.9802</v>
      </c>
      <c r="J6" s="114">
        <f ca="1">INDIRECT(calculation_hide!AK8)</f>
        <v>66.052099999999996</v>
      </c>
      <c r="K6" s="114">
        <f ca="1">INDIRECT(calculation_hide!AL8)</f>
        <v>25.3949</v>
      </c>
      <c r="L6" s="114">
        <f ca="1">INDIRECT(calculation_hide!AM8)</f>
        <v>40.6571</v>
      </c>
      <c r="M6" s="114">
        <f ca="1">INDIRECT(calculation_hide!AN8)</f>
        <v>4.2919999999999998</v>
      </c>
      <c r="N6" s="114">
        <f ca="1">INDIRECT(calculation_hide!AO8)</f>
        <v>19.6922</v>
      </c>
      <c r="O6" s="114">
        <f ca="1">INDIRECT(calculation_hide!AP8)</f>
        <v>1.2907999999999999</v>
      </c>
      <c r="P6" s="114">
        <f ca="1">INDIRECT(calculation_hide!AQ8)</f>
        <v>-0.50360000000000005</v>
      </c>
      <c r="Q6" s="114">
        <f ca="1">INDIRECT(calculation_hide!AR8)</f>
        <v>-3.9400000000000004E-2</v>
      </c>
      <c r="R6" s="114">
        <f ca="1">INDIRECT(calculation_hide!AS8)</f>
        <v>27.206599999999998</v>
      </c>
      <c r="S6" s="114">
        <f ca="1">INDIRECT(calculation_hide!AT8)</f>
        <v>96.703599999999994</v>
      </c>
      <c r="T6" s="114">
        <f ca="1">INDIRECT(calculation_hide!AU8)</f>
        <v>17.909800000000001</v>
      </c>
      <c r="U6" s="114">
        <f ca="1">INDIRECT(calculation_hide!AV8)</f>
        <v>25.136099999999999</v>
      </c>
      <c r="V6" s="114">
        <f ca="1">INDIRECT(calculation_hide!AW8)</f>
        <v>287.81400000000002</v>
      </c>
      <c r="W6" s="115">
        <f ca="1">INDIRECT(calculation_hide!AX8)</f>
        <v>141.09280000000001</v>
      </c>
      <c r="X6" s="114">
        <f ca="1">INDIRECT(calculation_hide!AY8)</f>
        <v>95.01639999999999</v>
      </c>
      <c r="Y6" s="114">
        <f ca="1">INDIRECT(calculation_hide!AZ8)</f>
        <v>102.92740000000001</v>
      </c>
      <c r="AA6" s="160"/>
      <c r="AB6" s="162"/>
    </row>
    <row r="7" spans="1:28" ht="20.25" customHeight="1" x14ac:dyDescent="0.35">
      <c r="A7" s="102">
        <f ca="1">INDIRECT(calculation_hide!AB9)</f>
        <v>2021</v>
      </c>
      <c r="B7" s="114">
        <f ca="1">INDIRECT(calculation_hide!AC9)</f>
        <v>255.93059999999997</v>
      </c>
      <c r="C7" s="114">
        <f ca="1">INDIRECT(calculation_hide!AD9)</f>
        <v>11.497699999999998</v>
      </c>
      <c r="D7" s="114">
        <f ca="1">INDIRECT(calculation_hide!AE9)</f>
        <v>244.4333</v>
      </c>
      <c r="E7" s="115">
        <f ca="1">INDIRECT(calculation_hide!AF9)</f>
        <v>5.9768999999999997</v>
      </c>
      <c r="F7" s="114">
        <f ca="1">INDIRECT(calculation_hide!AG9)</f>
        <v>0.67369999999999997</v>
      </c>
      <c r="G7" s="114">
        <f ca="1">INDIRECT(calculation_hide!AH9)</f>
        <v>108.91670000000001</v>
      </c>
      <c r="H7" s="114">
        <f ca="1">INDIRECT(calculation_hide!AI9)</f>
        <v>41.990199999999994</v>
      </c>
      <c r="I7" s="114">
        <f ca="1">INDIRECT(calculation_hide!AJ9)</f>
        <v>3.7132000000000001</v>
      </c>
      <c r="J7" s="114">
        <f ca="1">INDIRECT(calculation_hide!AK9)</f>
        <v>57.218199999999996</v>
      </c>
      <c r="K7" s="114">
        <f ca="1">INDIRECT(calculation_hide!AL9)</f>
        <v>21.778800000000004</v>
      </c>
      <c r="L7" s="114">
        <f ca="1">INDIRECT(calculation_hide!AM9)</f>
        <v>35.439500000000002</v>
      </c>
      <c r="M7" s="114">
        <f ca="1">INDIRECT(calculation_hide!AN9)</f>
        <v>4.2538</v>
      </c>
      <c r="N7" s="114">
        <f ca="1">INDIRECT(calculation_hide!AO9)</f>
        <v>20.897800000000004</v>
      </c>
      <c r="O7" s="114">
        <f ca="1">INDIRECT(calculation_hide!AP9)</f>
        <v>1.4568000000000001</v>
      </c>
      <c r="P7" s="114">
        <f ca="1">INDIRECT(calculation_hide!AQ9)</f>
        <v>-0.62150000000000005</v>
      </c>
      <c r="Q7" s="114">
        <f ca="1">INDIRECT(calculation_hide!AR9)</f>
        <v>-4.2600000000000006E-2</v>
      </c>
      <c r="R7" s="114">
        <f ca="1">INDIRECT(calculation_hide!AS9)</f>
        <v>29.3979</v>
      </c>
      <c r="S7" s="114">
        <f ca="1">INDIRECT(calculation_hide!AT9)</f>
        <v>108.52359999999999</v>
      </c>
      <c r="T7" s="114">
        <f ca="1">INDIRECT(calculation_hide!AU9)</f>
        <v>24.624499999999998</v>
      </c>
      <c r="U7" s="114">
        <f ca="1">INDIRECT(calculation_hide!AV9)</f>
        <v>25.6279</v>
      </c>
      <c r="V7" s="114">
        <f ca="1">INDIRECT(calculation_hide!AW9)</f>
        <v>294.6857</v>
      </c>
      <c r="W7" s="115">
        <f ca="1">INDIRECT(calculation_hide!AX9)</f>
        <v>128.0729</v>
      </c>
      <c r="X7" s="114">
        <f ca="1">INDIRECT(calculation_hide!AY9)</f>
        <v>86.083100000000002</v>
      </c>
      <c r="Y7" s="114">
        <f ca="1">INDIRECT(calculation_hide!AZ9)</f>
        <v>115.56719999999999</v>
      </c>
      <c r="AA7" s="160"/>
      <c r="AB7" s="162"/>
    </row>
    <row r="8" spans="1:28" ht="20.25" customHeight="1" x14ac:dyDescent="0.35">
      <c r="A8" s="102">
        <f ca="1">INDIRECT(calculation_hide!AB10)</f>
        <v>2022</v>
      </c>
      <c r="B8" s="114">
        <f ca="1">INDIRECT(calculation_hide!AC10)</f>
        <v>270.26220000000001</v>
      </c>
      <c r="C8" s="114">
        <f ca="1">INDIRECT(calculation_hide!AD10)</f>
        <v>11.300699999999999</v>
      </c>
      <c r="D8" s="114">
        <f ca="1">INDIRECT(calculation_hide!AE10)</f>
        <v>258.96129999999999</v>
      </c>
      <c r="E8" s="115">
        <f ca="1">INDIRECT(calculation_hide!AF10)</f>
        <v>5.1047000000000002</v>
      </c>
      <c r="F8" s="114">
        <f ca="1">INDIRECT(calculation_hide!AG10)</f>
        <v>0.76349999999999996</v>
      </c>
      <c r="G8" s="114">
        <f ca="1">INDIRECT(calculation_hide!AH10)</f>
        <v>111.89080000000001</v>
      </c>
      <c r="H8" s="114">
        <f ca="1">INDIRECT(calculation_hide!AI10)</f>
        <v>43.586599999999997</v>
      </c>
      <c r="I8" s="114">
        <f ca="1">INDIRECT(calculation_hide!AJ10)</f>
        <v>3.8908999999999998</v>
      </c>
      <c r="J8" s="114">
        <f ca="1">INDIRECT(calculation_hide!AK10)</f>
        <v>71.339799999999997</v>
      </c>
      <c r="K8" s="114">
        <f ca="1">INDIRECT(calculation_hide!AL10)</f>
        <v>26.465999999999998</v>
      </c>
      <c r="L8" s="114">
        <f ca="1">INDIRECT(calculation_hide!AM10)</f>
        <v>44.873800000000003</v>
      </c>
      <c r="M8" s="114">
        <f ca="1">INDIRECT(calculation_hide!AN10)</f>
        <v>4.6804999999999994</v>
      </c>
      <c r="N8" s="114">
        <f ca="1">INDIRECT(calculation_hide!AO10)</f>
        <v>16.981400000000001</v>
      </c>
      <c r="O8" s="114">
        <f ca="1">INDIRECT(calculation_hide!AP10)</f>
        <v>1.4169</v>
      </c>
      <c r="P8" s="114">
        <f ca="1">INDIRECT(calculation_hide!AQ10)</f>
        <v>-0.6119</v>
      </c>
      <c r="Q8" s="114">
        <f ca="1">INDIRECT(calculation_hide!AR10)</f>
        <v>-8.1900000000000001E-2</v>
      </c>
      <c r="R8" s="114">
        <f ca="1">INDIRECT(calculation_hide!AS10)</f>
        <v>24.408999999999999</v>
      </c>
      <c r="S8" s="114">
        <f ca="1">INDIRECT(calculation_hide!AT10)</f>
        <v>111.74850000000001</v>
      </c>
      <c r="T8" s="114">
        <f ca="1">INDIRECT(calculation_hide!AU10)</f>
        <v>-5.3095999999999997</v>
      </c>
      <c r="U8" s="114">
        <f ca="1">INDIRECT(calculation_hide!AV10)</f>
        <v>25.100999999999999</v>
      </c>
      <c r="V8" s="114">
        <f ca="1">INDIRECT(calculation_hide!AW10)</f>
        <v>278.7527</v>
      </c>
      <c r="W8" s="115">
        <f ca="1">INDIRECT(calculation_hide!AX10)</f>
        <v>140.47950000000003</v>
      </c>
      <c r="X8" s="114">
        <f ca="1">INDIRECT(calculation_hide!AY10)</f>
        <v>96.892700000000005</v>
      </c>
      <c r="Y8" s="114">
        <f ca="1">INDIRECT(calculation_hide!AZ10)</f>
        <v>117.75920000000001</v>
      </c>
      <c r="AA8" s="160"/>
      <c r="AB8" s="162"/>
    </row>
    <row r="9" spans="1:28" ht="20.25" customHeight="1" x14ac:dyDescent="0.35">
      <c r="A9" s="102">
        <f ca="1">INDIRECT(calculation_hide!AB11)</f>
        <v>2023</v>
      </c>
      <c r="B9" s="114">
        <f ca="1">INDIRECT(calculation_hide!AC11)</f>
        <v>237.7997</v>
      </c>
      <c r="C9" s="114">
        <f ca="1">INDIRECT(calculation_hide!AD11)</f>
        <v>11.266200000000001</v>
      </c>
      <c r="D9" s="114">
        <f ca="1">INDIRECT(calculation_hide!AE11)</f>
        <v>226.53300000000002</v>
      </c>
      <c r="E9" s="115">
        <f ca="1">INDIRECT(calculation_hide!AF11)</f>
        <v>3.1211000000000002</v>
      </c>
      <c r="F9" s="114">
        <f ca="1">INDIRECT(calculation_hide!AG11)</f>
        <v>0.5373</v>
      </c>
      <c r="G9" s="114">
        <f ca="1">INDIRECT(calculation_hide!AH11)</f>
        <v>87.631100000000004</v>
      </c>
      <c r="H9" s="114">
        <f ca="1">INDIRECT(calculation_hide!AI11)</f>
        <v>37.296700000000001</v>
      </c>
      <c r="I9" s="114">
        <f ca="1">INDIRECT(calculation_hide!AJ11)</f>
        <v>3.7917000000000001</v>
      </c>
      <c r="J9" s="114">
        <f ca="1">INDIRECT(calculation_hide!AK11)</f>
        <v>73.74799999999999</v>
      </c>
      <c r="K9" s="114">
        <f ca="1">INDIRECT(calculation_hide!AL11)</f>
        <v>24.3658</v>
      </c>
      <c r="L9" s="114">
        <f ca="1">INDIRECT(calculation_hide!AM11)</f>
        <v>49.381900000000002</v>
      </c>
      <c r="M9" s="114">
        <f ca="1">INDIRECT(calculation_hide!AN11)</f>
        <v>4.5378999999999996</v>
      </c>
      <c r="N9" s="114">
        <f ca="1">INDIRECT(calculation_hide!AO11)</f>
        <v>15.2629</v>
      </c>
      <c r="O9" s="114">
        <f ca="1">INDIRECT(calculation_hide!AP11)</f>
        <v>1.3887</v>
      </c>
      <c r="P9" s="114">
        <f ca="1">INDIRECT(calculation_hide!AQ11)</f>
        <v>-0.54459999999999997</v>
      </c>
      <c r="Q9" s="114">
        <f ca="1">INDIRECT(calculation_hide!AR11)</f>
        <v>-0.23749999999999999</v>
      </c>
      <c r="R9" s="114">
        <f ca="1">INDIRECT(calculation_hide!AS11)</f>
        <v>20.3996</v>
      </c>
      <c r="S9" s="114">
        <f ca="1">INDIRECT(calculation_hide!AT11)</f>
        <v>87.541500000000013</v>
      </c>
      <c r="T9" s="114">
        <f ca="1">INDIRECT(calculation_hide!AU11)</f>
        <v>23.8337</v>
      </c>
      <c r="U9" s="114">
        <f ca="1">INDIRECT(calculation_hide!AV11)</f>
        <v>26.507100000000001</v>
      </c>
      <c r="V9" s="114">
        <f ca="1">INDIRECT(calculation_hide!AW11)</f>
        <v>276.87379999999996</v>
      </c>
      <c r="W9" s="115">
        <f ca="1">INDIRECT(calculation_hide!AX11)</f>
        <v>134.63739999999999</v>
      </c>
      <c r="X9" s="114">
        <f ca="1">INDIRECT(calculation_hide!AY11)</f>
        <v>97.340800000000002</v>
      </c>
      <c r="Y9" s="114">
        <f ca="1">INDIRECT(calculation_hide!AZ11)</f>
        <v>91.289500000000004</v>
      </c>
      <c r="AA9" s="160"/>
      <c r="AB9" s="162"/>
    </row>
    <row r="10" spans="1:28" ht="20.25" customHeight="1" x14ac:dyDescent="0.35">
      <c r="A10" s="102" t="str">
        <f ca="1">INDIRECT(calculation_hide!AB12)</f>
        <v>2024 [provisional]</v>
      </c>
      <c r="B10" s="114">
        <f ca="1">INDIRECT(calculation_hide!AC12)</f>
        <v>229.21350000000001</v>
      </c>
      <c r="C10" s="114">
        <f ca="1">INDIRECT(calculation_hide!AD12)</f>
        <v>12.057399999999999</v>
      </c>
      <c r="D10" s="114">
        <f ca="1">INDIRECT(calculation_hide!AE12)</f>
        <v>217.15610000000001</v>
      </c>
      <c r="E10" s="115">
        <f ca="1">INDIRECT(calculation_hide!AF12)</f>
        <v>1.5429999999999999</v>
      </c>
      <c r="F10" s="114">
        <f ca="1">INDIRECT(calculation_hide!AG12)</f>
        <v>0.4909</v>
      </c>
      <c r="G10" s="114">
        <f ca="1">INDIRECT(calculation_hide!AH12)</f>
        <v>73.016300000000001</v>
      </c>
      <c r="H10" s="114">
        <f ca="1">INDIRECT(calculation_hide!AI12)</f>
        <v>37.340299999999999</v>
      </c>
      <c r="I10" s="114">
        <f ca="1">INDIRECT(calculation_hide!AJ12)</f>
        <v>4.01</v>
      </c>
      <c r="J10" s="114">
        <f ca="1">INDIRECT(calculation_hide!AK12)</f>
        <v>75.787900000000008</v>
      </c>
      <c r="K10" s="114">
        <f ca="1">INDIRECT(calculation_hide!AL12)</f>
        <v>27.128</v>
      </c>
      <c r="L10" s="114">
        <f ca="1">INDIRECT(calculation_hide!AM12)</f>
        <v>48.659799999999997</v>
      </c>
      <c r="M10" s="114">
        <f ca="1">INDIRECT(calculation_hide!AN12)</f>
        <v>4.6924000000000001</v>
      </c>
      <c r="N10" s="114">
        <f ca="1">INDIRECT(calculation_hide!AO12)</f>
        <v>19.811599999999999</v>
      </c>
      <c r="O10" s="114">
        <f ca="1">INDIRECT(calculation_hide!AP12)</f>
        <v>1.4565000000000001</v>
      </c>
      <c r="P10" s="114">
        <f ca="1">INDIRECT(calculation_hide!AQ12)</f>
        <v>-0.65059999999999996</v>
      </c>
      <c r="Q10" s="114">
        <f ca="1">INDIRECT(calculation_hide!AR12)</f>
        <v>-0.34210000000000002</v>
      </c>
      <c r="R10" s="114">
        <f ca="1">INDIRECT(calculation_hide!AS12)</f>
        <v>23.342099999999999</v>
      </c>
      <c r="S10" s="114">
        <f ca="1">INDIRECT(calculation_hide!AT12)</f>
        <v>72.976900000000001</v>
      </c>
      <c r="T10" s="114">
        <f ca="1">INDIRECT(calculation_hide!AU12)</f>
        <v>33.407800000000002</v>
      </c>
      <c r="U10" s="114">
        <f ca="1">INDIRECT(calculation_hide!AV12)</f>
        <v>28.655999999999999</v>
      </c>
      <c r="V10" s="114">
        <f ca="1">INDIRECT(calculation_hide!AW12)</f>
        <v>279.2199</v>
      </c>
      <c r="W10" s="115">
        <f ca="1">INDIRECT(calculation_hide!AX12)</f>
        <v>141.64240000000001</v>
      </c>
      <c r="X10" s="114">
        <f ca="1">INDIRECT(calculation_hide!AY12)</f>
        <v>104.30170000000001</v>
      </c>
      <c r="Y10" s="114">
        <f ca="1">INDIRECT(calculation_hide!AZ12)</f>
        <v>75.050000000000011</v>
      </c>
      <c r="AA10" s="160"/>
      <c r="AB10" s="162"/>
    </row>
    <row r="11" spans="1:28" ht="20.25" customHeight="1" x14ac:dyDescent="0.35">
      <c r="A11" s="103" t="s">
        <v>195</v>
      </c>
      <c r="B11" s="116" t="str">
        <f t="shared" ref="B11:Y11" ca="1" si="0">IF(((B10-B9)/B9*100)&gt;100,"(+) ",IF(((B10-B9)/B9*100)&lt;-100,"(-) ",IF(ROUND(((B10-B9)/B9*100),1)=0,"- ",IF(((B10-B9)/B9*100)&gt;0,TEXT(((B10-B9)/B9*100),"+0.0 "),TEXT(((B10-B9)/B9*100),"0.0 ")))))</f>
        <v xml:space="preserve">-3.6 </v>
      </c>
      <c r="C11" s="116" t="str">
        <f t="shared" ca="1" si="0"/>
        <v xml:space="preserve">+7.0 </v>
      </c>
      <c r="D11" s="116" t="str">
        <f t="shared" ca="1" si="0"/>
        <v xml:space="preserve">-4.1 </v>
      </c>
      <c r="E11" s="187" t="str">
        <f t="shared" ca="1" si="0"/>
        <v xml:space="preserve">-50.6 </v>
      </c>
      <c r="F11" s="116" t="str">
        <f t="shared" ca="1" si="0"/>
        <v xml:space="preserve">-8.6 </v>
      </c>
      <c r="G11" s="116" t="str">
        <f t="shared" ca="1" si="0"/>
        <v xml:space="preserve">-16.7 </v>
      </c>
      <c r="H11" s="116" t="str">
        <f t="shared" ca="1" si="0"/>
        <v xml:space="preserve">+0.1 </v>
      </c>
      <c r="I11" s="116" t="str">
        <f t="shared" ca="1" si="0"/>
        <v xml:space="preserve">+5.8 </v>
      </c>
      <c r="J11" s="166" t="str">
        <f t="shared" ca="1" si="0"/>
        <v xml:space="preserve">+2.8 </v>
      </c>
      <c r="K11" s="116" t="str">
        <f t="shared" ca="1" si="0"/>
        <v xml:space="preserve">+11.3 </v>
      </c>
      <c r="L11" s="116" t="str">
        <f t="shared" ca="1" si="0"/>
        <v xml:space="preserve">-1.5 </v>
      </c>
      <c r="M11" s="116" t="str">
        <f t="shared" ca="1" si="0"/>
        <v xml:space="preserve">+3.4 </v>
      </c>
      <c r="N11" s="116" t="str">
        <f t="shared" ca="1" si="0"/>
        <v xml:space="preserve">+29.8 </v>
      </c>
      <c r="O11" s="116" t="str">
        <f t="shared" ca="1" si="0"/>
        <v xml:space="preserve">+4.9 </v>
      </c>
      <c r="P11" s="116" t="str">
        <f t="shared" ca="1" si="0"/>
        <v xml:space="preserve">+19.5 </v>
      </c>
      <c r="Q11" s="116" t="str">
        <f t="shared" ca="1" si="0"/>
        <v xml:space="preserve">+44.0 </v>
      </c>
      <c r="R11" s="116" t="str">
        <f t="shared" ca="1" si="0"/>
        <v xml:space="preserve">+14.4 </v>
      </c>
      <c r="S11" s="116" t="str">
        <f t="shared" ca="1" si="0"/>
        <v xml:space="preserve">-16.6 </v>
      </c>
      <c r="T11" s="116" t="str">
        <f t="shared" ca="1" si="0"/>
        <v xml:space="preserve">+40.2 </v>
      </c>
      <c r="U11" s="116" t="str">
        <f t="shared" ca="1" si="0"/>
        <v xml:space="preserve">+8.1 </v>
      </c>
      <c r="V11" s="116" t="str">
        <f t="shared" ca="1" si="0"/>
        <v xml:space="preserve">+0.8 </v>
      </c>
      <c r="W11" s="117" t="str">
        <f t="shared" ca="1" si="0"/>
        <v xml:space="preserve">+5.2 </v>
      </c>
      <c r="X11" s="116" t="str">
        <f t="shared" ca="1" si="0"/>
        <v xml:space="preserve">+7.2 </v>
      </c>
      <c r="Y11" s="116" t="str">
        <f t="shared" ca="1" si="0"/>
        <v xml:space="preserve">-17.8 </v>
      </c>
      <c r="AA11" s="160"/>
    </row>
    <row r="12" spans="1:28" ht="20.25" customHeight="1" x14ac:dyDescent="0.35">
      <c r="A12" s="114" t="str">
        <f ca="1">INDIRECT(calculation_hide!AC45)</f>
        <v>January - March 2024 [provisional]</v>
      </c>
      <c r="B12" s="157">
        <f ca="1">INDIRECT(calculation_hide!AD45)</f>
        <v>64.966099999999997</v>
      </c>
      <c r="C12" s="114">
        <f ca="1">INDIRECT(calculation_hide!AE45)</f>
        <v>3.2225999999999964</v>
      </c>
      <c r="D12" s="114">
        <f ca="1">INDIRECT(calculation_hide!AF45)</f>
        <v>61.743500000000004</v>
      </c>
      <c r="E12" s="115">
        <f ca="1">INDIRECT(calculation_hide!AG45)</f>
        <v>1.0204</v>
      </c>
      <c r="F12" s="114">
        <f ca="1">INDIRECT(calculation_hide!AH45)</f>
        <v>0.11610000000000001</v>
      </c>
      <c r="G12" s="114">
        <f ca="1">INDIRECT(calculation_hide!AI45)</f>
        <v>22.124500000000001</v>
      </c>
      <c r="H12" s="114">
        <f ca="1">INDIRECT(calculation_hide!AJ45)</f>
        <v>7.5967000000000002</v>
      </c>
      <c r="I12" s="114">
        <f ca="1">INDIRECT(calculation_hide!AK45)</f>
        <v>1.4636</v>
      </c>
      <c r="J12" s="114">
        <f ca="1">INDIRECT(calculation_hide!AL45)</f>
        <v>23.636600000000001</v>
      </c>
      <c r="K12" s="114">
        <f ca="1">INDIRECT(calculation_hide!AM45)</f>
        <v>8.5396999999999998</v>
      </c>
      <c r="L12" s="114">
        <f ca="1">INDIRECT(calculation_hide!AN45)</f>
        <v>15.096799999999998</v>
      </c>
      <c r="M12" s="114">
        <f ca="1">INDIRECT(calculation_hide!AO45)</f>
        <v>0.80770000000000008</v>
      </c>
      <c r="N12" s="114">
        <f ca="1">INDIRECT(calculation_hide!AP45)</f>
        <v>4.8872</v>
      </c>
      <c r="O12" s="114">
        <f ca="1">INDIRECT(calculation_hide!AQ45)</f>
        <v>0.36099999999999999</v>
      </c>
      <c r="P12" s="114">
        <f ca="1">INDIRECT(calculation_hide!AR45)</f>
        <v>-0.184</v>
      </c>
      <c r="Q12" s="114">
        <f ca="1">INDIRECT(calculation_hide!AS45)</f>
        <v>-8.6199999999999999E-2</v>
      </c>
      <c r="R12" s="114">
        <f ca="1">INDIRECT(calculation_hide!AT45)</f>
        <v>6.4013999999999998</v>
      </c>
      <c r="S12" s="114">
        <f ca="1">INDIRECT(calculation_hide!AU45)</f>
        <v>22.1083</v>
      </c>
      <c r="T12" s="114">
        <f ca="1">INDIRECT(calculation_hide!AV45)</f>
        <v>9.0265999999999984</v>
      </c>
      <c r="U12" s="114">
        <f ca="1">INDIRECT(calculation_hide!AW45)</f>
        <v>6.8289000000000009</v>
      </c>
      <c r="V12" s="114">
        <f ca="1">INDIRECT(calculation_hide!AX45)</f>
        <v>77.599000000000004</v>
      </c>
      <c r="W12" s="115">
        <f ca="1">INDIRECT(calculation_hide!AY45)</f>
        <v>38.391800000000003</v>
      </c>
      <c r="X12" s="114">
        <f ca="1">INDIRECT(calculation_hide!AZ45)</f>
        <v>30.795000000000002</v>
      </c>
      <c r="Y12" s="114">
        <f ca="1">INDIRECT(calculation_hide!BA45)</f>
        <v>23.260899999999999</v>
      </c>
      <c r="AA12" s="160"/>
    </row>
    <row r="13" spans="1:28" ht="20.25" customHeight="1" x14ac:dyDescent="0.35">
      <c r="A13" s="114" t="str">
        <f ca="1">INDIRECT(calculation_hide!AC46)</f>
        <v>January - March 2025 [provisional]</v>
      </c>
      <c r="B13" s="115">
        <f ca="1">INDIRECT(calculation_hide!AD46)</f>
        <v>67.29679999999999</v>
      </c>
      <c r="C13" s="114">
        <f ca="1">INDIRECT(calculation_hide!AE46)</f>
        <v>3.2238999999999947</v>
      </c>
      <c r="D13" s="114">
        <f ca="1">INDIRECT(calculation_hide!AF46)</f>
        <v>64.072900000000004</v>
      </c>
      <c r="E13" s="115">
        <f ca="1">INDIRECT(calculation_hide!AG46)</f>
        <v>0</v>
      </c>
      <c r="F13" s="114">
        <f ca="1">INDIRECT(calculation_hide!AH46)</f>
        <v>0.1399</v>
      </c>
      <c r="G13" s="114">
        <f ca="1">INDIRECT(calculation_hide!AI46)</f>
        <v>27.4283</v>
      </c>
      <c r="H13" s="114">
        <f ca="1">INDIRECT(calculation_hide!AJ46)</f>
        <v>8.9504000000000001</v>
      </c>
      <c r="I13" s="114">
        <f ca="1">INDIRECT(calculation_hide!AK46)</f>
        <v>1.1431</v>
      </c>
      <c r="J13" s="114">
        <f ca="1">INDIRECT(calculation_hide!AL46)</f>
        <v>20.2685</v>
      </c>
      <c r="K13" s="114">
        <f ca="1">INDIRECT(calculation_hide!AM46)</f>
        <v>7.2807999999999993</v>
      </c>
      <c r="L13" s="114">
        <f ca="1">INDIRECT(calculation_hide!AN46)</f>
        <v>12.9879</v>
      </c>
      <c r="M13" s="114">
        <f ca="1">INDIRECT(calculation_hide!AO46)</f>
        <v>0.84050000000000002</v>
      </c>
      <c r="N13" s="114">
        <f ca="1">INDIRECT(calculation_hide!AP46)</f>
        <v>5.2603</v>
      </c>
      <c r="O13" s="114">
        <f ca="1">INDIRECT(calculation_hide!AQ46)</f>
        <v>0.2908</v>
      </c>
      <c r="P13" s="114">
        <f ca="1">INDIRECT(calculation_hide!AR46)</f>
        <v>-0.15939999999999999</v>
      </c>
      <c r="Q13" s="114">
        <f ca="1">INDIRECT(calculation_hide!AS46)</f>
        <v>-9.0499999999999997E-2</v>
      </c>
      <c r="R13" s="114">
        <f ca="1">INDIRECT(calculation_hide!AT46)</f>
        <v>5.4817</v>
      </c>
      <c r="S13" s="114">
        <f ca="1">INDIRECT(calculation_hide!AU46)</f>
        <v>27.397600000000001</v>
      </c>
      <c r="T13" s="114">
        <f ca="1">INDIRECT(calculation_hide!AV46)</f>
        <v>8.1786999999999992</v>
      </c>
      <c r="U13" s="114">
        <f ca="1">INDIRECT(calculation_hide!AW46)</f>
        <v>6.9440999999999988</v>
      </c>
      <c r="V13" s="114">
        <f ca="1">INDIRECT(calculation_hide!AX46)</f>
        <v>79.195799999999991</v>
      </c>
      <c r="W13" s="115">
        <f ca="1">INDIRECT(calculation_hide!AY46)</f>
        <v>36.462800000000001</v>
      </c>
      <c r="X13" s="114">
        <f ca="1">INDIRECT(calculation_hide!AZ46)</f>
        <v>27.5124</v>
      </c>
      <c r="Y13" s="114">
        <f ca="1">INDIRECT(calculation_hide!BA46)</f>
        <v>27.568199999999997</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+3.6 </v>
      </c>
      <c r="C14" s="116" t="str">
        <f t="shared" ca="1" si="1"/>
        <v xml:space="preserve">- </v>
      </c>
      <c r="D14" s="116" t="str">
        <f t="shared" ca="1" si="1"/>
        <v xml:space="preserve">+3.8 </v>
      </c>
      <c r="E14" s="117" t="str">
        <f t="shared" ca="1" si="1"/>
        <v xml:space="preserve">-100.0 </v>
      </c>
      <c r="F14" s="116" t="str">
        <f t="shared" ca="1" si="1"/>
        <v xml:space="preserve">+20.5 </v>
      </c>
      <c r="G14" s="116" t="str">
        <f t="shared" ca="1" si="1"/>
        <v xml:space="preserve">+24.0 </v>
      </c>
      <c r="H14" s="116" t="str">
        <f t="shared" ca="1" si="1"/>
        <v xml:space="preserve">+17.8 </v>
      </c>
      <c r="I14" s="116" t="str">
        <f t="shared" ca="1" si="1"/>
        <v xml:space="preserve">-21.9 </v>
      </c>
      <c r="J14" s="116" t="str">
        <f t="shared" ca="1" si="1"/>
        <v xml:space="preserve">-14.2 </v>
      </c>
      <c r="K14" s="116" t="str">
        <f t="shared" ca="1" si="1"/>
        <v xml:space="preserve">-14.7 </v>
      </c>
      <c r="L14" s="116" t="str">
        <f t="shared" ca="1" si="1"/>
        <v xml:space="preserve">-14.0 </v>
      </c>
      <c r="M14" s="116" t="str">
        <f t="shared" ca="1" si="1"/>
        <v xml:space="preserve">+4.1 </v>
      </c>
      <c r="N14" s="116" t="str">
        <f t="shared" ca="1" si="1"/>
        <v xml:space="preserve">+7.6 </v>
      </c>
      <c r="O14" s="116" t="str">
        <f t="shared" ca="1" si="1"/>
        <v xml:space="preserve">-19.4 </v>
      </c>
      <c r="P14" s="116" t="str">
        <f t="shared" ca="1" si="1"/>
        <v xml:space="preserve">-13.4 </v>
      </c>
      <c r="Q14" s="116" t="str">
        <f t="shared" ca="1" si="1"/>
        <v xml:space="preserve">+5.0 </v>
      </c>
      <c r="R14" s="116" t="str">
        <f t="shared" ca="1" si="1"/>
        <v xml:space="preserve">-14.4 </v>
      </c>
      <c r="S14" s="116" t="str">
        <f t="shared" ca="1" si="1"/>
        <v xml:space="preserve">+23.9 </v>
      </c>
      <c r="T14" s="116" t="str">
        <f t="shared" ca="1" si="1"/>
        <v xml:space="preserve">-9.4 </v>
      </c>
      <c r="U14" s="116" t="str">
        <f t="shared" ca="1" si="1"/>
        <v xml:space="preserve">+1.7 </v>
      </c>
      <c r="V14" s="116" t="str">
        <f t="shared" ca="1" si="1"/>
        <v xml:space="preserve">+2.1 </v>
      </c>
      <c r="W14" s="117" t="str">
        <f t="shared" ca="1" si="1"/>
        <v xml:space="preserve">-5.0 </v>
      </c>
      <c r="X14" s="116" t="str">
        <f t="shared" ca="1" si="1"/>
        <v xml:space="preserve">-10.7 </v>
      </c>
      <c r="Y14" s="116" t="str">
        <f t="shared" ca="1" si="1"/>
        <v xml:space="preserve">+18.5 </v>
      </c>
      <c r="AA14" s="160"/>
    </row>
    <row r="15" spans="1:28" ht="20.25" customHeight="1" x14ac:dyDescent="0.35">
      <c r="A15" s="102" t="str">
        <f ca="1">INDIRECT(calculation_hide!AC18)</f>
        <v>January 2024</v>
      </c>
      <c r="B15" s="114">
        <f ca="1">INDIRECT(calculation_hide!AD18)</f>
        <v>24.820499999999999</v>
      </c>
      <c r="C15" s="114">
        <f ca="1">INDIRECT(calculation_hide!AE18)</f>
        <v>1.1642999999999972</v>
      </c>
      <c r="D15" s="114">
        <f ca="1">INDIRECT(calculation_hide!AF18)</f>
        <v>23.656200000000002</v>
      </c>
      <c r="E15" s="115">
        <f ca="1">INDIRECT(calculation_hide!AG18)</f>
        <v>0.46949999999999997</v>
      </c>
      <c r="F15" s="114">
        <f ca="1">INDIRECT(calculation_hide!AH18)</f>
        <v>4.53E-2</v>
      </c>
      <c r="G15" s="114">
        <f ca="1">INDIRECT(calculation_hide!AI18)</f>
        <v>9.8435000000000006</v>
      </c>
      <c r="H15" s="114">
        <f ca="1">INDIRECT(calculation_hide!AJ18)</f>
        <v>2.3572000000000002</v>
      </c>
      <c r="I15" s="114">
        <f ca="1">INDIRECT(calculation_hide!AK18)</f>
        <v>0.48970000000000002</v>
      </c>
      <c r="J15" s="114">
        <f ca="1">INDIRECT(calculation_hide!AL18)</f>
        <v>8.5202000000000009</v>
      </c>
      <c r="K15" s="114">
        <f ca="1">INDIRECT(calculation_hide!AM18)</f>
        <v>2.8544</v>
      </c>
      <c r="L15" s="114">
        <f ca="1">INDIRECT(calculation_hide!AN18)</f>
        <v>5.6657999999999999</v>
      </c>
      <c r="M15" s="114">
        <f ca="1">INDIRECT(calculation_hide!AO18)</f>
        <v>0.1348</v>
      </c>
      <c r="N15" s="114">
        <f ca="1">INDIRECT(calculation_hide!AP18)</f>
        <v>1.7669999999999999</v>
      </c>
      <c r="O15" s="114">
        <f ca="1">INDIRECT(calculation_hide!AQ18)</f>
        <v>0.1246</v>
      </c>
      <c r="P15" s="114">
        <f ca="1">INDIRECT(calculation_hide!AR18)</f>
        <v>-6.6400000000000001E-2</v>
      </c>
      <c r="Q15" s="114">
        <f ca="1">INDIRECT(calculation_hide!AS18)</f>
        <v>-2.92E-2</v>
      </c>
      <c r="R15" s="114">
        <f ca="1">INDIRECT(calculation_hide!AT18)</f>
        <v>2.4180999999999999</v>
      </c>
      <c r="S15" s="114">
        <f ca="1">INDIRECT(calculation_hide!AU18)</f>
        <v>9.8320000000000007</v>
      </c>
      <c r="T15" s="114">
        <f ca="1">INDIRECT(calculation_hide!AV18)</f>
        <v>1.93</v>
      </c>
      <c r="U15" s="114">
        <f ca="1">INDIRECT(calculation_hide!AW18)</f>
        <v>2.6150000000000002</v>
      </c>
      <c r="V15" s="114">
        <f ca="1">INDIRECT(calculation_hide!AX18)</f>
        <v>28.2012</v>
      </c>
      <c r="W15" s="157">
        <f ca="1">INDIRECT(calculation_hide!AY18)</f>
        <v>13.269</v>
      </c>
      <c r="X15" s="114">
        <f ca="1">INDIRECT(calculation_hide!AZ18)</f>
        <v>10.9117</v>
      </c>
      <c r="Y15" s="114">
        <f ca="1">INDIRECT(calculation_hide!BA18)</f>
        <v>10.3583</v>
      </c>
      <c r="AA15" s="160"/>
    </row>
    <row r="16" spans="1:28" ht="20.25" customHeight="1" x14ac:dyDescent="0.35">
      <c r="A16" s="102" t="str">
        <f ca="1">INDIRECT(calculation_hide!AC19)</f>
        <v>February 2024</v>
      </c>
      <c r="B16" s="114">
        <f ca="1">INDIRECT(calculation_hide!AD19)</f>
        <v>20.301300000000001</v>
      </c>
      <c r="C16" s="114">
        <f ca="1">INDIRECT(calculation_hide!AE19)</f>
        <v>0.98140000000000072</v>
      </c>
      <c r="D16" s="114">
        <f ca="1">INDIRECT(calculation_hide!AF19)</f>
        <v>19.319900000000001</v>
      </c>
      <c r="E16" s="115">
        <f ca="1">INDIRECT(calculation_hide!AG19)</f>
        <v>0.21929999999999999</v>
      </c>
      <c r="F16" s="114">
        <f ca="1">INDIRECT(calculation_hide!AH19)</f>
        <v>3.6299999999999999E-2</v>
      </c>
      <c r="G16" s="114">
        <f ca="1">INDIRECT(calculation_hide!AI19)</f>
        <v>6.3448000000000002</v>
      </c>
      <c r="H16" s="114">
        <f ca="1">INDIRECT(calculation_hide!AJ19)</f>
        <v>2.5394999999999999</v>
      </c>
      <c r="I16" s="114">
        <f ca="1">INDIRECT(calculation_hide!AK19)</f>
        <v>0.55410000000000004</v>
      </c>
      <c r="J16" s="114">
        <f ca="1">INDIRECT(calculation_hide!AL19)</f>
        <v>7.7675999999999998</v>
      </c>
      <c r="K16" s="114">
        <f ca="1">INDIRECT(calculation_hide!AM19)</f>
        <v>2.9390999999999998</v>
      </c>
      <c r="L16" s="114">
        <f ca="1">INDIRECT(calculation_hide!AN19)</f>
        <v>4.8284000000000002</v>
      </c>
      <c r="M16" s="114">
        <f ca="1">INDIRECT(calculation_hide!AO19)</f>
        <v>0.1827</v>
      </c>
      <c r="N16" s="114">
        <f ca="1">INDIRECT(calculation_hide!AP19)</f>
        <v>1.6445000000000001</v>
      </c>
      <c r="O16" s="114">
        <f ca="1">INDIRECT(calculation_hide!AQ19)</f>
        <v>0.1153</v>
      </c>
      <c r="P16" s="114">
        <f ca="1">INDIRECT(calculation_hide!AR19)</f>
        <v>-5.74E-2</v>
      </c>
      <c r="Q16" s="114">
        <f ca="1">INDIRECT(calculation_hide!AS19)</f>
        <v>-2.6700000000000002E-2</v>
      </c>
      <c r="R16" s="114">
        <f ca="1">INDIRECT(calculation_hide!AT19)</f>
        <v>2.0118</v>
      </c>
      <c r="S16" s="114">
        <f ca="1">INDIRECT(calculation_hide!AU19)</f>
        <v>6.3486000000000002</v>
      </c>
      <c r="T16" s="114">
        <f ca="1">INDIRECT(calculation_hide!AV19)</f>
        <v>3.0922999999999998</v>
      </c>
      <c r="U16" s="114">
        <f ca="1">INDIRECT(calculation_hide!AW19)</f>
        <v>2.14</v>
      </c>
      <c r="V16" s="114">
        <f ca="1">INDIRECT(calculation_hide!AX19)</f>
        <v>24.552199999999999</v>
      </c>
      <c r="W16" s="115">
        <f ca="1">INDIRECT(calculation_hide!AY19)</f>
        <v>12.6883</v>
      </c>
      <c r="X16" s="114">
        <f ca="1">INDIRECT(calculation_hide!AZ19)</f>
        <v>10.148899999999999</v>
      </c>
      <c r="Y16" s="114">
        <f ca="1">INDIRECT(calculation_hide!BA19)</f>
        <v>6.6003999999999996</v>
      </c>
      <c r="AA16" s="160"/>
    </row>
    <row r="17" spans="1:27" ht="20.25" customHeight="1" x14ac:dyDescent="0.35">
      <c r="A17" s="102" t="str">
        <f ca="1">INDIRECT(calculation_hide!AC20)</f>
        <v>March 2024</v>
      </c>
      <c r="B17" s="114">
        <f ca="1">INDIRECT(calculation_hide!AD20)</f>
        <v>19.8443</v>
      </c>
      <c r="C17" s="114">
        <f ca="1">INDIRECT(calculation_hide!AE20)</f>
        <v>1.0768999999999984</v>
      </c>
      <c r="D17" s="114">
        <f ca="1">INDIRECT(calculation_hide!AF20)</f>
        <v>18.767400000000002</v>
      </c>
      <c r="E17" s="115">
        <f ca="1">INDIRECT(calculation_hide!AG20)</f>
        <v>0.33160000000000001</v>
      </c>
      <c r="F17" s="114">
        <f ca="1">INDIRECT(calculation_hide!AH20)</f>
        <v>3.4500000000000003E-2</v>
      </c>
      <c r="G17" s="114">
        <f ca="1">INDIRECT(calculation_hide!AI20)</f>
        <v>5.9362000000000004</v>
      </c>
      <c r="H17" s="114">
        <f ca="1">INDIRECT(calculation_hide!AJ20)</f>
        <v>2.7</v>
      </c>
      <c r="I17" s="114">
        <f ca="1">INDIRECT(calculation_hide!AK20)</f>
        <v>0.41980000000000001</v>
      </c>
      <c r="J17" s="114">
        <f ca="1">INDIRECT(calculation_hide!AL20)</f>
        <v>7.3487999999999998</v>
      </c>
      <c r="K17" s="114">
        <f ca="1">INDIRECT(calculation_hide!AM20)</f>
        <v>2.7462</v>
      </c>
      <c r="L17" s="114">
        <f ca="1">INDIRECT(calculation_hide!AN20)</f>
        <v>4.6025999999999998</v>
      </c>
      <c r="M17" s="114">
        <f ca="1">INDIRECT(calculation_hide!AO20)</f>
        <v>0.49020000000000002</v>
      </c>
      <c r="N17" s="114">
        <f ca="1">INDIRECT(calculation_hide!AP20)</f>
        <v>1.4757</v>
      </c>
      <c r="O17" s="114">
        <f ca="1">INDIRECT(calculation_hide!AQ20)</f>
        <v>0.1211</v>
      </c>
      <c r="P17" s="114">
        <f ca="1">INDIRECT(calculation_hide!AR20)</f>
        <v>-6.0199999999999997E-2</v>
      </c>
      <c r="Q17" s="114">
        <f ca="1">INDIRECT(calculation_hide!AS20)</f>
        <v>-3.0300000000000001E-2</v>
      </c>
      <c r="R17" s="114">
        <f ca="1">INDIRECT(calculation_hide!AT20)</f>
        <v>1.9715</v>
      </c>
      <c r="S17" s="114">
        <f ca="1">INDIRECT(calculation_hide!AU20)</f>
        <v>5.9276999999999997</v>
      </c>
      <c r="T17" s="114">
        <f ca="1">INDIRECT(calculation_hide!AV20)</f>
        <v>4.0042999999999997</v>
      </c>
      <c r="U17" s="114">
        <f ca="1">INDIRECT(calculation_hide!AW20)</f>
        <v>2.0739000000000001</v>
      </c>
      <c r="V17" s="114">
        <f ca="1">INDIRECT(calculation_hide!AX20)</f>
        <v>24.845600000000005</v>
      </c>
      <c r="W17" s="208">
        <f ca="1">INDIRECT(calculation_hide!AY20)</f>
        <v>12.4345</v>
      </c>
      <c r="X17" s="114">
        <f ca="1">INDIRECT(calculation_hide!AZ20)</f>
        <v>9.7344000000000008</v>
      </c>
      <c r="Y17" s="114">
        <f ca="1">INDIRECT(calculation_hide!BA20)</f>
        <v>6.3022</v>
      </c>
      <c r="AA17" s="160"/>
    </row>
    <row r="18" spans="1:27" ht="20.25" customHeight="1" x14ac:dyDescent="0.35">
      <c r="A18" s="104" t="s">
        <v>36</v>
      </c>
      <c r="B18" s="118">
        <f t="shared" ref="B18:Y18" ca="1" si="2">SUM(B15:B17)</f>
        <v>64.966099999999997</v>
      </c>
      <c r="C18" s="118">
        <f t="shared" ca="1" si="2"/>
        <v>3.2225999999999964</v>
      </c>
      <c r="D18" s="118">
        <f t="shared" ca="1" si="2"/>
        <v>61.743500000000004</v>
      </c>
      <c r="E18" s="119">
        <f t="shared" ca="1" si="2"/>
        <v>1.0204</v>
      </c>
      <c r="F18" s="118">
        <f t="shared" ca="1" si="2"/>
        <v>0.11610000000000001</v>
      </c>
      <c r="G18" s="118">
        <f t="shared" ca="1" si="2"/>
        <v>22.124500000000001</v>
      </c>
      <c r="H18" s="118">
        <f t="shared" ca="1" si="2"/>
        <v>7.5967000000000002</v>
      </c>
      <c r="I18" s="118">
        <f t="shared" ca="1" si="2"/>
        <v>1.4636</v>
      </c>
      <c r="J18" s="118">
        <f t="shared" ca="1" si="2"/>
        <v>23.636600000000001</v>
      </c>
      <c r="K18" s="118">
        <f t="shared" ca="1" si="2"/>
        <v>8.5396999999999998</v>
      </c>
      <c r="L18" s="118">
        <f t="shared" ca="1" si="2"/>
        <v>15.096799999999998</v>
      </c>
      <c r="M18" s="118">
        <f t="shared" ca="1" si="2"/>
        <v>0.80770000000000008</v>
      </c>
      <c r="N18" s="118">
        <f t="shared" ca="1" si="2"/>
        <v>4.8872</v>
      </c>
      <c r="O18" s="118">
        <f t="shared" ca="1" si="2"/>
        <v>0.36099999999999999</v>
      </c>
      <c r="P18" s="118">
        <f t="shared" ca="1" si="2"/>
        <v>-0.184</v>
      </c>
      <c r="Q18" s="118">
        <f t="shared" ca="1" si="2"/>
        <v>-8.6199999999999999E-2</v>
      </c>
      <c r="R18" s="118">
        <f t="shared" ca="1" si="2"/>
        <v>6.4013999999999998</v>
      </c>
      <c r="S18" s="118">
        <f t="shared" ca="1" si="2"/>
        <v>22.1083</v>
      </c>
      <c r="T18" s="118">
        <f t="shared" ca="1" si="2"/>
        <v>9.0265999999999984</v>
      </c>
      <c r="U18" s="118">
        <f t="shared" ca="1" si="2"/>
        <v>6.8289000000000009</v>
      </c>
      <c r="V18" s="120">
        <f t="shared" ca="1" si="2"/>
        <v>77.599000000000004</v>
      </c>
      <c r="W18" s="119">
        <f t="shared" ca="1" si="2"/>
        <v>38.391800000000003</v>
      </c>
      <c r="X18" s="118">
        <f t="shared" ca="1" si="2"/>
        <v>30.795000000000002</v>
      </c>
      <c r="Y18" s="120">
        <f t="shared" ca="1" si="2"/>
        <v>23.260899999999999</v>
      </c>
      <c r="AA18" s="160"/>
    </row>
    <row r="19" spans="1:27" ht="20.25" customHeight="1" x14ac:dyDescent="0.35">
      <c r="A19" s="102" t="str">
        <f ca="1">INDIRECT(calculation_hide!AC30)</f>
        <v xml:space="preserve">January 2025 </v>
      </c>
      <c r="B19" s="114">
        <f ca="1">INDIRECT(calculation_hide!AD30)</f>
        <v>24.6737</v>
      </c>
      <c r="C19" s="114">
        <f ca="1">INDIRECT(calculation_hide!AE30)</f>
        <v>1.1577999999999999</v>
      </c>
      <c r="D19" s="114">
        <f ca="1">INDIRECT(calculation_hide!AF30)</f>
        <v>23.515899999999998</v>
      </c>
      <c r="E19" s="115">
        <f ca="1">INDIRECT(calculation_hide!AG30)</f>
        <v>0</v>
      </c>
      <c r="F19" s="114">
        <f ca="1">INDIRECT(calculation_hide!AH30)</f>
        <v>6.6299999999999998E-2</v>
      </c>
      <c r="G19" s="114">
        <f ca="1">INDIRECT(calculation_hide!AI30)</f>
        <v>10.925799999999999</v>
      </c>
      <c r="H19" s="114">
        <f ca="1">INDIRECT(calculation_hide!AJ30)</f>
        <v>3.2663000000000002</v>
      </c>
      <c r="I19" s="114">
        <f ca="1">INDIRECT(calculation_hide!AK30)</f>
        <v>0.4854</v>
      </c>
      <c r="J19" s="114">
        <f ca="1">INDIRECT(calculation_hide!AL30)</f>
        <v>6.7801999999999998</v>
      </c>
      <c r="K19" s="114">
        <f ca="1">INDIRECT(calculation_hide!AM30)</f>
        <v>2.3153999999999999</v>
      </c>
      <c r="L19" s="114">
        <f ca="1">INDIRECT(calculation_hide!AN30)</f>
        <v>4.4648000000000003</v>
      </c>
      <c r="M19" s="114">
        <f ca="1">INDIRECT(calculation_hide!AO30)</f>
        <v>0.12790000000000001</v>
      </c>
      <c r="N19" s="114">
        <f ca="1">INDIRECT(calculation_hide!AP30)</f>
        <v>1.8507</v>
      </c>
      <c r="O19" s="114">
        <f ca="1">INDIRECT(calculation_hide!AQ30)</f>
        <v>0.1094</v>
      </c>
      <c r="P19" s="114">
        <f ca="1">INDIRECT(calculation_hide!AR30)</f>
        <v>-6.4199999999999993E-2</v>
      </c>
      <c r="Q19" s="114">
        <f ca="1">INDIRECT(calculation_hide!AS30)</f>
        <v>-3.2300000000000002E-2</v>
      </c>
      <c r="R19" s="114">
        <f ca="1">INDIRECT(calculation_hide!AT30)</f>
        <v>2.0392999999999999</v>
      </c>
      <c r="S19" s="114">
        <f ca="1">INDIRECT(calculation_hide!AU30)</f>
        <v>10.8918</v>
      </c>
      <c r="T19" s="114">
        <f ca="1">INDIRECT(calculation_hide!AV30)</f>
        <v>2.5745</v>
      </c>
      <c r="U19" s="114">
        <f ca="1">INDIRECT(calculation_hide!AW30)</f>
        <v>2.6585999999999999</v>
      </c>
      <c r="V19" s="114">
        <f ca="1">INDIRECT(calculation_hide!AX30)</f>
        <v>28.748999999999999</v>
      </c>
      <c r="W19" s="115">
        <f ca="1">INDIRECT(calculation_hide!AY30)</f>
        <v>12.5105</v>
      </c>
      <c r="X19" s="114">
        <f ca="1">INDIRECT(calculation_hide!AZ30)</f>
        <v>9.2442000000000011</v>
      </c>
      <c r="Y19" s="114">
        <f ca="1">INDIRECT(calculation_hide!BA30)</f>
        <v>10.992099999999999</v>
      </c>
      <c r="AA19" s="160"/>
    </row>
    <row r="20" spans="1:27" ht="20.25" customHeight="1" x14ac:dyDescent="0.35">
      <c r="A20" s="102" t="str">
        <f ca="1">INDIRECT(calculation_hide!AC31)</f>
        <v xml:space="preserve">February 2025 </v>
      </c>
      <c r="B20" s="114">
        <f ca="1">INDIRECT(calculation_hide!AD31)</f>
        <v>22.454999999999998</v>
      </c>
      <c r="C20" s="114">
        <f ca="1">INDIRECT(calculation_hide!AE31)</f>
        <v>1.0059</v>
      </c>
      <c r="D20" s="114">
        <f ca="1">INDIRECT(calculation_hide!AF31)</f>
        <v>21.449100000000001</v>
      </c>
      <c r="E20" s="115">
        <f ca="1">INDIRECT(calculation_hide!AG31)</f>
        <v>0</v>
      </c>
      <c r="F20" s="114">
        <f ca="1">INDIRECT(calculation_hide!AH31)</f>
        <v>4.4200000000000003E-2</v>
      </c>
      <c r="G20" s="114">
        <f ca="1">INDIRECT(calculation_hide!AI31)</f>
        <v>8.6730999999999998</v>
      </c>
      <c r="H20" s="114">
        <f ca="1">INDIRECT(calculation_hide!AJ31)</f>
        <v>2.9771000000000001</v>
      </c>
      <c r="I20" s="114">
        <f ca="1">INDIRECT(calculation_hide!AK31)</f>
        <v>0.35670000000000002</v>
      </c>
      <c r="J20" s="114">
        <f ca="1">INDIRECT(calculation_hide!AL31)</f>
        <v>7.3632</v>
      </c>
      <c r="K20" s="114">
        <f ca="1">INDIRECT(calculation_hide!AM31)</f>
        <v>2.6093000000000002</v>
      </c>
      <c r="L20" s="114">
        <f ca="1">INDIRECT(calculation_hide!AN31)</f>
        <v>4.7539999999999996</v>
      </c>
      <c r="M20" s="114">
        <f ca="1">INDIRECT(calculation_hide!AO31)</f>
        <v>0.18210000000000001</v>
      </c>
      <c r="N20" s="114">
        <f ca="1">INDIRECT(calculation_hide!AP31)</f>
        <v>1.8301000000000001</v>
      </c>
      <c r="O20" s="114">
        <f ca="1">INDIRECT(calculation_hide!AQ31)</f>
        <v>9.9599999999999994E-2</v>
      </c>
      <c r="P20" s="114">
        <f ca="1">INDIRECT(calculation_hide!AR31)</f>
        <v>-5.0599999999999999E-2</v>
      </c>
      <c r="Q20" s="114">
        <f ca="1">INDIRECT(calculation_hide!AS31)</f>
        <v>-2.7E-2</v>
      </c>
      <c r="R20" s="114">
        <f ca="1">INDIRECT(calculation_hide!AT31)</f>
        <v>1.9419999999999999</v>
      </c>
      <c r="S20" s="114">
        <f ca="1">INDIRECT(calculation_hide!AU31)</f>
        <v>8.6859999999999999</v>
      </c>
      <c r="T20" s="114">
        <f ca="1">INDIRECT(calculation_hide!AV31)</f>
        <v>1.8866000000000001</v>
      </c>
      <c r="U20" s="114">
        <f ca="1">INDIRECT(calculation_hide!AW31)</f>
        <v>2.1732999999999998</v>
      </c>
      <c r="V20" s="114">
        <f ca="1">INDIRECT(calculation_hide!AX31)</f>
        <v>25.5091</v>
      </c>
      <c r="W20" s="115">
        <f ca="1">INDIRECT(calculation_hide!AY31)</f>
        <v>12.709199999999999</v>
      </c>
      <c r="X20" s="114">
        <f ca="1">INDIRECT(calculation_hide!AZ31)</f>
        <v>9.7321000000000009</v>
      </c>
      <c r="Y20" s="114">
        <f ca="1">INDIRECT(calculation_hide!BA31)</f>
        <v>8.7172999999999998</v>
      </c>
      <c r="AA20" s="160"/>
    </row>
    <row r="21" spans="1:27" ht="20.25" customHeight="1" x14ac:dyDescent="0.35">
      <c r="A21" s="102" t="str">
        <f ca="1">INDIRECT(calculation_hide!AC32)</f>
        <v>March 2025 [provisional]</v>
      </c>
      <c r="B21" s="114">
        <f ca="1">INDIRECT(calculation_hide!AD32)</f>
        <v>20.168099999999999</v>
      </c>
      <c r="C21" s="114">
        <f ca="1">INDIRECT(calculation_hide!AE32)</f>
        <v>1.0601999999999947</v>
      </c>
      <c r="D21" s="114">
        <f ca="1">INDIRECT(calculation_hide!AF32)</f>
        <v>19.107900000000001</v>
      </c>
      <c r="E21" s="115">
        <f ca="1">INDIRECT(calculation_hide!AG32)</f>
        <v>0</v>
      </c>
      <c r="F21" s="114">
        <f ca="1">INDIRECT(calculation_hide!AH32)</f>
        <v>2.9399999999999999E-2</v>
      </c>
      <c r="G21" s="114">
        <f ca="1">INDIRECT(calculation_hide!AI32)</f>
        <v>7.8293999999999997</v>
      </c>
      <c r="H21" s="114">
        <f ca="1">INDIRECT(calculation_hide!AJ32)</f>
        <v>2.7069999999999999</v>
      </c>
      <c r="I21" s="114">
        <f ca="1">INDIRECT(calculation_hide!AK32)</f>
        <v>0.30099999999999999</v>
      </c>
      <c r="J21" s="114">
        <f ca="1">INDIRECT(calculation_hide!AL32)</f>
        <v>6.1250999999999998</v>
      </c>
      <c r="K21" s="114">
        <f ca="1">INDIRECT(calculation_hide!AM32)</f>
        <v>2.3561000000000001</v>
      </c>
      <c r="L21" s="114">
        <f ca="1">INDIRECT(calculation_hide!AN32)</f>
        <v>3.7690999999999999</v>
      </c>
      <c r="M21" s="114">
        <f ca="1">INDIRECT(calculation_hide!AO32)</f>
        <v>0.53049999999999997</v>
      </c>
      <c r="N21" s="114">
        <f ca="1">INDIRECT(calculation_hide!AP32)</f>
        <v>1.5794999999999999</v>
      </c>
      <c r="O21" s="114">
        <f ca="1">INDIRECT(calculation_hide!AQ32)</f>
        <v>8.1799999999999998E-2</v>
      </c>
      <c r="P21" s="114">
        <f ca="1">INDIRECT(calculation_hide!AR32)</f>
        <v>-4.4600000000000001E-2</v>
      </c>
      <c r="Q21" s="114">
        <f ca="1">INDIRECT(calculation_hide!AS32)</f>
        <v>-3.1199999999999999E-2</v>
      </c>
      <c r="R21" s="114">
        <f ca="1">INDIRECT(calculation_hide!AT32)</f>
        <v>1.5004</v>
      </c>
      <c r="S21" s="114">
        <f ca="1">INDIRECT(calculation_hide!AU32)</f>
        <v>7.8197999999999999</v>
      </c>
      <c r="T21" s="114">
        <f ca="1">INDIRECT(calculation_hide!AV32)</f>
        <v>3.7176</v>
      </c>
      <c r="U21" s="114">
        <f ca="1">INDIRECT(calculation_hide!AW32)</f>
        <v>2.1122000000000001</v>
      </c>
      <c r="V21" s="114">
        <f ca="1">INDIRECT(calculation_hide!AX32)</f>
        <v>24.9377</v>
      </c>
      <c r="W21" s="115">
        <f ca="1">INDIRECT(calculation_hide!AY32)</f>
        <v>11.2431</v>
      </c>
      <c r="X21" s="114">
        <f ca="1">INDIRECT(calculation_hide!AZ32)</f>
        <v>8.5360999999999994</v>
      </c>
      <c r="Y21" s="114">
        <f ca="1">INDIRECT(calculation_hide!BA32)</f>
        <v>7.8587999999999996</v>
      </c>
      <c r="AA21" s="160"/>
    </row>
    <row r="22" spans="1:27" ht="20.25" customHeight="1" x14ac:dyDescent="0.35">
      <c r="A22" s="104" t="s">
        <v>36</v>
      </c>
      <c r="B22" s="118">
        <f t="shared" ref="B22:Y22" ca="1" si="3">SUM(B19:B21)</f>
        <v>67.29679999999999</v>
      </c>
      <c r="C22" s="118">
        <f t="shared" ca="1" si="3"/>
        <v>3.2238999999999947</v>
      </c>
      <c r="D22" s="118">
        <f ca="1">SUM(D19:D21)</f>
        <v>64.072900000000004</v>
      </c>
      <c r="E22" s="119">
        <f t="shared" ca="1" si="3"/>
        <v>0</v>
      </c>
      <c r="F22" s="118">
        <f t="shared" ca="1" si="3"/>
        <v>0.1399</v>
      </c>
      <c r="G22" s="118">
        <f t="shared" ca="1" si="3"/>
        <v>27.4283</v>
      </c>
      <c r="H22" s="118">
        <f t="shared" ca="1" si="3"/>
        <v>8.9504000000000001</v>
      </c>
      <c r="I22" s="118">
        <f t="shared" ca="1" si="3"/>
        <v>1.1431</v>
      </c>
      <c r="J22" s="118">
        <f t="shared" ca="1" si="3"/>
        <v>20.2685</v>
      </c>
      <c r="K22" s="118">
        <f t="shared" ca="1" si="3"/>
        <v>7.2807999999999993</v>
      </c>
      <c r="L22" s="118">
        <f t="shared" ca="1" si="3"/>
        <v>12.9879</v>
      </c>
      <c r="M22" s="118">
        <f t="shared" ca="1" si="3"/>
        <v>0.84050000000000002</v>
      </c>
      <c r="N22" s="118">
        <f t="shared" ca="1" si="3"/>
        <v>5.2603</v>
      </c>
      <c r="O22" s="118">
        <f t="shared" ca="1" si="3"/>
        <v>0.2908</v>
      </c>
      <c r="P22" s="118">
        <f t="shared" ca="1" si="3"/>
        <v>-0.15939999999999999</v>
      </c>
      <c r="Q22" s="118">
        <f t="shared" ref="Q22" ca="1" si="4">SUM(Q19:Q21)</f>
        <v>-9.0499999999999997E-2</v>
      </c>
      <c r="R22" s="118">
        <f t="shared" ca="1" si="3"/>
        <v>5.4817</v>
      </c>
      <c r="S22" s="118">
        <f t="shared" ca="1" si="3"/>
        <v>27.397600000000001</v>
      </c>
      <c r="T22" s="118">
        <f t="shared" ca="1" si="3"/>
        <v>8.1786999999999992</v>
      </c>
      <c r="U22" s="118">
        <f t="shared" ca="1" si="3"/>
        <v>6.9440999999999988</v>
      </c>
      <c r="V22" s="118">
        <f t="shared" ca="1" si="3"/>
        <v>79.195799999999991</v>
      </c>
      <c r="W22" s="119">
        <f t="shared" ca="1" si="3"/>
        <v>36.462800000000001</v>
      </c>
      <c r="X22" s="118">
        <f t="shared" ca="1" si="3"/>
        <v>27.5124</v>
      </c>
      <c r="Y22" s="120">
        <f t="shared" ca="1" si="3"/>
        <v>27.568199999999997</v>
      </c>
      <c r="AA22" s="160"/>
    </row>
    <row r="23" spans="1:27" ht="20.25" customHeight="1" x14ac:dyDescent="0.35">
      <c r="A23" s="103" t="s">
        <v>160</v>
      </c>
      <c r="B23" s="121" t="str">
        <f t="shared" ref="B23:H23" ca="1" si="5">IF(((B22-B18)/B18*100)&gt;100,"(+) ",IF(((B22-B18)/B18*100)&lt;-100,"(-) ",IF(ROUND(((B22-B18)/B18*100),1)=0,"- ",IF(((B22-B18)/B18*100)&gt;0,TEXT(((B22-B18)/B18*100),"+0.0 "),TEXT(((B22-B18)/B18*100),"0.0 ")))))</f>
        <v xml:space="preserve">+3.6 </v>
      </c>
      <c r="C23" s="121" t="str">
        <f t="shared" ca="1" si="5"/>
        <v xml:space="preserve">- </v>
      </c>
      <c r="D23" s="121" t="str">
        <f t="shared" ca="1" si="5"/>
        <v xml:space="preserve">+3.8 </v>
      </c>
      <c r="E23" s="122" t="str">
        <f t="shared" ca="1" si="5"/>
        <v xml:space="preserve">-100.0 </v>
      </c>
      <c r="F23" s="121" t="str">
        <f t="shared" ca="1" si="5"/>
        <v xml:space="preserve">+20.5 </v>
      </c>
      <c r="G23" s="121" t="str">
        <f t="shared" ca="1" si="5"/>
        <v xml:space="preserve">+24.0 </v>
      </c>
      <c r="H23" s="121" t="str">
        <f t="shared" ca="1" si="5"/>
        <v xml:space="preserve">+17.8 </v>
      </c>
      <c r="I23" s="169" t="str">
        <f ca="1">IF(((I22-I18)/I18*100)&gt;100,"(+) ",IF(((I22-I18)/I18*100)&lt;-50,"(-) ",IF(ROUND(((I22-I18)/I18*100),1)=0,"- ",IF(((I22-I18)/I18*100)&gt;0,TEXT(((I22-I18)/I18*100),"+0.0 "),TEXT(((I22-I18)/I18*100),"0.0 ")))))</f>
        <v xml:space="preserve">-21.9 </v>
      </c>
      <c r="J23" s="121" t="str">
        <f t="shared" ref="J23:Y23" ca="1" si="6">IF(((J22-J18)/J18*100)&gt;100,"(+) ",IF(((J22-J18)/J18*100)&lt;-50,"(-) ",IF(ROUND(((J22-J18)/J18*100),1)=0,"- ",IF(((J22-J18)/J18*100)&gt;0,TEXT(((J22-J18)/J18*100),"+0.0 "),TEXT(((J22-J18)/J18*100),"0.0 ")))))</f>
        <v xml:space="preserve">-14.2 </v>
      </c>
      <c r="K23" s="121" t="str">
        <f t="shared" ca="1" si="6"/>
        <v xml:space="preserve">-14.7 </v>
      </c>
      <c r="L23" s="121" t="str">
        <f t="shared" ca="1" si="6"/>
        <v xml:space="preserve">-14.0 </v>
      </c>
      <c r="M23" s="121" t="str">
        <f t="shared" ca="1" si="6"/>
        <v xml:space="preserve">+4.1 </v>
      </c>
      <c r="N23" s="173" t="str">
        <f t="shared" ca="1" si="6"/>
        <v xml:space="preserve">+7.6 </v>
      </c>
      <c r="O23" s="121" t="str">
        <f t="shared" ca="1" si="6"/>
        <v xml:space="preserve">-19.4 </v>
      </c>
      <c r="P23" s="121" t="str">
        <f t="shared" ca="1" si="6"/>
        <v xml:space="preserve">-13.4 </v>
      </c>
      <c r="Q23" s="121" t="str">
        <f t="shared" ref="Q23" ca="1" si="7">IF(((Q22-Q18)/Q18*100)&gt;100,"(+) ",IF(((Q22-Q18)/Q18*100)&lt;-50,"(-) ",IF(ROUND(((Q22-Q18)/Q18*100),1)=0,"- ",IF(((Q22-Q18)/Q18*100)&gt;0,TEXT(((Q22-Q18)/Q18*100),"+0.0 "),TEXT(((Q22-Q18)/Q18*100),"0.0 ")))))</f>
        <v xml:space="preserve">+5.0 </v>
      </c>
      <c r="R23" s="121" t="str">
        <f t="shared" ca="1" si="6"/>
        <v xml:space="preserve">-14.4 </v>
      </c>
      <c r="S23" s="121" t="str">
        <f t="shared" ca="1" si="6"/>
        <v xml:space="preserve">+23.9 </v>
      </c>
      <c r="T23" s="186" t="str">
        <f ca="1">IF(((T22-T18)/T18*100)&gt;100,"(+) ",IF(((T22-T18)/T18*100)&lt;-50,"(-) ",IF(ROUND(((T22-T18)/T18*100),1)=0,"- ",IF(((T22-T18)/T18*100)&gt;0,TEXT(((T22-T18)/T18*100),"+0.0 "),TEXT(((T22-T18)/T18*100),"0.0 ")))))</f>
        <v xml:space="preserve">-9.4 </v>
      </c>
      <c r="U23" s="167" t="str">
        <f t="shared" ca="1" si="6"/>
        <v xml:space="preserve">+1.7 </v>
      </c>
      <c r="V23" s="172" t="str">
        <f t="shared" ca="1" si="6"/>
        <v xml:space="preserve">+2.1 </v>
      </c>
      <c r="W23" s="198" t="str">
        <f t="shared" ca="1" si="6"/>
        <v xml:space="preserve">-5.0 </v>
      </c>
      <c r="X23" s="121" t="str">
        <f t="shared" ca="1" si="6"/>
        <v xml:space="preserve">-10.7 </v>
      </c>
      <c r="Y23" s="121" t="str">
        <f t="shared" ca="1" si="6"/>
        <v xml:space="preserve">+18.5 </v>
      </c>
      <c r="AA23" s="160"/>
    </row>
    <row r="25" spans="1:27" x14ac:dyDescent="0.35">
      <c r="B25" s="164"/>
      <c r="C25" s="164"/>
      <c r="D25" s="164"/>
      <c r="E25" s="164"/>
      <c r="F25" s="164"/>
      <c r="G25" s="164"/>
      <c r="H25" s="164"/>
      <c r="I25" s="160"/>
      <c r="M25" s="164"/>
      <c r="N25" s="171"/>
      <c r="O25" s="164"/>
      <c r="P25" s="164"/>
      <c r="Q25" s="164"/>
      <c r="R25" s="164"/>
      <c r="S25" s="164"/>
      <c r="T25" s="215"/>
      <c r="U25" s="164"/>
      <c r="V25" s="164"/>
      <c r="W25" s="164"/>
      <c r="X25" s="164"/>
      <c r="Y25" s="177"/>
    </row>
    <row r="26" spans="1:27" x14ac:dyDescent="0.35">
      <c r="B26" s="160"/>
      <c r="C26" s="163"/>
      <c r="D26" s="200"/>
      <c r="E26" s="177"/>
      <c r="F26" s="163"/>
      <c r="G26" s="177"/>
      <c r="H26" s="163"/>
      <c r="I26" s="163"/>
      <c r="M26" s="163"/>
      <c r="N26" s="160"/>
      <c r="O26" s="163"/>
      <c r="P26" s="163"/>
      <c r="Q26" s="163"/>
      <c r="R26" s="163"/>
      <c r="S26" s="163"/>
      <c r="T26" s="177"/>
      <c r="U26" s="160"/>
      <c r="V26" s="163"/>
      <c r="W26" s="171"/>
      <c r="X26" s="164"/>
      <c r="Y26" s="163"/>
    </row>
    <row r="27" spans="1:27" x14ac:dyDescent="0.35">
      <c r="C27" s="163"/>
      <c r="E27" s="199"/>
      <c r="F27" s="160"/>
      <c r="H27" s="162"/>
      <c r="T27" s="215"/>
      <c r="U27" s="177"/>
      <c r="W27" s="177"/>
      <c r="X27" s="164"/>
      <c r="Y27" s="177"/>
    </row>
    <row r="28" spans="1:27" x14ac:dyDescent="0.35">
      <c r="C28" s="163"/>
      <c r="E28" s="164"/>
      <c r="I28" s="177"/>
      <c r="J28" s="154"/>
      <c r="T28" s="154"/>
      <c r="W28" s="164"/>
      <c r="X28" s="164"/>
    </row>
    <row r="29" spans="1:27" x14ac:dyDescent="0.35">
      <c r="C29" s="163"/>
      <c r="D29" s="215"/>
      <c r="E29" s="164"/>
      <c r="J29" s="154"/>
      <c r="V29" s="190"/>
      <c r="W29" s="164"/>
      <c r="X29" s="164"/>
    </row>
    <row r="30" spans="1:27" x14ac:dyDescent="0.35">
      <c r="C30" s="163"/>
      <c r="E30" s="164"/>
      <c r="V30" s="15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592</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193</v>
      </c>
    </row>
    <row r="4" spans="1:24" ht="20.25" customHeight="1" x14ac:dyDescent="0.35">
      <c r="A4" s="76"/>
      <c r="B4" s="131"/>
      <c r="C4" s="131"/>
      <c r="D4" s="86" t="s">
        <v>186</v>
      </c>
      <c r="E4" s="78"/>
      <c r="F4" s="78"/>
      <c r="G4" s="80"/>
      <c r="H4" s="77"/>
      <c r="I4" s="79"/>
      <c r="J4" s="79"/>
      <c r="K4" s="79"/>
      <c r="L4" s="79"/>
      <c r="M4" s="79"/>
      <c r="N4" s="87"/>
      <c r="O4" s="82" t="s">
        <v>187</v>
      </c>
      <c r="P4" s="85"/>
      <c r="Q4" s="81"/>
      <c r="R4" s="18"/>
    </row>
    <row r="5" spans="1:24" s="130" customFormat="1" ht="90" customHeight="1" x14ac:dyDescent="0.35">
      <c r="A5" s="132" t="s">
        <v>194</v>
      </c>
      <c r="B5" s="133" t="s">
        <v>185</v>
      </c>
      <c r="C5" s="134" t="s">
        <v>723</v>
      </c>
      <c r="D5" s="135" t="s">
        <v>188</v>
      </c>
      <c r="E5" s="136" t="s">
        <v>28</v>
      </c>
      <c r="F5" s="136" t="s">
        <v>29</v>
      </c>
      <c r="G5" s="136" t="s">
        <v>30</v>
      </c>
      <c r="H5" s="136" t="s">
        <v>31</v>
      </c>
      <c r="I5" s="136" t="s">
        <v>171</v>
      </c>
      <c r="J5" s="136" t="s">
        <v>80</v>
      </c>
      <c r="K5" s="136" t="s">
        <v>81</v>
      </c>
      <c r="L5" s="136" t="s">
        <v>32</v>
      </c>
      <c r="M5" s="134" t="s">
        <v>163</v>
      </c>
      <c r="N5" s="137" t="s">
        <v>164</v>
      </c>
      <c r="O5" s="135" t="s">
        <v>165</v>
      </c>
      <c r="P5" s="136" t="s">
        <v>166</v>
      </c>
      <c r="Q5" s="137" t="s">
        <v>167</v>
      </c>
      <c r="R5" s="129"/>
    </row>
    <row r="6" spans="1:24" ht="20.25" customHeight="1" x14ac:dyDescent="0.35">
      <c r="A6" s="101">
        <f ca="1">INDIRECT(calculation_hide!AB8)</f>
        <v>2020</v>
      </c>
      <c r="B6" s="123">
        <f ca="1">Main_table[[#This Row],[Total electricity 
supplied by MPPs]]</f>
        <v>244.7681</v>
      </c>
      <c r="C6" s="124">
        <f ca="1">Main_table[[#This Row],[Total electricity 
supplied by MPPs]]-Main_table[[#This Row],[Pumped 
storage 
'[note 11']]]-Main_table[[#This Row],[Battery storage '[note 12']]]</f>
        <v>245.31110000000001</v>
      </c>
      <c r="D6" s="158">
        <f ca="1">ROUND(100*Main_table[[#This Row],[Coal
'[note 7']]]/shares_of_electricity_supplied[[#This Row],[Total electricity supplied by Major Power Producers excluding storage (TWh)]],4)</f>
        <v>2.1091000000000002</v>
      </c>
      <c r="E6" s="124">
        <f ca="1">ROUND(100*Main_table[[#This Row],[Oil]]/shares_of_electricity_supplied[[#This Row],[Total electricity supplied by Major Power Producers excluding storage (TWh)]],4)</f>
        <v>0.1958</v>
      </c>
      <c r="F6" s="124">
        <f ca="1">ROUND(100*Main_table[[#This Row],[Gas]]/shares_of_electricity_supplied[[#This Row],[Total electricity supplied by Major Power Producers excluding storage (TWh)]],4)</f>
        <v>39.652999999999999</v>
      </c>
      <c r="G6" s="124">
        <f ca="1">ROUND(100*Main_table[[#This Row],[ Nuclear]]/shares_of_electricity_supplied[[#This Row],[Total electricity supplied by Major Power Producers excluding storage (TWh)]],4)</f>
        <v>18.782800000000002</v>
      </c>
      <c r="H6" s="124">
        <f ca="1">ROUND(100*Main_table[[#This Row],[ Hydro]]/shares_of_electricity_supplied[[#This Row],[Total electricity supplied by Major Power Producers excluding storage (TWh)]],4)</f>
        <v>2.0301999999999998</v>
      </c>
      <c r="I6" s="124">
        <f ca="1">ROUND(100*Main_table[[#This Row],[Total wind 
'[note 8']
'[note 9']]]/shares_of_electricity_supplied[[#This Row],[Total electricity supplied by Major Power Producers excluding storage (TWh)]],4)</f>
        <v>26.925899999999999</v>
      </c>
      <c r="J6" s="124">
        <f ca="1">ROUND(100*Main_table[[#This Row],[Onshore 
wind]]/shares_of_electricity_supplied[[#This Row],[Total electricity supplied by Major Power Producers excluding storage (TWh)]],4)</f>
        <v>10.3521</v>
      </c>
      <c r="K6" s="124">
        <f ca="1">ROUND(100*Main_table[[#This Row],[Offshore 
wind]]/shares_of_electricity_supplied[[#This Row],[Total electricity supplied by Major Power Producers excluding storage (TWh)]],4)</f>
        <v>16.573699999999999</v>
      </c>
      <c r="L6" s="124">
        <f ca="1">ROUND(100*Main_table[[#This Row],[Solar]]/shares_of_electricity_supplied[[#This Row],[Total electricity supplied by Major Power Producers excluding storage (TWh)]],4)</f>
        <v>1.7496</v>
      </c>
      <c r="M6" s="124">
        <f ca="1">ROUND(100*Main_table[[#This Row],[Bioenergy
'[note 10']]]/shares_of_electricity_supplied[[#This Row],[Total electricity supplied by Major Power Producers excluding storage (TWh)]],4)</f>
        <v>8.0274000000000001</v>
      </c>
      <c r="N6" s="125">
        <f ca="1">ROUND(100*Main_table[[#This Row],[Other fuels 
'[note 10']]]/shares_of_electricity_supplied[[#This Row],[Total electricity supplied by Major Power Producers excluding storage (TWh)]],4)</f>
        <v>0.5262</v>
      </c>
      <c r="O6" s="123" cm="1">
        <f t="array" aca="1" ref="O6" ca="1">ROUND(100*Main_table[[#This Row],[Low carbon 
'[note 4']]]/shares_of_electricity_supplied[[#This Row],[Total electricity supplied by Major Power Producers excluding storage (TWh)]:[Total electricity supplied by Major Power Producers excluding storage (TWh)]],4)</f>
        <v>57.515900000000002</v>
      </c>
      <c r="P6" s="124" cm="1">
        <f t="array" aca="1" ref="P6" ca="1">ROUND(100*Main_table[[#This Row],[Renewables 
'[note 4']]]/shares_of_electricity_supplied[[#This Row],[Total electricity supplied by Major Power Producers excluding storage (TWh)]:[Total electricity supplied by Major Power Producers excluding storage (TWh)]],4)</f>
        <v>38.732999999999997</v>
      </c>
      <c r="Q6" s="125" cm="1">
        <f t="array" aca="1" ref="Q6" ca="1">ROUND(100*Main_table[[#This Row],[Fossil fuels 
'[note 4']]]/shares_of_electricity_supplied[[#This Row],[Total electricity supplied by Major Power Producers excluding storage (TWh)]:[Total electricity supplied by Major Power Producers excluding storage (TWh)]],4)</f>
        <v>41.957900000000002</v>
      </c>
      <c r="R6" s="84"/>
    </row>
    <row r="7" spans="1:24" ht="20.25" customHeight="1" x14ac:dyDescent="0.35">
      <c r="A7" s="102">
        <f ca="1">INDIRECT(calculation_hide!AB9)</f>
        <v>2021</v>
      </c>
      <c r="B7" s="123">
        <f ca="1">Main_table[[#This Row],[Total electricity 
supplied by MPPs]]</f>
        <v>244.4333</v>
      </c>
      <c r="C7" s="124">
        <f ca="1">Main_table[[#This Row],[Total electricity 
supplied by MPPs]]-Main_table[[#This Row],[Pumped 
storage 
'[note 11']]]-Main_table[[#This Row],[Battery storage '[note 12']]]</f>
        <v>245.09739999999999</v>
      </c>
      <c r="D7" s="123">
        <f ca="1">ROUND(100*Main_table[[#This Row],[Coal
'[note 7']]]/shares_of_electricity_supplied[[#This Row],[Total electricity supplied by Major Power Producers excluding storage (TWh)]],4)</f>
        <v>2.4386000000000001</v>
      </c>
      <c r="E7" s="124">
        <f ca="1">ROUND(100*Main_table[[#This Row],[Oil]]/shares_of_electricity_supplied[[#This Row],[Total electricity supplied by Major Power Producers excluding storage (TWh)]],4)</f>
        <v>0.27489999999999998</v>
      </c>
      <c r="F7" s="124">
        <f ca="1">ROUND(100*Main_table[[#This Row],[Gas]]/shares_of_electricity_supplied[[#This Row],[Total electricity supplied by Major Power Producers excluding storage (TWh)]],4)</f>
        <v>44.438099999999999</v>
      </c>
      <c r="G7" s="124">
        <f ca="1">ROUND(100*Main_table[[#This Row],[ Nuclear]]/shares_of_electricity_supplied[[#This Row],[Total electricity supplied by Major Power Producers excluding storage (TWh)]],4)</f>
        <v>17.132000000000001</v>
      </c>
      <c r="H7" s="124">
        <f ca="1">ROUND(100*Main_table[[#This Row],[ Hydro]]/shares_of_electricity_supplied[[#This Row],[Total electricity supplied by Major Power Producers excluding storage (TWh)]],4)</f>
        <v>1.5149999999999999</v>
      </c>
      <c r="I7" s="124">
        <f ca="1">ROUND(100*Main_table[[#This Row],[Total wind 
'[note 8']
'[note 9']]]/shares_of_electricity_supplied[[#This Row],[Total electricity supplied by Major Power Producers excluding storage (TWh)]],4)</f>
        <v>23.345099999999999</v>
      </c>
      <c r="J7" s="124">
        <f ca="1">ROUND(100*Main_table[[#This Row],[Onshore 
wind]]/shares_of_electricity_supplied[[#This Row],[Total electricity supplied by Major Power Producers excluding storage (TWh)]],4)</f>
        <v>8.8857999999999997</v>
      </c>
      <c r="K7" s="124">
        <f ca="1">ROUND(100*Main_table[[#This Row],[Offshore 
wind]]/shares_of_electricity_supplied[[#This Row],[Total electricity supplied by Major Power Producers excluding storage (TWh)]],4)</f>
        <v>14.4594</v>
      </c>
      <c r="L7" s="124">
        <f ca="1">ROUND(100*Main_table[[#This Row],[Solar]]/shares_of_electricity_supplied[[#This Row],[Total electricity supplied by Major Power Producers excluding storage (TWh)]],4)</f>
        <v>1.7356</v>
      </c>
      <c r="M7" s="124">
        <f ca="1">ROUND(100*Main_table[[#This Row],[Bioenergy
'[note 10']]]/shares_of_electricity_supplied[[#This Row],[Total electricity supplied by Major Power Producers excluding storage (TWh)]],4)</f>
        <v>8.5263000000000009</v>
      </c>
      <c r="N7" s="125">
        <f ca="1">ROUND(100*Main_table[[#This Row],[Other fuels 
'[note 10']]]/shares_of_electricity_supplied[[#This Row],[Total electricity supplied by Major Power Producers excluding storage (TWh)]],4)</f>
        <v>0.59440000000000004</v>
      </c>
      <c r="O7" s="123" cm="1">
        <f t="array" aca="1" ref="O7" ca="1">ROUND(100*Main_table[[#This Row],[Low carbon 
'[note 4']]]/shares_of_electricity_supplied[[#This Row],[Total electricity supplied by Major Power Producers excluding storage (TWh)]:[Total electricity supplied by Major Power Producers excluding storage (TWh)]],4)</f>
        <v>52.253900000000002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35.122</v>
      </c>
      <c r="Q7" s="125" cm="1">
        <f t="array" aca="1" ref="Q7" ca="1">ROUND(100*Main_table[[#This Row],[Fossil fuels 
'[note 4']]]/shares_of_electricity_supplied[[#This Row],[Total electricity supplied by Major Power Producers excluding storage (TWh)]:[Total electricity supplied by Major Power Producers excluding storage (TWh)]],4)</f>
        <v>47.151499999999999</v>
      </c>
      <c r="R7" s="84"/>
    </row>
    <row r="8" spans="1:24" ht="20.25" customHeight="1" x14ac:dyDescent="0.35">
      <c r="A8" s="102">
        <f ca="1">INDIRECT(calculation_hide!AB10)</f>
        <v>2022</v>
      </c>
      <c r="B8" s="123">
        <f ca="1">Main_table[[#This Row],[Total electricity 
supplied by MPPs]]</f>
        <v>258.96129999999999</v>
      </c>
      <c r="C8" s="124">
        <f ca="1">Main_table[[#This Row],[Total electricity 
supplied by MPPs]]-Main_table[[#This Row],[Pumped 
storage 
'[note 11']]]-Main_table[[#This Row],[Battery storage '[note 12']]]</f>
        <v>259.6551</v>
      </c>
      <c r="D8" s="123">
        <f ca="1">ROUND(100*Main_table[[#This Row],[Coal
'[note 7']]]/shares_of_electricity_supplied[[#This Row],[Total electricity supplied by Major Power Producers excluding storage (TWh)]],4)</f>
        <v>1.966</v>
      </c>
      <c r="E8" s="124">
        <f ca="1">ROUND(100*Main_table[[#This Row],[Oil]]/shares_of_electricity_supplied[[#This Row],[Total electricity supplied by Major Power Producers excluding storage (TWh)]],4)</f>
        <v>0.29399999999999998</v>
      </c>
      <c r="F8" s="124">
        <f ca="1">ROUND(100*Main_table[[#This Row],[Gas]]/shares_of_electricity_supplied[[#This Row],[Total electricity supplied by Major Power Producers excluding storage (TWh)]],4)</f>
        <v>43.092100000000002</v>
      </c>
      <c r="G8" s="124">
        <f ca="1">ROUND(100*Main_table[[#This Row],[ Nuclear]]/shares_of_electricity_supplied[[#This Row],[Total electricity supplied by Major Power Producers excluding storage (TWh)]],4)</f>
        <v>16.786300000000001</v>
      </c>
      <c r="H8" s="124">
        <f ca="1">ROUND(100*Main_table[[#This Row],[ Hydro]]/shares_of_electricity_supplied[[#This Row],[Total electricity supplied by Major Power Producers excluding storage (TWh)]],4)</f>
        <v>1.4984999999999999</v>
      </c>
      <c r="I8" s="124">
        <f ca="1">ROUND(100*Main_table[[#This Row],[Total wind 
'[note 8']
'[note 9']]]/shares_of_electricity_supplied[[#This Row],[Total electricity supplied by Major Power Producers excluding storage (TWh)]],4)</f>
        <v>27.474799999999998</v>
      </c>
      <c r="J8" s="124">
        <f ca="1">ROUND(100*Main_table[[#This Row],[Onshore 
wind]]/shares_of_electricity_supplied[[#This Row],[Total electricity supplied by Major Power Producers excluding storage (TWh)]],4)</f>
        <v>10.1928</v>
      </c>
      <c r="K8" s="124">
        <f ca="1">ROUND(100*Main_table[[#This Row],[Offshore 
wind]]/shares_of_electricity_supplied[[#This Row],[Total electricity supplied by Major Power Producers excluding storage (TWh)]],4)</f>
        <v>17.2821</v>
      </c>
      <c r="L8" s="124">
        <f ca="1">ROUND(100*Main_table[[#This Row],[Solar]]/shares_of_electricity_supplied[[#This Row],[Total electricity supplied by Major Power Producers excluding storage (TWh)]],4)</f>
        <v>1.8026</v>
      </c>
      <c r="M8" s="124">
        <f ca="1">ROUND(100*Main_table[[#This Row],[Bioenergy
'[note 10']]]/shares_of_electricity_supplied[[#This Row],[Total electricity supplied by Major Power Producers excluding storage (TWh)]],4)</f>
        <v>6.54</v>
      </c>
      <c r="N8" s="125">
        <f ca="1">ROUND(100*Main_table[[#This Row],[Other fuels 
'[note 10']]]/shares_of_electricity_supplied[[#This Row],[Total electricity supplied by Major Power Producers excluding storage (TWh)]],4)</f>
        <v>0.54569999999999996</v>
      </c>
      <c r="O8" s="123" cm="1">
        <f t="array" aca="1" ref="O8" ca="1">ROUND(100*Main_table[[#This Row],[Low carbon 
'[note 4']]]/shares_of_electricity_supplied[[#This Row],[Total electricity supplied by Major Power Producers excluding storage (TWh)]:[Total electricity supplied by Major Power Producers excluding storage (TWh)]],4)</f>
        <v>54.1023</v>
      </c>
      <c r="P8" s="124" cm="1">
        <f t="array" aca="1" ref="P8" ca="1">ROUND(100*Main_table[[#This Row],[Renewables 
'[note 4']]]/shares_of_electricity_supplied[[#This Row],[Total electricity supplied by Major Power Producers excluding storage (TWh)]:[Total electricity supplied by Major Power Producers excluding storage (TWh)]],4)</f>
        <v>37.315899999999999</v>
      </c>
      <c r="Q8" s="125" cm="1">
        <f t="array" aca="1" ref="Q8" ca="1">ROUND(100*Main_table[[#This Row],[Fossil fuels 
'[note 4']]]/shares_of_electricity_supplied[[#This Row],[Total electricity supplied by Major Power Producers excluding storage (TWh)]:[Total electricity supplied by Major Power Producers excluding storage (TWh)]],4)</f>
        <v>45.352200000000003</v>
      </c>
      <c r="R8" s="84"/>
    </row>
    <row r="9" spans="1:24" ht="20.25" customHeight="1" x14ac:dyDescent="0.35">
      <c r="A9" s="102">
        <f ca="1">INDIRECT(calculation_hide!AB11)</f>
        <v>2023</v>
      </c>
      <c r="B9" s="123">
        <f ca="1">Main_table[[#This Row],[Total electricity 
supplied by MPPs]]</f>
        <v>226.53300000000002</v>
      </c>
      <c r="C9" s="124">
        <f ca="1">Main_table[[#This Row],[Total electricity 
supplied by MPPs]]-Main_table[[#This Row],[Pumped 
storage 
'[note 11']]]-Main_table[[#This Row],[Battery storage '[note 12']]]</f>
        <v>227.31510000000003</v>
      </c>
      <c r="D9" s="123">
        <f ca="1">ROUND(100*Main_table[[#This Row],[Coal
'[note 7']]]/shares_of_electricity_supplied[[#This Row],[Total electricity supplied by Major Power Producers excluding storage (TWh)]],4)</f>
        <v>1.373</v>
      </c>
      <c r="E9" s="124">
        <f ca="1">ROUND(100*Main_table[[#This Row],[Oil]]/shares_of_electricity_supplied[[#This Row],[Total electricity supplied by Major Power Producers excluding storage (TWh)]],4)</f>
        <v>0.2364</v>
      </c>
      <c r="F9" s="124">
        <f ca="1">ROUND(100*Main_table[[#This Row],[Gas]]/shares_of_electricity_supplied[[#This Row],[Total electricity supplied by Major Power Producers excluding storage (TWh)]],4)</f>
        <v>38.5505</v>
      </c>
      <c r="G9" s="124">
        <f ca="1">ROUND(100*Main_table[[#This Row],[ Nuclear]]/shares_of_electricity_supplied[[#This Row],[Total electricity supplied by Major Power Producers excluding storage (TWh)]],4)</f>
        <v>16.407499999999999</v>
      </c>
      <c r="H9" s="124">
        <f ca="1">ROUND(100*Main_table[[#This Row],[ Hydro]]/shares_of_electricity_supplied[[#This Row],[Total electricity supplied by Major Power Producers excluding storage (TWh)]],4)</f>
        <v>1.6679999999999999</v>
      </c>
      <c r="I9" s="124">
        <f ca="1">ROUND(100*Main_table[[#This Row],[Total wind 
'[note 8']
'[note 9']]]/shares_of_electricity_supplied[[#This Row],[Total electricity supplied by Major Power Producers excluding storage (TWh)]],4)</f>
        <v>32.443100000000001</v>
      </c>
      <c r="J9" s="124">
        <f ca="1">ROUND(100*Main_table[[#This Row],[Onshore 
wind]]/shares_of_electricity_supplied[[#This Row],[Total electricity supplied by Major Power Producers excluding storage (TWh)]],4)</f>
        <v>10.718999999999999</v>
      </c>
      <c r="K9" s="124">
        <f ca="1">ROUND(100*Main_table[[#This Row],[Offshore 
wind]]/shares_of_electricity_supplied[[#This Row],[Total electricity supplied by Major Power Producers excluding storage (TWh)]],4)</f>
        <v>21.724</v>
      </c>
      <c r="L9" s="124">
        <f ca="1">ROUND(100*Main_table[[#This Row],[Solar]]/shares_of_electricity_supplied[[#This Row],[Total electricity supplied by Major Power Producers excluding storage (TWh)]],4)</f>
        <v>1.9963</v>
      </c>
      <c r="M9" s="124">
        <f ca="1">ROUND(100*Main_table[[#This Row],[Bioenergy
'[note 10']]]/shares_of_electricity_supplied[[#This Row],[Total electricity supplied by Major Power Producers excluding storage (TWh)]],4)</f>
        <v>6.7144000000000004</v>
      </c>
      <c r="N9" s="125">
        <f ca="1">ROUND(100*Main_table[[#This Row],[Other fuels 
'[note 10']]]/shares_of_electricity_supplied[[#This Row],[Total electricity supplied by Major Power Producers excluding storage (TWh)]],4)</f>
        <v>0.6109</v>
      </c>
      <c r="O9" s="123" cm="1">
        <f t="array" aca="1" ref="O9" ca="1">ROUND(100*Main_table[[#This Row],[Low carbon 
'[note 4']]]/shares_of_electricity_supplied[[#This Row],[Total electricity supplied by Major Power Producers excluding storage (TWh)]:[Total electricity supplied by Major Power Producers excluding storage (TWh)]],4)</f>
        <v>59.229399999999998</v>
      </c>
      <c r="P9" s="124" cm="1">
        <f t="array" aca="1" ref="P9" ca="1">ROUND(100*Main_table[[#This Row],[Renewables 
'[note 4']]]/shares_of_electricity_supplied[[#This Row],[Total electricity supplied by Major Power Producers excluding storage (TWh)]:[Total electricity supplied by Major Power Producers excluding storage (TWh)]],4)</f>
        <v>42.822000000000003</v>
      </c>
      <c r="Q9" s="125" cm="1">
        <f t="array" aca="1" ref="Q9" ca="1">ROUND(100*Main_table[[#This Row],[Fossil fuels 
'[note 4']]]/shares_of_electricity_supplied[[#This Row],[Total electricity supplied by Major Power Producers excluding storage (TWh)]:[Total electricity supplied by Major Power Producers excluding storage (TWh)]],4)</f>
        <v>40.1599</v>
      </c>
      <c r="R9" s="84"/>
    </row>
    <row r="10" spans="1:24" ht="20.25" customHeight="1" x14ac:dyDescent="0.35">
      <c r="A10" s="102" t="str">
        <f ca="1">INDIRECT(calculation_hide!AB12)</f>
        <v>2024 [provisional]</v>
      </c>
      <c r="B10" s="123">
        <f ca="1">Main_table[[#This Row],[Total electricity 
supplied by MPPs]]</f>
        <v>217.15610000000001</v>
      </c>
      <c r="C10" s="124">
        <f ca="1">Main_table[[#This Row],[Total electricity 
supplied by MPPs]]-Main_table[[#This Row],[Pumped 
storage 
'[note 11']]]-Main_table[[#This Row],[Battery storage '[note 12']]]</f>
        <v>218.14879999999999</v>
      </c>
      <c r="D10" s="123">
        <f ca="1">ROUND(100*Main_table[[#This Row],[Coal
'[note 7']]]/shares_of_electricity_supplied[[#This Row],[Total electricity supplied by Major Power Producers excluding storage (TWh)]],4)</f>
        <v>0.70730000000000004</v>
      </c>
      <c r="E10" s="124">
        <f ca="1">ROUND(100*Main_table[[#This Row],[Oil]]/shares_of_electricity_supplied[[#This Row],[Total electricity supplied by Major Power Producers excluding storage (TWh)]],4)</f>
        <v>0.22500000000000001</v>
      </c>
      <c r="F10" s="124">
        <f ca="1">ROUND(100*Main_table[[#This Row],[Gas]]/shares_of_electricity_supplied[[#This Row],[Total electricity supplied by Major Power Producers excluding storage (TWh)]],4)</f>
        <v>33.4709</v>
      </c>
      <c r="G10" s="124">
        <f ca="1">ROUND(100*Main_table[[#This Row],[ Nuclear]]/shares_of_electricity_supplied[[#This Row],[Total electricity supplied by Major Power Producers excluding storage (TWh)]],4)</f>
        <v>17.116900000000001</v>
      </c>
      <c r="H10" s="124">
        <f ca="1">ROUND(100*Main_table[[#This Row],[ Hydro]]/shares_of_electricity_supplied[[#This Row],[Total electricity supplied by Major Power Producers excluding storage (TWh)]],4)</f>
        <v>1.8382000000000001</v>
      </c>
      <c r="I10" s="124">
        <f ca="1">ROUND(100*Main_table[[#This Row],[Total wind 
'[note 8']
'[note 9']]]/shares_of_electricity_supplied[[#This Row],[Total electricity supplied by Major Power Producers excluding storage (TWh)]],4)</f>
        <v>34.741399999999999</v>
      </c>
      <c r="J10" s="124">
        <f ca="1">ROUND(100*Main_table[[#This Row],[Onshore 
wind]]/shares_of_electricity_supplied[[#This Row],[Total electricity supplied by Major Power Producers excluding storage (TWh)]],4)</f>
        <v>12.435499999999999</v>
      </c>
      <c r="K10" s="124">
        <f ca="1">ROUND(100*Main_table[[#This Row],[Offshore 
wind]]/shares_of_electricity_supplied[[#This Row],[Total electricity supplied by Major Power Producers excluding storage (TWh)]],4)</f>
        <v>22.305800000000001</v>
      </c>
      <c r="L10" s="124">
        <f ca="1">ROUND(100*Main_table[[#This Row],[Solar]]/shares_of_electricity_supplied[[#This Row],[Total electricity supplied by Major Power Producers excluding storage (TWh)]],4)</f>
        <v>2.1509999999999998</v>
      </c>
      <c r="M10" s="124">
        <f ca="1">ROUND(100*Main_table[[#This Row],[Bioenergy
'[note 10']]]/shares_of_electricity_supplied[[#This Row],[Total electricity supplied by Major Power Producers excluding storage (TWh)]],4)</f>
        <v>9.0816999999999997</v>
      </c>
      <c r="N10" s="125">
        <f ca="1">ROUND(100*Main_table[[#This Row],[Other fuels 
'[note 10']]]/shares_of_electricity_supplied[[#This Row],[Total electricity supplied by Major Power Producers excluding storage (TWh)]],4)</f>
        <v>0.66769999999999996</v>
      </c>
      <c r="O10" s="123" cm="1">
        <f t="array" aca="1" ref="O10" ca="1">ROUND(100*Main_table[[#This Row],[Low carbon 
'[note 4']]]/shares_of_electricity_supplied[[#This Row],[Total electricity supplied by Major Power Producers excluding storage (TWh)]:[Total electricity supplied by Major Power Producers excluding storage (TWh)]],4)</f>
        <v>64.929299999999998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47.812199999999997</v>
      </c>
      <c r="Q10" s="125" cm="1">
        <f t="array" aca="1" ref="Q10" ca="1">ROUND(100*Main_table[[#This Row],[Fossil fuels 
'[note 4']]]/shares_of_electricity_supplied[[#This Row],[Total electricity supplied by Major Power Producers excluding storage (TWh)]:[Total electricity supplied by Major Power Producers excluding storage (TWh)]],4)</f>
        <v>34.403100000000002</v>
      </c>
      <c r="R10" s="21"/>
    </row>
    <row r="11" spans="1:24" ht="20.25" customHeight="1" x14ac:dyDescent="0.35">
      <c r="A11" s="103" t="s">
        <v>606</v>
      </c>
      <c r="B11" s="126">
        <f ca="1">B10-B9</f>
        <v>-9.3769000000000062</v>
      </c>
      <c r="C11" s="128">
        <f ca="1">C10-C9</f>
        <v>-9.1663000000000352</v>
      </c>
      <c r="D11" s="126">
        <f ca="1">D10-D9</f>
        <v>-0.66569999999999996</v>
      </c>
      <c r="E11" s="128">
        <f t="shared" ref="E11:Q11" ca="1" si="0">E10-E9</f>
        <v>-1.1399999999999993E-2</v>
      </c>
      <c r="F11" s="128">
        <f t="shared" ca="1" si="0"/>
        <v>-5.0795999999999992</v>
      </c>
      <c r="G11" s="128">
        <f t="shared" ca="1" si="0"/>
        <v>0.70940000000000225</v>
      </c>
      <c r="H11" s="128">
        <f t="shared" ca="1" si="0"/>
        <v>0.17020000000000013</v>
      </c>
      <c r="I11" s="128">
        <f t="shared" ca="1" si="0"/>
        <v>2.2982999999999976</v>
      </c>
      <c r="J11" s="128">
        <f t="shared" ca="1" si="0"/>
        <v>1.7164999999999999</v>
      </c>
      <c r="K11" s="128">
        <f t="shared" ca="1" si="0"/>
        <v>0.58180000000000121</v>
      </c>
      <c r="L11" s="128">
        <f t="shared" ca="1" si="0"/>
        <v>0.15469999999999984</v>
      </c>
      <c r="M11" s="128">
        <f t="shared" ca="1" si="0"/>
        <v>2.3672999999999993</v>
      </c>
      <c r="N11" s="127">
        <f t="shared" ca="1" si="0"/>
        <v>5.6799999999999962E-2</v>
      </c>
      <c r="O11" s="126">
        <f t="shared" ca="1" si="0"/>
        <v>5.6998999999999995</v>
      </c>
      <c r="P11" s="128">
        <f t="shared" ca="1" si="0"/>
        <v>4.9901999999999944</v>
      </c>
      <c r="Q11" s="127">
        <f t="shared" ca="1" si="0"/>
        <v>-5.7567999999999984</v>
      </c>
      <c r="R11" s="19"/>
    </row>
    <row r="12" spans="1:24" ht="20.25" customHeight="1" x14ac:dyDescent="0.35">
      <c r="A12" s="114" t="str">
        <f ca="1">INDIRECT(calculation_hide!AC45)</f>
        <v>January - March 2024 [provisional]</v>
      </c>
      <c r="B12" s="123">
        <f ca="1">Main_table[[#This Row],[Total electricity 
supplied by MPPs]]</f>
        <v>61.743500000000004</v>
      </c>
      <c r="C12" s="124">
        <f ca="1">Main_table[[#This Row],[Total electricity 
supplied by MPPs]]-Main_table[[#This Row],[Pumped 
storage 
'[note 11']]]-Main_table[[#This Row],[Battery storage '[note 12']]]</f>
        <v>62.0137</v>
      </c>
      <c r="D12" s="123">
        <f ca="1">ROUND(100*Main_table[[#This Row],[Coal
'[note 7']]]/shares_of_electricity_supplied[[#This Row],[Total electricity supplied by Major Power Producers excluding storage (TWh)]],4)</f>
        <v>1.6454</v>
      </c>
      <c r="E12" s="124">
        <f ca="1">ROUND(100*Main_table[[#This Row],[Oil]]/shares_of_electricity_supplied[[#This Row],[Total electricity supplied by Major Power Producers excluding storage (TWh)]],4)</f>
        <v>0.18720000000000001</v>
      </c>
      <c r="F12" s="124">
        <f ca="1">ROUND(100*Main_table[[#This Row],[Gas]]/shares_of_electricity_supplied[[#This Row],[Total electricity supplied by Major Power Producers excluding storage (TWh)]],4)</f>
        <v>35.6768</v>
      </c>
      <c r="G12" s="124">
        <f ca="1">ROUND(100*Main_table[[#This Row],[ Nuclear]]/shares_of_electricity_supplied[[#This Row],[Total electricity supplied by Major Power Producers excluding storage (TWh)]],4)</f>
        <v>12.25</v>
      </c>
      <c r="H12" s="124">
        <f ca="1">ROUND(100*Main_table[[#This Row],[ Hydro]]/shares_of_electricity_supplied[[#This Row],[Total electricity supplied by Major Power Producers excluding storage (TWh)]],4)</f>
        <v>2.3601000000000001</v>
      </c>
      <c r="I12" s="124">
        <f ca="1">ROUND(100*Main_table[[#This Row],[Total wind 
'[note 8']
'[note 9']]]/shares_of_electricity_supplied[[#This Row],[Total electricity supplied by Major Power Producers excluding storage (TWh)]],4)</f>
        <v>38.115099999999998</v>
      </c>
      <c r="J12" s="124">
        <f ca="1">ROUND(100*Main_table[[#This Row],[Onshore 
wind]]/shares_of_electricity_supplied[[#This Row],[Total electricity supplied by Major Power Producers excluding storage (TWh)]],4)</f>
        <v>13.7707</v>
      </c>
      <c r="K12" s="124">
        <f ca="1">ROUND(100*Main_table[[#This Row],[Offshore 
wind]]/shares_of_electricity_supplied[[#This Row],[Total electricity supplied by Major Power Producers excluding storage (TWh)]],4)</f>
        <v>24.3443</v>
      </c>
      <c r="L12" s="124">
        <f ca="1">ROUND(100*Main_table[[#This Row],[Solar]]/shares_of_electricity_supplied[[#This Row],[Total electricity supplied by Major Power Producers excluding storage (TWh)]],4)</f>
        <v>1.3025</v>
      </c>
      <c r="M12" s="124">
        <f ca="1">ROUND(100*Main_table[[#This Row],[Bioenergy
'[note 10']]]/shares_of_electricity_supplied[[#This Row],[Total electricity supplied by Major Power Producers excluding storage (TWh)]],4)</f>
        <v>7.8807999999999998</v>
      </c>
      <c r="N12" s="125">
        <f ca="1">ROUND(100*Main_table[[#This Row],[Other fuels 
'[note 10']]]/shares_of_electricity_supplied[[#This Row],[Total electricity supplied by Major Power Producers excluding storage (TWh)]],4)</f>
        <v>0.58209999999999995</v>
      </c>
      <c r="O12" s="123" cm="1">
        <f t="array" aca="1" ref="O12" ca="1">ROUND(100*Main_table[[#This Row],[Low carbon 
'[note 4']]]/shares_of_electricity_supplied[[#This Row],[Total electricity supplied by Major Power Producers excluding storage (TWh)]:[Total electricity supplied by Major Power Producers excluding storage (TWh)]],4)</f>
        <v>61.9086</v>
      </c>
      <c r="P12" s="124" cm="1">
        <f t="array" aca="1" ref="P12" ca="1">ROUND(100*Main_table[[#This Row],[Renewables 
'[note 4']]]/shares_of_electricity_supplied[[#This Row],[Total electricity supplied by Major Power Producers excluding storage (TWh)]:[Total electricity supplied by Major Power Producers excluding storage (TWh)]],4)</f>
        <v>49.6584</v>
      </c>
      <c r="Q12" s="125" cm="1">
        <f t="array" aca="1" ref="Q12" ca="1">ROUND(100*Main_table[[#This Row],[Fossil fuels 
'[note 4']]]/shares_of_electricity_supplied[[#This Row],[Total electricity supplied by Major Power Producers excluding storage (TWh)]:[Total electricity supplied by Major Power Producers excluding storage (TWh)]],4)</f>
        <v>37.509300000000003</v>
      </c>
      <c r="R12" s="19"/>
    </row>
    <row r="13" spans="1:24" ht="15.5" x14ac:dyDescent="0.35">
      <c r="A13" s="114" t="str">
        <f ca="1">INDIRECT(calculation_hide!AC46)</f>
        <v>January - March 2025 [provisional]</v>
      </c>
      <c r="B13" s="123">
        <f ca="1">Main_table[[#This Row],[Total electricity 
supplied by MPPs]]</f>
        <v>64.072900000000004</v>
      </c>
      <c r="C13" s="124">
        <f ca="1">Main_table[[#This Row],[Total electricity 
supplied by MPPs]]-Main_table[[#This Row],[Pumped 
storage 
'[note 11']]]-Main_table[[#This Row],[Battery storage '[note 12']]]</f>
        <v>64.322800000000015</v>
      </c>
      <c r="D13" s="123">
        <f ca="1">ROUND(100*Main_table[[#This Row],[Coal
'[note 7']]]/shares_of_electricity_supplied[[#This Row],[Total electricity supplied by Major Power Producers excluding storage (TWh)]],4)</f>
        <v>0</v>
      </c>
      <c r="E13" s="124">
        <f ca="1">ROUND(100*Main_table[[#This Row],[Oil]]/shares_of_electricity_supplied[[#This Row],[Total electricity supplied by Major Power Producers excluding storage (TWh)]],4)</f>
        <v>0.2175</v>
      </c>
      <c r="F13" s="124">
        <f ca="1">ROUND(100*Main_table[[#This Row],[Gas]]/shares_of_electricity_supplied[[#This Row],[Total electricity supplied by Major Power Producers excluding storage (TWh)]],4)</f>
        <v>42.641599999999997</v>
      </c>
      <c r="G13" s="124">
        <f ca="1">ROUND(100*Main_table[[#This Row],[ Nuclear]]/shares_of_electricity_supplied[[#This Row],[Total electricity supplied by Major Power Producers excluding storage (TWh)]],4)</f>
        <v>13.9148</v>
      </c>
      <c r="H13" s="124">
        <f ca="1">ROUND(100*Main_table[[#This Row],[ Hydro]]/shares_of_electricity_supplied[[#This Row],[Total electricity supplied by Major Power Producers excluding storage (TWh)]],4)</f>
        <v>1.7770999999999999</v>
      </c>
      <c r="I13" s="124">
        <f ca="1">ROUND(100*Main_table[[#This Row],[Total wind 
'[note 8']
'[note 9']]]/shares_of_electricity_supplied[[#This Row],[Total electricity supplied by Major Power Producers excluding storage (TWh)]],4)</f>
        <v>31.5106</v>
      </c>
      <c r="J13" s="124">
        <f ca="1">ROUND(100*Main_table[[#This Row],[Onshore 
wind]]/shares_of_electricity_supplied[[#This Row],[Total electricity supplied by Major Power Producers excluding storage (TWh)]],4)</f>
        <v>11.3192</v>
      </c>
      <c r="K13" s="124">
        <f ca="1">ROUND(100*Main_table[[#This Row],[Offshore 
wind]]/shares_of_electricity_supplied[[#This Row],[Total electricity supplied by Major Power Producers excluding storage (TWh)]],4)</f>
        <v>20.191800000000001</v>
      </c>
      <c r="L13" s="124">
        <f ca="1">ROUND(100*Main_table[[#This Row],[Solar]]/shares_of_electricity_supplied[[#This Row],[Total electricity supplied by Major Power Producers excluding storage (TWh)]],4)</f>
        <v>1.3067</v>
      </c>
      <c r="M13" s="124">
        <f ca="1">ROUND(100*Main_table[[#This Row],[Bioenergy
'[note 10']]]/shares_of_electricity_supplied[[#This Row],[Total electricity supplied by Major Power Producers excluding storage (TWh)]],4)</f>
        <v>8.1780000000000008</v>
      </c>
      <c r="N13" s="125">
        <f ca="1">ROUND(100*Main_table[[#This Row],[Other fuels 
'[note 10']]]/shares_of_electricity_supplied[[#This Row],[Total electricity supplied by Major Power Producers excluding storage (TWh)]],4)</f>
        <v>0.4521</v>
      </c>
      <c r="O13" s="123" cm="1">
        <f t="array" aca="1" ref="O13" ca="1">ROUND(100*Main_table[[#This Row],[Low carbon 
'[note 4']]]/shares_of_electricity_supplied[[#This Row],[Total electricity supplied by Major Power Producers excluding storage (TWh)]:[Total electricity supplied by Major Power Producers excluding storage (TWh)]],4)</f>
        <v>56.687199999999997</v>
      </c>
      <c r="P13" s="124" cm="1">
        <f t="array" aca="1" ref="P13" ca="1">ROUND(100*Main_table[[#This Row],[Renewables 
'[note 4']]]/shares_of_electricity_supplied[[#This Row],[Total electricity supplied by Major Power Producers excluding storage (TWh)]:[Total electricity supplied by Major Power Producers excluding storage (TWh)]],4)</f>
        <v>42.772399999999998</v>
      </c>
      <c r="Q13" s="174" cm="1">
        <f t="array" aca="1" ref="Q13" ca="1">ROUND(100*Main_table[[#This Row],[Fossil fuels 
'[note 4']]]/shares_of_electricity_supplied[[#This Row],[Total electricity supplied by Major Power Producers excluding storage (TWh)]:[Total electricity supplied by Major Power Producers excluding storage (TWh)]],4)</f>
        <v>42.859099999999998</v>
      </c>
      <c r="R13" s="19"/>
    </row>
    <row r="14" spans="1:24" ht="20.25" customHeight="1" x14ac:dyDescent="0.35">
      <c r="A14" s="103" t="s">
        <v>604</v>
      </c>
      <c r="B14" s="126">
        <f ca="1">B13-B12</f>
        <v>2.3293999999999997</v>
      </c>
      <c r="C14" s="128">
        <f ca="1">C13-C12</f>
        <v>2.309100000000015</v>
      </c>
      <c r="D14" s="126">
        <f ca="1">D13-D12</f>
        <v>-1.6454</v>
      </c>
      <c r="E14" s="128">
        <f t="shared" ref="E14:Q14" ca="1" si="1">E13-E12</f>
        <v>3.0299999999999994E-2</v>
      </c>
      <c r="F14" s="128">
        <f t="shared" ca="1" si="1"/>
        <v>6.9647999999999968</v>
      </c>
      <c r="G14" s="128">
        <f t="shared" ca="1" si="1"/>
        <v>1.6647999999999996</v>
      </c>
      <c r="H14" s="128">
        <f t="shared" ca="1" si="1"/>
        <v>-0.58300000000000018</v>
      </c>
      <c r="I14" s="128">
        <f t="shared" ca="1" si="1"/>
        <v>-6.604499999999998</v>
      </c>
      <c r="J14" s="128">
        <f ca="1">J13-J12</f>
        <v>-2.4514999999999993</v>
      </c>
      <c r="K14" s="128">
        <f ca="1">K13-K12</f>
        <v>-4.1524999999999999</v>
      </c>
      <c r="L14" s="128">
        <f ca="1">L13-L12</f>
        <v>4.1999999999999815E-3</v>
      </c>
      <c r="M14" s="128">
        <f ca="1">M13-M12</f>
        <v>0.29720000000000102</v>
      </c>
      <c r="N14" s="127">
        <f ca="1">N13-N12</f>
        <v>-0.12999999999999995</v>
      </c>
      <c r="O14" s="126">
        <f t="shared" ca="1" si="1"/>
        <v>-5.2214000000000027</v>
      </c>
      <c r="P14" s="128">
        <f t="shared" ca="1" si="1"/>
        <v>-6.8860000000000028</v>
      </c>
      <c r="Q14" s="175">
        <f t="shared" ca="1" si="1"/>
        <v>5.3497999999999948</v>
      </c>
      <c r="R14" s="84"/>
    </row>
    <row r="15" spans="1:24" ht="20.25" customHeight="1" x14ac:dyDescent="0.35">
      <c r="A15" s="102" t="str">
        <f ca="1">INDIRECT(calculation_hide!AC18)</f>
        <v>January 2024</v>
      </c>
      <c r="B15" s="123">
        <f ca="1">Main_table[[#This Row],[Total electricity 
supplied by MPPs]]</f>
        <v>23.656200000000002</v>
      </c>
      <c r="C15" s="124">
        <f ca="1">Main_table[[#This Row],[Total electricity 
supplied by MPPs]]-Main_table[[#This Row],[Pumped 
storage 
'[note 11']]]-Main_table[[#This Row],[Battery storage '[note 12']]]</f>
        <v>23.751800000000003</v>
      </c>
      <c r="D15" s="123">
        <f ca="1">ROUND(100*Main_table[[#This Row],[Coal
'[note 7']]]/shares_of_electricity_supplied[[#This Row],[Total electricity supplied by Major Power Producers excluding storage (TWh)]],4)</f>
        <v>1.9766999999999999</v>
      </c>
      <c r="E15" s="124">
        <f ca="1">ROUND(100*Main_table[[#This Row],[Oil]]/shares_of_electricity_supplied[[#This Row],[Total electricity supplied by Major Power Producers excluding storage (TWh)]],4)</f>
        <v>0.19070000000000001</v>
      </c>
      <c r="F15" s="124">
        <f ca="1">ROUND(100*Main_table[[#This Row],[Gas]]/shares_of_electricity_supplied[[#This Row],[Total electricity supplied by Major Power Producers excluding storage (TWh)]],4)</f>
        <v>41.443199999999997</v>
      </c>
      <c r="G15" s="124">
        <f ca="1">ROUND(100*Main_table[[#This Row],[ Nuclear]]/shares_of_electricity_supplied[[#This Row],[Total electricity supplied by Major Power Producers excluding storage (TWh)]],4)</f>
        <v>9.9243000000000006</v>
      </c>
      <c r="H15" s="124">
        <f ca="1">ROUND(100*Main_table[[#This Row],[ Hydro]]/shares_of_electricity_supplied[[#This Row],[Total electricity supplied by Major Power Producers excluding storage (TWh)]],4)</f>
        <v>2.0617000000000001</v>
      </c>
      <c r="I15" s="124">
        <f ca="1">ROUND(100*Main_table[[#This Row],[Total wind 
'[note 8']
'[note 9']]]/shares_of_electricity_supplied[[#This Row],[Total electricity supplied by Major Power Producers excluding storage (TWh)]],4)</f>
        <v>35.8718</v>
      </c>
      <c r="J15" s="124">
        <f ca="1">ROUND(100*Main_table[[#This Row],[Onshore 
wind]]/shares_of_electricity_supplied[[#This Row],[Total electricity supplied by Major Power Producers excluding storage (TWh)]],4)</f>
        <v>12.0176</v>
      </c>
      <c r="K15" s="124">
        <f ca="1">ROUND(100*Main_table[[#This Row],[Offshore 
wind]]/shares_of_electricity_supplied[[#This Row],[Total electricity supplied by Major Power Producers excluding storage (TWh)]],4)</f>
        <v>23.854199999999999</v>
      </c>
      <c r="L15" s="124">
        <f ca="1">ROUND(100*Main_table[[#This Row],[Solar]]/shares_of_electricity_supplied[[#This Row],[Total electricity supplied by Major Power Producers excluding storage (TWh)]],4)</f>
        <v>0.5675</v>
      </c>
      <c r="M15" s="124">
        <f ca="1">ROUND(100*Main_table[[#This Row],[Bioenergy
'[note 10']]]/shares_of_electricity_supplied[[#This Row],[Total electricity supplied by Major Power Producers excluding storage (TWh)]],4)</f>
        <v>7.4394</v>
      </c>
      <c r="N15" s="125">
        <f ca="1">ROUND(100*Main_table[[#This Row],[Other fuels 
'[note 10']]]/shares_of_electricity_supplied[[#This Row],[Total electricity supplied by Major Power Producers excluding storage (TWh)]],4)</f>
        <v>0.52459999999999996</v>
      </c>
      <c r="O15" s="123" cm="1">
        <f t="array" aca="1" ref="O15" ca="1">ROUND(100*Main_table[[#This Row],[Low carbon 
'[note 4']]]/shares_of_electricity_supplied[[#This Row],[Total electricity supplied by Major Power Producers excluding storage (TWh)]:[Total electricity supplied by Major Power Producers excluding storage (TWh)]],4)</f>
        <v>55.865200000000002</v>
      </c>
      <c r="P15" s="124" cm="1">
        <f t="array" aca="1" ref="P15" ca="1">ROUND(100*Main_table[[#This Row],[Renewables 
'[note 4']]]/shares_of_electricity_supplied[[#This Row],[Total electricity supplied by Major Power Producers excluding storage (TWh)]:[Total electricity supplied by Major Power Producers excluding storage (TWh)]],4)</f>
        <v>45.9405</v>
      </c>
      <c r="Q15" s="174" cm="1">
        <f t="array" aca="1" ref="Q15" ca="1">ROUND(100*Main_table[[#This Row],[Fossil fuels 
'[note 4']]]/shares_of_electricity_supplied[[#This Row],[Total electricity supplied by Major Power Producers excluding storage (TWh)]:[Total electricity supplied by Major Power Producers excluding storage (TWh)]],4)</f>
        <v>43.610599999999998</v>
      </c>
      <c r="R15" s="84"/>
    </row>
    <row r="16" spans="1:24" ht="20.25" customHeight="1" x14ac:dyDescent="0.35">
      <c r="A16" s="102" t="str">
        <f ca="1">INDIRECT(calculation_hide!AC19)</f>
        <v>February 2024</v>
      </c>
      <c r="B16" s="123">
        <f ca="1">Main_table[[#This Row],[Total electricity 
supplied by MPPs]]</f>
        <v>19.319900000000001</v>
      </c>
      <c r="C16" s="124">
        <f ca="1">Main_table[[#This Row],[Total electricity 
supplied by MPPs]]-Main_table[[#This Row],[Pumped 
storage 
'[note 11']]]-Main_table[[#This Row],[Battery storage '[note 12']]]</f>
        <v>19.404000000000003</v>
      </c>
      <c r="D16" s="123">
        <f ca="1">ROUND(100*Main_table[[#This Row],[Coal
'[note 7']]]/shares_of_electricity_supplied[[#This Row],[Total electricity supplied by Major Power Producers excluding storage (TWh)]],4)</f>
        <v>1.1302000000000001</v>
      </c>
      <c r="E16" s="124">
        <f ca="1">ROUND(100*Main_table[[#This Row],[Oil]]/shares_of_electricity_supplied[[#This Row],[Total electricity supplied by Major Power Producers excluding storage (TWh)]],4)</f>
        <v>0.18709999999999999</v>
      </c>
      <c r="F16" s="124">
        <f ca="1">ROUND(100*Main_table[[#This Row],[Gas]]/shares_of_electricity_supplied[[#This Row],[Total electricity supplied by Major Power Producers excluding storage (TWh)]],4)</f>
        <v>32.698399999999999</v>
      </c>
      <c r="G16" s="124">
        <f ca="1">ROUND(100*Main_table[[#This Row],[ Nuclear]]/shares_of_electricity_supplied[[#This Row],[Total electricity supplied by Major Power Producers excluding storage (TWh)]],4)</f>
        <v>13.0875</v>
      </c>
      <c r="H16" s="124">
        <f ca="1">ROUND(100*Main_table[[#This Row],[ Hydro]]/shares_of_electricity_supplied[[#This Row],[Total electricity supplied by Major Power Producers excluding storage (TWh)]],4)</f>
        <v>2.8555999999999999</v>
      </c>
      <c r="I16" s="124">
        <f ca="1">ROUND(100*Main_table[[#This Row],[Total wind 
'[note 8']
'[note 9']]]/shares_of_electricity_supplied[[#This Row],[Total electricity supplied by Major Power Producers excluding storage (TWh)]],4)</f>
        <v>40.030900000000003</v>
      </c>
      <c r="J16" s="124">
        <f ca="1">ROUND(100*Main_table[[#This Row],[Onshore 
wind]]/shares_of_electricity_supplied[[#This Row],[Total electricity supplied by Major Power Producers excluding storage (TWh)]],4)</f>
        <v>15.1469</v>
      </c>
      <c r="K16" s="124">
        <f ca="1">ROUND(100*Main_table[[#This Row],[Offshore 
wind]]/shares_of_electricity_supplied[[#This Row],[Total electricity supplied by Major Power Producers excluding storage (TWh)]],4)</f>
        <v>24.883500000000002</v>
      </c>
      <c r="L16" s="124">
        <f ca="1">ROUND(100*Main_table[[#This Row],[Solar]]/shares_of_electricity_supplied[[#This Row],[Total electricity supplied by Major Power Producers excluding storage (TWh)]],4)</f>
        <v>0.94159999999999999</v>
      </c>
      <c r="M16" s="124">
        <f ca="1">ROUND(100*Main_table[[#This Row],[Bioenergy
'[note 10']]]/shares_of_electricity_supplied[[#This Row],[Total electricity supplied by Major Power Producers excluding storage (TWh)]],4)</f>
        <v>8.4750999999999994</v>
      </c>
      <c r="N16" s="125">
        <f ca="1">ROUND(100*Main_table[[#This Row],[Other fuels 
'[note 10']]]/shares_of_electricity_supplied[[#This Row],[Total electricity supplied by Major Power Producers excluding storage (TWh)]],4)</f>
        <v>0.59419999999999995</v>
      </c>
      <c r="O16" s="123" cm="1">
        <f t="array" aca="1" ref="O16" ca="1">ROUND(100*Main_table[[#This Row],[Low carbon 
'[note 4']]]/shares_of_electricity_supplied[[#This Row],[Total electricity supplied by Major Power Producers excluding storage (TWh)]:[Total electricity supplied by Major Power Producers excluding storage (TWh)]],4)</f>
        <v>65.390100000000004</v>
      </c>
      <c r="P16" s="124" cm="1">
        <f t="array" aca="1" ref="P16" ca="1">ROUND(100*Main_table[[#This Row],[Renewables 
'[note 4']]]/shares_of_electricity_supplied[[#This Row],[Total electricity supplied by Major Power Producers excluding storage (TWh)]:[Total electricity supplied by Major Power Producers excluding storage (TWh)]],4)</f>
        <v>52.303100000000001</v>
      </c>
      <c r="Q16" s="174" cm="1">
        <f t="array" aca="1" ref="Q16" ca="1">ROUND(100*Main_table[[#This Row],[Fossil fuels 
'[note 4']]]/shares_of_electricity_supplied[[#This Row],[Total electricity supplied by Major Power Producers excluding storage (TWh)]:[Total electricity supplied by Major Power Producers excluding storage (TWh)]],4)</f>
        <v>34.015700000000002</v>
      </c>
      <c r="R16" s="84"/>
    </row>
    <row r="17" spans="1:20" ht="20.25" customHeight="1" x14ac:dyDescent="0.35">
      <c r="A17" s="102" t="str">
        <f ca="1">INDIRECT(calculation_hide!AC20)</f>
        <v>March 2024</v>
      </c>
      <c r="B17" s="123">
        <f ca="1">Main_table[[#This Row],[Total electricity 
supplied by MPPs]]</f>
        <v>18.767400000000002</v>
      </c>
      <c r="C17" s="124">
        <f ca="1">Main_table[[#This Row],[Total electricity 
supplied by MPPs]]-Main_table[[#This Row],[Pumped 
storage 
'[note 11']]]-Main_table[[#This Row],[Battery storage '[note 12']]]</f>
        <v>18.857900000000001</v>
      </c>
      <c r="D17" s="123">
        <f ca="1">ROUND(100*Main_table[[#This Row],[Coal
'[note 7']]]/shares_of_electricity_supplied[[#This Row],[Total electricity supplied by Major Power Producers excluding storage (TWh)]],4)</f>
        <v>1.7584</v>
      </c>
      <c r="E17" s="124">
        <f ca="1">ROUND(100*Main_table[[#This Row],[Oil]]/shares_of_electricity_supplied[[#This Row],[Total electricity supplied by Major Power Producers excluding storage (TWh)]],4)</f>
        <v>0.18290000000000001</v>
      </c>
      <c r="F17" s="124">
        <f ca="1">ROUND(100*Main_table[[#This Row],[Gas]]/shares_of_electricity_supplied[[#This Row],[Total electricity supplied by Major Power Producers excluding storage (TWh)]],4)</f>
        <v>31.4786</v>
      </c>
      <c r="G17" s="124">
        <f ca="1">ROUND(100*Main_table[[#This Row],[ Nuclear]]/shares_of_electricity_supplied[[#This Row],[Total electricity supplied by Major Power Producers excluding storage (TWh)]],4)</f>
        <v>14.317600000000001</v>
      </c>
      <c r="H17" s="124">
        <f ca="1">ROUND(100*Main_table[[#This Row],[ Hydro]]/shares_of_electricity_supplied[[#This Row],[Total electricity supplied by Major Power Producers excluding storage (TWh)]],4)</f>
        <v>2.2261000000000002</v>
      </c>
      <c r="I17" s="124">
        <f ca="1">ROUND(100*Main_table[[#This Row],[Total wind 
'[note 8']
'[note 9']]]/shares_of_electricity_supplied[[#This Row],[Total electricity supplied by Major Power Producers excluding storage (TWh)]],4)</f>
        <v>38.969299999999997</v>
      </c>
      <c r="J17" s="124">
        <f ca="1">ROUND(100*Main_table[[#This Row],[Onshore 
wind]]/shares_of_electricity_supplied[[#This Row],[Total electricity supplied by Major Power Producers excluding storage (TWh)]],4)</f>
        <v>14.5626</v>
      </c>
      <c r="K17" s="124">
        <f ca="1">ROUND(100*Main_table[[#This Row],[Offshore 
wind]]/shares_of_electricity_supplied[[#This Row],[Total electricity supplied by Major Power Producers excluding storage (TWh)]],4)</f>
        <v>24.406700000000001</v>
      </c>
      <c r="L17" s="124">
        <f ca="1">ROUND(100*Main_table[[#This Row],[Solar]]/shares_of_electricity_supplied[[#This Row],[Total electricity supplied by Major Power Producers excluding storage (TWh)]],4)</f>
        <v>2.5994000000000002</v>
      </c>
      <c r="M17" s="124">
        <f ca="1">ROUND(100*Main_table[[#This Row],[Bioenergy
'[note 10']]]/shares_of_electricity_supplied[[#This Row],[Total electricity supplied by Major Power Producers excluding storage (TWh)]],4)</f>
        <v>7.8254000000000001</v>
      </c>
      <c r="N17" s="125">
        <f ca="1">ROUND(100*Main_table[[#This Row],[Other fuels 
'[note 10']]]/shares_of_electricity_supplied[[#This Row],[Total electricity supplied by Major Power Producers excluding storage (TWh)]],4)</f>
        <v>0.64219999999999999</v>
      </c>
      <c r="O17" s="123" cm="1">
        <f t="array" aca="1" ref="O17" ca="1">ROUND(100*Main_table[[#This Row],[Low carbon 
'[note 4']]]/shares_of_electricity_supplied[[#This Row],[Total electricity supplied by Major Power Producers excluding storage (TWh)]:[Total electricity supplied by Major Power Producers excluding storage (TWh)]],4)</f>
        <v>65.937899999999999</v>
      </c>
      <c r="P17" s="124" cm="1">
        <f t="array" aca="1" ref="P17" ca="1">ROUND(100*Main_table[[#This Row],[Renewables 
'[note 4']]]/shares_of_electricity_supplied[[#This Row],[Total electricity supplied by Major Power Producers excluding storage (TWh)]:[Total electricity supplied by Major Power Producers excluding storage (TWh)]],4)</f>
        <v>51.619700000000002</v>
      </c>
      <c r="Q17" s="174" cm="1">
        <f t="array" aca="1" ref="Q17" ca="1">ROUND(100*Main_table[[#This Row],[Fossil fuels 
'[note 4']]]/shares_of_electricity_supplied[[#This Row],[Total electricity supplied by Major Power Producers excluding storage (TWh)]:[Total electricity supplied by Major Power Producers excluding storage (TWh)]],4)</f>
        <v>33.419400000000003</v>
      </c>
      <c r="R17" s="84"/>
    </row>
    <row r="18" spans="1:20" ht="20.25" customHeight="1" x14ac:dyDescent="0.35">
      <c r="A18" s="104" t="s">
        <v>36</v>
      </c>
      <c r="B18" s="138">
        <f ca="1">SUM(B15:B17)</f>
        <v>61.743500000000004</v>
      </c>
      <c r="C18" s="139">
        <f ca="1">SUM(C15:C17)</f>
        <v>62.013700000000007</v>
      </c>
      <c r="D18" s="138">
        <f ca="1">ROUND(100*Main_table[[#This Row],[Coal
'[note 7']]]/shares_of_electricity_supplied[[#This Row],[Total electricity supplied by Major Power Producers excluding storage (TWh)]],4)</f>
        <v>1.6454</v>
      </c>
      <c r="E18" s="139">
        <f ca="1">ROUND(100*Main_table[[#This Row],[Oil]]/shares_of_electricity_supplied[[#This Row],[Total electricity supplied by Major Power Producers excluding storage (TWh)]],4)</f>
        <v>0.18720000000000001</v>
      </c>
      <c r="F18" s="139">
        <f ca="1">ROUND(100*Main_table[[#This Row],[Gas]]/shares_of_electricity_supplied[[#This Row],[Total electricity supplied by Major Power Producers excluding storage (TWh)]],4)</f>
        <v>35.6768</v>
      </c>
      <c r="G18" s="139">
        <f ca="1">ROUND(100*Main_table[[#This Row],[ Nuclear]]/shares_of_electricity_supplied[[#This Row],[Total electricity supplied by Major Power Producers excluding storage (TWh)]],4)</f>
        <v>12.25</v>
      </c>
      <c r="H18" s="139">
        <f ca="1">ROUND(100*Main_table[[#This Row],[ Hydro]]/shares_of_electricity_supplied[[#This Row],[Total electricity supplied by Major Power Producers excluding storage (TWh)]],4)</f>
        <v>2.3601000000000001</v>
      </c>
      <c r="I18" s="139">
        <f ca="1">ROUND(100*Main_table[[#This Row],[Total wind 
'[note 8']
'[note 9']]]/shares_of_electricity_supplied[[#This Row],[Total electricity supplied by Major Power Producers excluding storage (TWh)]],4)</f>
        <v>38.115099999999998</v>
      </c>
      <c r="J18" s="139">
        <f ca="1">ROUND(100*Main_table[[#This Row],[Onshore 
wind]]/shares_of_electricity_supplied[[#This Row],[Total electricity supplied by Major Power Producers excluding storage (TWh)]],4)</f>
        <v>13.7707</v>
      </c>
      <c r="K18" s="139">
        <f ca="1">ROUND(100*Main_table[[#This Row],[Offshore 
wind]]/shares_of_electricity_supplied[[#This Row],[Total electricity supplied by Major Power Producers excluding storage (TWh)]],4)</f>
        <v>24.3443</v>
      </c>
      <c r="L18" s="139">
        <f ca="1">ROUND(100*Main_table[[#This Row],[Solar]]/shares_of_electricity_supplied[[#This Row],[Total electricity supplied by Major Power Producers excluding storage (TWh)]],4)</f>
        <v>1.3025</v>
      </c>
      <c r="M18" s="139">
        <f ca="1">ROUND(100*Main_table[[#This Row],[Bioenergy
'[note 10']]]/shares_of_electricity_supplied[[#This Row],[Total electricity supplied by Major Power Producers excluding storage (TWh)]],4)</f>
        <v>7.8807999999999998</v>
      </c>
      <c r="N18" s="140">
        <f ca="1">ROUND(100*Main_table[[#This Row],[Other fuels 
'[note 10']]]/shares_of_electricity_supplied[[#This Row],[Total electricity supplied by Major Power Producers excluding storage (TWh)]],4)</f>
        <v>0.58209999999999995</v>
      </c>
      <c r="O18" s="138" cm="1">
        <f t="array" aca="1" ref="O18" ca="1">ROUND(100*Main_table[[#This Row],[Low carbon 
'[note 4']]]/shares_of_electricity_supplied[[#This Row],[Total electricity supplied by Major Power Producers excluding storage (TWh)]:[Total electricity supplied by Major Power Producers excluding storage (TWh)]],4)</f>
        <v>61.9086</v>
      </c>
      <c r="P18" s="139" cm="1">
        <f t="array" aca="1" ref="P18" ca="1">ROUND(100*Main_table[[#This Row],[Renewables 
'[note 4']]]/shares_of_electricity_supplied[[#This Row],[Total electricity supplied by Major Power Producers excluding storage (TWh)]:[Total electricity supplied by Major Power Producers excluding storage (TWh)]],4)</f>
        <v>49.6584</v>
      </c>
      <c r="Q18" s="176" cm="1">
        <f t="array" aca="1" ref="Q18" ca="1">ROUND(100*Main_table[[#This Row],[Fossil fuels 
'[note 4']]]/shares_of_electricity_supplied[[#This Row],[Total electricity supplied by Major Power Producers excluding storage (TWh)]:[Total electricity supplied by Major Power Producers excluding storage (TWh)]],4)</f>
        <v>37.509300000000003</v>
      </c>
      <c r="R18" s="24"/>
    </row>
    <row r="19" spans="1:20" ht="20.25" customHeight="1" x14ac:dyDescent="0.35">
      <c r="A19" s="102" t="str">
        <f ca="1">INDIRECT(calculation_hide!AC30)</f>
        <v xml:space="preserve">January 2025 </v>
      </c>
      <c r="B19" s="123">
        <f ca="1">Main_table[[#This Row],[Total electricity 
supplied by MPPs]]</f>
        <v>23.515899999999998</v>
      </c>
      <c r="C19" s="124">
        <f ca="1">Main_table[[#This Row],[Total electricity 
supplied by MPPs]]-Main_table[[#This Row],[Pumped 
storage 
'[note 11']]]-Main_table[[#This Row],[Battery storage '[note 12']]]</f>
        <v>23.612399999999997</v>
      </c>
      <c r="D19" s="123">
        <f ca="1">ROUND(100*Main_table[[#This Row],[Coal
'[note 7']]]/shares_of_electricity_supplied[[#This Row],[Total electricity supplied by Major Power Producers excluding storage (TWh)]],4)</f>
        <v>0</v>
      </c>
      <c r="E19" s="124">
        <f ca="1">ROUND(100*Main_table[[#This Row],[Oil]]/shares_of_electricity_supplied[[#This Row],[Total electricity supplied by Major Power Producers excluding storage (TWh)]],4)</f>
        <v>0.28079999999999999</v>
      </c>
      <c r="F19" s="124">
        <f ca="1">ROUND(100*Main_table[[#This Row],[Gas]]/shares_of_electricity_supplied[[#This Row],[Total electricity supplied by Major Power Producers excluding storage (TWh)]],4)</f>
        <v>46.271500000000003</v>
      </c>
      <c r="G19" s="124">
        <f ca="1">ROUND(100*Main_table[[#This Row],[ Nuclear]]/shares_of_electricity_supplied[[#This Row],[Total electricity supplied by Major Power Producers excluding storage (TWh)]],4)</f>
        <v>13.833</v>
      </c>
      <c r="H19" s="124">
        <f ca="1">ROUND(100*Main_table[[#This Row],[ Hydro]]/shares_of_electricity_supplied[[#This Row],[Total electricity supplied by Major Power Producers excluding storage (TWh)]],4)</f>
        <v>2.0556999999999999</v>
      </c>
      <c r="I19" s="124">
        <f ca="1">ROUND(100*Main_table[[#This Row],[Total wind 
'[note 8']
'[note 9']]]/shares_of_electricity_supplied[[#This Row],[Total electricity supplied by Major Power Producers excluding storage (TWh)]],4)</f>
        <v>28.714600000000001</v>
      </c>
      <c r="J19" s="124">
        <f ca="1">ROUND(100*Main_table[[#This Row],[Onshore 
wind]]/shares_of_electricity_supplied[[#This Row],[Total electricity supplied by Major Power Producers excluding storage (TWh)]],4)</f>
        <v>9.8058999999999994</v>
      </c>
      <c r="K19" s="124">
        <f ca="1">ROUND(100*Main_table[[#This Row],[Offshore 
wind]]/shares_of_electricity_supplied[[#This Row],[Total electricity supplied by Major Power Producers excluding storage (TWh)]],4)</f>
        <v>18.9087</v>
      </c>
      <c r="L19" s="124">
        <f ca="1">ROUND(100*Main_table[[#This Row],[Solar]]/shares_of_electricity_supplied[[#This Row],[Total electricity supplied by Major Power Producers excluding storage (TWh)]],4)</f>
        <v>0.54169999999999996</v>
      </c>
      <c r="M19" s="124">
        <f ca="1">ROUND(100*Main_table[[#This Row],[Bioenergy
'[note 10']]]/shares_of_electricity_supplied[[#This Row],[Total electricity supplied by Major Power Producers excluding storage (TWh)]],4)</f>
        <v>7.8377999999999997</v>
      </c>
      <c r="N19" s="125">
        <f ca="1">ROUND(100*Main_table[[#This Row],[Other fuels 
'[note 10']]]/shares_of_electricity_supplied[[#This Row],[Total electricity supplied by Major Power Producers excluding storage (TWh)]],4)</f>
        <v>0.46329999999999999</v>
      </c>
      <c r="O19" s="123" cm="1">
        <f t="array" aca="1" ref="O19" ca="1">ROUND(100*Main_table[[#This Row],[Low carbon 
'[note 4']]]/shares_of_electricity_supplied[[#This Row],[Total electricity supplied by Major Power Producers excluding storage (TWh)]:[Total electricity supplied by Major Power Producers excluding storage (TWh)]],4)</f>
        <v>52.982799999999997</v>
      </c>
      <c r="P19" s="124" cm="1">
        <f t="array" aca="1" ref="P19" ca="1">ROUND(100*Main_table[[#This Row],[Renewables 
'[note 4']]]/shares_of_electricity_supplied[[#This Row],[Total electricity supplied by Major Power Producers excluding storage (TWh)]:[Total electricity supplied by Major Power Producers excluding storage (TWh)]],4)</f>
        <v>39.149799999999999</v>
      </c>
      <c r="Q19" s="174" cm="1">
        <f t="array" aca="1" ref="Q19" ca="1">ROUND(100*Main_table[[#This Row],[Fossil fuels 
'[note 4']]]/shares_of_electricity_supplied[[#This Row],[Total electricity supplied by Major Power Producers excluding storage (TWh)]:[Total electricity supplied by Major Power Producers excluding storage (TWh)]],4)</f>
        <v>46.552199999999999</v>
      </c>
      <c r="R19" s="24"/>
    </row>
    <row r="20" spans="1:20" ht="20.25" customHeight="1" x14ac:dyDescent="0.35">
      <c r="A20" s="102" t="str">
        <f ca="1">INDIRECT(calculation_hide!AC31)</f>
        <v xml:space="preserve">February 2025 </v>
      </c>
      <c r="B20" s="123">
        <f ca="1">Main_table[[#This Row],[Total electricity 
supplied by MPPs]]</f>
        <v>21.449100000000001</v>
      </c>
      <c r="C20" s="124">
        <f ca="1">Main_table[[#This Row],[Total electricity 
supplied by MPPs]]-Main_table[[#This Row],[Pumped 
storage 
'[note 11']]]-Main_table[[#This Row],[Battery storage '[note 12']]]</f>
        <v>21.526700000000002</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0.20530000000000001</v>
      </c>
      <c r="F20" s="124">
        <f ca="1">ROUND(100*Main_table[[#This Row],[Gas]]/shares_of_electricity_supplied[[#This Row],[Total electricity supplied by Major Power Producers excluding storage (TWh)]],4)</f>
        <v>40.29</v>
      </c>
      <c r="G20" s="124">
        <f ca="1">ROUND(100*Main_table[[#This Row],[ Nuclear]]/shares_of_electricity_supplied[[#This Row],[Total electricity supplied by Major Power Producers excluding storage (TWh)]],4)</f>
        <v>13.829800000000001</v>
      </c>
      <c r="H20" s="124">
        <f ca="1">ROUND(100*Main_table[[#This Row],[ Hydro]]/shares_of_electricity_supplied[[#This Row],[Total electricity supplied by Major Power Producers excluding storage (TWh)]],4)</f>
        <v>1.657</v>
      </c>
      <c r="I20" s="124">
        <f ca="1">ROUND(100*Main_table[[#This Row],[Total wind 
'[note 8']
'[note 9']]]/shares_of_electricity_supplied[[#This Row],[Total electricity supplied by Major Power Producers excluding storage (TWh)]],4)</f>
        <v>34.204999999999998</v>
      </c>
      <c r="J20" s="124">
        <f ca="1">ROUND(100*Main_table[[#This Row],[Onshore 
wind]]/shares_of_electricity_supplied[[#This Row],[Total electricity supplied by Major Power Producers excluding storage (TWh)]],4)</f>
        <v>12.1212</v>
      </c>
      <c r="K20" s="124">
        <f ca="1">ROUND(100*Main_table[[#This Row],[Offshore 
wind]]/shares_of_electricity_supplied[[#This Row],[Total electricity supplied by Major Power Producers excluding storage (TWh)]],4)</f>
        <v>22.084199999999999</v>
      </c>
      <c r="L20" s="124">
        <f ca="1">ROUND(100*Main_table[[#This Row],[Solar]]/shares_of_electricity_supplied[[#This Row],[Total electricity supplied by Major Power Producers excluding storage (TWh)]],4)</f>
        <v>0.84589999999999999</v>
      </c>
      <c r="M20" s="124">
        <f ca="1">ROUND(100*Main_table[[#This Row],[Bioenergy
'[note 10']]]/shares_of_electricity_supplied[[#This Row],[Total electricity supplied by Major Power Producers excluding storage (TWh)]],4)</f>
        <v>8.5015000000000001</v>
      </c>
      <c r="N20" s="125">
        <f ca="1">ROUND(100*Main_table[[#This Row],[Other fuels 
'[note 10']]]/shares_of_electricity_supplied[[#This Row],[Total electricity supplied by Major Power Producers excluding storage (TWh)]],4)</f>
        <v>0.4627</v>
      </c>
      <c r="O20" s="123" cm="1">
        <f t="array" aca="1" ref="O20" ca="1">ROUND(100*Main_table[[#This Row],[Low carbon 
'[note 4']]]/shares_of_electricity_supplied[[#This Row],[Total electricity supplied by Major Power Producers excluding storage (TWh)]:[Total electricity supplied by Major Power Producers excluding storage (TWh)]],4)</f>
        <v>59.039200000000001</v>
      </c>
      <c r="P20" s="124" cm="1">
        <f t="array" aca="1" ref="P20" ca="1">ROUND(100*Main_table[[#This Row],[Renewables 
'[note 4']]]/shares_of_electricity_supplied[[#This Row],[Total electricity supplied by Major Power Producers excluding storage (TWh)]:[Total electricity supplied by Major Power Producers excluding storage (TWh)]],4)</f>
        <v>45.209400000000002</v>
      </c>
      <c r="Q20" s="174" cm="1">
        <f t="array" aca="1" ref="Q20" ca="1">ROUND(100*Main_table[[#This Row],[Fossil fuels 
'[note 4']]]/shares_of_electricity_supplied[[#This Row],[Total electricity supplied by Major Power Producers excluding storage (TWh)]:[Total electricity supplied by Major Power Producers excluding storage (TWh)]],4)</f>
        <v>40.4953</v>
      </c>
      <c r="R20" s="84"/>
    </row>
    <row r="21" spans="1:20" ht="20.25" customHeight="1" x14ac:dyDescent="0.35">
      <c r="A21" s="102" t="str">
        <f ca="1">INDIRECT(calculation_hide!AC32)</f>
        <v>March 2025 [provisional]</v>
      </c>
      <c r="B21" s="123">
        <f ca="1">Main_table[[#This Row],[Total electricity 
supplied by MPPs]]</f>
        <v>19.107900000000001</v>
      </c>
      <c r="C21" s="124">
        <f ca="1">Main_table[[#This Row],[Total electricity 
supplied by MPPs]]-Main_table[[#This Row],[Pumped 
storage 
'[note 11']]]-Main_table[[#This Row],[Battery storage '[note 12']]]</f>
        <v>19.183699999999998</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0.15329999999999999</v>
      </c>
      <c r="F21" s="124">
        <f ca="1">ROUND(100*Main_table[[#This Row],[Gas]]/shares_of_electricity_supplied[[#This Row],[Total electricity supplied by Major Power Producers excluding storage (TWh)]],4)</f>
        <v>40.812800000000003</v>
      </c>
      <c r="G21" s="124">
        <f ca="1">ROUND(100*Main_table[[#This Row],[ Nuclear]]/shares_of_electricity_supplied[[#This Row],[Total electricity supplied by Major Power Producers excluding storage (TWh)]],4)</f>
        <v>14.110900000000001</v>
      </c>
      <c r="H21" s="124">
        <f ca="1">ROUND(100*Main_table[[#This Row],[ Hydro]]/shares_of_electricity_supplied[[#This Row],[Total electricity supplied by Major Power Producers excluding storage (TWh)]],4)</f>
        <v>1.569</v>
      </c>
      <c r="I21" s="124">
        <f ca="1">ROUND(100*Main_table[[#This Row],[Total wind 
'[note 8']
'[note 9']]]/shares_of_electricity_supplied[[#This Row],[Total electricity supplied by Major Power Producers excluding storage (TWh)]],4)</f>
        <v>31.928699999999999</v>
      </c>
      <c r="J21" s="124">
        <f ca="1">ROUND(100*Main_table[[#This Row],[Onshore 
wind]]/shares_of_electricity_supplied[[#This Row],[Total electricity supplied by Major Power Producers excluding storage (TWh)]],4)</f>
        <v>12.2818</v>
      </c>
      <c r="K21" s="124">
        <f ca="1">ROUND(100*Main_table[[#This Row],[Offshore 
wind]]/shares_of_electricity_supplied[[#This Row],[Total electricity supplied by Major Power Producers excluding storage (TWh)]],4)</f>
        <v>19.647400000000001</v>
      </c>
      <c r="L21" s="124">
        <f ca="1">ROUND(100*Main_table[[#This Row],[Solar]]/shares_of_electricity_supplied[[#This Row],[Total electricity supplied by Major Power Producers excluding storage (TWh)]],4)</f>
        <v>2.7654000000000001</v>
      </c>
      <c r="M21" s="124">
        <f ca="1">ROUND(100*Main_table[[#This Row],[Bioenergy
'[note 10']]]/shares_of_electricity_supplied[[#This Row],[Total electricity supplied by Major Power Producers excluding storage (TWh)]],4)</f>
        <v>8.2335999999999991</v>
      </c>
      <c r="N21" s="125">
        <f ca="1">ROUND(100*Main_table[[#This Row],[Other fuels 
'[note 10']]]/shares_of_electricity_supplied[[#This Row],[Total electricity supplied by Major Power Producers excluding storage (TWh)]],4)</f>
        <v>0.4264</v>
      </c>
      <c r="O21" s="123" cm="1">
        <f t="array" aca="1" ref="O21" ca="1">ROUND(100*Main_table[[#This Row],[Low carbon 
'[note 4']]]/shares_of_electricity_supplied[[#This Row],[Total electricity supplied by Major Power Producers excluding storage (TWh)]:[Total electricity supplied by Major Power Producers excluding storage (TWh)]],4)</f>
        <v>58.607599999999998</v>
      </c>
      <c r="P21" s="124" cm="1">
        <f t="array" aca="1" ref="P21" ca="1">ROUND(100*Main_table[[#This Row],[Renewables 
'[note 4']]]/shares_of_electricity_supplied[[#This Row],[Total electricity supplied by Major Power Producers excluding storage (TWh)]:[Total electricity supplied by Major Power Producers excluding storage (TWh)]],4)</f>
        <v>44.496600000000001</v>
      </c>
      <c r="Q21" s="174" cm="1">
        <f t="array" aca="1" ref="Q21" ca="1">ROUND(100*Main_table[[#This Row],[Fossil fuels 
'[note 4']]]/shares_of_electricity_supplied[[#This Row],[Total electricity supplied by Major Power Producers excluding storage (TWh)]:[Total electricity supplied by Major Power Producers excluding storage (TWh)]],4)</f>
        <v>40.966000000000001</v>
      </c>
      <c r="R21" s="13"/>
      <c r="T21" s="96"/>
    </row>
    <row r="22" spans="1:20" ht="20.25" customHeight="1" x14ac:dyDescent="0.35">
      <c r="A22" s="104" t="s">
        <v>36</v>
      </c>
      <c r="B22" s="138">
        <f ca="1">SUM(B19:B21)</f>
        <v>64.072900000000004</v>
      </c>
      <c r="C22" s="139">
        <f ca="1">SUM(C19:C21)</f>
        <v>64.322800000000001</v>
      </c>
      <c r="D22" s="138">
        <f ca="1">ROUND(100*Main_table[[#This Row],[Coal
'[note 7']]]/shares_of_electricity_supplied[[#This Row],[Total electricity supplied by Major Power Producers excluding storage (TWh)]],4)</f>
        <v>0</v>
      </c>
      <c r="E22" s="139">
        <f ca="1">ROUND(100*Main_table[[#This Row],[Oil]]/shares_of_electricity_supplied[[#This Row],[Total electricity supplied by Major Power Producers excluding storage (TWh)]],4)</f>
        <v>0.2175</v>
      </c>
      <c r="F22" s="139">
        <f ca="1">ROUND(100*Main_table[[#This Row],[Gas]]/shares_of_electricity_supplied[[#This Row],[Total electricity supplied by Major Power Producers excluding storage (TWh)]],4)</f>
        <v>42.641599999999997</v>
      </c>
      <c r="G22" s="139">
        <f ca="1">ROUND(100*Main_table[[#This Row],[ Nuclear]]/shares_of_electricity_supplied[[#This Row],[Total electricity supplied by Major Power Producers excluding storage (TWh)]],4)</f>
        <v>13.9148</v>
      </c>
      <c r="H22" s="139">
        <f ca="1">ROUND(100*Main_table[[#This Row],[ Hydro]]/shares_of_electricity_supplied[[#This Row],[Total electricity supplied by Major Power Producers excluding storage (TWh)]],4)</f>
        <v>1.7770999999999999</v>
      </c>
      <c r="I22" s="139">
        <f ca="1">ROUND(100*Main_table[[#This Row],[Total wind 
'[note 8']
'[note 9']]]/shares_of_electricity_supplied[[#This Row],[Total electricity supplied by Major Power Producers excluding storage (TWh)]],4)</f>
        <v>31.5106</v>
      </c>
      <c r="J22" s="139">
        <f ca="1">ROUND(100*Main_table[[#This Row],[Onshore 
wind]]/shares_of_electricity_supplied[[#This Row],[Total electricity supplied by Major Power Producers excluding storage (TWh)]],4)</f>
        <v>11.3192</v>
      </c>
      <c r="K22" s="139">
        <f ca="1">ROUND(100*Main_table[[#This Row],[Offshore 
wind]]/shares_of_electricity_supplied[[#This Row],[Total electricity supplied by Major Power Producers excluding storage (TWh)]],4)</f>
        <v>20.191800000000001</v>
      </c>
      <c r="L22" s="139">
        <f ca="1">ROUND(100*Main_table[[#This Row],[Solar]]/shares_of_electricity_supplied[[#This Row],[Total electricity supplied by Major Power Producers excluding storage (TWh)]],4)</f>
        <v>1.3067</v>
      </c>
      <c r="M22" s="139">
        <f ca="1">ROUND(100*Main_table[[#This Row],[Bioenergy
'[note 10']]]/shares_of_electricity_supplied[[#This Row],[Total electricity supplied by Major Power Producers excluding storage (TWh)]],4)</f>
        <v>8.1780000000000008</v>
      </c>
      <c r="N22" s="140">
        <f ca="1">ROUND(100*Main_table[[#This Row],[Other fuels 
'[note 10']]]/shares_of_electricity_supplied[[#This Row],[Total electricity supplied by Major Power Producers excluding storage (TWh)]],4)</f>
        <v>0.4521</v>
      </c>
      <c r="O22" s="138" cm="1">
        <f t="array" aca="1" ref="O22" ca="1">ROUND(100*Main_table[[#This Row],[Low carbon 
'[note 4']]]/shares_of_electricity_supplied[[#This Row],[Total electricity supplied by Major Power Producers excluding storage (TWh)]:[Total electricity supplied by Major Power Producers excluding storage (TWh)]],4)</f>
        <v>56.687199999999997</v>
      </c>
      <c r="P22" s="139" cm="1">
        <f t="array" aca="1" ref="P22" ca="1">ROUND(100*Main_table[[#This Row],[Renewables 
'[note 4']]]/shares_of_electricity_supplied[[#This Row],[Total electricity supplied by Major Power Producers excluding storage (TWh)]:[Total electricity supplied by Major Power Producers excluding storage (TWh)]],4)</f>
        <v>42.772399999999998</v>
      </c>
      <c r="Q22" s="176" cm="1">
        <f t="array" aca="1" ref="Q22" ca="1">ROUND(100*Main_table[[#This Row],[Fossil fuels 
'[note 4']]]/shares_of_electricity_supplied[[#This Row],[Total electricity supplied by Major Power Producers excluding storage (TWh)]:[Total electricity supplied by Major Power Producers excluding storage (TWh)]],4)</f>
        <v>42.859099999999998</v>
      </c>
      <c r="R22" s="19"/>
      <c r="S22" s="95"/>
    </row>
    <row r="23" spans="1:20" ht="20.25" customHeight="1" x14ac:dyDescent="0.35">
      <c r="A23" s="103" t="s">
        <v>605</v>
      </c>
      <c r="B23" s="202">
        <f t="shared" ref="B23:C23" ca="1" si="2">B22-B18</f>
        <v>2.3293999999999997</v>
      </c>
      <c r="C23" s="201">
        <f t="shared" ca="1" si="2"/>
        <v>2.3090999999999937</v>
      </c>
      <c r="D23" s="126">
        <f ca="1">D22-D18</f>
        <v>-1.6454</v>
      </c>
      <c r="E23" s="128">
        <f t="shared" ref="E23:Q23" ca="1" si="3">E22-E18</f>
        <v>3.0299999999999994E-2</v>
      </c>
      <c r="F23" s="128">
        <f t="shared" ca="1" si="3"/>
        <v>6.9647999999999968</v>
      </c>
      <c r="G23" s="128">
        <f t="shared" ca="1" si="3"/>
        <v>1.6647999999999996</v>
      </c>
      <c r="H23" s="128">
        <f t="shared" ca="1" si="3"/>
        <v>-0.58300000000000018</v>
      </c>
      <c r="I23" s="128">
        <f t="shared" ca="1" si="3"/>
        <v>-6.604499999999998</v>
      </c>
      <c r="J23" s="128">
        <f ca="1">J22-J18</f>
        <v>-2.4514999999999993</v>
      </c>
      <c r="K23" s="128">
        <f ca="1">K22-K18</f>
        <v>-4.1524999999999999</v>
      </c>
      <c r="L23" s="128">
        <f ca="1">L22-L18</f>
        <v>4.1999999999999815E-3</v>
      </c>
      <c r="M23" s="128">
        <f ca="1">M22-M18</f>
        <v>0.29720000000000102</v>
      </c>
      <c r="N23" s="127">
        <f ca="1">N22-N18</f>
        <v>-0.12999999999999995</v>
      </c>
      <c r="O23" s="126">
        <f t="shared" ca="1" si="3"/>
        <v>-5.2214000000000027</v>
      </c>
      <c r="P23" s="128">
        <f ca="1">P22-P18</f>
        <v>-6.8860000000000028</v>
      </c>
      <c r="Q23" s="175">
        <f t="shared" ca="1" si="3"/>
        <v>5.3497999999999948</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47"/>
  <sheetViews>
    <sheetView showGridLines="0" zoomScaleNormal="10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197</v>
      </c>
      <c r="E6" s="145" t="s">
        <v>162</v>
      </c>
      <c r="F6" s="145" t="s">
        <v>28</v>
      </c>
      <c r="G6" s="145" t="s">
        <v>29</v>
      </c>
      <c r="H6" s="145" t="s">
        <v>30</v>
      </c>
      <c r="I6" s="145" t="s">
        <v>31</v>
      </c>
      <c r="J6" s="145" t="s">
        <v>171</v>
      </c>
      <c r="K6" s="145" t="s">
        <v>168</v>
      </c>
      <c r="L6" s="145" t="s">
        <v>169</v>
      </c>
      <c r="M6" s="145" t="s">
        <v>32</v>
      </c>
      <c r="N6" s="145" t="s">
        <v>163</v>
      </c>
      <c r="O6" s="145" t="s">
        <v>164</v>
      </c>
      <c r="P6" s="145" t="s">
        <v>170</v>
      </c>
      <c r="Q6" s="145" t="s">
        <v>718</v>
      </c>
      <c r="R6" s="145" t="s">
        <v>719</v>
      </c>
      <c r="S6" s="145" t="s">
        <v>720</v>
      </c>
      <c r="T6" s="145" t="s">
        <v>33</v>
      </c>
      <c r="U6" s="145" t="s">
        <v>721</v>
      </c>
      <c r="V6" s="146" t="s">
        <v>174</v>
      </c>
      <c r="W6" s="144" t="s">
        <v>165</v>
      </c>
      <c r="X6" s="147" t="s">
        <v>166</v>
      </c>
      <c r="Y6" s="148" t="s">
        <v>167</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189</v>
      </c>
      <c r="K7" s="114" t="s">
        <v>189</v>
      </c>
      <c r="L7" s="114" t="s">
        <v>189</v>
      </c>
      <c r="M7" s="114" t="s">
        <v>189</v>
      </c>
      <c r="N7" s="114">
        <v>0.51</v>
      </c>
      <c r="O7" s="114" t="s">
        <v>189</v>
      </c>
      <c r="P7" s="114" t="s">
        <v>189</v>
      </c>
      <c r="Q7" s="114" t="s">
        <v>189</v>
      </c>
      <c r="R7" s="114">
        <v>164.32</v>
      </c>
      <c r="S7" s="114">
        <v>48.53</v>
      </c>
      <c r="T7" s="114">
        <v>16.309999999999999</v>
      </c>
      <c r="U7" s="114">
        <v>4.59</v>
      </c>
      <c r="V7" s="114">
        <v>317.62</v>
      </c>
      <c r="W7" s="115" t="s">
        <v>189</v>
      </c>
      <c r="X7" s="114" t="s">
        <v>189</v>
      </c>
      <c r="Y7" s="149" t="s">
        <v>189</v>
      </c>
    </row>
    <row r="8" spans="1:25" ht="20.25" customHeight="1" x14ac:dyDescent="0.35">
      <c r="A8" s="89">
        <v>1996</v>
      </c>
      <c r="B8" s="115">
        <v>327.84</v>
      </c>
      <c r="C8" s="114">
        <v>19.100000000000001</v>
      </c>
      <c r="D8" s="149">
        <v>308.74</v>
      </c>
      <c r="E8" s="114">
        <v>135.85</v>
      </c>
      <c r="F8" s="114">
        <v>10.33</v>
      </c>
      <c r="G8" s="114">
        <v>74.36</v>
      </c>
      <c r="H8" s="114">
        <v>85.82</v>
      </c>
      <c r="I8" s="114">
        <v>1.84</v>
      </c>
      <c r="J8" s="114" t="s">
        <v>189</v>
      </c>
      <c r="K8" s="114" t="s">
        <v>189</v>
      </c>
      <c r="L8" s="114" t="s">
        <v>189</v>
      </c>
      <c r="M8" s="114" t="s">
        <v>189</v>
      </c>
      <c r="N8" s="114">
        <v>0.53</v>
      </c>
      <c r="O8" s="114" t="s">
        <v>189</v>
      </c>
      <c r="P8" s="114" t="s">
        <v>189</v>
      </c>
      <c r="Q8" s="114" t="s">
        <v>189</v>
      </c>
      <c r="R8" s="114">
        <v>155.47999999999999</v>
      </c>
      <c r="S8" s="114">
        <v>65.599999999999994</v>
      </c>
      <c r="T8" s="114">
        <v>16.760000000000002</v>
      </c>
      <c r="U8" s="114">
        <v>4.8499999999999996</v>
      </c>
      <c r="V8" s="114">
        <v>330.35</v>
      </c>
      <c r="W8" s="115" t="s">
        <v>189</v>
      </c>
      <c r="X8" s="114" t="s">
        <v>189</v>
      </c>
      <c r="Y8" s="149" t="s">
        <v>189</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189</v>
      </c>
      <c r="K9" s="114" t="s">
        <v>189</v>
      </c>
      <c r="L9" s="114" t="s">
        <v>189</v>
      </c>
      <c r="M9" s="114" t="s">
        <v>189</v>
      </c>
      <c r="N9" s="114">
        <f>SUM(Quarter!N8:N11)</f>
        <v>0.54210000000000003</v>
      </c>
      <c r="O9" s="114" t="s">
        <v>189</v>
      </c>
      <c r="P9" s="114" t="s">
        <v>189</v>
      </c>
      <c r="Q9" s="114" t="s">
        <v>189</v>
      </c>
      <c r="R9" s="114">
        <f>SUM(Quarter!R8:R11)</f>
        <v>127.96089999999998</v>
      </c>
      <c r="S9" s="114">
        <f>SUM(Quarter!S8:S11)</f>
        <v>86.681700000000006</v>
      </c>
      <c r="T9" s="114">
        <f>SUM(Quarter!T8:T11)</f>
        <v>16.5746</v>
      </c>
      <c r="U9" s="114">
        <f>SUM(Quarter!U8:U11)</f>
        <v>5.5060000000000002</v>
      </c>
      <c r="V9" s="114">
        <f>SUM(Quarter!V8:V11)</f>
        <v>328.32679999999999</v>
      </c>
      <c r="W9" s="115" t="s">
        <v>189</v>
      </c>
      <c r="X9" s="114" t="s">
        <v>189</v>
      </c>
      <c r="Y9" s="149" t="s">
        <v>189</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189</v>
      </c>
      <c r="K10" s="114" t="s">
        <v>189</v>
      </c>
      <c r="L10" s="114" t="s">
        <v>189</v>
      </c>
      <c r="M10" s="114" t="s">
        <v>189</v>
      </c>
      <c r="N10" s="114">
        <f>SUM(Quarter!N12:N15)</f>
        <v>0.44729999999999998</v>
      </c>
      <c r="O10" s="114" t="s">
        <v>189</v>
      </c>
      <c r="P10" s="114">
        <f>SUM(Quarter!P12:P15)</f>
        <v>-1.0246</v>
      </c>
      <c r="Q10" s="114" t="s">
        <v>189</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189</v>
      </c>
      <c r="K11" s="114" t="s">
        <v>189</v>
      </c>
      <c r="L11" s="114" t="s">
        <v>189</v>
      </c>
      <c r="M11" s="114" t="s">
        <v>189</v>
      </c>
      <c r="N11" s="114">
        <f>SUM(Quarter!N16:N19)</f>
        <v>0.57410000000000005</v>
      </c>
      <c r="O11" s="114" t="s">
        <v>189</v>
      </c>
      <c r="P11" s="114">
        <f>SUM(Quarter!P16:P19)</f>
        <v>-0.96999999999999986</v>
      </c>
      <c r="Q11" s="114" t="s">
        <v>189</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189</v>
      </c>
      <c r="K12" s="114" t="s">
        <v>189</v>
      </c>
      <c r="L12" s="114" t="s">
        <v>189</v>
      </c>
      <c r="M12" s="114" t="s">
        <v>189</v>
      </c>
      <c r="N12" s="114">
        <f>SUM(Quarter!N20:N23)</f>
        <v>0.6401</v>
      </c>
      <c r="O12" s="114" t="s">
        <v>189</v>
      </c>
      <c r="P12" s="114">
        <f>SUM(Quarter!P20:P23)</f>
        <v>-0.89559999999999995</v>
      </c>
      <c r="Q12" s="114" t="s">
        <v>189</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189</v>
      </c>
      <c r="K13" s="114" t="s">
        <v>189</v>
      </c>
      <c r="L13" s="114" t="s">
        <v>189</v>
      </c>
      <c r="M13" s="114" t="s">
        <v>189</v>
      </c>
      <c r="N13" s="114">
        <f>SUM(Quarter!N24:N27)</f>
        <v>0.68340000000000001</v>
      </c>
      <c r="O13" s="114" t="s">
        <v>189</v>
      </c>
      <c r="P13" s="114">
        <f>SUM(Quarter!P24:P27)</f>
        <v>-0.86990000000000001</v>
      </c>
      <c r="Q13" s="114" t="s">
        <v>189</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189</v>
      </c>
      <c r="K14" s="114" t="s">
        <v>189</v>
      </c>
      <c r="L14" s="114" t="s">
        <v>189</v>
      </c>
      <c r="M14" s="114" t="s">
        <v>189</v>
      </c>
      <c r="N14" s="114">
        <f>SUM(Quarter!N28:N31)</f>
        <v>0.80169999999999997</v>
      </c>
      <c r="O14" s="114" t="s">
        <v>189</v>
      </c>
      <c r="P14" s="114">
        <f>SUM(Quarter!P28:P31)</f>
        <v>-0.90080000000000005</v>
      </c>
      <c r="Q14" s="114" t="s">
        <v>189</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189</v>
      </c>
      <c r="K15" s="114" t="s">
        <v>189</v>
      </c>
      <c r="L15" s="114" t="s">
        <v>189</v>
      </c>
      <c r="M15" s="114" t="s">
        <v>189</v>
      </c>
      <c r="N15" s="114">
        <f>SUM(Quarter!N32:N35)</f>
        <v>1.0590999999999999</v>
      </c>
      <c r="O15" s="114" t="s">
        <v>189</v>
      </c>
      <c r="P15" s="114">
        <f>SUM(Quarter!P32:P35)</f>
        <v>-0.9043000000000001</v>
      </c>
      <c r="Q15" s="114" t="s">
        <v>189</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189</v>
      </c>
      <c r="K16" s="114" t="s">
        <v>189</v>
      </c>
      <c r="L16" s="114" t="s">
        <v>189</v>
      </c>
      <c r="M16" s="114" t="s">
        <v>189</v>
      </c>
      <c r="N16" s="114">
        <f>SUM(Quarter!N36:N39)</f>
        <v>1.367</v>
      </c>
      <c r="O16" s="114" t="s">
        <v>189</v>
      </c>
      <c r="P16" s="114">
        <f>SUM(Quarter!P36:P39)</f>
        <v>-0.93819999999999992</v>
      </c>
      <c r="Q16" s="114" t="s">
        <v>189</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189</v>
      </c>
      <c r="K17" s="114" t="s">
        <v>189</v>
      </c>
      <c r="L17" s="114" t="s">
        <v>189</v>
      </c>
      <c r="M17" s="114" t="s">
        <v>189</v>
      </c>
      <c r="N17" s="114">
        <f>SUM(Quarter!N40:N43)</f>
        <v>2.4863</v>
      </c>
      <c r="O17" s="114" t="s">
        <v>189</v>
      </c>
      <c r="P17" s="114">
        <f>SUM(Quarter!P40:P43)</f>
        <v>-0.93060000000000009</v>
      </c>
      <c r="Q17" s="114" t="s">
        <v>189</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189</v>
      </c>
      <c r="K18" s="114" t="s">
        <v>189</v>
      </c>
      <c r="L18" s="114" t="s">
        <v>189</v>
      </c>
      <c r="M18" s="114" t="s">
        <v>189</v>
      </c>
      <c r="N18" s="114">
        <f>SUM(Quarter!N44:N47)</f>
        <v>2.6431999999999998</v>
      </c>
      <c r="O18" s="114" t="s">
        <v>189</v>
      </c>
      <c r="P18" s="114">
        <f>SUM(Quarter!P44:P47)</f>
        <v>-1.1958</v>
      </c>
      <c r="Q18" s="114" t="s">
        <v>189</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189</v>
      </c>
      <c r="L19" s="114" t="s">
        <v>189</v>
      </c>
      <c r="M19" s="114" t="s">
        <v>189</v>
      </c>
      <c r="N19" s="114">
        <f>SUM(Quarter!N48:N51)</f>
        <v>2.1063999999999998</v>
      </c>
      <c r="O19" s="114" t="s">
        <v>189</v>
      </c>
      <c r="P19" s="114">
        <f>SUM(Quarter!P48:P51)</f>
        <v>-1.2254</v>
      </c>
      <c r="Q19" s="114" t="s">
        <v>189</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189</v>
      </c>
      <c r="L20" s="114" t="s">
        <v>189</v>
      </c>
      <c r="M20" s="114" t="s">
        <v>189</v>
      </c>
      <c r="N20" s="114">
        <f>SUM(Quarter!N52:N55)</f>
        <v>2.3463000000000003</v>
      </c>
      <c r="O20" s="114" t="s">
        <v>189</v>
      </c>
      <c r="P20" s="114">
        <f>SUM(Quarter!P52:P55)</f>
        <v>-1.2966</v>
      </c>
      <c r="Q20" s="114" t="s">
        <v>189</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189</v>
      </c>
      <c r="L21" s="114" t="s">
        <v>189</v>
      </c>
      <c r="M21" s="114" t="s">
        <v>189</v>
      </c>
      <c r="N21" s="114">
        <f>SUM(Quarter!N56:N59)</f>
        <v>2.4016999999999999</v>
      </c>
      <c r="O21" s="114" t="s">
        <v>189</v>
      </c>
      <c r="P21" s="114">
        <f>SUM(Quarter!P56:P59)</f>
        <v>-1.1705000000000001</v>
      </c>
      <c r="Q21" s="114" t="s">
        <v>189</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189</v>
      </c>
      <c r="N22" s="114">
        <f>SUM(Quarter!N60:N63)</f>
        <v>3.4030999999999998</v>
      </c>
      <c r="O22" s="114" t="s">
        <v>189</v>
      </c>
      <c r="P22" s="114">
        <f>SUM(Quarter!P60:P63)</f>
        <v>-1.0726</v>
      </c>
      <c r="Q22" s="114" t="s">
        <v>189</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189</v>
      </c>
      <c r="N23" s="114">
        <f>SUM(Quarter!N64:N67)</f>
        <v>4.1791</v>
      </c>
      <c r="O23" s="114" t="s">
        <v>189</v>
      </c>
      <c r="P23" s="114">
        <f>SUM(Quarter!P64:P67)</f>
        <v>-0.94779999999999998</v>
      </c>
      <c r="Q23" s="114" t="s">
        <v>189</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189</v>
      </c>
      <c r="N24" s="114">
        <f>SUM(Quarter!N68:N71)</f>
        <v>5.4992000000000001</v>
      </c>
      <c r="O24" s="114" t="s">
        <v>189</v>
      </c>
      <c r="P24" s="114">
        <f>SUM(Quarter!P68:P71)</f>
        <v>-1.0215000000000001</v>
      </c>
      <c r="Q24" s="114" t="s">
        <v>189</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189</v>
      </c>
      <c r="N25" s="114">
        <f>SUM(Quarter!N72:N75)</f>
        <v>8.2865000000000002</v>
      </c>
      <c r="O25" s="114">
        <f>SUM(Quarter!O72:O75)</f>
        <v>0.46970000000000001</v>
      </c>
      <c r="P25" s="114">
        <f>SUM(Quarter!P72:P75)</f>
        <v>-1.0358000000000001</v>
      </c>
      <c r="Q25" s="114" t="s">
        <v>189</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189</v>
      </c>
      <c r="N26" s="114">
        <f>SUM(Quarter!N76:N79)</f>
        <v>11.422899999999998</v>
      </c>
      <c r="O26" s="114">
        <f>SUM(Quarter!O76:O79)</f>
        <v>0.47490000000000004</v>
      </c>
      <c r="P26" s="114">
        <f>SUM(Quarter!P76:P79)</f>
        <v>-1.0106999999999999</v>
      </c>
      <c r="Q26" s="114" t="s">
        <v>189</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189</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189</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5">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row r="36" spans="1:25" x14ac:dyDescent="0.35">
      <c r="A36" s="100" t="s">
        <v>741</v>
      </c>
      <c r="B36" s="114">
        <f>SUM(Quarter!B116:B119)</f>
        <v>229.21350000000001</v>
      </c>
      <c r="C36" s="114">
        <f>SUM(Quarter!C116:C119)</f>
        <v>12.057399999999999</v>
      </c>
      <c r="D36" s="149">
        <f>SUM(Quarter!D116:D119)</f>
        <v>217.15610000000001</v>
      </c>
      <c r="E36" s="114">
        <f>SUM(Quarter!E116:E119)</f>
        <v>1.5429999999999999</v>
      </c>
      <c r="F36" s="114">
        <f>SUM(Quarter!F116:F119)</f>
        <v>0.4909</v>
      </c>
      <c r="G36" s="114">
        <f>SUM(Quarter!G116:G119)</f>
        <v>73.016300000000001</v>
      </c>
      <c r="H36" s="114">
        <f>SUM(Quarter!H116:H119)</f>
        <v>37.340299999999999</v>
      </c>
      <c r="I36" s="114">
        <f>SUM(Quarter!I116:I119)</f>
        <v>4.01</v>
      </c>
      <c r="J36" s="114">
        <f>SUM(Quarter!J116:J119)</f>
        <v>75.787900000000008</v>
      </c>
      <c r="K36" s="114">
        <f>SUM(Quarter!K116:K119)</f>
        <v>27.128</v>
      </c>
      <c r="L36" s="114">
        <f>SUM(Quarter!L116:L119)</f>
        <v>48.659799999999997</v>
      </c>
      <c r="M36" s="114">
        <f>SUM(Quarter!M116:M119)</f>
        <v>4.6924000000000001</v>
      </c>
      <c r="N36" s="114">
        <f>SUM(Quarter!N116:N119)</f>
        <v>19.811599999999999</v>
      </c>
      <c r="O36" s="114">
        <f>SUM(Quarter!O116:O119)</f>
        <v>1.4565000000000001</v>
      </c>
      <c r="P36" s="114">
        <f>SUM(Quarter!P116:P119)</f>
        <v>-0.65059999999999996</v>
      </c>
      <c r="Q36" s="114">
        <f>SUM(Quarter!Q116:Q119)</f>
        <v>-0.34210000000000002</v>
      </c>
      <c r="R36" s="114">
        <f>SUM(Quarter!R116:R119)</f>
        <v>23.342099999999999</v>
      </c>
      <c r="S36" s="114">
        <f>SUM(Quarter!S116:S119)</f>
        <v>72.976900000000001</v>
      </c>
      <c r="T36" s="114">
        <f>SUM(Quarter!T116:T119)</f>
        <v>33.407800000000002</v>
      </c>
      <c r="U36" s="114">
        <f>SUM(Quarter!U116:U119)</f>
        <v>28.655999999999999</v>
      </c>
      <c r="V36" s="149">
        <f>SUM(Quarter!V116:V119)</f>
        <v>279.2199</v>
      </c>
      <c r="W36" s="114">
        <f>SUM(Quarter!W116:W119)</f>
        <v>141.64240000000001</v>
      </c>
      <c r="X36" s="114">
        <f>SUM(Quarter!X116:X119)</f>
        <v>104.30170000000001</v>
      </c>
      <c r="Y36" s="149">
        <f>SUM(Quarter!Y116:Y119)</f>
        <v>75.050000000000011</v>
      </c>
    </row>
    <row r="39" spans="1:25" x14ac:dyDescent="0.35">
      <c r="C39" s="190"/>
    </row>
    <row r="40" spans="1:25" x14ac:dyDescent="0.35">
      <c r="C40" s="190"/>
    </row>
    <row r="41" spans="1:25" x14ac:dyDescent="0.35">
      <c r="C41" s="190"/>
    </row>
    <row r="42" spans="1:25" x14ac:dyDescent="0.35">
      <c r="C42" s="190"/>
    </row>
    <row r="43" spans="1:25" x14ac:dyDescent="0.35">
      <c r="C43" s="190"/>
    </row>
    <row r="44" spans="1:25" x14ac:dyDescent="0.35">
      <c r="C44" s="190"/>
    </row>
    <row r="45" spans="1:25" x14ac:dyDescent="0.35">
      <c r="C45" s="190"/>
    </row>
    <row r="46" spans="1:25" x14ac:dyDescent="0.35">
      <c r="C46" s="190"/>
    </row>
    <row r="47" spans="1:25" x14ac:dyDescent="0.35">
      <c r="C47" s="19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7" activePane="bottomRight" state="frozen"/>
      <selection pane="topRight" activeCell="B1" sqref="B1"/>
      <selection pane="bottomLeft" activeCell="A8" sqref="A8"/>
      <selection pane="bottomRight" activeCell="A117" sqref="A117"/>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3" customFormat="1" ht="20.25" customHeight="1" x14ac:dyDescent="0.35">
      <c r="A5" s="3" t="s">
        <v>198</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x14ac:dyDescent="0.35">
      <c r="A8" s="100" t="s">
        <v>199</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189</v>
      </c>
      <c r="K8" s="151" t="s">
        <v>189</v>
      </c>
      <c r="L8" s="151" t="s">
        <v>189</v>
      </c>
      <c r="M8" s="151" t="s">
        <v>189</v>
      </c>
      <c r="N8" s="151">
        <f>SUM(Month!N8:N10)</f>
        <v>0.14030000000000001</v>
      </c>
      <c r="O8" s="151" t="s">
        <v>189</v>
      </c>
      <c r="P8" s="151" t="s">
        <v>189</v>
      </c>
      <c r="Q8" s="151" t="s">
        <v>189</v>
      </c>
      <c r="R8" s="151">
        <f>SUM(Month!R8:R10)</f>
        <v>38.967199999999998</v>
      </c>
      <c r="S8" s="151">
        <f>SUM(Month!S8:S10)</f>
        <v>22.203200000000002</v>
      </c>
      <c r="T8" s="151">
        <f>SUM(Month!T8:T10)</f>
        <v>4.2677999999999994</v>
      </c>
      <c r="U8" s="151">
        <f>SUM(Month!U8:U10)</f>
        <v>1.6320000000000001</v>
      </c>
      <c r="V8" s="152">
        <f>SUM(Month!V8:V10)</f>
        <v>92.068099999999987</v>
      </c>
      <c r="W8" s="151" t="s">
        <v>189</v>
      </c>
      <c r="X8" s="151" t="s">
        <v>189</v>
      </c>
      <c r="Y8" s="152" t="s">
        <v>189</v>
      </c>
    </row>
    <row r="9" spans="1:25" x14ac:dyDescent="0.35">
      <c r="A9" s="100" t="s">
        <v>200</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189</v>
      </c>
      <c r="K9" s="151" t="s">
        <v>189</v>
      </c>
      <c r="L9" s="151" t="s">
        <v>189</v>
      </c>
      <c r="M9" s="151" t="s">
        <v>189</v>
      </c>
      <c r="N9" s="151">
        <f>SUM(Month!N11:N13)</f>
        <v>0.13389999999999999</v>
      </c>
      <c r="O9" s="151" t="s">
        <v>189</v>
      </c>
      <c r="P9" s="151" t="s">
        <v>189</v>
      </c>
      <c r="Q9" s="151" t="s">
        <v>189</v>
      </c>
      <c r="R9" s="151">
        <f>SUM(Month!R11:R13)</f>
        <v>25.216699999999999</v>
      </c>
      <c r="S9" s="151">
        <f>SUM(Month!S11:S13)</f>
        <v>20.8155</v>
      </c>
      <c r="T9" s="151">
        <f>SUM(Month!T11:T13)</f>
        <v>4.0570000000000004</v>
      </c>
      <c r="U9" s="151">
        <f>SUM(Month!U11:U13)</f>
        <v>1.2410000000000001</v>
      </c>
      <c r="V9" s="152">
        <f>SUM(Month!V11:V13)</f>
        <v>75.049700000000001</v>
      </c>
      <c r="W9" s="151" t="s">
        <v>189</v>
      </c>
      <c r="X9" s="151" t="s">
        <v>189</v>
      </c>
      <c r="Y9" s="152" t="s">
        <v>189</v>
      </c>
    </row>
    <row r="10" spans="1:25" x14ac:dyDescent="0.35">
      <c r="A10" s="100" t="s">
        <v>201</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189</v>
      </c>
      <c r="K10" s="151" t="s">
        <v>189</v>
      </c>
      <c r="L10" s="151" t="s">
        <v>189</v>
      </c>
      <c r="M10" s="151" t="s">
        <v>189</v>
      </c>
      <c r="N10" s="151">
        <f>SUM(Month!N14:N16)</f>
        <v>0.12160000000000001</v>
      </c>
      <c r="O10" s="151" t="s">
        <v>189</v>
      </c>
      <c r="P10" s="151" t="s">
        <v>189</v>
      </c>
      <c r="Q10" s="151" t="s">
        <v>189</v>
      </c>
      <c r="R10" s="151">
        <f>SUM(Month!R14:R16)</f>
        <v>27.457000000000001</v>
      </c>
      <c r="S10" s="151">
        <f>SUM(Month!S14:S16)</f>
        <v>20.026799999999998</v>
      </c>
      <c r="T10" s="151">
        <f>SUM(Month!T14:T16)</f>
        <v>3.9954000000000001</v>
      </c>
      <c r="U10" s="151">
        <f>SUM(Month!U14:U16)</f>
        <v>1.163</v>
      </c>
      <c r="V10" s="152">
        <f>SUM(Month!V14:V16)</f>
        <v>73.3446</v>
      </c>
      <c r="W10" s="151" t="s">
        <v>189</v>
      </c>
      <c r="X10" s="151" t="s">
        <v>189</v>
      </c>
      <c r="Y10" s="152" t="s">
        <v>189</v>
      </c>
    </row>
    <row r="11" spans="1:25" x14ac:dyDescent="0.35">
      <c r="A11" s="100" t="s">
        <v>202</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189</v>
      </c>
      <c r="K11" s="151" t="s">
        <v>189</v>
      </c>
      <c r="L11" s="151" t="s">
        <v>189</v>
      </c>
      <c r="M11" s="151" t="s">
        <v>189</v>
      </c>
      <c r="N11" s="151">
        <f>SUM(Month!N17:N19)</f>
        <v>0.14629999999999999</v>
      </c>
      <c r="O11" s="151" t="s">
        <v>189</v>
      </c>
      <c r="P11" s="151" t="s">
        <v>189</v>
      </c>
      <c r="Q11" s="151" t="s">
        <v>189</v>
      </c>
      <c r="R11" s="151">
        <f>SUM(Month!R17:R19)</f>
        <v>36.32</v>
      </c>
      <c r="S11" s="151">
        <f>SUM(Month!S17:S19)</f>
        <v>23.636199999999999</v>
      </c>
      <c r="T11" s="151">
        <f>SUM(Month!T17:T19)</f>
        <v>4.2544000000000004</v>
      </c>
      <c r="U11" s="151">
        <f>SUM(Month!U17:U19)</f>
        <v>1.47</v>
      </c>
      <c r="V11" s="152">
        <f>SUM(Month!V17:V19)</f>
        <v>87.864400000000003</v>
      </c>
      <c r="W11" s="151" t="s">
        <v>189</v>
      </c>
      <c r="X11" s="151" t="s">
        <v>189</v>
      </c>
      <c r="Y11" s="152" t="s">
        <v>189</v>
      </c>
    </row>
    <row r="12" spans="1:25" x14ac:dyDescent="0.35">
      <c r="A12" s="100" t="s">
        <v>203</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189</v>
      </c>
      <c r="K12" s="151" t="s">
        <v>189</v>
      </c>
      <c r="L12" s="151" t="s">
        <v>189</v>
      </c>
      <c r="M12" s="151" t="s">
        <v>189</v>
      </c>
      <c r="N12" s="151">
        <f>SUM(Month!N20:N22)</f>
        <v>0.1086</v>
      </c>
      <c r="O12" s="151" t="s">
        <v>189</v>
      </c>
      <c r="P12" s="151">
        <f>SUM(Month!P20:P22)</f>
        <v>-0.2621</v>
      </c>
      <c r="Q12" s="151" t="s">
        <v>189</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204</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189</v>
      </c>
      <c r="K13" s="151" t="s">
        <v>189</v>
      </c>
      <c r="L13" s="151" t="s">
        <v>189</v>
      </c>
      <c r="M13" s="151" t="s">
        <v>189</v>
      </c>
      <c r="N13" s="151">
        <f>SUM(Month!N23:N25)</f>
        <v>0.1101</v>
      </c>
      <c r="O13" s="151" t="s">
        <v>189</v>
      </c>
      <c r="P13" s="151">
        <f>SUM(Month!P23:P25)</f>
        <v>-0.23429999999999998</v>
      </c>
      <c r="Q13" s="151" t="s">
        <v>189</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205</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189</v>
      </c>
      <c r="K14" s="151" t="s">
        <v>189</v>
      </c>
      <c r="L14" s="151" t="s">
        <v>189</v>
      </c>
      <c r="M14" s="151" t="s">
        <v>189</v>
      </c>
      <c r="N14" s="151">
        <f>SUM(Month!N26:N28)</f>
        <v>0.10799999999999998</v>
      </c>
      <c r="O14" s="151" t="s">
        <v>189</v>
      </c>
      <c r="P14" s="151">
        <f>SUM(Month!P26:P28)</f>
        <v>-0.2591</v>
      </c>
      <c r="Q14" s="151" t="s">
        <v>189</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206</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189</v>
      </c>
      <c r="K15" s="151" t="s">
        <v>189</v>
      </c>
      <c r="L15" s="151" t="s">
        <v>189</v>
      </c>
      <c r="M15" s="151" t="s">
        <v>189</v>
      </c>
      <c r="N15" s="151">
        <f>SUM(Month!N29:N31)</f>
        <v>0.12059999999999998</v>
      </c>
      <c r="O15" s="151" t="s">
        <v>189</v>
      </c>
      <c r="P15" s="151">
        <f>SUM(Month!P29:P31)</f>
        <v>-0.26910000000000001</v>
      </c>
      <c r="Q15" s="151" t="s">
        <v>189</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207</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189</v>
      </c>
      <c r="K16" s="151" t="s">
        <v>189</v>
      </c>
      <c r="L16" s="151" t="s">
        <v>189</v>
      </c>
      <c r="M16" s="151" t="s">
        <v>189</v>
      </c>
      <c r="N16" s="151">
        <f>SUM(Month!N32:N34)</f>
        <v>0.12640000000000001</v>
      </c>
      <c r="O16" s="151" t="s">
        <v>189</v>
      </c>
      <c r="P16" s="151">
        <f>SUM(Month!P32:P34)</f>
        <v>-0.27679999999999999</v>
      </c>
      <c r="Q16" s="151" t="s">
        <v>189</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208</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189</v>
      </c>
      <c r="K17" s="151" t="s">
        <v>189</v>
      </c>
      <c r="L17" s="151" t="s">
        <v>189</v>
      </c>
      <c r="M17" s="151" t="s">
        <v>189</v>
      </c>
      <c r="N17" s="151">
        <f>SUM(Month!N35:N37)</f>
        <v>0.14860000000000001</v>
      </c>
      <c r="O17" s="151" t="s">
        <v>189</v>
      </c>
      <c r="P17" s="151">
        <f>SUM(Month!P35:P37)</f>
        <v>-0.22989999999999999</v>
      </c>
      <c r="Q17" s="151" t="s">
        <v>189</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209</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189</v>
      </c>
      <c r="K18" s="151" t="s">
        <v>189</v>
      </c>
      <c r="L18" s="151" t="s">
        <v>189</v>
      </c>
      <c r="M18" s="151" t="s">
        <v>189</v>
      </c>
      <c r="N18" s="151">
        <f>SUM(Month!N38:N40)</f>
        <v>0.1542</v>
      </c>
      <c r="O18" s="151" t="s">
        <v>189</v>
      </c>
      <c r="P18" s="151">
        <f>SUM(Month!P38:P40)</f>
        <v>-0.24229999999999999</v>
      </c>
      <c r="Q18" s="151" t="s">
        <v>189</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210</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189</v>
      </c>
      <c r="K19" s="151" t="s">
        <v>189</v>
      </c>
      <c r="L19" s="151" t="s">
        <v>189</v>
      </c>
      <c r="M19" s="151" t="s">
        <v>189</v>
      </c>
      <c r="N19" s="151">
        <f>SUM(Month!N41:N43)</f>
        <v>0.1449</v>
      </c>
      <c r="O19" s="151" t="s">
        <v>189</v>
      </c>
      <c r="P19" s="151">
        <f>SUM(Month!P41:P43)</f>
        <v>-0.221</v>
      </c>
      <c r="Q19" s="151" t="s">
        <v>189</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211</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189</v>
      </c>
      <c r="K20" s="151" t="s">
        <v>189</v>
      </c>
      <c r="L20" s="151" t="s">
        <v>189</v>
      </c>
      <c r="M20" s="151" t="s">
        <v>189</v>
      </c>
      <c r="N20" s="151">
        <f>SUM(Month!N44:N46)</f>
        <v>0.15889999999999999</v>
      </c>
      <c r="O20" s="151" t="s">
        <v>189</v>
      </c>
      <c r="P20" s="151">
        <f>SUM(Month!P44:P46)</f>
        <v>-0.24319999999999997</v>
      </c>
      <c r="Q20" s="151" t="s">
        <v>189</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212</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189</v>
      </c>
      <c r="K21" s="151" t="s">
        <v>189</v>
      </c>
      <c r="L21" s="151" t="s">
        <v>189</v>
      </c>
      <c r="M21" s="151" t="s">
        <v>189</v>
      </c>
      <c r="N21" s="151">
        <f>SUM(Month!N47:N49)</f>
        <v>0.1502</v>
      </c>
      <c r="O21" s="151" t="s">
        <v>189</v>
      </c>
      <c r="P21" s="151">
        <f>SUM(Month!P47:P49)</f>
        <v>-0.217</v>
      </c>
      <c r="Q21" s="151" t="s">
        <v>189</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213</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189</v>
      </c>
      <c r="K22" s="151" t="s">
        <v>189</v>
      </c>
      <c r="L22" s="151" t="s">
        <v>189</v>
      </c>
      <c r="M22" s="151" t="s">
        <v>189</v>
      </c>
      <c r="N22" s="151">
        <f>SUM(Month!N50:N52)</f>
        <v>0.16950000000000001</v>
      </c>
      <c r="O22" s="151" t="s">
        <v>189</v>
      </c>
      <c r="P22" s="151">
        <f>SUM(Month!P50:P52)</f>
        <v>-0.19790000000000002</v>
      </c>
      <c r="Q22" s="151" t="s">
        <v>189</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214</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189</v>
      </c>
      <c r="K23" s="151" t="s">
        <v>189</v>
      </c>
      <c r="L23" s="151" t="s">
        <v>189</v>
      </c>
      <c r="M23" s="151" t="s">
        <v>189</v>
      </c>
      <c r="N23" s="151">
        <f>SUM(Month!N53:N55)</f>
        <v>0.16149999999999998</v>
      </c>
      <c r="O23" s="151" t="s">
        <v>189</v>
      </c>
      <c r="P23" s="151">
        <f>SUM(Month!P53:P55)</f>
        <v>-0.23749999999999999</v>
      </c>
      <c r="Q23" s="151" t="s">
        <v>189</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215</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189</v>
      </c>
      <c r="K24" s="151" t="s">
        <v>189</v>
      </c>
      <c r="L24" s="151" t="s">
        <v>189</v>
      </c>
      <c r="M24" s="151" t="s">
        <v>189</v>
      </c>
      <c r="N24" s="151">
        <f>SUM(Month!N56:N58)</f>
        <v>0.15989999999999999</v>
      </c>
      <c r="O24" s="151" t="s">
        <v>189</v>
      </c>
      <c r="P24" s="151">
        <f>SUM(Month!P56:P58)</f>
        <v>-0.2641</v>
      </c>
      <c r="Q24" s="151" t="s">
        <v>189</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216</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189</v>
      </c>
      <c r="K25" s="151" t="s">
        <v>189</v>
      </c>
      <c r="L25" s="151" t="s">
        <v>189</v>
      </c>
      <c r="M25" s="151" t="s">
        <v>189</v>
      </c>
      <c r="N25" s="151">
        <f>SUM(Month!N59:N61)</f>
        <v>0.15429999999999999</v>
      </c>
      <c r="O25" s="151" t="s">
        <v>189</v>
      </c>
      <c r="P25" s="151">
        <f>SUM(Month!P59:P61)</f>
        <v>-0.15670000000000001</v>
      </c>
      <c r="Q25" s="151" t="s">
        <v>189</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217</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189</v>
      </c>
      <c r="K26" s="151" t="s">
        <v>189</v>
      </c>
      <c r="L26" s="151" t="s">
        <v>189</v>
      </c>
      <c r="M26" s="151" t="s">
        <v>189</v>
      </c>
      <c r="N26" s="151">
        <f>SUM(Month!N62:N64)</f>
        <v>0.18229999999999999</v>
      </c>
      <c r="O26" s="151" t="s">
        <v>189</v>
      </c>
      <c r="P26" s="151">
        <f>SUM(Month!P62:P64)</f>
        <v>-0.1981</v>
      </c>
      <c r="Q26" s="151" t="s">
        <v>189</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218</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189</v>
      </c>
      <c r="K27" s="151" t="s">
        <v>189</v>
      </c>
      <c r="L27" s="151" t="s">
        <v>189</v>
      </c>
      <c r="M27" s="151" t="s">
        <v>189</v>
      </c>
      <c r="N27" s="151">
        <f>SUM(Month!N65:N67)</f>
        <v>0.18690000000000001</v>
      </c>
      <c r="O27" s="151" t="s">
        <v>189</v>
      </c>
      <c r="P27" s="151">
        <f>SUM(Month!P65:P67)</f>
        <v>-0.251</v>
      </c>
      <c r="Q27" s="151" t="s">
        <v>189</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219</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189</v>
      </c>
      <c r="K28" s="151" t="s">
        <v>189</v>
      </c>
      <c r="L28" s="151" t="s">
        <v>189</v>
      </c>
      <c r="M28" s="151" t="s">
        <v>189</v>
      </c>
      <c r="N28" s="151">
        <f>SUM(Month!N68:N70)</f>
        <v>0.2092</v>
      </c>
      <c r="O28" s="151" t="s">
        <v>189</v>
      </c>
      <c r="P28" s="151">
        <f>SUM(Month!P68:P70)</f>
        <v>-0.24169999999999997</v>
      </c>
      <c r="Q28" s="151" t="s">
        <v>189</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220</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189</v>
      </c>
      <c r="K29" s="151" t="s">
        <v>189</v>
      </c>
      <c r="L29" s="151" t="s">
        <v>189</v>
      </c>
      <c r="M29" s="151" t="s">
        <v>189</v>
      </c>
      <c r="N29" s="151">
        <f>SUM(Month!N71:N73)</f>
        <v>0.18719999999999998</v>
      </c>
      <c r="O29" s="151" t="s">
        <v>189</v>
      </c>
      <c r="P29" s="151">
        <f>SUM(Month!P71:P73)</f>
        <v>-0.21129999999999999</v>
      </c>
      <c r="Q29" s="151" t="s">
        <v>189</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221</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189</v>
      </c>
      <c r="K30" s="151" t="s">
        <v>189</v>
      </c>
      <c r="L30" s="151" t="s">
        <v>189</v>
      </c>
      <c r="M30" s="151" t="s">
        <v>189</v>
      </c>
      <c r="N30" s="151">
        <f>SUM(Month!N74:N76)</f>
        <v>0.19169999999999998</v>
      </c>
      <c r="O30" s="151" t="s">
        <v>189</v>
      </c>
      <c r="P30" s="151">
        <f>SUM(Month!P74:P76)</f>
        <v>-0.22039999999999998</v>
      </c>
      <c r="Q30" s="151" t="s">
        <v>189</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222</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189</v>
      </c>
      <c r="K31" s="151" t="s">
        <v>189</v>
      </c>
      <c r="L31" s="151" t="s">
        <v>189</v>
      </c>
      <c r="M31" s="151" t="s">
        <v>189</v>
      </c>
      <c r="N31" s="151">
        <f>SUM(Month!N77:N79)</f>
        <v>0.21360000000000001</v>
      </c>
      <c r="O31" s="151" t="s">
        <v>189</v>
      </c>
      <c r="P31" s="151">
        <f>SUM(Month!P77:P79)</f>
        <v>-0.22739999999999999</v>
      </c>
      <c r="Q31" s="151" t="s">
        <v>189</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223</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189</v>
      </c>
      <c r="K32" s="151" t="s">
        <v>189</v>
      </c>
      <c r="L32" s="151" t="s">
        <v>189</v>
      </c>
      <c r="M32" s="151" t="s">
        <v>189</v>
      </c>
      <c r="N32" s="151">
        <f>SUM(Month!N80:N82)</f>
        <v>0.27960000000000002</v>
      </c>
      <c r="O32" s="151" t="s">
        <v>189</v>
      </c>
      <c r="P32" s="151">
        <f>SUM(Month!P80:P82)</f>
        <v>-0.22820000000000001</v>
      </c>
      <c r="Q32" s="151" t="s">
        <v>189</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224</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189</v>
      </c>
      <c r="K33" s="151" t="s">
        <v>189</v>
      </c>
      <c r="L33" s="151" t="s">
        <v>189</v>
      </c>
      <c r="M33" s="151" t="s">
        <v>189</v>
      </c>
      <c r="N33" s="151">
        <f>SUM(Month!N83:N85)</f>
        <v>0.25140000000000001</v>
      </c>
      <c r="O33" s="151" t="s">
        <v>189</v>
      </c>
      <c r="P33" s="151">
        <f>SUM(Month!P83:P85)</f>
        <v>-0.19369999999999998</v>
      </c>
      <c r="Q33" s="151" t="s">
        <v>189</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225</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189</v>
      </c>
      <c r="K34" s="151" t="s">
        <v>189</v>
      </c>
      <c r="L34" s="151" t="s">
        <v>189</v>
      </c>
      <c r="M34" s="151" t="s">
        <v>189</v>
      </c>
      <c r="N34" s="151">
        <f>SUM(Month!N86:N88)</f>
        <v>0.23149999999999998</v>
      </c>
      <c r="O34" s="151" t="s">
        <v>189</v>
      </c>
      <c r="P34" s="151">
        <f>SUM(Month!P86:P88)</f>
        <v>-0.25270000000000004</v>
      </c>
      <c r="Q34" s="151" t="s">
        <v>189</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226</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189</v>
      </c>
      <c r="K35" s="151" t="s">
        <v>189</v>
      </c>
      <c r="L35" s="151" t="s">
        <v>189</v>
      </c>
      <c r="M35" s="151" t="s">
        <v>189</v>
      </c>
      <c r="N35" s="151">
        <f>SUM(Month!N89:N91)</f>
        <v>0.29659999999999997</v>
      </c>
      <c r="O35" s="151" t="s">
        <v>189</v>
      </c>
      <c r="P35" s="151">
        <f>SUM(Month!P89:P91)</f>
        <v>-0.22970000000000002</v>
      </c>
      <c r="Q35" s="151" t="s">
        <v>189</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227</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189</v>
      </c>
      <c r="K36" s="151" t="s">
        <v>189</v>
      </c>
      <c r="L36" s="151" t="s">
        <v>189</v>
      </c>
      <c r="M36" s="151" t="s">
        <v>189</v>
      </c>
      <c r="N36" s="151">
        <f>SUM(Month!N92:N94)</f>
        <v>0.38689999999999997</v>
      </c>
      <c r="O36" s="151" t="s">
        <v>189</v>
      </c>
      <c r="P36" s="151">
        <f>SUM(Month!P92:P94)</f>
        <v>-0.24829999999999997</v>
      </c>
      <c r="Q36" s="151" t="s">
        <v>189</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228</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189</v>
      </c>
      <c r="K37" s="151" t="s">
        <v>189</v>
      </c>
      <c r="L37" s="151" t="s">
        <v>189</v>
      </c>
      <c r="M37" s="151" t="s">
        <v>189</v>
      </c>
      <c r="N37" s="151">
        <f>SUM(Month!N95:N97)</f>
        <v>0.30710000000000004</v>
      </c>
      <c r="O37" s="151" t="s">
        <v>189</v>
      </c>
      <c r="P37" s="151">
        <f>SUM(Month!P95:P97)</f>
        <v>-0.21489999999999998</v>
      </c>
      <c r="Q37" s="151" t="s">
        <v>189</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229</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189</v>
      </c>
      <c r="K38" s="151" t="s">
        <v>189</v>
      </c>
      <c r="L38" s="151" t="s">
        <v>189</v>
      </c>
      <c r="M38" s="151" t="s">
        <v>189</v>
      </c>
      <c r="N38" s="151">
        <f>SUM(Month!N98:N100)</f>
        <v>0.2964</v>
      </c>
      <c r="O38" s="151" t="s">
        <v>189</v>
      </c>
      <c r="P38" s="151">
        <f>SUM(Month!P98:P100)</f>
        <v>-0.2268</v>
      </c>
      <c r="Q38" s="151" t="s">
        <v>189</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230</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189</v>
      </c>
      <c r="K39" s="151" t="s">
        <v>189</v>
      </c>
      <c r="L39" s="151" t="s">
        <v>189</v>
      </c>
      <c r="M39" s="151" t="s">
        <v>189</v>
      </c>
      <c r="N39" s="151">
        <f>SUM(Month!N101:N103)</f>
        <v>0.37659999999999999</v>
      </c>
      <c r="O39" s="151" t="s">
        <v>189</v>
      </c>
      <c r="P39" s="151">
        <f>SUM(Month!P101:P103)</f>
        <v>-0.2482</v>
      </c>
      <c r="Q39" s="151" t="s">
        <v>189</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231</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189</v>
      </c>
      <c r="K40" s="151" t="s">
        <v>189</v>
      </c>
      <c r="L40" s="151" t="s">
        <v>189</v>
      </c>
      <c r="M40" s="151" t="s">
        <v>189</v>
      </c>
      <c r="N40" s="151">
        <f>SUM(Month!N104:N106)</f>
        <v>0.77500000000000002</v>
      </c>
      <c r="O40" s="151" t="s">
        <v>189</v>
      </c>
      <c r="P40" s="151">
        <f>SUM(Month!P104:P106)</f>
        <v>-0.24220000000000003</v>
      </c>
      <c r="Q40" s="151" t="s">
        <v>189</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232</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189</v>
      </c>
      <c r="K41" s="151" t="s">
        <v>189</v>
      </c>
      <c r="L41" s="151" t="s">
        <v>189</v>
      </c>
      <c r="M41" s="151" t="s">
        <v>189</v>
      </c>
      <c r="N41" s="151">
        <f>SUM(Month!N107:N109)</f>
        <v>0.54310000000000003</v>
      </c>
      <c r="O41" s="151" t="s">
        <v>189</v>
      </c>
      <c r="P41" s="151">
        <f>SUM(Month!P107:P109)</f>
        <v>-0.22620000000000001</v>
      </c>
      <c r="Q41" s="151" t="s">
        <v>189</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233</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189</v>
      </c>
      <c r="K42" s="151" t="s">
        <v>189</v>
      </c>
      <c r="L42" s="151" t="s">
        <v>189</v>
      </c>
      <c r="M42" s="151" t="s">
        <v>189</v>
      </c>
      <c r="N42" s="151">
        <f>SUM(Month!N110:N112)</f>
        <v>0.46279999999999999</v>
      </c>
      <c r="O42" s="151" t="s">
        <v>189</v>
      </c>
      <c r="P42" s="151">
        <f>SUM(Month!P110:P112)</f>
        <v>-0.18739999999999998</v>
      </c>
      <c r="Q42" s="151" t="s">
        <v>189</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234</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189</v>
      </c>
      <c r="K43" s="151" t="s">
        <v>189</v>
      </c>
      <c r="L43" s="151" t="s">
        <v>189</v>
      </c>
      <c r="M43" s="151" t="s">
        <v>189</v>
      </c>
      <c r="N43" s="151">
        <f>SUM(Month!N113:N115)</f>
        <v>0.70540000000000003</v>
      </c>
      <c r="O43" s="151" t="s">
        <v>189</v>
      </c>
      <c r="P43" s="151">
        <f>SUM(Month!P113:P115)</f>
        <v>-0.27479999999999999</v>
      </c>
      <c r="Q43" s="151" t="s">
        <v>189</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235</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189</v>
      </c>
      <c r="K44" s="151" t="s">
        <v>189</v>
      </c>
      <c r="L44" s="151" t="s">
        <v>189</v>
      </c>
      <c r="M44" s="151" t="s">
        <v>189</v>
      </c>
      <c r="N44" s="151">
        <f>SUM(Month!N116:N118)</f>
        <v>0.84979999999999989</v>
      </c>
      <c r="O44" s="151" t="s">
        <v>189</v>
      </c>
      <c r="P44" s="151">
        <f>SUM(Month!P116:P118)</f>
        <v>-0.33579999999999999</v>
      </c>
      <c r="Q44" s="151" t="s">
        <v>189</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236</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189</v>
      </c>
      <c r="K45" s="151" t="s">
        <v>189</v>
      </c>
      <c r="L45" s="151" t="s">
        <v>189</v>
      </c>
      <c r="M45" s="151" t="s">
        <v>189</v>
      </c>
      <c r="N45" s="151">
        <f>SUM(Month!N119:N121)</f>
        <v>0.57050000000000001</v>
      </c>
      <c r="O45" s="151" t="s">
        <v>189</v>
      </c>
      <c r="P45" s="151">
        <f>SUM(Month!P119:P121)</f>
        <v>-0.25240000000000001</v>
      </c>
      <c r="Q45" s="151" t="s">
        <v>189</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237</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189</v>
      </c>
      <c r="K46" s="151" t="s">
        <v>189</v>
      </c>
      <c r="L46" s="151" t="s">
        <v>189</v>
      </c>
      <c r="M46" s="151" t="s">
        <v>189</v>
      </c>
      <c r="N46" s="151">
        <f>SUM(Month!N122:N124)</f>
        <v>0.49690000000000001</v>
      </c>
      <c r="O46" s="151" t="s">
        <v>189</v>
      </c>
      <c r="P46" s="151">
        <f>SUM(Month!P122:P124)</f>
        <v>-0.31109999999999999</v>
      </c>
      <c r="Q46" s="151" t="s">
        <v>189</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238</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189</v>
      </c>
      <c r="K47" s="151" t="s">
        <v>189</v>
      </c>
      <c r="L47" s="151" t="s">
        <v>189</v>
      </c>
      <c r="M47" s="151" t="s">
        <v>189</v>
      </c>
      <c r="N47" s="151">
        <f>SUM(Month!N125:N127)</f>
        <v>0.72599999999999998</v>
      </c>
      <c r="O47" s="151" t="s">
        <v>189</v>
      </c>
      <c r="P47" s="151">
        <f>SUM(Month!P125:P127)</f>
        <v>-0.29649999999999999</v>
      </c>
      <c r="Q47" s="151" t="s">
        <v>189</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239</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189</v>
      </c>
      <c r="L48" s="151" t="s">
        <v>189</v>
      </c>
      <c r="M48" s="151" t="s">
        <v>189</v>
      </c>
      <c r="N48" s="151">
        <f>SUM(Month!N128:N130)</f>
        <v>0.66649999999999998</v>
      </c>
      <c r="O48" s="151" t="s">
        <v>189</v>
      </c>
      <c r="P48" s="151">
        <f>SUM(Month!P128:P130)</f>
        <v>-0.2767</v>
      </c>
      <c r="Q48" s="151" t="s">
        <v>189</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240</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189</v>
      </c>
      <c r="L49" s="151" t="s">
        <v>189</v>
      </c>
      <c r="M49" s="151" t="s">
        <v>189</v>
      </c>
      <c r="N49" s="151">
        <f>SUM(Month!N131:N133)</f>
        <v>0.44669999999999999</v>
      </c>
      <c r="O49" s="151" t="s">
        <v>189</v>
      </c>
      <c r="P49" s="151">
        <f>SUM(Month!P131:P133)</f>
        <v>-0.2802</v>
      </c>
      <c r="Q49" s="151" t="s">
        <v>189</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241</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189</v>
      </c>
      <c r="L50" s="151" t="s">
        <v>189</v>
      </c>
      <c r="M50" s="151" t="s">
        <v>189</v>
      </c>
      <c r="N50" s="151">
        <f>SUM(Month!N134:N136)</f>
        <v>0.41770000000000002</v>
      </c>
      <c r="O50" s="151" t="s">
        <v>189</v>
      </c>
      <c r="P50" s="151">
        <f>SUM(Month!P134:P136)</f>
        <v>-0.32840000000000003</v>
      </c>
      <c r="Q50" s="151" t="s">
        <v>189</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242</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189</v>
      </c>
      <c r="L51" s="151" t="s">
        <v>189</v>
      </c>
      <c r="M51" s="151" t="s">
        <v>189</v>
      </c>
      <c r="N51" s="151">
        <f>SUM(Month!N137:N139)</f>
        <v>0.5754999999999999</v>
      </c>
      <c r="O51" s="151" t="s">
        <v>189</v>
      </c>
      <c r="P51" s="151">
        <f>SUM(Month!P137:P139)</f>
        <v>-0.34010000000000001</v>
      </c>
      <c r="Q51" s="151" t="s">
        <v>189</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243</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189</v>
      </c>
      <c r="L52" s="151" t="s">
        <v>189</v>
      </c>
      <c r="M52" s="151" t="s">
        <v>189</v>
      </c>
      <c r="N52" s="151">
        <f>SUM(Month!N140:N142)</f>
        <v>0.60260000000000002</v>
      </c>
      <c r="O52" s="151" t="s">
        <v>189</v>
      </c>
      <c r="P52" s="151">
        <f>SUM(Month!P140:P142)</f>
        <v>-0.29380000000000001</v>
      </c>
      <c r="Q52" s="151" t="s">
        <v>189</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244</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189</v>
      </c>
      <c r="L53" s="151" t="s">
        <v>189</v>
      </c>
      <c r="M53" s="151" t="s">
        <v>189</v>
      </c>
      <c r="N53" s="151">
        <f>SUM(Month!N143:N145)</f>
        <v>0.57040000000000002</v>
      </c>
      <c r="O53" s="151" t="s">
        <v>189</v>
      </c>
      <c r="P53" s="151">
        <f>SUM(Month!P143:P145)</f>
        <v>-0.30349999999999999</v>
      </c>
      <c r="Q53" s="151" t="s">
        <v>189</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245</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189</v>
      </c>
      <c r="L54" s="151" t="s">
        <v>189</v>
      </c>
      <c r="M54" s="151" t="s">
        <v>189</v>
      </c>
      <c r="N54" s="151">
        <f>SUM(Month!N146:N148)</f>
        <v>0.5222</v>
      </c>
      <c r="O54" s="151" t="s">
        <v>189</v>
      </c>
      <c r="P54" s="151">
        <f>SUM(Month!P146:P148)</f>
        <v>-0.35070000000000001</v>
      </c>
      <c r="Q54" s="151" t="s">
        <v>189</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246</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189</v>
      </c>
      <c r="L55" s="151" t="s">
        <v>189</v>
      </c>
      <c r="M55" s="151" t="s">
        <v>189</v>
      </c>
      <c r="N55" s="151">
        <f>SUM(Month!N149:N151)</f>
        <v>0.65110000000000001</v>
      </c>
      <c r="O55" s="151" t="s">
        <v>189</v>
      </c>
      <c r="P55" s="151">
        <f>SUM(Month!P149:P151)</f>
        <v>-0.34859999999999997</v>
      </c>
      <c r="Q55" s="151" t="s">
        <v>189</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247</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189</v>
      </c>
      <c r="L56" s="151" t="s">
        <v>189</v>
      </c>
      <c r="M56" s="151" t="s">
        <v>189</v>
      </c>
      <c r="N56" s="151">
        <f>SUM(Month!N152:N154)</f>
        <v>0.72560000000000002</v>
      </c>
      <c r="O56" s="151" t="s">
        <v>189</v>
      </c>
      <c r="P56" s="151">
        <f>SUM(Month!P152:P154)</f>
        <v>-0.32929999999999998</v>
      </c>
      <c r="Q56" s="151" t="s">
        <v>189</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248</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189</v>
      </c>
      <c r="L57" s="151" t="s">
        <v>189</v>
      </c>
      <c r="M57" s="151" t="s">
        <v>189</v>
      </c>
      <c r="N57" s="151">
        <f>SUM(Month!N155:N157)</f>
        <v>0.55709999999999993</v>
      </c>
      <c r="O57" s="151" t="s">
        <v>189</v>
      </c>
      <c r="P57" s="151">
        <f>SUM(Month!P155:P157)</f>
        <v>-0.2586</v>
      </c>
      <c r="Q57" s="151" t="s">
        <v>189</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249</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189</v>
      </c>
      <c r="L58" s="151" t="s">
        <v>189</v>
      </c>
      <c r="M58" s="151" t="s">
        <v>189</v>
      </c>
      <c r="N58" s="151">
        <f>SUM(Month!N158:N160)</f>
        <v>0.48140000000000005</v>
      </c>
      <c r="O58" s="151" t="s">
        <v>189</v>
      </c>
      <c r="P58" s="151">
        <f>SUM(Month!P158:P160)</f>
        <v>-0.28839999999999999</v>
      </c>
      <c r="Q58" s="151" t="s">
        <v>189</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250</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189</v>
      </c>
      <c r="L59" s="151" t="s">
        <v>189</v>
      </c>
      <c r="M59" s="151" t="s">
        <v>189</v>
      </c>
      <c r="N59" s="151">
        <f>SUM(Month!N161:N163)</f>
        <v>0.63759999999999994</v>
      </c>
      <c r="O59" s="151" t="s">
        <v>189</v>
      </c>
      <c r="P59" s="151">
        <f>SUM(Month!P161:P163)</f>
        <v>-0.29420000000000002</v>
      </c>
      <c r="Q59" s="151" t="s">
        <v>189</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251</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189</v>
      </c>
      <c r="N60" s="151">
        <f>SUM(Month!N164:N166)</f>
        <v>0.8075</v>
      </c>
      <c r="O60" s="151" t="s">
        <v>189</v>
      </c>
      <c r="P60" s="151">
        <f>SUM(Month!P164:P166)</f>
        <v>-0.29239999999999999</v>
      </c>
      <c r="Q60" s="151" t="s">
        <v>189</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0"/>
    </row>
    <row r="61" spans="1:28" x14ac:dyDescent="0.35">
      <c r="A61" s="100" t="s">
        <v>252</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189</v>
      </c>
      <c r="N61" s="151">
        <f>SUM(Month!N167:N169)</f>
        <v>0.73419999999999996</v>
      </c>
      <c r="O61" s="151" t="s">
        <v>189</v>
      </c>
      <c r="P61" s="151">
        <f>SUM(Month!P167:P169)</f>
        <v>-0.26569999999999999</v>
      </c>
      <c r="Q61" s="151" t="s">
        <v>189</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0"/>
    </row>
    <row r="62" spans="1:28" x14ac:dyDescent="0.35">
      <c r="A62" s="100" t="s">
        <v>253</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189</v>
      </c>
      <c r="N62" s="151">
        <f>SUM(Month!N170:N172)</f>
        <v>0.90500000000000003</v>
      </c>
      <c r="O62" s="151" t="s">
        <v>189</v>
      </c>
      <c r="P62" s="151">
        <f>SUM(Month!P170:P172)</f>
        <v>-0.23379999999999998</v>
      </c>
      <c r="Q62" s="151" t="s">
        <v>189</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0"/>
    </row>
    <row r="63" spans="1:28" x14ac:dyDescent="0.35">
      <c r="A63" s="100" t="s">
        <v>254</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189</v>
      </c>
      <c r="N63" s="151">
        <f>SUM(Month!N173:N175)</f>
        <v>0.95639999999999992</v>
      </c>
      <c r="O63" s="151" t="s">
        <v>189</v>
      </c>
      <c r="P63" s="151">
        <f>SUM(Month!P173:P175)</f>
        <v>-0.28070000000000001</v>
      </c>
      <c r="Q63" s="151" t="s">
        <v>189</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0"/>
    </row>
    <row r="64" spans="1:28" x14ac:dyDescent="0.35">
      <c r="A64" s="100" t="s">
        <v>255</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189</v>
      </c>
      <c r="N64" s="151">
        <f>SUM(Month!N176:N178)</f>
        <v>1.0898000000000001</v>
      </c>
      <c r="O64" s="151" t="s">
        <v>189</v>
      </c>
      <c r="P64" s="151">
        <f>SUM(Month!P176:P178)</f>
        <v>-0.25600000000000001</v>
      </c>
      <c r="Q64" s="151" t="s">
        <v>189</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0"/>
    </row>
    <row r="65" spans="1:28" x14ac:dyDescent="0.35">
      <c r="A65" s="100" t="s">
        <v>256</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189</v>
      </c>
      <c r="N65" s="151">
        <f>SUM(Month!N179:N181)</f>
        <v>0.8980999999999999</v>
      </c>
      <c r="O65" s="151" t="s">
        <v>189</v>
      </c>
      <c r="P65" s="151">
        <f>SUM(Month!P179:P181)</f>
        <v>-0.21849999999999997</v>
      </c>
      <c r="Q65" s="151" t="s">
        <v>189</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0"/>
    </row>
    <row r="66" spans="1:28" x14ac:dyDescent="0.35">
      <c r="A66" s="100" t="s">
        <v>257</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189</v>
      </c>
      <c r="N66" s="151">
        <f>SUM(Month!N182:N184)</f>
        <v>1.0629</v>
      </c>
      <c r="O66" s="151" t="s">
        <v>189</v>
      </c>
      <c r="P66" s="151">
        <f>SUM(Month!P182:P184)</f>
        <v>-0.2329</v>
      </c>
      <c r="Q66" s="151" t="s">
        <v>189</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0"/>
    </row>
    <row r="67" spans="1:28" x14ac:dyDescent="0.35">
      <c r="A67" s="100" t="s">
        <v>258</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189</v>
      </c>
      <c r="N67" s="151">
        <f>SUM(Month!N185:N187)</f>
        <v>1.1283000000000001</v>
      </c>
      <c r="O67" s="151" t="s">
        <v>189</v>
      </c>
      <c r="P67" s="151">
        <f>SUM(Month!P185:P187)</f>
        <v>-0.2404</v>
      </c>
      <c r="Q67" s="151" t="s">
        <v>189</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0"/>
    </row>
    <row r="68" spans="1:28" x14ac:dyDescent="0.35">
      <c r="A68" s="100" t="s">
        <v>259</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189</v>
      </c>
      <c r="N68" s="151">
        <f>SUM(Month!N188:N190)</f>
        <v>1.5911</v>
      </c>
      <c r="O68" s="151" t="s">
        <v>189</v>
      </c>
      <c r="P68" s="151">
        <f>SUM(Month!P188:P190)</f>
        <v>-0.25680000000000003</v>
      </c>
      <c r="Q68" s="151" t="s">
        <v>189</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0"/>
    </row>
    <row r="69" spans="1:28" x14ac:dyDescent="0.35">
      <c r="A69" s="100" t="s">
        <v>260</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189</v>
      </c>
      <c r="N69" s="151">
        <f>SUM(Month!N191:N193)</f>
        <v>0.81259999999999999</v>
      </c>
      <c r="O69" s="151" t="s">
        <v>189</v>
      </c>
      <c r="P69" s="151">
        <f>SUM(Month!P191:P193)</f>
        <v>-0.24429999999999996</v>
      </c>
      <c r="Q69" s="151" t="s">
        <v>189</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0"/>
    </row>
    <row r="70" spans="1:28" x14ac:dyDescent="0.35">
      <c r="A70" s="100" t="s">
        <v>261</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189</v>
      </c>
      <c r="N70" s="151">
        <f>SUM(Month!N194:N196)</f>
        <v>1.2587000000000002</v>
      </c>
      <c r="O70" s="151" t="s">
        <v>189</v>
      </c>
      <c r="P70" s="151">
        <f>SUM(Month!P194:P196)</f>
        <v>-0.2487</v>
      </c>
      <c r="Q70" s="151" t="s">
        <v>189</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0"/>
    </row>
    <row r="71" spans="1:28" x14ac:dyDescent="0.35">
      <c r="A71" s="100" t="s">
        <v>262</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189</v>
      </c>
      <c r="N71" s="151">
        <f>SUM(Month!N197:N199)</f>
        <v>1.8368000000000002</v>
      </c>
      <c r="O71" s="151" t="s">
        <v>189</v>
      </c>
      <c r="P71" s="151">
        <f>SUM(Month!P197:P199)</f>
        <v>-0.2717</v>
      </c>
      <c r="Q71" s="151" t="s">
        <v>189</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0"/>
    </row>
    <row r="72" spans="1:28" x14ac:dyDescent="0.35">
      <c r="A72" s="100" t="s">
        <v>263</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189</v>
      </c>
      <c r="N72" s="151">
        <f>SUM(Month!N200:N202)</f>
        <v>1.8129</v>
      </c>
      <c r="O72" s="151">
        <f>SUM(Month!O200:O202)</f>
        <v>0.11959999999999998</v>
      </c>
      <c r="P72" s="151">
        <f>SUM(Month!P200:P202)</f>
        <v>-0.26900000000000002</v>
      </c>
      <c r="Q72" s="151" t="s">
        <v>189</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0"/>
    </row>
    <row r="73" spans="1:28" x14ac:dyDescent="0.35">
      <c r="A73" s="100" t="s">
        <v>264</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189</v>
      </c>
      <c r="N73" s="151">
        <f>SUM(Month!N203:N205)</f>
        <v>2.5604</v>
      </c>
      <c r="O73" s="151">
        <f>SUM(Month!O203:O205)</f>
        <v>0.10880000000000001</v>
      </c>
      <c r="P73" s="151">
        <f>SUM(Month!P203:P205)</f>
        <v>-0.25790000000000002</v>
      </c>
      <c r="Q73" s="151" t="s">
        <v>189</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0"/>
    </row>
    <row r="74" spans="1:28" x14ac:dyDescent="0.35">
      <c r="A74" s="100" t="s">
        <v>265</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189</v>
      </c>
      <c r="N74" s="151">
        <f>SUM(Month!N206:N208)</f>
        <v>2.0055000000000001</v>
      </c>
      <c r="O74" s="151">
        <f>SUM(Month!O206:O208)</f>
        <v>0.123</v>
      </c>
      <c r="P74" s="151">
        <f>SUM(Month!P206:P208)</f>
        <v>-0.25700000000000001</v>
      </c>
      <c r="Q74" s="151" t="s">
        <v>189</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0"/>
    </row>
    <row r="75" spans="1:28" x14ac:dyDescent="0.35">
      <c r="A75" s="100" t="s">
        <v>266</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189</v>
      </c>
      <c r="N75" s="151">
        <f>SUM(Month!N209:N211)</f>
        <v>1.9077000000000002</v>
      </c>
      <c r="O75" s="151">
        <f>SUM(Month!O209:O211)</f>
        <v>0.1183</v>
      </c>
      <c r="P75" s="151">
        <f>SUM(Month!P209:P211)</f>
        <v>-0.25190000000000001</v>
      </c>
      <c r="Q75" s="151" t="s">
        <v>189</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0"/>
    </row>
    <row r="76" spans="1:28" x14ac:dyDescent="0.35">
      <c r="A76" s="100" t="s">
        <v>267</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189</v>
      </c>
      <c r="N76" s="151">
        <f>SUM(Month!N212:N214)</f>
        <v>1.954</v>
      </c>
      <c r="O76" s="151">
        <f>SUM(Month!O212:O214)</f>
        <v>0.1132</v>
      </c>
      <c r="P76" s="151">
        <f>SUM(Month!P212:P214)</f>
        <v>-0.26179999999999998</v>
      </c>
      <c r="Q76" s="151" t="s">
        <v>189</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0"/>
    </row>
    <row r="77" spans="1:28" x14ac:dyDescent="0.35">
      <c r="A77" s="100" t="s">
        <v>268</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189</v>
      </c>
      <c r="N77" s="151">
        <f>SUM(Month!N215:N217)</f>
        <v>2.6970999999999998</v>
      </c>
      <c r="O77" s="151">
        <f>SUM(Month!O215:O217)</f>
        <v>0.11030000000000001</v>
      </c>
      <c r="P77" s="151">
        <f>SUM(Month!P215:P217)</f>
        <v>-0.2492</v>
      </c>
      <c r="Q77" s="151" t="s">
        <v>189</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0"/>
    </row>
    <row r="78" spans="1:28" x14ac:dyDescent="0.35">
      <c r="A78" s="100" t="s">
        <v>269</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189</v>
      </c>
      <c r="N78" s="151">
        <f>SUM(Month!N218:N220)</f>
        <v>3.1040999999999999</v>
      </c>
      <c r="O78" s="151">
        <f>SUM(Month!O218:O220)</f>
        <v>0.12790000000000001</v>
      </c>
      <c r="P78" s="151">
        <f>SUM(Month!P218:P220)</f>
        <v>-0.23600000000000002</v>
      </c>
      <c r="Q78" s="151" t="s">
        <v>189</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0"/>
    </row>
    <row r="79" spans="1:28" x14ac:dyDescent="0.35">
      <c r="A79" s="100" t="s">
        <v>270</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189</v>
      </c>
      <c r="N79" s="151">
        <f>SUM(Month!N221:N223)</f>
        <v>3.6677</v>
      </c>
      <c r="O79" s="151">
        <f>SUM(Month!O221:O223)</f>
        <v>0.1235</v>
      </c>
      <c r="P79" s="151">
        <f>SUM(Month!P221:P223)</f>
        <v>-0.26370000000000005</v>
      </c>
      <c r="Q79" s="151" t="s">
        <v>189</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0"/>
    </row>
    <row r="80" spans="1:28" x14ac:dyDescent="0.35">
      <c r="A80" s="100" t="s">
        <v>271</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189</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0"/>
    </row>
    <row r="81" spans="1:28" x14ac:dyDescent="0.35">
      <c r="A81" s="100" t="s">
        <v>272</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189</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0"/>
    </row>
    <row r="82" spans="1:28" x14ac:dyDescent="0.35">
      <c r="A82" s="100" t="s">
        <v>273</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189</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0"/>
    </row>
    <row r="83" spans="1:28" x14ac:dyDescent="0.35">
      <c r="A83" s="100" t="s">
        <v>274</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189</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0"/>
    </row>
    <row r="84" spans="1:28" x14ac:dyDescent="0.35">
      <c r="A84" s="100" t="s">
        <v>275</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189</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0"/>
    </row>
    <row r="85" spans="1:28" x14ac:dyDescent="0.35">
      <c r="A85" s="100" t="s">
        <v>276</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189</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0"/>
    </row>
    <row r="86" spans="1:28" x14ac:dyDescent="0.35">
      <c r="A86" s="100" t="s">
        <v>277</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189</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0"/>
    </row>
    <row r="87" spans="1:28" x14ac:dyDescent="0.35">
      <c r="A87" s="100" t="s">
        <v>278</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189</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0"/>
    </row>
    <row r="88" spans="1:28" x14ac:dyDescent="0.35">
      <c r="A88" s="100" t="s">
        <v>279</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0"/>
    </row>
    <row r="89" spans="1:28" x14ac:dyDescent="0.35">
      <c r="A89" s="100" t="s">
        <v>280</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0"/>
    </row>
    <row r="90" spans="1:28" x14ac:dyDescent="0.35">
      <c r="A90" s="100" t="s">
        <v>281</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0"/>
    </row>
    <row r="91" spans="1:28" x14ac:dyDescent="0.35">
      <c r="A91" s="100" t="s">
        <v>282</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0"/>
    </row>
    <row r="92" spans="1:28" x14ac:dyDescent="0.35">
      <c r="A92" s="100" t="s">
        <v>283</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0"/>
    </row>
    <row r="93" spans="1:28" x14ac:dyDescent="0.35">
      <c r="A93" s="100" t="s">
        <v>284</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0"/>
    </row>
    <row r="94" spans="1:28" x14ac:dyDescent="0.35">
      <c r="A94" s="100" t="s">
        <v>285</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0"/>
    </row>
    <row r="95" spans="1:28" x14ac:dyDescent="0.35">
      <c r="A95" s="100" t="s">
        <v>286</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0"/>
    </row>
    <row r="96" spans="1:28" x14ac:dyDescent="0.35">
      <c r="A96" s="100" t="s">
        <v>287</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0"/>
    </row>
    <row r="97" spans="1:28" x14ac:dyDescent="0.35">
      <c r="A97" s="100" t="s">
        <v>288</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0"/>
    </row>
    <row r="98" spans="1:28" x14ac:dyDescent="0.35">
      <c r="A98" s="100" t="s">
        <v>289</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0"/>
    </row>
    <row r="99" spans="1:28" x14ac:dyDescent="0.35">
      <c r="A99" s="100" t="s">
        <v>290</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0"/>
    </row>
    <row r="100" spans="1:28" x14ac:dyDescent="0.35">
      <c r="A100" s="100" t="s">
        <v>291</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0"/>
    </row>
    <row r="101" spans="1:28" x14ac:dyDescent="0.35">
      <c r="A101" s="100" t="s">
        <v>292</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0"/>
    </row>
    <row r="102" spans="1:28" x14ac:dyDescent="0.35">
      <c r="A102" s="100" t="s">
        <v>293</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0"/>
    </row>
    <row r="103" spans="1:28" x14ac:dyDescent="0.35">
      <c r="A103" s="100" t="s">
        <v>294</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0"/>
    </row>
    <row r="104" spans="1:28" x14ac:dyDescent="0.35">
      <c r="A104" s="100" t="s">
        <v>295</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0"/>
    </row>
    <row r="105" spans="1:28" x14ac:dyDescent="0.35">
      <c r="A105" s="100" t="s">
        <v>296</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0"/>
    </row>
    <row r="106" spans="1:28" x14ac:dyDescent="0.35">
      <c r="A106" s="100" t="s">
        <v>623</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0"/>
    </row>
    <row r="107" spans="1:28" x14ac:dyDescent="0.35">
      <c r="A107" s="100" t="s">
        <v>631</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0"/>
    </row>
    <row r="108" spans="1:28" x14ac:dyDescent="0.35">
      <c r="A108" s="168" t="s">
        <v>636</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0"/>
    </row>
    <row r="109" spans="1:28" x14ac:dyDescent="0.35">
      <c r="A109" s="89" t="s">
        <v>651</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0"/>
    </row>
    <row r="110" spans="1:28" x14ac:dyDescent="0.35">
      <c r="A110" s="89" t="s">
        <v>655</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0"/>
    </row>
    <row r="111" spans="1:28" x14ac:dyDescent="0.35">
      <c r="A111" s="168" t="s">
        <v>672</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0"/>
    </row>
    <row r="112" spans="1:28" x14ac:dyDescent="0.35">
      <c r="A112" s="89" t="s">
        <v>678</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0"/>
    </row>
    <row r="113" spans="1:25" x14ac:dyDescent="0.35">
      <c r="A113" s="89" t="s">
        <v>683</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687</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714</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728</v>
      </c>
      <c r="B116" s="151">
        <f>SUM(Month!B332:B334)</f>
        <v>64.966099999999997</v>
      </c>
      <c r="C116" s="151">
        <f>SUM(Month!C332:C334)</f>
        <v>3.2225999999999964</v>
      </c>
      <c r="D116" s="152">
        <f>SUM(Month!D332:D334)</f>
        <v>61.743500000000004</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23.636600000000001</v>
      </c>
      <c r="K116" s="151">
        <f>SUM(Month!K332:K334)</f>
        <v>8.5396999999999998</v>
      </c>
      <c r="L116" s="151">
        <f>SUM(Month!L332:L334)</f>
        <v>15.096799999999998</v>
      </c>
      <c r="M116" s="151">
        <f>SUM(Month!M332:M334)</f>
        <v>0.80770000000000008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22.1083</v>
      </c>
      <c r="T116" s="151">
        <f>SUM(Month!T332:T334)</f>
        <v>9.0265999999999984</v>
      </c>
      <c r="U116" s="151">
        <f>SUM(Month!U332:U334)</f>
        <v>6.8289000000000009</v>
      </c>
      <c r="V116" s="152">
        <f>SUM(Month!V332:V334)</f>
        <v>77.599000000000004</v>
      </c>
      <c r="W116" s="151">
        <f>SUM(Month!W332:W334)</f>
        <v>38.391800000000003</v>
      </c>
      <c r="X116" s="151">
        <f>SUM(Month!X332:X334)</f>
        <v>30.795000000000002</v>
      </c>
      <c r="Y116" s="152">
        <f>SUM(Month!Y332:Y334)</f>
        <v>23.260899999999999</v>
      </c>
    </row>
    <row r="117" spans="1:25" x14ac:dyDescent="0.35">
      <c r="A117" s="168" t="s">
        <v>733</v>
      </c>
      <c r="B117" s="151">
        <f>SUM(Month!B335:B337)</f>
        <v>50.200100000000006</v>
      </c>
      <c r="C117" s="151">
        <f>SUM(Month!C335:C337)</f>
        <v>2.8987000000000016</v>
      </c>
      <c r="D117" s="151">
        <f>SUM(Month!D335:D337)</f>
        <v>47.301400000000001</v>
      </c>
      <c r="E117" s="214">
        <f>SUM(Month!E335:E337)</f>
        <v>0.30530000000000002</v>
      </c>
      <c r="F117" s="151">
        <f>SUM(Month!F335:F337)</f>
        <v>0.1348</v>
      </c>
      <c r="G117" s="151">
        <f>SUM(Month!G335:G337)</f>
        <v>13.4475</v>
      </c>
      <c r="H117" s="151">
        <f>SUM(Month!H335:H337)</f>
        <v>10.497299999999999</v>
      </c>
      <c r="I117" s="151">
        <f>SUM(Month!I335:I337)</f>
        <v>0.70330000000000004</v>
      </c>
      <c r="J117" s="151">
        <f>SUM(Month!J335:J337)</f>
        <v>15.6304</v>
      </c>
      <c r="K117" s="151">
        <f>SUM(Month!K335:K337)</f>
        <v>5.6738999999999997</v>
      </c>
      <c r="L117" s="151">
        <f>SUM(Month!L335:L337)</f>
        <v>9.9565000000000001</v>
      </c>
      <c r="M117" s="151">
        <f>SUM(Month!M335:M337)</f>
        <v>1.7986</v>
      </c>
      <c r="N117" s="151">
        <f>SUM(Month!N335:N337)</f>
        <v>4.673</v>
      </c>
      <c r="O117" s="151">
        <f>SUM(Month!O335:O337)</f>
        <v>0.3493</v>
      </c>
      <c r="P117" s="151">
        <f>SUM(Month!P335:P337)</f>
        <v>-0.15310000000000001</v>
      </c>
      <c r="Q117" s="151">
        <f>SUM(Month!Q335:Q337)</f>
        <v>-8.5000000000000006E-2</v>
      </c>
      <c r="R117" s="151">
        <f>SUM(Month!R335:R337)</f>
        <v>5.4653999999999998</v>
      </c>
      <c r="S117" s="151">
        <f>SUM(Month!S335:S337)</f>
        <v>13.444500000000001</v>
      </c>
      <c r="T117" s="151">
        <f>SUM(Month!T335:T337)</f>
        <v>9.2181999999999995</v>
      </c>
      <c r="U117" s="151">
        <f>SUM(Month!U335:U337)</f>
        <v>7.2087000000000003</v>
      </c>
      <c r="V117" s="151">
        <f>SUM(Month!V335:V337)</f>
        <v>63.728300000000004</v>
      </c>
      <c r="W117" s="214">
        <f>SUM(Month!W335:W337)</f>
        <v>33.302700000000002</v>
      </c>
      <c r="X117" s="151">
        <f>SUM(Month!X335:X337)</f>
        <v>22.805199999999999</v>
      </c>
      <c r="Y117" s="152">
        <f>SUM(Month!Y335:Y337)</f>
        <v>13.887699999999999</v>
      </c>
    </row>
    <row r="118" spans="1:25" x14ac:dyDescent="0.35">
      <c r="A118" s="212" t="s">
        <v>740</v>
      </c>
      <c r="B118" s="151">
        <f>SUM(Month!B338:B340)</f>
        <v>49.997199999999992</v>
      </c>
      <c r="C118" s="151">
        <f>SUM(Month!C338:C340)</f>
        <v>2.8868999999999989</v>
      </c>
      <c r="D118" s="151">
        <f>SUM(Month!D338:D340)</f>
        <v>47.110299999999995</v>
      </c>
      <c r="E118" s="214">
        <f>SUM(Month!E338:E340)</f>
        <v>0.21730000000000002</v>
      </c>
      <c r="F118" s="151">
        <f>SUM(Month!F338:F340)</f>
        <v>0.1173</v>
      </c>
      <c r="G118" s="151">
        <f>SUM(Month!G338:G340)</f>
        <v>13.8231</v>
      </c>
      <c r="H118" s="151">
        <f>SUM(Month!H338:H340)</f>
        <v>10.4435</v>
      </c>
      <c r="I118" s="151">
        <f>SUM(Month!I338:I340)</f>
        <v>0.76049999999999995</v>
      </c>
      <c r="J118" s="151">
        <f>SUM(Month!J338:J340)</f>
        <v>15.163100000000002</v>
      </c>
      <c r="K118" s="151">
        <f>SUM(Month!K338:K340)</f>
        <v>5.3700999999999999</v>
      </c>
      <c r="L118" s="151">
        <f>SUM(Month!L338:L340)</f>
        <v>9.7929999999999993</v>
      </c>
      <c r="M118" s="151">
        <f>SUM(Month!M338:M340)</f>
        <v>1.6082999999999998</v>
      </c>
      <c r="N118" s="151">
        <f>SUM(Month!N338:N340)</f>
        <v>4.8561999999999994</v>
      </c>
      <c r="O118" s="151">
        <f>SUM(Month!O338:O340)</f>
        <v>0.37040000000000001</v>
      </c>
      <c r="P118" s="151">
        <f>SUM(Month!P338:P340)</f>
        <v>-0.1633</v>
      </c>
      <c r="Q118" s="151">
        <f>SUM(Month!Q338:Q340)</f>
        <v>-8.610000000000001E-2</v>
      </c>
      <c r="R118" s="151">
        <f>SUM(Month!R338:R340)</f>
        <v>5.5594999999999999</v>
      </c>
      <c r="S118" s="151">
        <f>SUM(Month!S338:S340)</f>
        <v>13.824999999999999</v>
      </c>
      <c r="T118" s="151">
        <f>SUM(Month!T338:T340)</f>
        <v>8.1369000000000007</v>
      </c>
      <c r="U118" s="151">
        <f>SUM(Month!U338:U340)</f>
        <v>7.3079999999999998</v>
      </c>
      <c r="V118" s="151">
        <f>SUM(Month!V338:V340)</f>
        <v>62.555199999999999</v>
      </c>
      <c r="W118" s="214">
        <f>SUM(Month!W338:W340)</f>
        <v>32.831600000000002</v>
      </c>
      <c r="X118" s="151">
        <f>SUM(Month!X338:X340)</f>
        <v>22.388000000000002</v>
      </c>
      <c r="Y118" s="152">
        <f>SUM(Month!Y338:Y340)</f>
        <v>14.157600000000002</v>
      </c>
    </row>
    <row r="119" spans="1:25" x14ac:dyDescent="0.35">
      <c r="A119" s="168" t="s">
        <v>763</v>
      </c>
      <c r="B119" s="151">
        <f>SUM(Month!B341:B343)</f>
        <v>64.0501</v>
      </c>
      <c r="C119" s="151">
        <f>SUM(Month!C341:C343)</f>
        <v>3.0492000000000026</v>
      </c>
      <c r="D119" s="152">
        <f>SUM(Month!D341:D343)</f>
        <v>61.000899999999994</v>
      </c>
      <c r="E119" s="151">
        <f>SUM(Month!E341:E343)</f>
        <v>0</v>
      </c>
      <c r="F119" s="151">
        <f>SUM(Month!F341:F343)</f>
        <v>0.1227</v>
      </c>
      <c r="G119" s="151">
        <f>SUM(Month!G341:G343)</f>
        <v>23.621199999999998</v>
      </c>
      <c r="H119" s="151">
        <f>SUM(Month!H341:H343)</f>
        <v>8.8028000000000013</v>
      </c>
      <c r="I119" s="151">
        <f>SUM(Month!I341:I343)</f>
        <v>1.0826</v>
      </c>
      <c r="J119" s="151">
        <f>SUM(Month!J341:J343)</f>
        <v>21.357800000000001</v>
      </c>
      <c r="K119" s="151">
        <f>SUM(Month!K341:K343)</f>
        <v>7.5442999999999998</v>
      </c>
      <c r="L119" s="151">
        <f>SUM(Month!L341:L343)</f>
        <v>13.813499999999999</v>
      </c>
      <c r="M119" s="151">
        <f>SUM(Month!M341:M343)</f>
        <v>0.4778</v>
      </c>
      <c r="N119" s="151">
        <f>SUM(Month!N341:N343)</f>
        <v>5.3951999999999991</v>
      </c>
      <c r="O119" s="151">
        <f>SUM(Month!O341:O343)</f>
        <v>0.37580000000000002</v>
      </c>
      <c r="P119" s="151">
        <f>SUM(Month!P341:P343)</f>
        <v>-0.1502</v>
      </c>
      <c r="Q119" s="151">
        <f>SUM(Month!Q341:Q343)</f>
        <v>-8.48E-2</v>
      </c>
      <c r="R119" s="151">
        <f>SUM(Month!R341:R343)</f>
        <v>5.9157999999999999</v>
      </c>
      <c r="S119" s="151">
        <f>SUM(Month!S341:S343)</f>
        <v>23.5991</v>
      </c>
      <c r="T119" s="151">
        <f>SUM(Month!T341:T343)</f>
        <v>7.0261000000000013</v>
      </c>
      <c r="U119" s="151">
        <f>SUM(Month!U341:U343)</f>
        <v>7.3103999999999996</v>
      </c>
      <c r="V119" s="151">
        <f>SUM(Month!V341:V343)</f>
        <v>75.337400000000002</v>
      </c>
      <c r="W119" s="214">
        <f>SUM(Month!W341:W343)</f>
        <v>37.116299999999995</v>
      </c>
      <c r="X119" s="151">
        <f>SUM(Month!X341:X343)</f>
        <v>28.313499999999998</v>
      </c>
      <c r="Y119" s="152">
        <f>SUM(Month!Y341:Y343)</f>
        <v>23.7438</v>
      </c>
    </row>
    <row r="120" spans="1:25" x14ac:dyDescent="0.35">
      <c r="A120" s="89" t="s">
        <v>762</v>
      </c>
      <c r="B120" s="151">
        <f>SUM(Month!B344:B346)</f>
        <v>67.29679999999999</v>
      </c>
      <c r="C120" s="151">
        <f>SUM(Month!C344:C346)</f>
        <v>3.2238999999999947</v>
      </c>
      <c r="D120" s="152">
        <f>SUM(Month!D344:D346)</f>
        <v>64.072900000000004</v>
      </c>
      <c r="E120" s="151">
        <f>SUM(Month!E344:E346)</f>
        <v>0</v>
      </c>
      <c r="F120" s="151">
        <f>SUM(Month!F344:F346)</f>
        <v>0.1399</v>
      </c>
      <c r="G120" s="151">
        <f>SUM(Month!G344:G346)</f>
        <v>27.4283</v>
      </c>
      <c r="H120" s="151">
        <f>SUM(Month!H344:H346)</f>
        <v>8.9504000000000001</v>
      </c>
      <c r="I120" s="151">
        <f>SUM(Month!I344:I346)</f>
        <v>1.1431</v>
      </c>
      <c r="J120" s="151">
        <f>SUM(Month!J344:J346)</f>
        <v>20.2685</v>
      </c>
      <c r="K120" s="151">
        <f>SUM(Month!K344:K346)</f>
        <v>7.2807999999999993</v>
      </c>
      <c r="L120" s="151">
        <f>SUM(Month!L344:L346)</f>
        <v>12.9879</v>
      </c>
      <c r="M120" s="151">
        <f>SUM(Month!M344:M346)</f>
        <v>0.84050000000000002</v>
      </c>
      <c r="N120" s="151">
        <f>SUM(Month!N344:N346)</f>
        <v>5.2603</v>
      </c>
      <c r="O120" s="151">
        <f>SUM(Month!O344:O346)</f>
        <v>0.2908</v>
      </c>
      <c r="P120" s="151">
        <f>SUM(Month!P344:P346)</f>
        <v>-0.15939999999999999</v>
      </c>
      <c r="Q120" s="151">
        <f>SUM(Month!Q344:Q346)</f>
        <v>-9.0499999999999997E-2</v>
      </c>
      <c r="R120" s="151">
        <f>SUM(Month!R344:R346)</f>
        <v>5.4817</v>
      </c>
      <c r="S120" s="151">
        <f>SUM(Month!S344:S346)</f>
        <v>27.397600000000001</v>
      </c>
      <c r="T120" s="151">
        <f>SUM(Month!T344:T346)</f>
        <v>8.1786999999999992</v>
      </c>
      <c r="U120" s="151">
        <f>SUM(Month!U344:U346)</f>
        <v>6.9440999999999988</v>
      </c>
      <c r="V120" s="151">
        <f>SUM(Month!V344:V346)</f>
        <v>79.195799999999991</v>
      </c>
      <c r="W120" s="214">
        <f>SUM(Month!W344:W346)</f>
        <v>36.462800000000001</v>
      </c>
      <c r="X120" s="151">
        <f>SUM(Month!X344:X346)</f>
        <v>27.5124</v>
      </c>
      <c r="Y120" s="152">
        <f>SUM(Month!Y344:Y346)</f>
        <v>27.568199999999997</v>
      </c>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9 B120:Y120"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4"/>
  <sheetViews>
    <sheetView showGridLines="0" zoomScaleNormal="100" workbookViewId="0">
      <pane xSplit="1" ySplit="7" topLeftCell="B344" activePane="bottomRight" state="frozen"/>
      <selection pane="topRight" activeCell="B1" sqref="B1"/>
      <selection pane="bottomLeft" activeCell="A8" sqref="A8"/>
      <selection pane="bottomRight" activeCell="A344" sqref="A344"/>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600</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193</v>
      </c>
      <c r="B3" s="3"/>
      <c r="C3" s="3"/>
      <c r="D3" s="3"/>
      <c r="E3" s="3"/>
      <c r="F3" s="3"/>
      <c r="G3" s="3"/>
      <c r="H3" s="3"/>
      <c r="I3" s="3"/>
      <c r="J3" s="3"/>
      <c r="K3" s="3"/>
      <c r="L3" s="3"/>
      <c r="M3" s="3"/>
      <c r="N3" s="3"/>
      <c r="O3" s="3"/>
      <c r="R3" s="3"/>
      <c r="S3" s="3"/>
      <c r="T3" s="3"/>
      <c r="U3" s="3"/>
      <c r="V3" s="3"/>
      <c r="W3" s="3"/>
      <c r="X3" s="3"/>
      <c r="Y3" s="3"/>
    </row>
    <row r="4" spans="1:25" ht="20.25" customHeight="1" x14ac:dyDescent="0.35">
      <c r="A4" s="3" t="s">
        <v>196</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198</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77.5" x14ac:dyDescent="0.35">
      <c r="A7" s="150" t="s">
        <v>46</v>
      </c>
      <c r="B7" s="144"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ht="20.25" customHeight="1" x14ac:dyDescent="0.35">
      <c r="A8" s="100" t="s">
        <v>297</v>
      </c>
      <c r="B8" s="115">
        <v>29.88</v>
      </c>
      <c r="C8" s="114">
        <v>1.64</v>
      </c>
      <c r="D8" s="149">
        <v>28.2407</v>
      </c>
      <c r="E8" s="114">
        <v>12.194000000000001</v>
      </c>
      <c r="F8" s="114">
        <v>1.0333000000000001</v>
      </c>
      <c r="G8" s="114">
        <v>7.3555000000000001</v>
      </c>
      <c r="H8" s="114">
        <v>7.4817</v>
      </c>
      <c r="I8" s="114">
        <v>0.12620000000000001</v>
      </c>
      <c r="J8" s="114" t="s">
        <v>189</v>
      </c>
      <c r="K8" s="114" t="s">
        <v>189</v>
      </c>
      <c r="L8" s="114" t="s">
        <v>189</v>
      </c>
      <c r="M8" s="114" t="s">
        <v>189</v>
      </c>
      <c r="N8" s="114">
        <v>0.05</v>
      </c>
      <c r="O8" s="114" t="s">
        <v>189</v>
      </c>
      <c r="P8" s="114" t="s">
        <v>189</v>
      </c>
      <c r="Q8" s="114" t="s">
        <v>189</v>
      </c>
      <c r="R8" s="114">
        <v>14.0365</v>
      </c>
      <c r="S8" s="114">
        <v>6.5316000000000001</v>
      </c>
      <c r="T8" s="114">
        <v>1.2907999999999999</v>
      </c>
      <c r="U8" s="114">
        <v>0.502</v>
      </c>
      <c r="V8" s="149">
        <v>30.0335</v>
      </c>
      <c r="W8" s="114" t="s">
        <v>189</v>
      </c>
      <c r="X8" s="114" t="s">
        <v>189</v>
      </c>
      <c r="Y8" s="114" t="s">
        <v>189</v>
      </c>
    </row>
    <row r="9" spans="1:25" ht="20.25" customHeight="1" x14ac:dyDescent="0.35">
      <c r="A9" s="100" t="s">
        <v>298</v>
      </c>
      <c r="B9" s="115">
        <v>28.47</v>
      </c>
      <c r="C9" s="114">
        <v>1.52</v>
      </c>
      <c r="D9" s="149">
        <v>26.949100000000001</v>
      </c>
      <c r="E9" s="114">
        <v>10.305999999999999</v>
      </c>
      <c r="F9" s="114">
        <v>0.66920000000000002</v>
      </c>
      <c r="G9" s="114">
        <v>7.9127000000000001</v>
      </c>
      <c r="H9" s="114">
        <v>7.7797999999999998</v>
      </c>
      <c r="I9" s="114">
        <v>0.2359</v>
      </c>
      <c r="J9" s="114" t="s">
        <v>189</v>
      </c>
      <c r="K9" s="114" t="s">
        <v>189</v>
      </c>
      <c r="L9" s="114" t="s">
        <v>189</v>
      </c>
      <c r="M9" s="114" t="s">
        <v>189</v>
      </c>
      <c r="N9" s="114">
        <v>4.5499999999999999E-2</v>
      </c>
      <c r="O9" s="114" t="s">
        <v>189</v>
      </c>
      <c r="P9" s="114" t="s">
        <v>189</v>
      </c>
      <c r="Q9" s="114" t="s">
        <v>189</v>
      </c>
      <c r="R9" s="114">
        <v>11.9354</v>
      </c>
      <c r="S9" s="114">
        <v>6.9634999999999998</v>
      </c>
      <c r="T9" s="114">
        <v>1.3278000000000001</v>
      </c>
      <c r="U9" s="114">
        <v>0.502</v>
      </c>
      <c r="V9" s="149">
        <v>28.7789</v>
      </c>
      <c r="W9" s="114" t="s">
        <v>189</v>
      </c>
      <c r="X9" s="114" t="s">
        <v>189</v>
      </c>
      <c r="Y9" s="114" t="s">
        <v>189</v>
      </c>
    </row>
    <row r="10" spans="1:25" ht="20.25" customHeight="1" x14ac:dyDescent="0.35">
      <c r="A10" s="100" t="s">
        <v>299</v>
      </c>
      <c r="B10" s="115">
        <v>32.657299999999999</v>
      </c>
      <c r="C10" s="114">
        <v>1.6788000000000001</v>
      </c>
      <c r="D10" s="149">
        <v>30.9785</v>
      </c>
      <c r="E10" s="114">
        <v>11.289</v>
      </c>
      <c r="F10" s="114">
        <v>0.47060000000000002</v>
      </c>
      <c r="G10" s="114">
        <v>9.8954000000000004</v>
      </c>
      <c r="H10" s="114">
        <v>8.6541999999999994</v>
      </c>
      <c r="I10" s="114">
        <v>0.62460000000000004</v>
      </c>
      <c r="J10" s="114" t="s">
        <v>189</v>
      </c>
      <c r="K10" s="114" t="s">
        <v>189</v>
      </c>
      <c r="L10" s="114" t="s">
        <v>189</v>
      </c>
      <c r="M10" s="114" t="s">
        <v>189</v>
      </c>
      <c r="N10" s="114">
        <v>4.48E-2</v>
      </c>
      <c r="O10" s="114" t="s">
        <v>189</v>
      </c>
      <c r="P10" s="114" t="s">
        <v>189</v>
      </c>
      <c r="Q10" s="114" t="s">
        <v>189</v>
      </c>
      <c r="R10" s="114">
        <v>12.9953</v>
      </c>
      <c r="S10" s="114">
        <v>8.7081</v>
      </c>
      <c r="T10" s="114">
        <v>1.6492</v>
      </c>
      <c r="U10" s="114">
        <v>0.628</v>
      </c>
      <c r="V10" s="149">
        <v>33.255699999999997</v>
      </c>
      <c r="W10" s="114" t="s">
        <v>189</v>
      </c>
      <c r="X10" s="114" t="s">
        <v>189</v>
      </c>
      <c r="Y10" s="114" t="s">
        <v>189</v>
      </c>
    </row>
    <row r="11" spans="1:25" ht="20.25" customHeight="1" x14ac:dyDescent="0.35">
      <c r="A11" s="100" t="s">
        <v>300</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189</v>
      </c>
      <c r="K11" s="114" t="s">
        <v>189</v>
      </c>
      <c r="L11" s="114" t="s">
        <v>189</v>
      </c>
      <c r="M11" s="114" t="s">
        <v>189</v>
      </c>
      <c r="N11" s="114">
        <v>4.4499999999999998E-2</v>
      </c>
      <c r="O11" s="114" t="s">
        <v>189</v>
      </c>
      <c r="P11" s="114" t="s">
        <v>189</v>
      </c>
      <c r="Q11" s="114" t="s">
        <v>189</v>
      </c>
      <c r="R11" s="114">
        <v>8.6655999999999995</v>
      </c>
      <c r="S11" s="114">
        <v>6.4230999999999998</v>
      </c>
      <c r="T11" s="114">
        <v>1.3162</v>
      </c>
      <c r="U11" s="114">
        <v>0.38200000000000001</v>
      </c>
      <c r="V11" s="149">
        <v>24.166799999999999</v>
      </c>
      <c r="W11" s="114" t="s">
        <v>189</v>
      </c>
      <c r="X11" s="114" t="s">
        <v>189</v>
      </c>
      <c r="Y11" s="114" t="s">
        <v>189</v>
      </c>
    </row>
    <row r="12" spans="1:25" ht="20.25" customHeight="1" x14ac:dyDescent="0.35">
      <c r="A12" s="100" t="s">
        <v>301</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189</v>
      </c>
      <c r="K12" s="114" t="s">
        <v>189</v>
      </c>
      <c r="L12" s="114" t="s">
        <v>189</v>
      </c>
      <c r="M12" s="114" t="s">
        <v>189</v>
      </c>
      <c r="N12" s="114">
        <v>4.6300000000000001E-2</v>
      </c>
      <c r="O12" s="114" t="s">
        <v>189</v>
      </c>
      <c r="P12" s="114" t="s">
        <v>189</v>
      </c>
      <c r="Q12" s="114" t="s">
        <v>189</v>
      </c>
      <c r="R12" s="114">
        <v>7.6376999999999997</v>
      </c>
      <c r="S12" s="114">
        <v>6.4570999999999996</v>
      </c>
      <c r="T12" s="114">
        <v>1.2824</v>
      </c>
      <c r="U12" s="114">
        <v>0.38200000000000001</v>
      </c>
      <c r="V12" s="149">
        <v>23.4087</v>
      </c>
      <c r="W12" s="114" t="s">
        <v>189</v>
      </c>
      <c r="X12" s="114" t="s">
        <v>189</v>
      </c>
      <c r="Y12" s="114" t="s">
        <v>189</v>
      </c>
    </row>
    <row r="13" spans="1:25" ht="20.25" customHeight="1" x14ac:dyDescent="0.35">
      <c r="A13" s="100" t="s">
        <v>302</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189</v>
      </c>
      <c r="K13" s="114" t="s">
        <v>189</v>
      </c>
      <c r="L13" s="114" t="s">
        <v>189</v>
      </c>
      <c r="M13" s="114" t="s">
        <v>189</v>
      </c>
      <c r="N13" s="114">
        <v>4.3099999999999999E-2</v>
      </c>
      <c r="O13" s="114" t="s">
        <v>189</v>
      </c>
      <c r="P13" s="114" t="s">
        <v>189</v>
      </c>
      <c r="Q13" s="114" t="s">
        <v>189</v>
      </c>
      <c r="R13" s="114">
        <v>8.9133999999999993</v>
      </c>
      <c r="S13" s="114">
        <v>7.9352999999999998</v>
      </c>
      <c r="T13" s="114">
        <v>1.4583999999999999</v>
      </c>
      <c r="U13" s="114">
        <v>0.47699999999999998</v>
      </c>
      <c r="V13" s="149">
        <v>27.4742</v>
      </c>
      <c r="W13" s="114" t="s">
        <v>189</v>
      </c>
      <c r="X13" s="114" t="s">
        <v>189</v>
      </c>
      <c r="Y13" s="114" t="s">
        <v>189</v>
      </c>
    </row>
    <row r="14" spans="1:25" ht="20.25" customHeight="1" x14ac:dyDescent="0.35">
      <c r="A14" s="100" t="s">
        <v>303</v>
      </c>
      <c r="B14" s="115">
        <v>22.4101</v>
      </c>
      <c r="C14" s="114">
        <v>1.2885</v>
      </c>
      <c r="D14" s="149">
        <v>21.121500000000001</v>
      </c>
      <c r="E14" s="114">
        <v>6.516</v>
      </c>
      <c r="F14" s="114">
        <v>0.35439999999999999</v>
      </c>
      <c r="G14" s="114">
        <v>7.3742999999999999</v>
      </c>
      <c r="H14" s="114">
        <v>6.7918000000000003</v>
      </c>
      <c r="I14" s="114">
        <v>4.4699999999999997E-2</v>
      </c>
      <c r="J14" s="114" t="s">
        <v>189</v>
      </c>
      <c r="K14" s="114" t="s">
        <v>189</v>
      </c>
      <c r="L14" s="114" t="s">
        <v>189</v>
      </c>
      <c r="M14" s="114" t="s">
        <v>189</v>
      </c>
      <c r="N14" s="114">
        <v>4.0300000000000002E-2</v>
      </c>
      <c r="O14" s="114" t="s">
        <v>189</v>
      </c>
      <c r="P14" s="114" t="s">
        <v>189</v>
      </c>
      <c r="Q14" s="114" t="s">
        <v>189</v>
      </c>
      <c r="R14" s="114">
        <v>7.7790999999999997</v>
      </c>
      <c r="S14" s="114">
        <v>6.4642999999999997</v>
      </c>
      <c r="T14" s="114">
        <v>1.2543</v>
      </c>
      <c r="U14" s="114">
        <v>0.35799999999999998</v>
      </c>
      <c r="V14" s="149">
        <v>22.733799999999999</v>
      </c>
      <c r="W14" s="114" t="s">
        <v>189</v>
      </c>
      <c r="X14" s="114" t="s">
        <v>189</v>
      </c>
      <c r="Y14" s="114" t="s">
        <v>189</v>
      </c>
    </row>
    <row r="15" spans="1:25" ht="20.25" customHeight="1" x14ac:dyDescent="0.35">
      <c r="A15" s="100" t="s">
        <v>304</v>
      </c>
      <c r="B15" s="115">
        <v>21.617999999999999</v>
      </c>
      <c r="C15" s="114">
        <v>1.2245999999999999</v>
      </c>
      <c r="D15" s="149">
        <v>20.3934</v>
      </c>
      <c r="E15" s="114">
        <v>6.43</v>
      </c>
      <c r="F15" s="114">
        <v>0.27529999999999999</v>
      </c>
      <c r="G15" s="114">
        <v>7.1943999999999999</v>
      </c>
      <c r="H15" s="114">
        <v>6.4069000000000003</v>
      </c>
      <c r="I15" s="114">
        <v>4.6300000000000001E-2</v>
      </c>
      <c r="J15" s="114" t="s">
        <v>189</v>
      </c>
      <c r="K15" s="114" t="s">
        <v>189</v>
      </c>
      <c r="L15" s="114" t="s">
        <v>189</v>
      </c>
      <c r="M15" s="114" t="s">
        <v>189</v>
      </c>
      <c r="N15" s="114">
        <v>4.0500000000000001E-2</v>
      </c>
      <c r="O15" s="114" t="s">
        <v>189</v>
      </c>
      <c r="P15" s="114" t="s">
        <v>189</v>
      </c>
      <c r="Q15" s="114" t="s">
        <v>189</v>
      </c>
      <c r="R15" s="114">
        <v>7.7382999999999997</v>
      </c>
      <c r="S15" s="114">
        <v>6.1444999999999999</v>
      </c>
      <c r="T15" s="114">
        <v>1.2742</v>
      </c>
      <c r="U15" s="114">
        <v>0.35699999999999998</v>
      </c>
      <c r="V15" s="149">
        <v>22.0246</v>
      </c>
      <c r="W15" s="114" t="s">
        <v>189</v>
      </c>
      <c r="X15" s="114" t="s">
        <v>189</v>
      </c>
      <c r="Y15" s="114" t="s">
        <v>189</v>
      </c>
    </row>
    <row r="16" spans="1:25" ht="20.25" customHeight="1" x14ac:dyDescent="0.35">
      <c r="A16" s="100" t="s">
        <v>305</v>
      </c>
      <c r="B16" s="115">
        <v>28.2561</v>
      </c>
      <c r="C16" s="114">
        <v>1.5848</v>
      </c>
      <c r="D16" s="149">
        <v>26.671299999999999</v>
      </c>
      <c r="E16" s="114">
        <v>9.9730000000000008</v>
      </c>
      <c r="F16" s="114">
        <v>0.31130000000000002</v>
      </c>
      <c r="G16" s="114">
        <v>9.0023999999999997</v>
      </c>
      <c r="H16" s="114">
        <v>7.1612999999999998</v>
      </c>
      <c r="I16" s="114">
        <v>0.18260000000000001</v>
      </c>
      <c r="J16" s="114" t="s">
        <v>189</v>
      </c>
      <c r="K16" s="114" t="s">
        <v>189</v>
      </c>
      <c r="L16" s="114" t="s">
        <v>189</v>
      </c>
      <c r="M16" s="114" t="s">
        <v>189</v>
      </c>
      <c r="N16" s="114">
        <v>4.0800000000000003E-2</v>
      </c>
      <c r="O16" s="114" t="s">
        <v>189</v>
      </c>
      <c r="P16" s="114" t="s">
        <v>189</v>
      </c>
      <c r="Q16" s="114" t="s">
        <v>189</v>
      </c>
      <c r="R16" s="114">
        <v>11.9396</v>
      </c>
      <c r="S16" s="114">
        <v>7.4180000000000001</v>
      </c>
      <c r="T16" s="114">
        <v>1.4669000000000001</v>
      </c>
      <c r="U16" s="114">
        <v>0.44800000000000001</v>
      </c>
      <c r="V16" s="149">
        <v>28.586200000000002</v>
      </c>
      <c r="W16" s="114" t="s">
        <v>189</v>
      </c>
      <c r="X16" s="114" t="s">
        <v>189</v>
      </c>
      <c r="Y16" s="114" t="s">
        <v>189</v>
      </c>
    </row>
    <row r="17" spans="1:25" ht="20.25" customHeight="1" x14ac:dyDescent="0.35">
      <c r="A17" s="100" t="s">
        <v>306</v>
      </c>
      <c r="B17" s="115">
        <v>24.7028</v>
      </c>
      <c r="C17" s="114">
        <v>1.3560000000000001</v>
      </c>
      <c r="D17" s="149">
        <v>23.346800000000002</v>
      </c>
      <c r="E17" s="114">
        <v>9.0440000000000005</v>
      </c>
      <c r="F17" s="114">
        <v>0.21460000000000001</v>
      </c>
      <c r="G17" s="114">
        <v>7.9775</v>
      </c>
      <c r="H17" s="114">
        <v>5.9488000000000003</v>
      </c>
      <c r="I17" s="114">
        <v>0.11219999999999999</v>
      </c>
      <c r="J17" s="114" t="s">
        <v>189</v>
      </c>
      <c r="K17" s="114" t="s">
        <v>189</v>
      </c>
      <c r="L17" s="114" t="s">
        <v>189</v>
      </c>
      <c r="M17" s="114" t="s">
        <v>189</v>
      </c>
      <c r="N17" s="114">
        <v>4.9599999999999998E-2</v>
      </c>
      <c r="O17" s="114" t="s">
        <v>189</v>
      </c>
      <c r="P17" s="114" t="s">
        <v>189</v>
      </c>
      <c r="Q17" s="114" t="s">
        <v>189</v>
      </c>
      <c r="R17" s="114">
        <v>10.151400000000001</v>
      </c>
      <c r="S17" s="114">
        <v>7.1318000000000001</v>
      </c>
      <c r="T17" s="114">
        <v>1.3266</v>
      </c>
      <c r="U17" s="114">
        <v>0.45300000000000001</v>
      </c>
      <c r="V17" s="149">
        <v>25.1264</v>
      </c>
      <c r="W17" s="114" t="s">
        <v>189</v>
      </c>
      <c r="X17" s="114" t="s">
        <v>189</v>
      </c>
      <c r="Y17" s="114" t="s">
        <v>189</v>
      </c>
    </row>
    <row r="18" spans="1:25" ht="20.25" customHeight="1" x14ac:dyDescent="0.35">
      <c r="A18" s="100" t="s">
        <v>307</v>
      </c>
      <c r="B18" s="115">
        <v>27.3977</v>
      </c>
      <c r="C18" s="114">
        <v>1.5972999999999999</v>
      </c>
      <c r="D18" s="149">
        <v>25.8004</v>
      </c>
      <c r="E18" s="114">
        <v>9.8350000000000009</v>
      </c>
      <c r="F18" s="114">
        <v>0.23810000000000001</v>
      </c>
      <c r="G18" s="114">
        <v>8.4659999999999993</v>
      </c>
      <c r="H18" s="114">
        <v>7.1014999999999997</v>
      </c>
      <c r="I18" s="114">
        <v>0.1134</v>
      </c>
      <c r="J18" s="114" t="s">
        <v>189</v>
      </c>
      <c r="K18" s="114" t="s">
        <v>189</v>
      </c>
      <c r="L18" s="114" t="s">
        <v>189</v>
      </c>
      <c r="M18" s="114" t="s">
        <v>189</v>
      </c>
      <c r="N18" s="114">
        <v>4.6399999999999997E-2</v>
      </c>
      <c r="O18" s="114" t="s">
        <v>189</v>
      </c>
      <c r="P18" s="114" t="s">
        <v>189</v>
      </c>
      <c r="Q18" s="114" t="s">
        <v>189</v>
      </c>
      <c r="R18" s="114">
        <v>11.0585</v>
      </c>
      <c r="S18" s="114">
        <v>7.6017999999999999</v>
      </c>
      <c r="T18" s="114">
        <v>1.3149999999999999</v>
      </c>
      <c r="U18" s="114">
        <v>0.45300000000000001</v>
      </c>
      <c r="V18" s="149">
        <v>27.5685</v>
      </c>
      <c r="W18" s="114" t="s">
        <v>189</v>
      </c>
      <c r="X18" s="114" t="s">
        <v>189</v>
      </c>
      <c r="Y18" s="114" t="s">
        <v>189</v>
      </c>
    </row>
    <row r="19" spans="1:25" ht="20.25" customHeight="1" x14ac:dyDescent="0.35">
      <c r="A19" s="100" t="s">
        <v>308</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189</v>
      </c>
      <c r="K19" s="114" t="s">
        <v>189</v>
      </c>
      <c r="L19" s="114" t="s">
        <v>189</v>
      </c>
      <c r="M19" s="114" t="s">
        <v>189</v>
      </c>
      <c r="N19" s="114">
        <v>5.0299999999999997E-2</v>
      </c>
      <c r="O19" s="114" t="s">
        <v>189</v>
      </c>
      <c r="P19" s="114" t="s">
        <v>189</v>
      </c>
      <c r="Q19" s="114" t="s">
        <v>189</v>
      </c>
      <c r="R19" s="114">
        <v>15.110099999999999</v>
      </c>
      <c r="S19" s="114">
        <v>8.9025999999999996</v>
      </c>
      <c r="T19" s="114">
        <v>1.6128</v>
      </c>
      <c r="U19" s="114">
        <v>0.56399999999999995</v>
      </c>
      <c r="V19" s="149">
        <v>35.169499999999999</v>
      </c>
      <c r="W19" s="114" t="s">
        <v>189</v>
      </c>
      <c r="X19" s="114" t="s">
        <v>189</v>
      </c>
      <c r="Y19" s="114" t="s">
        <v>189</v>
      </c>
    </row>
    <row r="20" spans="1:25" ht="20.25" customHeight="1" x14ac:dyDescent="0.35">
      <c r="A20" s="100" t="s">
        <v>309</v>
      </c>
      <c r="B20" s="115">
        <v>27.899100000000001</v>
      </c>
      <c r="C20" s="114">
        <v>1.5931</v>
      </c>
      <c r="D20" s="149">
        <v>26.306100000000001</v>
      </c>
      <c r="E20" s="114">
        <v>9.7004000000000001</v>
      </c>
      <c r="F20" s="114">
        <v>0.247</v>
      </c>
      <c r="G20" s="114">
        <v>8.2062000000000008</v>
      </c>
      <c r="H20" s="114">
        <v>7.6764000000000001</v>
      </c>
      <c r="I20" s="114">
        <v>0.51570000000000005</v>
      </c>
      <c r="J20" s="114" t="s">
        <v>189</v>
      </c>
      <c r="K20" s="114" t="s">
        <v>189</v>
      </c>
      <c r="L20" s="114" t="s">
        <v>189</v>
      </c>
      <c r="M20" s="114" t="s">
        <v>189</v>
      </c>
      <c r="N20" s="114">
        <v>4.1500000000000002E-2</v>
      </c>
      <c r="O20" s="114" t="s">
        <v>189</v>
      </c>
      <c r="P20" s="114">
        <v>-8.1100000000000005E-2</v>
      </c>
      <c r="Q20" s="114" t="s">
        <v>189</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310</v>
      </c>
      <c r="B21" s="115">
        <v>28.374600000000001</v>
      </c>
      <c r="C21" s="114">
        <v>1.5993999999999999</v>
      </c>
      <c r="D21" s="149">
        <v>26.775200000000002</v>
      </c>
      <c r="E21" s="114">
        <v>10.6219</v>
      </c>
      <c r="F21" s="114">
        <v>0.26800000000000002</v>
      </c>
      <c r="G21" s="114">
        <v>8.3350000000000009</v>
      </c>
      <c r="H21" s="114">
        <v>7.1509</v>
      </c>
      <c r="I21" s="114">
        <v>0.45100000000000001</v>
      </c>
      <c r="J21" s="114" t="s">
        <v>189</v>
      </c>
      <c r="K21" s="114" t="s">
        <v>189</v>
      </c>
      <c r="L21" s="114" t="s">
        <v>189</v>
      </c>
      <c r="M21" s="114" t="s">
        <v>189</v>
      </c>
      <c r="N21" s="114">
        <v>3.6200000000000003E-2</v>
      </c>
      <c r="O21" s="114" t="s">
        <v>189</v>
      </c>
      <c r="P21" s="114">
        <v>-8.7800000000000003E-2</v>
      </c>
      <c r="Q21" s="114" t="s">
        <v>189</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311</v>
      </c>
      <c r="B22" s="115">
        <v>34.4831</v>
      </c>
      <c r="C22" s="114">
        <v>1.8774</v>
      </c>
      <c r="D22" s="149">
        <v>32.605699999999999</v>
      </c>
      <c r="E22" s="114">
        <v>12.2294</v>
      </c>
      <c r="F22" s="114">
        <v>0.2898</v>
      </c>
      <c r="G22" s="114">
        <v>10.699299999999999</v>
      </c>
      <c r="H22" s="114">
        <v>8.8084000000000007</v>
      </c>
      <c r="I22" s="114">
        <v>0.6411</v>
      </c>
      <c r="J22" s="114" t="s">
        <v>189</v>
      </c>
      <c r="K22" s="114" t="s">
        <v>189</v>
      </c>
      <c r="L22" s="114" t="s">
        <v>189</v>
      </c>
      <c r="M22" s="114" t="s">
        <v>189</v>
      </c>
      <c r="N22" s="114">
        <v>3.09E-2</v>
      </c>
      <c r="O22" s="114" t="s">
        <v>189</v>
      </c>
      <c r="P22" s="114">
        <v>-9.3200000000000005E-2</v>
      </c>
      <c r="Q22" s="114" t="s">
        <v>189</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312</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189</v>
      </c>
      <c r="K23" s="114" t="s">
        <v>189</v>
      </c>
      <c r="L23" s="114" t="s">
        <v>189</v>
      </c>
      <c r="M23" s="114" t="s">
        <v>189</v>
      </c>
      <c r="N23" s="114">
        <v>0.04</v>
      </c>
      <c r="O23" s="114" t="s">
        <v>189</v>
      </c>
      <c r="P23" s="114">
        <v>-7.3999999999999996E-2</v>
      </c>
      <c r="Q23" s="114" t="s">
        <v>189</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313</v>
      </c>
      <c r="B24" s="115">
        <v>23.523</v>
      </c>
      <c r="C24" s="114">
        <v>1.399</v>
      </c>
      <c r="D24" s="149">
        <v>22.123999999999999</v>
      </c>
      <c r="E24" s="114">
        <v>8.1475000000000009</v>
      </c>
      <c r="F24" s="114">
        <v>0.27810000000000001</v>
      </c>
      <c r="G24" s="114">
        <v>6.9333</v>
      </c>
      <c r="H24" s="114">
        <v>6.6067999999999998</v>
      </c>
      <c r="I24" s="114">
        <v>0.19400000000000001</v>
      </c>
      <c r="J24" s="114" t="s">
        <v>189</v>
      </c>
      <c r="K24" s="114" t="s">
        <v>189</v>
      </c>
      <c r="L24" s="114" t="s">
        <v>189</v>
      </c>
      <c r="M24" s="114" t="s">
        <v>189</v>
      </c>
      <c r="N24" s="114">
        <v>3.56E-2</v>
      </c>
      <c r="O24" s="114" t="s">
        <v>189</v>
      </c>
      <c r="P24" s="114">
        <v>-7.1300000000000002E-2</v>
      </c>
      <c r="Q24" s="114" t="s">
        <v>189</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314</v>
      </c>
      <c r="B25" s="115">
        <v>27.831900000000001</v>
      </c>
      <c r="C25" s="114">
        <v>1.5730999999999999</v>
      </c>
      <c r="D25" s="149">
        <v>26.258700000000001</v>
      </c>
      <c r="E25" s="114">
        <v>8.5597999999999992</v>
      </c>
      <c r="F25" s="114">
        <v>0.2984</v>
      </c>
      <c r="G25" s="114">
        <v>9.2215000000000007</v>
      </c>
      <c r="H25" s="114">
        <v>8.1094000000000008</v>
      </c>
      <c r="I25" s="114">
        <v>0.1241</v>
      </c>
      <c r="J25" s="114" t="s">
        <v>189</v>
      </c>
      <c r="K25" s="114" t="s">
        <v>189</v>
      </c>
      <c r="L25" s="114" t="s">
        <v>189</v>
      </c>
      <c r="M25" s="114" t="s">
        <v>189</v>
      </c>
      <c r="N25" s="114">
        <v>3.4500000000000003E-2</v>
      </c>
      <c r="O25" s="114" t="s">
        <v>189</v>
      </c>
      <c r="P25" s="114">
        <v>-8.8999999999999996E-2</v>
      </c>
      <c r="Q25" s="114" t="s">
        <v>189</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315</v>
      </c>
      <c r="B26" s="115">
        <v>23.290099999999999</v>
      </c>
      <c r="C26" s="114">
        <v>1.2859</v>
      </c>
      <c r="D26" s="149">
        <v>22.004200000000001</v>
      </c>
      <c r="E26" s="114">
        <v>8.1372</v>
      </c>
      <c r="F26" s="114">
        <v>0.1714</v>
      </c>
      <c r="G26" s="114">
        <v>7.8288000000000002</v>
      </c>
      <c r="H26" s="114">
        <v>5.7920999999999996</v>
      </c>
      <c r="I26" s="114">
        <v>0.12039999999999999</v>
      </c>
      <c r="J26" s="114" t="s">
        <v>189</v>
      </c>
      <c r="K26" s="114" t="s">
        <v>189</v>
      </c>
      <c r="L26" s="114" t="s">
        <v>189</v>
      </c>
      <c r="M26" s="114" t="s">
        <v>189</v>
      </c>
      <c r="N26" s="114">
        <v>3.3099999999999997E-2</v>
      </c>
      <c r="O26" s="114" t="s">
        <v>189</v>
      </c>
      <c r="P26" s="114">
        <v>-7.8799999999999995E-2</v>
      </c>
      <c r="Q26" s="114" t="s">
        <v>189</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316</v>
      </c>
      <c r="B27" s="115">
        <v>23.022099999999998</v>
      </c>
      <c r="C27" s="114">
        <v>1.3227</v>
      </c>
      <c r="D27" s="149">
        <v>21.699400000000001</v>
      </c>
      <c r="E27" s="114">
        <v>7.0830000000000002</v>
      </c>
      <c r="F27" s="114">
        <v>0.1661</v>
      </c>
      <c r="G27" s="114">
        <v>7.7050000000000001</v>
      </c>
      <c r="H27" s="114">
        <v>6.5255999999999998</v>
      </c>
      <c r="I27" s="114">
        <v>0.25800000000000001</v>
      </c>
      <c r="J27" s="114" t="s">
        <v>189</v>
      </c>
      <c r="K27" s="114" t="s">
        <v>189</v>
      </c>
      <c r="L27" s="114" t="s">
        <v>189</v>
      </c>
      <c r="M27" s="114" t="s">
        <v>189</v>
      </c>
      <c r="N27" s="114">
        <v>3.8399999999999997E-2</v>
      </c>
      <c r="O27" s="114" t="s">
        <v>189</v>
      </c>
      <c r="P27" s="114">
        <v>-7.6600000000000001E-2</v>
      </c>
      <c r="Q27" s="114" t="s">
        <v>189</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317</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189</v>
      </c>
      <c r="K28" s="114" t="s">
        <v>189</v>
      </c>
      <c r="L28" s="114" t="s">
        <v>189</v>
      </c>
      <c r="M28" s="114" t="s">
        <v>189</v>
      </c>
      <c r="N28" s="114">
        <v>3.6499999999999998E-2</v>
      </c>
      <c r="O28" s="114" t="s">
        <v>189</v>
      </c>
      <c r="P28" s="114">
        <v>-0.1037</v>
      </c>
      <c r="Q28" s="114" t="s">
        <v>189</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318</v>
      </c>
      <c r="B29" s="115">
        <v>26.2134</v>
      </c>
      <c r="C29" s="114">
        <v>1.4714</v>
      </c>
      <c r="D29" s="149">
        <v>24.741900000000001</v>
      </c>
      <c r="E29" s="114">
        <v>9.2094000000000005</v>
      </c>
      <c r="F29" s="114">
        <v>0.38169999999999998</v>
      </c>
      <c r="G29" s="114">
        <v>7.96</v>
      </c>
      <c r="H29" s="114">
        <v>7.0391000000000004</v>
      </c>
      <c r="I29" s="114">
        <v>0.21299999999999999</v>
      </c>
      <c r="J29" s="114" t="s">
        <v>189</v>
      </c>
      <c r="K29" s="114" t="s">
        <v>189</v>
      </c>
      <c r="L29" s="114" t="s">
        <v>189</v>
      </c>
      <c r="M29" s="114" t="s">
        <v>189</v>
      </c>
      <c r="N29" s="114">
        <v>4.02E-2</v>
      </c>
      <c r="O29" s="114" t="s">
        <v>189</v>
      </c>
      <c r="P29" s="114">
        <v>-0.10150000000000001</v>
      </c>
      <c r="Q29" s="114" t="s">
        <v>189</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319</v>
      </c>
      <c r="B30" s="115">
        <v>28.493300000000001</v>
      </c>
      <c r="C30" s="114">
        <v>1.5729</v>
      </c>
      <c r="D30" s="149">
        <v>26.920400000000001</v>
      </c>
      <c r="E30" s="114">
        <v>9.0695999999999994</v>
      </c>
      <c r="F30" s="114">
        <v>0.2626</v>
      </c>
      <c r="G30" s="114">
        <v>9.1212999999999997</v>
      </c>
      <c r="H30" s="114">
        <v>8.01</v>
      </c>
      <c r="I30" s="114">
        <v>0.50370000000000004</v>
      </c>
      <c r="J30" s="114" t="s">
        <v>189</v>
      </c>
      <c r="K30" s="114" t="s">
        <v>189</v>
      </c>
      <c r="L30" s="114" t="s">
        <v>189</v>
      </c>
      <c r="M30" s="114" t="s">
        <v>189</v>
      </c>
      <c r="N30" s="114">
        <v>4.7800000000000002E-2</v>
      </c>
      <c r="O30" s="114" t="s">
        <v>189</v>
      </c>
      <c r="P30" s="114">
        <v>-9.4600000000000004E-2</v>
      </c>
      <c r="Q30" s="114" t="s">
        <v>189</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320</v>
      </c>
      <c r="B31" s="115">
        <v>35.080399999999997</v>
      </c>
      <c r="C31" s="114">
        <v>1.8369</v>
      </c>
      <c r="D31" s="149">
        <v>33.243600000000001</v>
      </c>
      <c r="E31" s="114">
        <v>10.7494</v>
      </c>
      <c r="F31" s="114">
        <v>0.31590000000000001</v>
      </c>
      <c r="G31" s="114">
        <v>12.113300000000001</v>
      </c>
      <c r="H31" s="114">
        <v>9.5073000000000008</v>
      </c>
      <c r="I31" s="114">
        <v>0.59809999999999997</v>
      </c>
      <c r="J31" s="114" t="s">
        <v>189</v>
      </c>
      <c r="K31" s="114" t="s">
        <v>189</v>
      </c>
      <c r="L31" s="114" t="s">
        <v>189</v>
      </c>
      <c r="M31" s="114" t="s">
        <v>189</v>
      </c>
      <c r="N31" s="114">
        <v>3.2599999999999997E-2</v>
      </c>
      <c r="O31" s="114" t="s">
        <v>189</v>
      </c>
      <c r="P31" s="114">
        <v>-7.2999999999999995E-2</v>
      </c>
      <c r="Q31" s="114" t="s">
        <v>189</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321</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189</v>
      </c>
      <c r="K32" s="114" t="s">
        <v>189</v>
      </c>
      <c r="L32" s="114" t="s">
        <v>189</v>
      </c>
      <c r="M32" s="114" t="s">
        <v>189</v>
      </c>
      <c r="N32" s="114">
        <v>5.1200000000000002E-2</v>
      </c>
      <c r="O32" s="114" t="s">
        <v>189</v>
      </c>
      <c r="P32" s="114">
        <v>-9.0200000000000002E-2</v>
      </c>
      <c r="Q32" s="114" t="s">
        <v>189</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322</v>
      </c>
      <c r="B33" s="115">
        <v>29.1511</v>
      </c>
      <c r="C33" s="114">
        <v>1.6716</v>
      </c>
      <c r="D33" s="149">
        <v>27.479500000000002</v>
      </c>
      <c r="E33" s="114">
        <v>8.7169000000000008</v>
      </c>
      <c r="F33" s="114">
        <v>0.26769999999999999</v>
      </c>
      <c r="G33" s="114">
        <v>10.5046</v>
      </c>
      <c r="H33" s="114">
        <v>7.5674000000000001</v>
      </c>
      <c r="I33" s="114">
        <v>0.47149999999999997</v>
      </c>
      <c r="J33" s="114" t="s">
        <v>189</v>
      </c>
      <c r="K33" s="114" t="s">
        <v>189</v>
      </c>
      <c r="L33" s="114" t="s">
        <v>189</v>
      </c>
      <c r="M33" s="114" t="s">
        <v>189</v>
      </c>
      <c r="N33" s="114">
        <v>3.78E-2</v>
      </c>
      <c r="O33" s="114" t="s">
        <v>189</v>
      </c>
      <c r="P33" s="114">
        <v>-8.6499999999999994E-2</v>
      </c>
      <c r="Q33" s="114" t="s">
        <v>189</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323</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189</v>
      </c>
      <c r="K34" s="114" t="s">
        <v>189</v>
      </c>
      <c r="L34" s="114" t="s">
        <v>189</v>
      </c>
      <c r="M34" s="114" t="s">
        <v>189</v>
      </c>
      <c r="N34" s="114">
        <v>3.7400000000000003E-2</v>
      </c>
      <c r="O34" s="114" t="s">
        <v>189</v>
      </c>
      <c r="P34" s="114">
        <v>-0.10009999999999999</v>
      </c>
      <c r="Q34" s="114" t="s">
        <v>189</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324</v>
      </c>
      <c r="B35" s="115">
        <v>25.5291</v>
      </c>
      <c r="C35" s="114">
        <v>1.4321999999999999</v>
      </c>
      <c r="D35" s="149">
        <v>24.097000000000001</v>
      </c>
      <c r="E35" s="114">
        <v>7.5435999999999996</v>
      </c>
      <c r="F35" s="114">
        <v>0.1646</v>
      </c>
      <c r="G35" s="114">
        <v>9.1862999999999992</v>
      </c>
      <c r="H35" s="114">
        <v>6.7830000000000004</v>
      </c>
      <c r="I35" s="114">
        <v>0.43340000000000001</v>
      </c>
      <c r="J35" s="114" t="s">
        <v>189</v>
      </c>
      <c r="K35" s="114" t="s">
        <v>189</v>
      </c>
      <c r="L35" s="114" t="s">
        <v>189</v>
      </c>
      <c r="M35" s="114" t="s">
        <v>189</v>
      </c>
      <c r="N35" s="114">
        <v>5.8700000000000002E-2</v>
      </c>
      <c r="O35" s="114" t="s">
        <v>189</v>
      </c>
      <c r="P35" s="114">
        <v>-7.2499999999999995E-2</v>
      </c>
      <c r="Q35" s="114" t="s">
        <v>189</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325</v>
      </c>
      <c r="B36" s="115">
        <v>24.344200000000001</v>
      </c>
      <c r="C36" s="114">
        <v>1.4071</v>
      </c>
      <c r="D36" s="149">
        <v>22.937100000000001</v>
      </c>
      <c r="E36" s="114">
        <v>6.4318</v>
      </c>
      <c r="F36" s="114">
        <v>0.1782</v>
      </c>
      <c r="G36" s="114">
        <v>8.9795999999999996</v>
      </c>
      <c r="H36" s="114">
        <v>7.1632999999999996</v>
      </c>
      <c r="I36" s="114">
        <v>0.20569999999999999</v>
      </c>
      <c r="J36" s="114" t="s">
        <v>189</v>
      </c>
      <c r="K36" s="114" t="s">
        <v>189</v>
      </c>
      <c r="L36" s="114" t="s">
        <v>189</v>
      </c>
      <c r="M36" s="114" t="s">
        <v>189</v>
      </c>
      <c r="N36" s="114">
        <v>4.24E-2</v>
      </c>
      <c r="O36" s="114" t="s">
        <v>189</v>
      </c>
      <c r="P36" s="114">
        <v>-6.3899999999999998E-2</v>
      </c>
      <c r="Q36" s="114" t="s">
        <v>189</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326</v>
      </c>
      <c r="B37" s="115">
        <v>28.152799999999999</v>
      </c>
      <c r="C37" s="114">
        <v>1.702</v>
      </c>
      <c r="D37" s="149">
        <v>26.4511</v>
      </c>
      <c r="E37" s="114">
        <v>6.6113999999999997</v>
      </c>
      <c r="F37" s="114">
        <v>0.21079999999999999</v>
      </c>
      <c r="G37" s="114">
        <v>10.6858</v>
      </c>
      <c r="H37" s="114">
        <v>8.7707999999999995</v>
      </c>
      <c r="I37" s="114">
        <v>0.21829999999999999</v>
      </c>
      <c r="J37" s="114" t="s">
        <v>189</v>
      </c>
      <c r="K37" s="114" t="s">
        <v>189</v>
      </c>
      <c r="L37" s="114" t="s">
        <v>189</v>
      </c>
      <c r="M37" s="114" t="s">
        <v>189</v>
      </c>
      <c r="N37" s="114">
        <v>4.7500000000000001E-2</v>
      </c>
      <c r="O37" s="114" t="s">
        <v>189</v>
      </c>
      <c r="P37" s="114">
        <v>-9.35E-2</v>
      </c>
      <c r="Q37" s="114" t="s">
        <v>189</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327</v>
      </c>
      <c r="B38" s="115">
        <v>23.6248</v>
      </c>
      <c r="C38" s="114">
        <v>1.4056</v>
      </c>
      <c r="D38" s="149">
        <v>22.219200000000001</v>
      </c>
      <c r="E38" s="114">
        <v>6.2462</v>
      </c>
      <c r="F38" s="114">
        <v>0.1855</v>
      </c>
      <c r="G38" s="114">
        <v>9.3629999999999995</v>
      </c>
      <c r="H38" s="114">
        <v>6.2416</v>
      </c>
      <c r="I38" s="114">
        <v>0.21199999999999999</v>
      </c>
      <c r="J38" s="114" t="s">
        <v>189</v>
      </c>
      <c r="K38" s="114" t="s">
        <v>189</v>
      </c>
      <c r="L38" s="114" t="s">
        <v>189</v>
      </c>
      <c r="M38" s="114" t="s">
        <v>189</v>
      </c>
      <c r="N38" s="114">
        <v>5.5E-2</v>
      </c>
      <c r="O38" s="114" t="s">
        <v>189</v>
      </c>
      <c r="P38" s="114">
        <v>-8.4099999999999994E-2</v>
      </c>
      <c r="Q38" s="114" t="s">
        <v>189</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328</v>
      </c>
      <c r="B39" s="115">
        <v>23.398599999999998</v>
      </c>
      <c r="C39" s="114">
        <v>1.4459</v>
      </c>
      <c r="D39" s="149">
        <v>21.9526</v>
      </c>
      <c r="E39" s="114">
        <v>6.1032999999999999</v>
      </c>
      <c r="F39" s="114">
        <v>0.14760000000000001</v>
      </c>
      <c r="G39" s="114">
        <v>9.0167999999999999</v>
      </c>
      <c r="H39" s="114">
        <v>6.6062000000000003</v>
      </c>
      <c r="I39" s="114">
        <v>0.1178</v>
      </c>
      <c r="J39" s="114" t="s">
        <v>189</v>
      </c>
      <c r="K39" s="114" t="s">
        <v>189</v>
      </c>
      <c r="L39" s="114" t="s">
        <v>189</v>
      </c>
      <c r="M39" s="114" t="s">
        <v>189</v>
      </c>
      <c r="N39" s="114">
        <v>5.2900000000000003E-2</v>
      </c>
      <c r="O39" s="114" t="s">
        <v>189</v>
      </c>
      <c r="P39" s="114">
        <v>-9.1899999999999996E-2</v>
      </c>
      <c r="Q39" s="114" t="s">
        <v>189</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329</v>
      </c>
      <c r="B40" s="115">
        <v>28.340699999999998</v>
      </c>
      <c r="C40" s="114">
        <v>1.6145</v>
      </c>
      <c r="D40" s="149">
        <v>26.726500000000001</v>
      </c>
      <c r="E40" s="114">
        <v>8.5684000000000005</v>
      </c>
      <c r="F40" s="114">
        <v>0.25850000000000001</v>
      </c>
      <c r="G40" s="114">
        <v>10.722</v>
      </c>
      <c r="H40" s="114">
        <v>6.9680999999999997</v>
      </c>
      <c r="I40" s="114">
        <v>0.22939999999999999</v>
      </c>
      <c r="J40" s="114" t="s">
        <v>189</v>
      </c>
      <c r="K40" s="114" t="s">
        <v>189</v>
      </c>
      <c r="L40" s="114" t="s">
        <v>189</v>
      </c>
      <c r="M40" s="114" t="s">
        <v>189</v>
      </c>
      <c r="N40" s="114">
        <v>4.6300000000000001E-2</v>
      </c>
      <c r="O40" s="114" t="s">
        <v>189</v>
      </c>
      <c r="P40" s="114">
        <v>-6.6299999999999998E-2</v>
      </c>
      <c r="Q40" s="114" t="s">
        <v>189</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330</v>
      </c>
      <c r="B41" s="115">
        <v>27.017499999999998</v>
      </c>
      <c r="C41" s="114">
        <v>1.4953000000000001</v>
      </c>
      <c r="D41" s="149">
        <v>25.522300000000001</v>
      </c>
      <c r="E41" s="114">
        <v>8.0067000000000004</v>
      </c>
      <c r="F41" s="114">
        <v>0.2215</v>
      </c>
      <c r="G41" s="114">
        <v>10.1732</v>
      </c>
      <c r="H41" s="114">
        <v>6.8445999999999998</v>
      </c>
      <c r="I41" s="114">
        <v>0.2918</v>
      </c>
      <c r="J41" s="114" t="s">
        <v>189</v>
      </c>
      <c r="K41" s="114" t="s">
        <v>189</v>
      </c>
      <c r="L41" s="114" t="s">
        <v>189</v>
      </c>
      <c r="M41" s="114" t="s">
        <v>189</v>
      </c>
      <c r="N41" s="114">
        <v>3.95E-2</v>
      </c>
      <c r="O41" s="114" t="s">
        <v>189</v>
      </c>
      <c r="P41" s="114">
        <v>-5.5E-2</v>
      </c>
      <c r="Q41" s="114" t="s">
        <v>189</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331</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189</v>
      </c>
      <c r="K42" s="114" t="s">
        <v>189</v>
      </c>
      <c r="L42" s="114" t="s">
        <v>189</v>
      </c>
      <c r="M42" s="114" t="s">
        <v>189</v>
      </c>
      <c r="N42" s="114">
        <v>4.99E-2</v>
      </c>
      <c r="O42" s="114" t="s">
        <v>189</v>
      </c>
      <c r="P42" s="114">
        <v>-7.3499999999999996E-2</v>
      </c>
      <c r="Q42" s="114" t="s">
        <v>189</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332</v>
      </c>
      <c r="B43" s="115">
        <v>34.673000000000002</v>
      </c>
      <c r="C43" s="114">
        <v>1.8371999999999999</v>
      </c>
      <c r="D43" s="149">
        <v>32.835999999999999</v>
      </c>
      <c r="E43" s="114">
        <v>11.3825</v>
      </c>
      <c r="F43" s="114">
        <v>0.3261</v>
      </c>
      <c r="G43" s="114">
        <v>13.206</v>
      </c>
      <c r="H43" s="114">
        <v>7.2827000000000002</v>
      </c>
      <c r="I43" s="114">
        <v>0.67559999999999998</v>
      </c>
      <c r="J43" s="114" t="s">
        <v>189</v>
      </c>
      <c r="K43" s="114" t="s">
        <v>189</v>
      </c>
      <c r="L43" s="114" t="s">
        <v>189</v>
      </c>
      <c r="M43" s="114" t="s">
        <v>189</v>
      </c>
      <c r="N43" s="114">
        <v>5.5500000000000001E-2</v>
      </c>
      <c r="O43" s="114" t="s">
        <v>189</v>
      </c>
      <c r="P43" s="114">
        <v>-9.2499999999999999E-2</v>
      </c>
      <c r="Q43" s="114" t="s">
        <v>189</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333</v>
      </c>
      <c r="B44" s="115">
        <v>30.921299999999999</v>
      </c>
      <c r="C44" s="114">
        <v>1.6637</v>
      </c>
      <c r="D44" s="149">
        <v>29.2576</v>
      </c>
      <c r="E44" s="114">
        <v>10.4983</v>
      </c>
      <c r="F44" s="114">
        <v>0.2407</v>
      </c>
      <c r="G44" s="114">
        <v>10.841799999999999</v>
      </c>
      <c r="H44" s="114">
        <v>7.0761000000000003</v>
      </c>
      <c r="I44" s="114">
        <v>0.62539999999999996</v>
      </c>
      <c r="J44" s="114" t="s">
        <v>189</v>
      </c>
      <c r="K44" s="114" t="s">
        <v>189</v>
      </c>
      <c r="L44" s="114" t="s">
        <v>189</v>
      </c>
      <c r="M44" s="114" t="s">
        <v>189</v>
      </c>
      <c r="N44" s="114">
        <v>5.3100000000000001E-2</v>
      </c>
      <c r="O44" s="114" t="s">
        <v>189</v>
      </c>
      <c r="P44" s="114">
        <v>-7.7799999999999994E-2</v>
      </c>
      <c r="Q44" s="114" t="s">
        <v>189</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334</v>
      </c>
      <c r="B45" s="115">
        <v>29.751300000000001</v>
      </c>
      <c r="C45" s="114">
        <v>1.5728</v>
      </c>
      <c r="D45" s="149">
        <v>28.1785</v>
      </c>
      <c r="E45" s="114">
        <v>10.092499999999999</v>
      </c>
      <c r="F45" s="114">
        <v>0.19739999999999999</v>
      </c>
      <c r="G45" s="114">
        <v>10.769399999999999</v>
      </c>
      <c r="H45" s="114">
        <v>6.5072000000000001</v>
      </c>
      <c r="I45" s="114">
        <v>0.63219999999999998</v>
      </c>
      <c r="J45" s="114" t="s">
        <v>189</v>
      </c>
      <c r="K45" s="114" t="s">
        <v>189</v>
      </c>
      <c r="L45" s="114" t="s">
        <v>189</v>
      </c>
      <c r="M45" s="114" t="s">
        <v>189</v>
      </c>
      <c r="N45" s="114">
        <v>5.5E-2</v>
      </c>
      <c r="O45" s="114" t="s">
        <v>189</v>
      </c>
      <c r="P45" s="114">
        <v>-7.51E-2</v>
      </c>
      <c r="Q45" s="114" t="s">
        <v>189</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335</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189</v>
      </c>
      <c r="K46" s="114" t="s">
        <v>189</v>
      </c>
      <c r="L46" s="114" t="s">
        <v>189</v>
      </c>
      <c r="M46" s="114" t="s">
        <v>189</v>
      </c>
      <c r="N46" s="114">
        <v>5.0799999999999998E-2</v>
      </c>
      <c r="O46" s="114" t="s">
        <v>189</v>
      </c>
      <c r="P46" s="114">
        <v>-9.0300000000000005E-2</v>
      </c>
      <c r="Q46" s="114" t="s">
        <v>189</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336</v>
      </c>
      <c r="B47" s="115">
        <v>27.001799999999999</v>
      </c>
      <c r="C47" s="114">
        <v>1.4057999999999999</v>
      </c>
      <c r="D47" s="149">
        <v>25.596</v>
      </c>
      <c r="E47" s="114">
        <v>8.6430000000000007</v>
      </c>
      <c r="F47" s="114">
        <v>0.1565</v>
      </c>
      <c r="G47" s="114">
        <v>10.242599999999999</v>
      </c>
      <c r="H47" s="114">
        <v>6.3042999999999996</v>
      </c>
      <c r="I47" s="114">
        <v>0.2717</v>
      </c>
      <c r="J47" s="114" t="s">
        <v>189</v>
      </c>
      <c r="K47" s="114" t="s">
        <v>189</v>
      </c>
      <c r="L47" s="114" t="s">
        <v>189</v>
      </c>
      <c r="M47" s="114" t="s">
        <v>189</v>
      </c>
      <c r="N47" s="114">
        <v>3.85E-2</v>
      </c>
      <c r="O47" s="114" t="s">
        <v>189</v>
      </c>
      <c r="P47" s="114">
        <v>-6.0499999999999998E-2</v>
      </c>
      <c r="Q47" s="114" t="s">
        <v>189</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337</v>
      </c>
      <c r="B48" s="115">
        <v>25.7821</v>
      </c>
      <c r="C48" s="114">
        <v>1.4463999999999999</v>
      </c>
      <c r="D48" s="149">
        <v>24.335699999999999</v>
      </c>
      <c r="E48" s="114">
        <v>8.1039999999999992</v>
      </c>
      <c r="F48" s="114">
        <v>0.18659999999999999</v>
      </c>
      <c r="G48" s="114">
        <v>9.3087999999999997</v>
      </c>
      <c r="H48" s="114">
        <v>6.6025</v>
      </c>
      <c r="I48" s="114">
        <v>0.14000000000000001</v>
      </c>
      <c r="J48" s="114" t="s">
        <v>189</v>
      </c>
      <c r="K48" s="114" t="s">
        <v>189</v>
      </c>
      <c r="L48" s="114" t="s">
        <v>189</v>
      </c>
      <c r="M48" s="114" t="s">
        <v>189</v>
      </c>
      <c r="N48" s="114">
        <v>5.9299999999999999E-2</v>
      </c>
      <c r="O48" s="114" t="s">
        <v>189</v>
      </c>
      <c r="P48" s="114">
        <v>-6.5500000000000003E-2</v>
      </c>
      <c r="Q48" s="114" t="s">
        <v>189</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338</v>
      </c>
      <c r="B49" s="115">
        <v>27.238099999999999</v>
      </c>
      <c r="C49" s="114">
        <v>1.5421</v>
      </c>
      <c r="D49" s="149">
        <v>25.696000000000002</v>
      </c>
      <c r="E49" s="114">
        <v>8.0069999999999997</v>
      </c>
      <c r="F49" s="114">
        <v>0.1447</v>
      </c>
      <c r="G49" s="114">
        <v>10.955399999999999</v>
      </c>
      <c r="H49" s="114">
        <v>6.4992000000000001</v>
      </c>
      <c r="I49" s="114">
        <v>0.12820000000000001</v>
      </c>
      <c r="J49" s="114" t="s">
        <v>189</v>
      </c>
      <c r="K49" s="114" t="s">
        <v>189</v>
      </c>
      <c r="L49" s="114" t="s">
        <v>189</v>
      </c>
      <c r="M49" s="114" t="s">
        <v>189</v>
      </c>
      <c r="N49" s="114">
        <v>5.2400000000000002E-2</v>
      </c>
      <c r="O49" s="114" t="s">
        <v>189</v>
      </c>
      <c r="P49" s="114">
        <v>-9.0999999999999998E-2</v>
      </c>
      <c r="Q49" s="114" t="s">
        <v>189</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339</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189</v>
      </c>
      <c r="K50" s="114" t="s">
        <v>189</v>
      </c>
      <c r="L50" s="114" t="s">
        <v>189</v>
      </c>
      <c r="M50" s="114" t="s">
        <v>189</v>
      </c>
      <c r="N50" s="114">
        <v>6.25E-2</v>
      </c>
      <c r="O50" s="114" t="s">
        <v>189</v>
      </c>
      <c r="P50" s="114">
        <v>-5.8999999999999997E-2</v>
      </c>
      <c r="Q50" s="114" t="s">
        <v>189</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340</v>
      </c>
      <c r="B51" s="115">
        <v>23.923300000000001</v>
      </c>
      <c r="C51" s="114">
        <v>1.3609</v>
      </c>
      <c r="D51" s="149">
        <v>22.5624</v>
      </c>
      <c r="E51" s="114">
        <v>7.3139000000000003</v>
      </c>
      <c r="F51" s="114">
        <v>0.1283</v>
      </c>
      <c r="G51" s="114">
        <v>8.8422999999999998</v>
      </c>
      <c r="H51" s="114">
        <v>6.1615000000000002</v>
      </c>
      <c r="I51" s="114">
        <v>0.12509999999999999</v>
      </c>
      <c r="J51" s="114" t="s">
        <v>189</v>
      </c>
      <c r="K51" s="114" t="s">
        <v>189</v>
      </c>
      <c r="L51" s="114" t="s">
        <v>189</v>
      </c>
      <c r="M51" s="114" t="s">
        <v>189</v>
      </c>
      <c r="N51" s="114">
        <v>5.6800000000000003E-2</v>
      </c>
      <c r="O51" s="114" t="s">
        <v>189</v>
      </c>
      <c r="P51" s="114">
        <v>-6.5500000000000003E-2</v>
      </c>
      <c r="Q51" s="114" t="s">
        <v>189</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341</v>
      </c>
      <c r="B52" s="115">
        <v>28.637</v>
      </c>
      <c r="C52" s="114">
        <v>1.5436000000000001</v>
      </c>
      <c r="D52" s="149">
        <v>27.093399999999999</v>
      </c>
      <c r="E52" s="114">
        <v>9.5884999999999998</v>
      </c>
      <c r="F52" s="114">
        <v>0.2152</v>
      </c>
      <c r="G52" s="114">
        <v>10.83</v>
      </c>
      <c r="H52" s="114">
        <v>6.2408000000000001</v>
      </c>
      <c r="I52" s="114">
        <v>0.24199999999999999</v>
      </c>
      <c r="J52" s="114" t="s">
        <v>189</v>
      </c>
      <c r="K52" s="114" t="s">
        <v>189</v>
      </c>
      <c r="L52" s="114" t="s">
        <v>189</v>
      </c>
      <c r="M52" s="114" t="s">
        <v>189</v>
      </c>
      <c r="N52" s="114">
        <v>5.0200000000000002E-2</v>
      </c>
      <c r="O52" s="114" t="s">
        <v>189</v>
      </c>
      <c r="P52" s="114">
        <v>-7.3400000000000007E-2</v>
      </c>
      <c r="Q52" s="114" t="s">
        <v>189</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342</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189</v>
      </c>
      <c r="K53" s="114" t="s">
        <v>189</v>
      </c>
      <c r="L53" s="114" t="s">
        <v>189</v>
      </c>
      <c r="M53" s="114" t="s">
        <v>189</v>
      </c>
      <c r="N53" s="114">
        <v>5.5300000000000002E-2</v>
      </c>
      <c r="O53" s="114" t="s">
        <v>189</v>
      </c>
      <c r="P53" s="114">
        <v>-6.6500000000000004E-2</v>
      </c>
      <c r="Q53" s="114" t="s">
        <v>189</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343</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189</v>
      </c>
      <c r="K54" s="114" t="s">
        <v>189</v>
      </c>
      <c r="L54" s="114" t="s">
        <v>189</v>
      </c>
      <c r="M54" s="114" t="s">
        <v>189</v>
      </c>
      <c r="N54" s="114">
        <v>5.0099999999999999E-2</v>
      </c>
      <c r="O54" s="114" t="s">
        <v>189</v>
      </c>
      <c r="P54" s="114">
        <v>-8.0299999999999996E-2</v>
      </c>
      <c r="Q54" s="114" t="s">
        <v>189</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344</v>
      </c>
      <c r="B55" s="115">
        <v>34.1633</v>
      </c>
      <c r="C55" s="114">
        <v>1.7963</v>
      </c>
      <c r="D55" s="149">
        <v>32.366999999999997</v>
      </c>
      <c r="E55" s="114">
        <v>11.7256</v>
      </c>
      <c r="F55" s="114">
        <v>0.23449999999999999</v>
      </c>
      <c r="G55" s="114">
        <v>12.544499999999999</v>
      </c>
      <c r="H55" s="114">
        <v>7.3070000000000004</v>
      </c>
      <c r="I55" s="114">
        <v>0.58989999999999998</v>
      </c>
      <c r="J55" s="114" t="s">
        <v>189</v>
      </c>
      <c r="K55" s="114" t="s">
        <v>189</v>
      </c>
      <c r="L55" s="114" t="s">
        <v>189</v>
      </c>
      <c r="M55" s="114" t="s">
        <v>189</v>
      </c>
      <c r="N55" s="114">
        <v>5.6099999999999997E-2</v>
      </c>
      <c r="O55" s="114" t="s">
        <v>189</v>
      </c>
      <c r="P55" s="114">
        <v>-9.0700000000000003E-2</v>
      </c>
      <c r="Q55" s="114" t="s">
        <v>189</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345</v>
      </c>
      <c r="B56" s="115">
        <v>33.3765</v>
      </c>
      <c r="C56" s="114">
        <v>1.8242</v>
      </c>
      <c r="D56" s="149">
        <v>31.552299999999999</v>
      </c>
      <c r="E56" s="114">
        <v>12.841100000000001</v>
      </c>
      <c r="F56" s="114">
        <v>0.26369999999999999</v>
      </c>
      <c r="G56" s="114">
        <v>11.032</v>
      </c>
      <c r="H56" s="114">
        <v>7.1147</v>
      </c>
      <c r="I56" s="114">
        <v>0.32300000000000001</v>
      </c>
      <c r="J56" s="114" t="s">
        <v>189</v>
      </c>
      <c r="K56" s="114" t="s">
        <v>189</v>
      </c>
      <c r="L56" s="114" t="s">
        <v>189</v>
      </c>
      <c r="M56" s="114" t="s">
        <v>189</v>
      </c>
      <c r="N56" s="114">
        <v>5.8799999999999998E-2</v>
      </c>
      <c r="O56" s="114" t="s">
        <v>189</v>
      </c>
      <c r="P56" s="114">
        <v>-8.1000000000000003E-2</v>
      </c>
      <c r="Q56" s="114" t="s">
        <v>189</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346</v>
      </c>
      <c r="B57" s="115">
        <v>31.072099999999999</v>
      </c>
      <c r="C57" s="114">
        <v>1.7170000000000001</v>
      </c>
      <c r="D57" s="149">
        <v>29.355</v>
      </c>
      <c r="E57" s="114">
        <v>11.879</v>
      </c>
      <c r="F57" s="114">
        <v>0.21629999999999999</v>
      </c>
      <c r="G57" s="114">
        <v>10.3568</v>
      </c>
      <c r="H57" s="114">
        <v>6.6512000000000002</v>
      </c>
      <c r="I57" s="114">
        <v>0.27360000000000001</v>
      </c>
      <c r="J57" s="114" t="s">
        <v>189</v>
      </c>
      <c r="K57" s="114" t="s">
        <v>189</v>
      </c>
      <c r="L57" s="114" t="s">
        <v>189</v>
      </c>
      <c r="M57" s="114" t="s">
        <v>189</v>
      </c>
      <c r="N57" s="114">
        <v>5.2900000000000003E-2</v>
      </c>
      <c r="O57" s="114" t="s">
        <v>189</v>
      </c>
      <c r="P57" s="114">
        <v>-7.4700000000000003E-2</v>
      </c>
      <c r="Q57" s="114" t="s">
        <v>189</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347</v>
      </c>
      <c r="B58" s="115">
        <v>34.612099999999998</v>
      </c>
      <c r="C58" s="114">
        <v>1.8920999999999999</v>
      </c>
      <c r="D58" s="149">
        <v>32.72</v>
      </c>
      <c r="E58" s="114">
        <v>13.3529</v>
      </c>
      <c r="F58" s="114">
        <v>0.3473</v>
      </c>
      <c r="G58" s="114">
        <v>11.635300000000001</v>
      </c>
      <c r="H58" s="114">
        <v>7.2169999999999996</v>
      </c>
      <c r="I58" s="114">
        <v>0.22770000000000001</v>
      </c>
      <c r="J58" s="114" t="s">
        <v>189</v>
      </c>
      <c r="K58" s="114" t="s">
        <v>189</v>
      </c>
      <c r="L58" s="114" t="s">
        <v>189</v>
      </c>
      <c r="M58" s="114" t="s">
        <v>189</v>
      </c>
      <c r="N58" s="114">
        <v>4.82E-2</v>
      </c>
      <c r="O58" s="114" t="s">
        <v>189</v>
      </c>
      <c r="P58" s="114">
        <v>-0.1084</v>
      </c>
      <c r="Q58" s="114" t="s">
        <v>189</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348</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189</v>
      </c>
      <c r="K59" s="114" t="s">
        <v>189</v>
      </c>
      <c r="L59" s="114" t="s">
        <v>189</v>
      </c>
      <c r="M59" s="114" t="s">
        <v>189</v>
      </c>
      <c r="N59" s="114">
        <v>4.7600000000000003E-2</v>
      </c>
      <c r="O59" s="114" t="s">
        <v>189</v>
      </c>
      <c r="P59" s="114">
        <v>-4.7800000000000002E-2</v>
      </c>
      <c r="Q59" s="114" t="s">
        <v>189</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349</v>
      </c>
      <c r="B60" s="115">
        <v>25.831600000000002</v>
      </c>
      <c r="C60" s="114">
        <v>1.2982</v>
      </c>
      <c r="D60" s="149">
        <v>24.5335</v>
      </c>
      <c r="E60" s="114">
        <v>8.6405999999999992</v>
      </c>
      <c r="F60" s="114">
        <v>0.13270000000000001</v>
      </c>
      <c r="G60" s="114">
        <v>9.8129000000000008</v>
      </c>
      <c r="H60" s="114">
        <v>5.8384</v>
      </c>
      <c r="I60" s="114">
        <v>0.1091</v>
      </c>
      <c r="J60" s="114" t="s">
        <v>189</v>
      </c>
      <c r="K60" s="114" t="s">
        <v>189</v>
      </c>
      <c r="L60" s="114" t="s">
        <v>189</v>
      </c>
      <c r="M60" s="114" t="s">
        <v>189</v>
      </c>
      <c r="N60" s="114">
        <v>4.6399999999999997E-2</v>
      </c>
      <c r="O60" s="114" t="s">
        <v>189</v>
      </c>
      <c r="P60" s="114">
        <v>-4.6600000000000003E-2</v>
      </c>
      <c r="Q60" s="114" t="s">
        <v>189</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350</v>
      </c>
      <c r="B61" s="115">
        <v>27.2058</v>
      </c>
      <c r="C61" s="114">
        <v>1.4034</v>
      </c>
      <c r="D61" s="149">
        <v>25.802499999999998</v>
      </c>
      <c r="E61" s="114">
        <v>8.4242000000000008</v>
      </c>
      <c r="F61" s="114">
        <v>0.13150000000000001</v>
      </c>
      <c r="G61" s="114">
        <v>10.949400000000001</v>
      </c>
      <c r="H61" s="114">
        <v>6.1830999999999996</v>
      </c>
      <c r="I61" s="114">
        <v>0.1163</v>
      </c>
      <c r="J61" s="114" t="s">
        <v>189</v>
      </c>
      <c r="K61" s="114" t="s">
        <v>189</v>
      </c>
      <c r="L61" s="114" t="s">
        <v>189</v>
      </c>
      <c r="M61" s="114" t="s">
        <v>189</v>
      </c>
      <c r="N61" s="114">
        <v>6.0299999999999999E-2</v>
      </c>
      <c r="O61" s="114" t="s">
        <v>189</v>
      </c>
      <c r="P61" s="114">
        <v>-6.2300000000000001E-2</v>
      </c>
      <c r="Q61" s="114" t="s">
        <v>189</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351</v>
      </c>
      <c r="B62" s="115">
        <v>24.873899999999999</v>
      </c>
      <c r="C62" s="114">
        <v>1.3090999999999999</v>
      </c>
      <c r="D62" s="149">
        <v>23.564800000000002</v>
      </c>
      <c r="E62" s="114">
        <v>7.5650000000000004</v>
      </c>
      <c r="F62" s="114">
        <v>0.127</v>
      </c>
      <c r="G62" s="114">
        <v>9.3963000000000001</v>
      </c>
      <c r="H62" s="114">
        <v>6.3346</v>
      </c>
      <c r="I62" s="114">
        <v>0.1263</v>
      </c>
      <c r="J62" s="114" t="s">
        <v>189</v>
      </c>
      <c r="K62" s="114" t="s">
        <v>189</v>
      </c>
      <c r="L62" s="114" t="s">
        <v>189</v>
      </c>
      <c r="M62" s="114" t="s">
        <v>189</v>
      </c>
      <c r="N62" s="114">
        <v>6.0299999999999999E-2</v>
      </c>
      <c r="O62" s="114" t="s">
        <v>189</v>
      </c>
      <c r="P62" s="114">
        <v>-4.48E-2</v>
      </c>
      <c r="Q62" s="114" t="s">
        <v>189</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352</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189</v>
      </c>
      <c r="K63" s="114" t="s">
        <v>189</v>
      </c>
      <c r="L63" s="114" t="s">
        <v>189</v>
      </c>
      <c r="M63" s="114" t="s">
        <v>189</v>
      </c>
      <c r="N63" s="114">
        <v>5.7299999999999997E-2</v>
      </c>
      <c r="O63" s="114" t="s">
        <v>189</v>
      </c>
      <c r="P63" s="114">
        <v>-7.6899999999999996E-2</v>
      </c>
      <c r="Q63" s="114" t="s">
        <v>189</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353</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189</v>
      </c>
      <c r="K64" s="114" t="s">
        <v>189</v>
      </c>
      <c r="L64" s="114" t="s">
        <v>189</v>
      </c>
      <c r="M64" s="114" t="s">
        <v>189</v>
      </c>
      <c r="N64" s="114">
        <v>6.4699999999999994E-2</v>
      </c>
      <c r="O64" s="114" t="s">
        <v>189</v>
      </c>
      <c r="P64" s="114">
        <v>-7.6399999999999996E-2</v>
      </c>
      <c r="Q64" s="114" t="s">
        <v>189</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354</v>
      </c>
      <c r="B65" s="115">
        <v>27.533200000000001</v>
      </c>
      <c r="C65" s="114">
        <v>1.5375000000000001</v>
      </c>
      <c r="D65" s="149">
        <v>25.995699999999999</v>
      </c>
      <c r="E65" s="114">
        <v>8.1509999999999998</v>
      </c>
      <c r="F65" s="114">
        <v>0.114</v>
      </c>
      <c r="G65" s="114">
        <v>9.9009999999999998</v>
      </c>
      <c r="H65" s="114">
        <v>7.3106</v>
      </c>
      <c r="I65" s="114">
        <v>0.53920000000000001</v>
      </c>
      <c r="J65" s="114" t="s">
        <v>189</v>
      </c>
      <c r="K65" s="114" t="s">
        <v>189</v>
      </c>
      <c r="L65" s="114" t="s">
        <v>189</v>
      </c>
      <c r="M65" s="114" t="s">
        <v>189</v>
      </c>
      <c r="N65" s="114">
        <v>5.3199999999999997E-2</v>
      </c>
      <c r="O65" s="114" t="s">
        <v>189</v>
      </c>
      <c r="P65" s="114">
        <v>-7.3400000000000007E-2</v>
      </c>
      <c r="Q65" s="114" t="s">
        <v>189</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355</v>
      </c>
      <c r="B66" s="115">
        <v>30.8157</v>
      </c>
      <c r="C66" s="114">
        <v>1.7107000000000001</v>
      </c>
      <c r="D66" s="149">
        <v>29.105</v>
      </c>
      <c r="E66" s="114">
        <v>10.743499999999999</v>
      </c>
      <c r="F66" s="114">
        <v>0.14130000000000001</v>
      </c>
      <c r="G66" s="114">
        <v>10.471500000000001</v>
      </c>
      <c r="H66" s="114">
        <v>7.2492999999999999</v>
      </c>
      <c r="I66" s="114">
        <v>0.505</v>
      </c>
      <c r="J66" s="114" t="s">
        <v>189</v>
      </c>
      <c r="K66" s="114" t="s">
        <v>189</v>
      </c>
      <c r="L66" s="114" t="s">
        <v>189</v>
      </c>
      <c r="M66" s="114" t="s">
        <v>189</v>
      </c>
      <c r="N66" s="114">
        <v>6.3700000000000007E-2</v>
      </c>
      <c r="O66" s="114" t="s">
        <v>189</v>
      </c>
      <c r="P66" s="114">
        <v>-6.9099999999999995E-2</v>
      </c>
      <c r="Q66" s="114" t="s">
        <v>189</v>
      </c>
      <c r="R66" s="114">
        <v>11.680899999999999</v>
      </c>
      <c r="S66" s="114">
        <v>9.7390000000000008</v>
      </c>
      <c r="T66" s="114">
        <v>0.4753</v>
      </c>
      <c r="U66" s="114">
        <v>0.81</v>
      </c>
      <c r="V66" s="149">
        <v>30.3904</v>
      </c>
      <c r="W66" s="114">
        <v>7.8178999999999998</v>
      </c>
      <c r="X66" s="114">
        <v>0.56869999999999998</v>
      </c>
      <c r="Y66" s="114">
        <v>21.356200000000001</v>
      </c>
      <c r="AB66" s="193"/>
    </row>
    <row r="67" spans="1:28" ht="20.25" customHeight="1" x14ac:dyDescent="0.35">
      <c r="A67" s="100" t="s">
        <v>356</v>
      </c>
      <c r="B67" s="115">
        <v>35.588099999999997</v>
      </c>
      <c r="C67" s="114">
        <v>2.0674999999999999</v>
      </c>
      <c r="D67" s="149">
        <v>33.520499999999998</v>
      </c>
      <c r="E67" s="114">
        <v>13.6295</v>
      </c>
      <c r="F67" s="114">
        <v>0.24010000000000001</v>
      </c>
      <c r="G67" s="114">
        <v>10.993</v>
      </c>
      <c r="H67" s="114">
        <v>8.2335999999999991</v>
      </c>
      <c r="I67" s="114">
        <v>0.46279999999999999</v>
      </c>
      <c r="J67" s="114" t="s">
        <v>189</v>
      </c>
      <c r="K67" s="114" t="s">
        <v>189</v>
      </c>
      <c r="L67" s="114" t="s">
        <v>189</v>
      </c>
      <c r="M67" s="114" t="s">
        <v>189</v>
      </c>
      <c r="N67" s="114">
        <v>7.0000000000000007E-2</v>
      </c>
      <c r="O67" s="114" t="s">
        <v>189</v>
      </c>
      <c r="P67" s="114">
        <v>-0.1085</v>
      </c>
      <c r="Q67" s="114" t="s">
        <v>189</v>
      </c>
      <c r="R67" s="114">
        <v>14.746700000000001</v>
      </c>
      <c r="S67" s="114">
        <v>10.1859</v>
      </c>
      <c r="T67" s="114">
        <v>0.46689999999999998</v>
      </c>
      <c r="U67" s="114">
        <v>0.93279999999999996</v>
      </c>
      <c r="V67" s="149">
        <v>34.920200000000001</v>
      </c>
      <c r="W67" s="114">
        <v>8.7665000000000006</v>
      </c>
      <c r="X67" s="114">
        <v>0.53290000000000004</v>
      </c>
      <c r="Y67" s="114">
        <v>24.8626</v>
      </c>
      <c r="AB67" s="193"/>
    </row>
    <row r="68" spans="1:28" ht="20.25" customHeight="1" x14ac:dyDescent="0.35">
      <c r="A68" s="100" t="s">
        <v>357</v>
      </c>
      <c r="B68" s="115">
        <v>31.848700000000001</v>
      </c>
      <c r="C68" s="114">
        <v>1.7801</v>
      </c>
      <c r="D68" s="149">
        <v>30.0686</v>
      </c>
      <c r="E68" s="114">
        <v>12.605600000000001</v>
      </c>
      <c r="F68" s="114">
        <v>9.2700000000000005E-2</v>
      </c>
      <c r="G68" s="114">
        <v>9.7830999999999992</v>
      </c>
      <c r="H68" s="114">
        <v>7.0961999999999996</v>
      </c>
      <c r="I68" s="114">
        <v>0.50600000000000001</v>
      </c>
      <c r="J68" s="114" t="s">
        <v>189</v>
      </c>
      <c r="K68" s="114" t="s">
        <v>189</v>
      </c>
      <c r="L68" s="114" t="s">
        <v>189</v>
      </c>
      <c r="M68" s="114" t="s">
        <v>189</v>
      </c>
      <c r="N68" s="114">
        <v>7.3300000000000004E-2</v>
      </c>
      <c r="O68" s="114" t="s">
        <v>189</v>
      </c>
      <c r="P68" s="114">
        <v>-8.8099999999999998E-2</v>
      </c>
      <c r="Q68" s="114" t="s">
        <v>189</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3"/>
    </row>
    <row r="69" spans="1:28" ht="20.25" customHeight="1" x14ac:dyDescent="0.35">
      <c r="A69" s="100" t="s">
        <v>358</v>
      </c>
      <c r="B69" s="115">
        <v>30.261700000000001</v>
      </c>
      <c r="C69" s="114">
        <v>1.6823999999999999</v>
      </c>
      <c r="D69" s="149">
        <v>28.5794</v>
      </c>
      <c r="E69" s="114">
        <v>10.5159</v>
      </c>
      <c r="F69" s="114">
        <v>0.13869999999999999</v>
      </c>
      <c r="G69" s="114">
        <v>10.069699999999999</v>
      </c>
      <c r="H69" s="114">
        <v>7.2210999999999999</v>
      </c>
      <c r="I69" s="114">
        <v>0.64119999999999999</v>
      </c>
      <c r="J69" s="114" t="s">
        <v>189</v>
      </c>
      <c r="K69" s="114" t="s">
        <v>189</v>
      </c>
      <c r="L69" s="114" t="s">
        <v>189</v>
      </c>
      <c r="M69" s="114" t="s">
        <v>189</v>
      </c>
      <c r="N69" s="114">
        <v>6.7199999999999996E-2</v>
      </c>
      <c r="O69" s="114" t="s">
        <v>189</v>
      </c>
      <c r="P69" s="114">
        <v>-7.4300000000000005E-2</v>
      </c>
      <c r="Q69" s="114" t="s">
        <v>189</v>
      </c>
      <c r="R69" s="114">
        <v>11.573</v>
      </c>
      <c r="S69" s="114">
        <v>9.2182999999999993</v>
      </c>
      <c r="T69" s="114">
        <v>0.56410000000000005</v>
      </c>
      <c r="U69" s="114">
        <v>0.64049999999999996</v>
      </c>
      <c r="V69" s="149">
        <v>29.783899999999999</v>
      </c>
      <c r="W69" s="114">
        <v>7.9295</v>
      </c>
      <c r="X69" s="114">
        <v>0.70840000000000003</v>
      </c>
      <c r="Y69" s="114">
        <v>20.7242</v>
      </c>
      <c r="AB69" s="193"/>
    </row>
    <row r="70" spans="1:28" ht="20.25" customHeight="1" x14ac:dyDescent="0.35">
      <c r="A70" s="100" t="s">
        <v>359</v>
      </c>
      <c r="B70" s="115">
        <v>35.855600000000003</v>
      </c>
      <c r="C70" s="114">
        <v>1.8792</v>
      </c>
      <c r="D70" s="149">
        <v>33.976500000000001</v>
      </c>
      <c r="E70" s="114">
        <v>11.646000000000001</v>
      </c>
      <c r="F70" s="114">
        <v>0.15390000000000001</v>
      </c>
      <c r="G70" s="114">
        <v>13.3096</v>
      </c>
      <c r="H70" s="114">
        <v>8.3439999999999994</v>
      </c>
      <c r="I70" s="114">
        <v>0.53359999999999996</v>
      </c>
      <c r="J70" s="114" t="s">
        <v>189</v>
      </c>
      <c r="K70" s="114" t="s">
        <v>189</v>
      </c>
      <c r="L70" s="114" t="s">
        <v>189</v>
      </c>
      <c r="M70" s="114" t="s">
        <v>189</v>
      </c>
      <c r="N70" s="114">
        <v>6.8699999999999997E-2</v>
      </c>
      <c r="O70" s="114" t="s">
        <v>189</v>
      </c>
      <c r="P70" s="114">
        <v>-7.9299999999999995E-2</v>
      </c>
      <c r="Q70" s="114" t="s">
        <v>189</v>
      </c>
      <c r="R70" s="114">
        <v>12.927099999999999</v>
      </c>
      <c r="S70" s="114">
        <v>12.250999999999999</v>
      </c>
      <c r="T70" s="114">
        <v>0.83660000000000001</v>
      </c>
      <c r="U70" s="114">
        <v>0.76139999999999997</v>
      </c>
      <c r="V70" s="149">
        <v>35.5745</v>
      </c>
      <c r="W70" s="114">
        <v>8.9463000000000008</v>
      </c>
      <c r="X70" s="114">
        <v>0.60229999999999995</v>
      </c>
      <c r="Y70" s="114">
        <v>25.109500000000001</v>
      </c>
      <c r="AB70" s="193"/>
    </row>
    <row r="71" spans="1:28" ht="20.25" customHeight="1" x14ac:dyDescent="0.35">
      <c r="A71" s="100" t="s">
        <v>360</v>
      </c>
      <c r="B71" s="115">
        <v>26.589500000000001</v>
      </c>
      <c r="C71" s="114">
        <v>1.4043000000000001</v>
      </c>
      <c r="D71" s="149">
        <v>25.185199999999998</v>
      </c>
      <c r="E71" s="114">
        <v>7.0761000000000003</v>
      </c>
      <c r="F71" s="114">
        <v>0.12139999999999999</v>
      </c>
      <c r="G71" s="114">
        <v>10.8285</v>
      </c>
      <c r="H71" s="114">
        <v>6.8933</v>
      </c>
      <c r="I71" s="114">
        <v>0.27289999999999998</v>
      </c>
      <c r="J71" s="114" t="s">
        <v>189</v>
      </c>
      <c r="K71" s="114" t="s">
        <v>189</v>
      </c>
      <c r="L71" s="114" t="s">
        <v>189</v>
      </c>
      <c r="M71" s="114" t="s">
        <v>189</v>
      </c>
      <c r="N71" s="114">
        <v>5.21E-2</v>
      </c>
      <c r="O71" s="114" t="s">
        <v>189</v>
      </c>
      <c r="P71" s="114">
        <v>-5.8999999999999997E-2</v>
      </c>
      <c r="Q71" s="114" t="s">
        <v>189</v>
      </c>
      <c r="R71" s="114">
        <v>8.2004999999999999</v>
      </c>
      <c r="S71" s="114">
        <v>9.8775999999999993</v>
      </c>
      <c r="T71" s="114">
        <v>0.65059999999999996</v>
      </c>
      <c r="U71" s="114">
        <v>0.56299999999999994</v>
      </c>
      <c r="V71" s="149">
        <v>26.398800000000001</v>
      </c>
      <c r="W71" s="114">
        <v>7.2182000000000004</v>
      </c>
      <c r="X71" s="114">
        <v>0.32500000000000001</v>
      </c>
      <c r="Y71" s="114">
        <v>18.026</v>
      </c>
      <c r="AB71" s="193"/>
    </row>
    <row r="72" spans="1:28" ht="20.25" customHeight="1" x14ac:dyDescent="0.35">
      <c r="A72" s="100" t="s">
        <v>361</v>
      </c>
      <c r="B72" s="115">
        <v>25.258700000000001</v>
      </c>
      <c r="C72" s="114">
        <v>1.3676999999999999</v>
      </c>
      <c r="D72" s="149">
        <v>23.890899999999998</v>
      </c>
      <c r="E72" s="114">
        <v>7.2058</v>
      </c>
      <c r="F72" s="114">
        <v>0.1077</v>
      </c>
      <c r="G72" s="114">
        <v>10.552099999999999</v>
      </c>
      <c r="H72" s="114">
        <v>5.7167000000000003</v>
      </c>
      <c r="I72" s="114">
        <v>0.31259999999999999</v>
      </c>
      <c r="J72" s="114" t="s">
        <v>189</v>
      </c>
      <c r="K72" s="114" t="s">
        <v>189</v>
      </c>
      <c r="L72" s="114" t="s">
        <v>189</v>
      </c>
      <c r="M72" s="114" t="s">
        <v>189</v>
      </c>
      <c r="N72" s="114">
        <v>6.4199999999999993E-2</v>
      </c>
      <c r="O72" s="114" t="s">
        <v>189</v>
      </c>
      <c r="P72" s="114">
        <v>-6.8099999999999994E-2</v>
      </c>
      <c r="Q72" s="114" t="s">
        <v>189</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3"/>
    </row>
    <row r="73" spans="1:28" ht="20.25" customHeight="1" x14ac:dyDescent="0.35">
      <c r="A73" s="100" t="s">
        <v>362</v>
      </c>
      <c r="B73" s="115">
        <v>29.6554</v>
      </c>
      <c r="C73" s="114">
        <v>1.6233</v>
      </c>
      <c r="D73" s="149">
        <v>28.0321</v>
      </c>
      <c r="E73" s="114">
        <v>8.1483000000000008</v>
      </c>
      <c r="F73" s="114">
        <v>0.1174</v>
      </c>
      <c r="G73" s="114">
        <v>12.155900000000001</v>
      </c>
      <c r="H73" s="114">
        <v>7.2819000000000003</v>
      </c>
      <c r="I73" s="114">
        <v>0.34200000000000003</v>
      </c>
      <c r="J73" s="114" t="s">
        <v>189</v>
      </c>
      <c r="K73" s="114" t="s">
        <v>189</v>
      </c>
      <c r="L73" s="114" t="s">
        <v>189</v>
      </c>
      <c r="M73" s="114" t="s">
        <v>189</v>
      </c>
      <c r="N73" s="114">
        <v>7.0900000000000005E-2</v>
      </c>
      <c r="O73" s="114" t="s">
        <v>189</v>
      </c>
      <c r="P73" s="114">
        <v>-8.4199999999999997E-2</v>
      </c>
      <c r="Q73" s="114" t="s">
        <v>189</v>
      </c>
      <c r="R73" s="114">
        <v>9.3102</v>
      </c>
      <c r="S73" s="114">
        <v>11.1823</v>
      </c>
      <c r="T73" s="114">
        <v>0.98709999999999998</v>
      </c>
      <c r="U73" s="114">
        <v>0.62660000000000005</v>
      </c>
      <c r="V73" s="149">
        <v>29.645900000000001</v>
      </c>
      <c r="W73" s="114">
        <v>7.6947000000000001</v>
      </c>
      <c r="X73" s="114">
        <v>0.4128</v>
      </c>
      <c r="Y73" s="114">
        <v>20.421600000000002</v>
      </c>
      <c r="AB73" s="193"/>
    </row>
    <row r="74" spans="1:28" ht="20.25" customHeight="1" x14ac:dyDescent="0.35">
      <c r="A74" s="100" t="s">
        <v>363</v>
      </c>
      <c r="B74" s="115">
        <v>25.477599999999999</v>
      </c>
      <c r="C74" s="114">
        <v>1.3809</v>
      </c>
      <c r="D74" s="149">
        <v>24.096699999999998</v>
      </c>
      <c r="E74" s="114">
        <v>7.3642000000000003</v>
      </c>
      <c r="F74" s="114">
        <v>8.7800000000000003E-2</v>
      </c>
      <c r="G74" s="114">
        <v>10.4597</v>
      </c>
      <c r="H74" s="114">
        <v>5.9909999999999997</v>
      </c>
      <c r="I74" s="114">
        <v>0.1988</v>
      </c>
      <c r="J74" s="114" t="s">
        <v>189</v>
      </c>
      <c r="K74" s="114" t="s">
        <v>189</v>
      </c>
      <c r="L74" s="114" t="s">
        <v>189</v>
      </c>
      <c r="M74" s="114" t="s">
        <v>189</v>
      </c>
      <c r="N74" s="114">
        <v>6.2799999999999995E-2</v>
      </c>
      <c r="O74" s="114" t="s">
        <v>189</v>
      </c>
      <c r="P74" s="114">
        <v>-6.7500000000000004E-2</v>
      </c>
      <c r="Q74" s="114" t="s">
        <v>189</v>
      </c>
      <c r="R74" s="114">
        <v>8.3777000000000008</v>
      </c>
      <c r="S74" s="114">
        <v>9.5967000000000002</v>
      </c>
      <c r="T74" s="114">
        <v>7.2700000000000001E-2</v>
      </c>
      <c r="U74" s="114">
        <v>0.50560000000000005</v>
      </c>
      <c r="V74" s="149">
        <v>24.675000000000001</v>
      </c>
      <c r="W74" s="114">
        <v>6.2525000000000004</v>
      </c>
      <c r="X74" s="114">
        <v>0.2616</v>
      </c>
      <c r="Y74" s="114">
        <v>17.9117</v>
      </c>
      <c r="AB74" s="193"/>
    </row>
    <row r="75" spans="1:28" ht="20.25" customHeight="1" x14ac:dyDescent="0.35">
      <c r="A75" s="100" t="s">
        <v>364</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189</v>
      </c>
      <c r="K75" s="114" t="s">
        <v>189</v>
      </c>
      <c r="L75" s="114" t="s">
        <v>189</v>
      </c>
      <c r="M75" s="114" t="s">
        <v>189</v>
      </c>
      <c r="N75" s="114">
        <v>5.8500000000000003E-2</v>
      </c>
      <c r="O75" s="114" t="s">
        <v>189</v>
      </c>
      <c r="P75" s="114">
        <v>-6.6600000000000006E-2</v>
      </c>
      <c r="Q75" s="114" t="s">
        <v>189</v>
      </c>
      <c r="R75" s="114">
        <v>7.4359999999999999</v>
      </c>
      <c r="S75" s="114">
        <v>9.4974000000000007</v>
      </c>
      <c r="T75" s="114">
        <v>0.22259999999999999</v>
      </c>
      <c r="U75" s="114">
        <v>0.48799999999999999</v>
      </c>
      <c r="V75" s="149">
        <v>23.9648</v>
      </c>
      <c r="W75" s="114">
        <v>6.4459999999999997</v>
      </c>
      <c r="X75" s="114">
        <v>0.1898</v>
      </c>
      <c r="Y75" s="114">
        <v>16.8748</v>
      </c>
      <c r="AB75" s="193"/>
    </row>
    <row r="76" spans="1:28" ht="20.25" customHeight="1" x14ac:dyDescent="0.35">
      <c r="A76" s="100" t="s">
        <v>365</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189</v>
      </c>
      <c r="K76" s="114" t="s">
        <v>189</v>
      </c>
      <c r="L76" s="114" t="s">
        <v>189</v>
      </c>
      <c r="M76" s="114" t="s">
        <v>189</v>
      </c>
      <c r="N76" s="114">
        <v>7.0400000000000004E-2</v>
      </c>
      <c r="O76" s="114" t="s">
        <v>189</v>
      </c>
      <c r="P76" s="114">
        <v>-8.6300000000000002E-2</v>
      </c>
      <c r="Q76" s="114" t="s">
        <v>189</v>
      </c>
      <c r="R76" s="114">
        <v>10.5062</v>
      </c>
      <c r="S76" s="114">
        <v>11.5014</v>
      </c>
      <c r="T76" s="114">
        <v>0.3508</v>
      </c>
      <c r="U76" s="114">
        <v>0.60550000000000004</v>
      </c>
      <c r="V76" s="149">
        <v>29.813400000000001</v>
      </c>
      <c r="W76" s="114">
        <v>7.0061999999999998</v>
      </c>
      <c r="X76" s="114">
        <v>0.2165</v>
      </c>
      <c r="Y76" s="114">
        <v>21.937200000000001</v>
      </c>
      <c r="AB76" s="193"/>
    </row>
    <row r="77" spans="1:28" ht="20.25" customHeight="1" x14ac:dyDescent="0.35">
      <c r="A77" s="100" t="s">
        <v>366</v>
      </c>
      <c r="B77" s="115">
        <v>28.000399999999999</v>
      </c>
      <c r="C77" s="114">
        <v>1.5078</v>
      </c>
      <c r="D77" s="149">
        <v>26.4925</v>
      </c>
      <c r="E77" s="114">
        <v>10.6312</v>
      </c>
      <c r="F77" s="114">
        <v>0.16120000000000001</v>
      </c>
      <c r="G77" s="114">
        <v>10.209899999999999</v>
      </c>
      <c r="H77" s="114">
        <v>5.3166000000000002</v>
      </c>
      <c r="I77" s="114">
        <v>0.17949999999999999</v>
      </c>
      <c r="J77" s="114" t="s">
        <v>189</v>
      </c>
      <c r="K77" s="114" t="s">
        <v>189</v>
      </c>
      <c r="L77" s="114" t="s">
        <v>189</v>
      </c>
      <c r="M77" s="114" t="s">
        <v>189</v>
      </c>
      <c r="N77" s="114">
        <v>6.5500000000000003E-2</v>
      </c>
      <c r="O77" s="114" t="s">
        <v>189</v>
      </c>
      <c r="P77" s="114">
        <v>-7.1199999999999999E-2</v>
      </c>
      <c r="Q77" s="114" t="s">
        <v>189</v>
      </c>
      <c r="R77" s="114">
        <v>11.7239</v>
      </c>
      <c r="S77" s="114">
        <v>9.3438999999999997</v>
      </c>
      <c r="T77" s="114">
        <v>0.60340000000000005</v>
      </c>
      <c r="U77" s="114">
        <v>0.64249999999999996</v>
      </c>
      <c r="V77" s="149">
        <v>27.738399999999999</v>
      </c>
      <c r="W77" s="114">
        <v>5.5616000000000003</v>
      </c>
      <c r="X77" s="114">
        <v>0.245</v>
      </c>
      <c r="Y77" s="114">
        <v>21.002199999999998</v>
      </c>
      <c r="AB77" s="193"/>
    </row>
    <row r="78" spans="1:28" ht="20.25" customHeight="1" x14ac:dyDescent="0.35">
      <c r="A78" s="100" t="s">
        <v>367</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189</v>
      </c>
      <c r="K78" s="114" t="s">
        <v>189</v>
      </c>
      <c r="L78" s="114" t="s">
        <v>189</v>
      </c>
      <c r="M78" s="114" t="s">
        <v>189</v>
      </c>
      <c r="N78" s="114">
        <v>7.3899999999999993E-2</v>
      </c>
      <c r="O78" s="114" t="s">
        <v>189</v>
      </c>
      <c r="P78" s="114">
        <v>-6.6900000000000001E-2</v>
      </c>
      <c r="Q78" s="114" t="s">
        <v>189</v>
      </c>
      <c r="R78" s="114">
        <v>12.4262</v>
      </c>
      <c r="S78" s="114">
        <v>9.4177</v>
      </c>
      <c r="T78" s="114">
        <v>1.2064999999999999</v>
      </c>
      <c r="U78" s="114">
        <v>0.67849999999999999</v>
      </c>
      <c r="V78" s="149">
        <v>29.863800000000001</v>
      </c>
      <c r="W78" s="114">
        <v>6.2756999999999996</v>
      </c>
      <c r="X78" s="114">
        <v>0.45519999999999999</v>
      </c>
      <c r="Y78" s="114">
        <v>21.770099999999999</v>
      </c>
      <c r="AB78" s="193"/>
    </row>
    <row r="79" spans="1:28" ht="20.25" customHeight="1" x14ac:dyDescent="0.35">
      <c r="A79" s="100" t="s">
        <v>368</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189</v>
      </c>
      <c r="K79" s="114" t="s">
        <v>189</v>
      </c>
      <c r="L79" s="114" t="s">
        <v>189</v>
      </c>
      <c r="M79" s="114" t="s">
        <v>189</v>
      </c>
      <c r="N79" s="114">
        <v>7.4200000000000002E-2</v>
      </c>
      <c r="O79" s="114" t="s">
        <v>189</v>
      </c>
      <c r="P79" s="114">
        <v>-8.9300000000000004E-2</v>
      </c>
      <c r="Q79" s="114" t="s">
        <v>189</v>
      </c>
      <c r="R79" s="114">
        <v>14.4695</v>
      </c>
      <c r="S79" s="114">
        <v>11.3606</v>
      </c>
      <c r="T79" s="114">
        <v>1.3584000000000001</v>
      </c>
      <c r="U79" s="114">
        <v>0.83350000000000002</v>
      </c>
      <c r="V79" s="149">
        <v>36.564599999999999</v>
      </c>
      <c r="W79" s="114">
        <v>8.7058999999999997</v>
      </c>
      <c r="X79" s="114">
        <v>0.34289999999999998</v>
      </c>
      <c r="Y79" s="114">
        <v>25.756</v>
      </c>
      <c r="AB79" s="193"/>
    </row>
    <row r="80" spans="1:28" ht="20.25" customHeight="1" x14ac:dyDescent="0.35">
      <c r="A80" s="100" t="s">
        <v>369</v>
      </c>
      <c r="B80" s="115">
        <v>31.859200000000001</v>
      </c>
      <c r="C80" s="114">
        <v>1.7889999999999999</v>
      </c>
      <c r="D80" s="149">
        <v>30.0702</v>
      </c>
      <c r="E80" s="114">
        <v>11.926600000000001</v>
      </c>
      <c r="F80" s="114">
        <v>0.2402</v>
      </c>
      <c r="G80" s="114">
        <v>10.2463</v>
      </c>
      <c r="H80" s="114">
        <v>7.3196000000000003</v>
      </c>
      <c r="I80" s="114">
        <v>0.3044</v>
      </c>
      <c r="J80" s="114" t="s">
        <v>189</v>
      </c>
      <c r="K80" s="114" t="s">
        <v>189</v>
      </c>
      <c r="L80" s="114" t="s">
        <v>189</v>
      </c>
      <c r="M80" s="114" t="s">
        <v>189</v>
      </c>
      <c r="N80" s="114">
        <v>0.1031</v>
      </c>
      <c r="O80" s="114" t="s">
        <v>189</v>
      </c>
      <c r="P80" s="114">
        <v>-7.0000000000000007E-2</v>
      </c>
      <c r="Q80" s="114" t="s">
        <v>189</v>
      </c>
      <c r="R80" s="114">
        <v>13.1433</v>
      </c>
      <c r="S80" s="114">
        <v>9.3729999999999993</v>
      </c>
      <c r="T80" s="114">
        <v>0.60909999999999997</v>
      </c>
      <c r="U80" s="114">
        <v>1.0189999999999999</v>
      </c>
      <c r="V80" s="149">
        <v>31.6983</v>
      </c>
      <c r="W80" s="114">
        <v>7.7271000000000001</v>
      </c>
      <c r="X80" s="114">
        <v>0.40760000000000002</v>
      </c>
      <c r="Y80" s="114">
        <v>22.4131</v>
      </c>
      <c r="AB80" s="193"/>
    </row>
    <row r="81" spans="1:28" ht="20.25" customHeight="1" x14ac:dyDescent="0.35">
      <c r="A81" s="100" t="s">
        <v>370</v>
      </c>
      <c r="B81" s="115">
        <v>32.016399999999997</v>
      </c>
      <c r="C81" s="114">
        <v>1.8113999999999999</v>
      </c>
      <c r="D81" s="149">
        <v>30.204999999999998</v>
      </c>
      <c r="E81" s="114">
        <v>12.6075</v>
      </c>
      <c r="F81" s="114">
        <v>0.21990000000000001</v>
      </c>
      <c r="G81" s="114">
        <v>9.8797999999999995</v>
      </c>
      <c r="H81" s="114">
        <v>7.234</v>
      </c>
      <c r="I81" s="114">
        <v>0.2535</v>
      </c>
      <c r="J81" s="114" t="s">
        <v>189</v>
      </c>
      <c r="K81" s="114" t="s">
        <v>189</v>
      </c>
      <c r="L81" s="114" t="s">
        <v>189</v>
      </c>
      <c r="M81" s="114" t="s">
        <v>189</v>
      </c>
      <c r="N81" s="114">
        <v>8.9899999999999994E-2</v>
      </c>
      <c r="O81" s="114" t="s">
        <v>189</v>
      </c>
      <c r="P81" s="114">
        <v>-7.9600000000000004E-2</v>
      </c>
      <c r="Q81" s="114" t="s">
        <v>189</v>
      </c>
      <c r="R81" s="114">
        <v>13.6241</v>
      </c>
      <c r="S81" s="114">
        <v>9.1730999999999998</v>
      </c>
      <c r="T81" s="114">
        <v>0.13289999999999999</v>
      </c>
      <c r="U81" s="114">
        <v>1.0235000000000001</v>
      </c>
      <c r="V81" s="149">
        <v>31.3614</v>
      </c>
      <c r="W81" s="114">
        <v>7.5773000000000001</v>
      </c>
      <c r="X81" s="114">
        <v>0.34339999999999998</v>
      </c>
      <c r="Y81" s="114">
        <v>22.7072</v>
      </c>
      <c r="AB81" s="193"/>
    </row>
    <row r="82" spans="1:28" ht="20.25" customHeight="1" x14ac:dyDescent="0.35">
      <c r="A82" s="100" t="s">
        <v>371</v>
      </c>
      <c r="B82" s="115">
        <v>35.118000000000002</v>
      </c>
      <c r="C82" s="114">
        <v>1.9276</v>
      </c>
      <c r="D82" s="149">
        <v>33.190399999999997</v>
      </c>
      <c r="E82" s="114">
        <v>13.1526</v>
      </c>
      <c r="F82" s="114">
        <v>0.1386</v>
      </c>
      <c r="G82" s="114">
        <v>11.5723</v>
      </c>
      <c r="H82" s="114">
        <v>8.0912000000000006</v>
      </c>
      <c r="I82" s="114">
        <v>0.22770000000000001</v>
      </c>
      <c r="J82" s="114" t="s">
        <v>189</v>
      </c>
      <c r="K82" s="114" t="s">
        <v>189</v>
      </c>
      <c r="L82" s="114" t="s">
        <v>189</v>
      </c>
      <c r="M82" s="114" t="s">
        <v>189</v>
      </c>
      <c r="N82" s="114">
        <v>8.6599999999999996E-2</v>
      </c>
      <c r="O82" s="114" t="s">
        <v>189</v>
      </c>
      <c r="P82" s="114">
        <v>-7.8600000000000003E-2</v>
      </c>
      <c r="Q82" s="114" t="s">
        <v>189</v>
      </c>
      <c r="R82" s="114">
        <v>14.347200000000001</v>
      </c>
      <c r="S82" s="114">
        <v>10.603</v>
      </c>
      <c r="T82" s="114">
        <v>5.7200000000000001E-2</v>
      </c>
      <c r="U82" s="114">
        <v>1.1247</v>
      </c>
      <c r="V82" s="149">
        <v>34.372399999999999</v>
      </c>
      <c r="W82" s="114">
        <v>8.4055</v>
      </c>
      <c r="X82" s="114">
        <v>0.31430000000000002</v>
      </c>
      <c r="Y82" s="114">
        <v>24.863499999999998</v>
      </c>
      <c r="AB82" s="193"/>
    </row>
    <row r="83" spans="1:28" ht="20.25" customHeight="1" x14ac:dyDescent="0.35">
      <c r="A83" s="100" t="s">
        <v>372</v>
      </c>
      <c r="B83" s="115">
        <v>27.825099999999999</v>
      </c>
      <c r="C83" s="114">
        <v>1.5728</v>
      </c>
      <c r="D83" s="149">
        <v>26.252300000000002</v>
      </c>
      <c r="E83" s="114">
        <v>10.3651</v>
      </c>
      <c r="F83" s="114">
        <v>0.27910000000000001</v>
      </c>
      <c r="G83" s="114">
        <v>8.9103999999999992</v>
      </c>
      <c r="H83" s="114">
        <v>6.5765000000000002</v>
      </c>
      <c r="I83" s="114">
        <v>8.6900000000000005E-2</v>
      </c>
      <c r="J83" s="114" t="s">
        <v>189</v>
      </c>
      <c r="K83" s="114" t="s">
        <v>189</v>
      </c>
      <c r="L83" s="114" t="s">
        <v>189</v>
      </c>
      <c r="M83" s="114" t="s">
        <v>189</v>
      </c>
      <c r="N83" s="114">
        <v>9.3100000000000002E-2</v>
      </c>
      <c r="O83" s="114" t="s">
        <v>189</v>
      </c>
      <c r="P83" s="114">
        <v>-5.8799999999999998E-2</v>
      </c>
      <c r="Q83" s="114" t="s">
        <v>189</v>
      </c>
      <c r="R83" s="114">
        <v>11.462400000000001</v>
      </c>
      <c r="S83" s="114">
        <v>8.1852</v>
      </c>
      <c r="T83" s="114">
        <v>0.115</v>
      </c>
      <c r="U83" s="114">
        <v>0.91069999999999995</v>
      </c>
      <c r="V83" s="149">
        <v>27.277999999999999</v>
      </c>
      <c r="W83" s="114">
        <v>6.7565</v>
      </c>
      <c r="X83" s="114">
        <v>0.18</v>
      </c>
      <c r="Y83" s="114">
        <v>19.554600000000001</v>
      </c>
      <c r="AB83" s="193"/>
    </row>
    <row r="84" spans="1:28" ht="20.25" customHeight="1" x14ac:dyDescent="0.35">
      <c r="A84" s="100" t="s">
        <v>373</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189</v>
      </c>
      <c r="K84" s="114" t="s">
        <v>189</v>
      </c>
      <c r="L84" s="114" t="s">
        <v>189</v>
      </c>
      <c r="M84" s="114" t="s">
        <v>189</v>
      </c>
      <c r="N84" s="114">
        <v>8.2600000000000007E-2</v>
      </c>
      <c r="O84" s="114" t="s">
        <v>189</v>
      </c>
      <c r="P84" s="114">
        <v>-5.8700000000000002E-2</v>
      </c>
      <c r="Q84" s="114" t="s">
        <v>189</v>
      </c>
      <c r="R84" s="114">
        <v>9.2750000000000004</v>
      </c>
      <c r="S84" s="114">
        <v>8.6903000000000006</v>
      </c>
      <c r="T84" s="114">
        <v>0.2979</v>
      </c>
      <c r="U84" s="114">
        <v>0.85509999999999997</v>
      </c>
      <c r="V84" s="149">
        <v>25.8018</v>
      </c>
      <c r="W84" s="114">
        <v>6.8247999999999998</v>
      </c>
      <c r="X84" s="114">
        <v>0.37030000000000002</v>
      </c>
      <c r="Y84" s="114">
        <v>17.8827</v>
      </c>
      <c r="AB84" s="193"/>
    </row>
    <row r="85" spans="1:28" ht="20.25" customHeight="1" x14ac:dyDescent="0.35">
      <c r="A85" s="100" t="s">
        <v>374</v>
      </c>
      <c r="B85" s="115">
        <v>30.491399999999999</v>
      </c>
      <c r="C85" s="114">
        <v>1.7025999999999999</v>
      </c>
      <c r="D85" s="149">
        <v>28.788799999999998</v>
      </c>
      <c r="E85" s="114">
        <v>8.8628</v>
      </c>
      <c r="F85" s="114">
        <v>0.1114</v>
      </c>
      <c r="G85" s="114">
        <v>11.9688</v>
      </c>
      <c r="H85" s="114">
        <v>7.6985999999999999</v>
      </c>
      <c r="I85" s="114">
        <v>0.1477</v>
      </c>
      <c r="J85" s="114" t="s">
        <v>189</v>
      </c>
      <c r="K85" s="114" t="s">
        <v>189</v>
      </c>
      <c r="L85" s="114" t="s">
        <v>189</v>
      </c>
      <c r="M85" s="114" t="s">
        <v>189</v>
      </c>
      <c r="N85" s="114">
        <v>7.5700000000000003E-2</v>
      </c>
      <c r="O85" s="114" t="s">
        <v>189</v>
      </c>
      <c r="P85" s="114">
        <v>-7.6200000000000004E-2</v>
      </c>
      <c r="Q85" s="114" t="s">
        <v>189</v>
      </c>
      <c r="R85" s="114">
        <v>9.9907000000000004</v>
      </c>
      <c r="S85" s="114">
        <v>11.028</v>
      </c>
      <c r="T85" s="114">
        <v>-0.1062</v>
      </c>
      <c r="U85" s="114">
        <v>0.99870000000000003</v>
      </c>
      <c r="V85" s="149">
        <v>29.6813</v>
      </c>
      <c r="W85" s="114">
        <v>7.9219999999999997</v>
      </c>
      <c r="X85" s="114">
        <v>0.22339999999999999</v>
      </c>
      <c r="Y85" s="114">
        <v>20.943000000000001</v>
      </c>
      <c r="AB85" s="193"/>
    </row>
    <row r="86" spans="1:28" ht="20.25" customHeight="1" x14ac:dyDescent="0.35">
      <c r="A86" s="100" t="s">
        <v>375</v>
      </c>
      <c r="B86" s="115">
        <v>25.7776</v>
      </c>
      <c r="C86" s="114">
        <v>1.4652000000000001</v>
      </c>
      <c r="D86" s="149">
        <v>24.3124</v>
      </c>
      <c r="E86" s="114">
        <v>8.5833999999999993</v>
      </c>
      <c r="F86" s="114">
        <v>0.1152</v>
      </c>
      <c r="G86" s="114">
        <v>10.017899999999999</v>
      </c>
      <c r="H86" s="114">
        <v>5.4600999999999997</v>
      </c>
      <c r="I86" s="114">
        <v>0.13489999999999999</v>
      </c>
      <c r="J86" s="114" t="s">
        <v>189</v>
      </c>
      <c r="K86" s="114" t="s">
        <v>189</v>
      </c>
      <c r="L86" s="114" t="s">
        <v>189</v>
      </c>
      <c r="M86" s="114" t="s">
        <v>189</v>
      </c>
      <c r="N86" s="114">
        <v>7.8E-2</v>
      </c>
      <c r="O86" s="114" t="s">
        <v>189</v>
      </c>
      <c r="P86" s="114">
        <v>-7.7100000000000002E-2</v>
      </c>
      <c r="Q86" s="114" t="s">
        <v>189</v>
      </c>
      <c r="R86" s="114">
        <v>9.6915999999999993</v>
      </c>
      <c r="S86" s="114">
        <v>9.1029</v>
      </c>
      <c r="T86" s="114">
        <v>4.7300000000000002E-2</v>
      </c>
      <c r="U86" s="114">
        <v>0.79020000000000001</v>
      </c>
      <c r="V86" s="149">
        <v>25.149799999999999</v>
      </c>
      <c r="W86" s="114">
        <v>5.6729000000000003</v>
      </c>
      <c r="X86" s="114">
        <v>0.21279999999999999</v>
      </c>
      <c r="Y86" s="114">
        <v>18.7165</v>
      </c>
      <c r="AB86" s="193"/>
    </row>
    <row r="87" spans="1:28" ht="20.25" customHeight="1" x14ac:dyDescent="0.35">
      <c r="A87" s="100" t="s">
        <v>376</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189</v>
      </c>
      <c r="K87" s="114" t="s">
        <v>189</v>
      </c>
      <c r="L87" s="114" t="s">
        <v>189</v>
      </c>
      <c r="M87" s="114" t="s">
        <v>189</v>
      </c>
      <c r="N87" s="114">
        <v>7.3200000000000001E-2</v>
      </c>
      <c r="O87" s="114" t="s">
        <v>189</v>
      </c>
      <c r="P87" s="114">
        <v>-8.6699999999999999E-2</v>
      </c>
      <c r="Q87" s="114" t="s">
        <v>189</v>
      </c>
      <c r="R87" s="114">
        <v>8.4117999999999995</v>
      </c>
      <c r="S87" s="114">
        <v>9.2704000000000004</v>
      </c>
      <c r="T87" s="114">
        <v>0.28460000000000002</v>
      </c>
      <c r="U87" s="114">
        <v>0.76280000000000003</v>
      </c>
      <c r="V87" s="149">
        <v>24.516400000000001</v>
      </c>
      <c r="W87" s="114">
        <v>5.9467999999999996</v>
      </c>
      <c r="X87" s="114">
        <v>0.2026</v>
      </c>
      <c r="Y87" s="114">
        <v>17.609000000000002</v>
      </c>
      <c r="AB87" s="193"/>
    </row>
    <row r="88" spans="1:28" ht="20.25" customHeight="1" x14ac:dyDescent="0.35">
      <c r="A88" s="100" t="s">
        <v>377</v>
      </c>
      <c r="B88" s="115">
        <v>31.617999999999999</v>
      </c>
      <c r="C88" s="114">
        <v>1.7934000000000001</v>
      </c>
      <c r="D88" s="149">
        <v>29.8246</v>
      </c>
      <c r="E88" s="114">
        <v>8.6896000000000004</v>
      </c>
      <c r="F88" s="114">
        <v>0.11799999999999999</v>
      </c>
      <c r="G88" s="114">
        <v>12.8725</v>
      </c>
      <c r="H88" s="114">
        <v>8.0363000000000007</v>
      </c>
      <c r="I88" s="114">
        <v>0.1167</v>
      </c>
      <c r="J88" s="114" t="s">
        <v>189</v>
      </c>
      <c r="K88" s="114" t="s">
        <v>189</v>
      </c>
      <c r="L88" s="114" t="s">
        <v>189</v>
      </c>
      <c r="M88" s="114" t="s">
        <v>189</v>
      </c>
      <c r="N88" s="114">
        <v>8.0299999999999996E-2</v>
      </c>
      <c r="O88" s="114" t="s">
        <v>189</v>
      </c>
      <c r="P88" s="114">
        <v>-8.8900000000000007E-2</v>
      </c>
      <c r="Q88" s="114" t="s">
        <v>189</v>
      </c>
      <c r="R88" s="114">
        <v>9.5983000000000001</v>
      </c>
      <c r="S88" s="114">
        <v>12.162100000000001</v>
      </c>
      <c r="T88" s="114">
        <v>-0.55640000000000001</v>
      </c>
      <c r="U88" s="114">
        <v>0.96930000000000005</v>
      </c>
      <c r="V88" s="149">
        <v>30.237500000000001</v>
      </c>
      <c r="W88" s="114">
        <v>8.2333999999999996</v>
      </c>
      <c r="X88" s="114">
        <v>0.1971</v>
      </c>
      <c r="Y88" s="114">
        <v>21.680099999999999</v>
      </c>
      <c r="AB88" s="193"/>
    </row>
    <row r="89" spans="1:28" ht="20.25" customHeight="1" x14ac:dyDescent="0.35">
      <c r="A89" s="100" t="s">
        <v>378</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189</v>
      </c>
      <c r="K89" s="114" t="s">
        <v>189</v>
      </c>
      <c r="L89" s="114" t="s">
        <v>189</v>
      </c>
      <c r="M89" s="114" t="s">
        <v>189</v>
      </c>
      <c r="N89" s="114">
        <v>9.3700000000000006E-2</v>
      </c>
      <c r="O89" s="114" t="s">
        <v>189</v>
      </c>
      <c r="P89" s="114">
        <v>-7.6200000000000004E-2</v>
      </c>
      <c r="Q89" s="114" t="s">
        <v>189</v>
      </c>
      <c r="R89" s="114">
        <v>12.2034</v>
      </c>
      <c r="S89" s="114">
        <v>9.6850000000000005</v>
      </c>
      <c r="T89" s="114">
        <v>-5.3E-3</v>
      </c>
      <c r="U89" s="114">
        <v>1.0487</v>
      </c>
      <c r="V89" s="149">
        <v>28.767700000000001</v>
      </c>
      <c r="W89" s="114">
        <v>6.0058999999999996</v>
      </c>
      <c r="X89" s="114">
        <v>0.27279999999999999</v>
      </c>
      <c r="Y89" s="114">
        <v>21.794599999999999</v>
      </c>
      <c r="AB89" s="193"/>
    </row>
    <row r="90" spans="1:28" ht="20.25" customHeight="1" x14ac:dyDescent="0.35">
      <c r="A90" s="100" t="s">
        <v>379</v>
      </c>
      <c r="B90" s="115">
        <v>30.295500000000001</v>
      </c>
      <c r="C90" s="114">
        <v>1.6505000000000001</v>
      </c>
      <c r="D90" s="149">
        <v>28.645</v>
      </c>
      <c r="E90" s="114">
        <v>11.6891</v>
      </c>
      <c r="F90" s="114">
        <v>0.14910000000000001</v>
      </c>
      <c r="G90" s="114">
        <v>10.5785</v>
      </c>
      <c r="H90" s="114">
        <v>5.93</v>
      </c>
      <c r="I90" s="114">
        <v>0.2707</v>
      </c>
      <c r="J90" s="114" t="s">
        <v>189</v>
      </c>
      <c r="K90" s="114" t="s">
        <v>189</v>
      </c>
      <c r="L90" s="114" t="s">
        <v>189</v>
      </c>
      <c r="M90" s="114" t="s">
        <v>189</v>
      </c>
      <c r="N90" s="114">
        <v>9.4299999999999995E-2</v>
      </c>
      <c r="O90" s="114" t="s">
        <v>189</v>
      </c>
      <c r="P90" s="114">
        <v>-6.6699999999999995E-2</v>
      </c>
      <c r="Q90" s="114" t="s">
        <v>189</v>
      </c>
      <c r="R90" s="114">
        <v>12.7483</v>
      </c>
      <c r="S90" s="114">
        <v>9.7627000000000006</v>
      </c>
      <c r="T90" s="114">
        <v>0.3352</v>
      </c>
      <c r="U90" s="114">
        <v>1.0834999999999999</v>
      </c>
      <c r="V90" s="149">
        <v>30.063800000000001</v>
      </c>
      <c r="W90" s="114">
        <v>6.2949999999999999</v>
      </c>
      <c r="X90" s="114">
        <v>0.36499999999999999</v>
      </c>
      <c r="Y90" s="114">
        <v>22.416699999999999</v>
      </c>
      <c r="AB90" s="193"/>
    </row>
    <row r="91" spans="1:28" ht="20.25" customHeight="1" x14ac:dyDescent="0.35">
      <c r="A91" s="100" t="s">
        <v>380</v>
      </c>
      <c r="B91" s="115">
        <v>37.232500000000002</v>
      </c>
      <c r="C91" s="114">
        <v>2.0554000000000001</v>
      </c>
      <c r="D91" s="149">
        <v>35.177100000000003</v>
      </c>
      <c r="E91" s="114">
        <v>14.4641</v>
      </c>
      <c r="F91" s="114">
        <v>0.2671</v>
      </c>
      <c r="G91" s="114">
        <v>12.370799999999999</v>
      </c>
      <c r="H91" s="114">
        <v>7.6333000000000002</v>
      </c>
      <c r="I91" s="114">
        <v>0.42</v>
      </c>
      <c r="J91" s="114" t="s">
        <v>189</v>
      </c>
      <c r="K91" s="114" t="s">
        <v>189</v>
      </c>
      <c r="L91" s="114" t="s">
        <v>189</v>
      </c>
      <c r="M91" s="114" t="s">
        <v>189</v>
      </c>
      <c r="N91" s="114">
        <v>0.1086</v>
      </c>
      <c r="O91" s="114" t="s">
        <v>189</v>
      </c>
      <c r="P91" s="114">
        <v>-8.6800000000000002E-2</v>
      </c>
      <c r="Q91" s="114" t="s">
        <v>189</v>
      </c>
      <c r="R91" s="114">
        <v>15.700200000000001</v>
      </c>
      <c r="S91" s="114">
        <v>11.510400000000001</v>
      </c>
      <c r="T91" s="114">
        <v>0.94899999999999995</v>
      </c>
      <c r="U91" s="114">
        <v>1.3306</v>
      </c>
      <c r="V91" s="149">
        <v>37.456699999999998</v>
      </c>
      <c r="W91" s="114">
        <v>8.1618999999999993</v>
      </c>
      <c r="X91" s="114">
        <v>0.52859999999999996</v>
      </c>
      <c r="Y91" s="114">
        <v>27.102</v>
      </c>
      <c r="AB91" s="193"/>
    </row>
    <row r="92" spans="1:28" ht="20.25" customHeight="1" x14ac:dyDescent="0.35">
      <c r="A92" s="100" t="s">
        <v>381</v>
      </c>
      <c r="B92" s="115">
        <v>31.9678</v>
      </c>
      <c r="C92" s="114">
        <v>1.7188000000000001</v>
      </c>
      <c r="D92" s="149">
        <v>30.248899999999999</v>
      </c>
      <c r="E92" s="114">
        <v>12.5282</v>
      </c>
      <c r="F92" s="114">
        <v>0.16650000000000001</v>
      </c>
      <c r="G92" s="114">
        <v>10.320600000000001</v>
      </c>
      <c r="H92" s="114">
        <v>6.6310000000000002</v>
      </c>
      <c r="I92" s="114">
        <v>0.54059999999999997</v>
      </c>
      <c r="J92" s="114" t="s">
        <v>189</v>
      </c>
      <c r="K92" s="114" t="s">
        <v>189</v>
      </c>
      <c r="L92" s="114" t="s">
        <v>189</v>
      </c>
      <c r="M92" s="114" t="s">
        <v>189</v>
      </c>
      <c r="N92" s="114">
        <v>0.13489999999999999</v>
      </c>
      <c r="O92" s="114" t="s">
        <v>189</v>
      </c>
      <c r="P92" s="114">
        <v>-7.2800000000000004E-2</v>
      </c>
      <c r="Q92" s="114" t="s">
        <v>189</v>
      </c>
      <c r="R92" s="114">
        <v>13.231999999999999</v>
      </c>
      <c r="S92" s="114">
        <v>9.9182000000000006</v>
      </c>
      <c r="T92" s="114">
        <v>0.70569999999999999</v>
      </c>
      <c r="U92" s="114">
        <v>0.85650000000000004</v>
      </c>
      <c r="V92" s="149">
        <v>31.8111</v>
      </c>
      <c r="W92" s="114">
        <v>7.3064999999999998</v>
      </c>
      <c r="X92" s="114">
        <v>0.67549999999999999</v>
      </c>
      <c r="Y92" s="114">
        <v>23.0153</v>
      </c>
      <c r="AB92" s="193"/>
    </row>
    <row r="93" spans="1:28" ht="20.25" customHeight="1" x14ac:dyDescent="0.35">
      <c r="A93" s="100" t="s">
        <v>382</v>
      </c>
      <c r="B93" s="115">
        <v>31.786999999999999</v>
      </c>
      <c r="C93" s="114">
        <v>1.7084999999999999</v>
      </c>
      <c r="D93" s="149">
        <v>30.078399999999998</v>
      </c>
      <c r="E93" s="114">
        <v>11.982100000000001</v>
      </c>
      <c r="F93" s="114">
        <v>0.1193</v>
      </c>
      <c r="G93" s="114">
        <v>10.96</v>
      </c>
      <c r="H93" s="114">
        <v>6.5519999999999996</v>
      </c>
      <c r="I93" s="114">
        <v>0.42770000000000002</v>
      </c>
      <c r="J93" s="114" t="s">
        <v>189</v>
      </c>
      <c r="K93" s="114" t="s">
        <v>189</v>
      </c>
      <c r="L93" s="114" t="s">
        <v>189</v>
      </c>
      <c r="M93" s="114" t="s">
        <v>189</v>
      </c>
      <c r="N93" s="114">
        <v>0.12139999999999999</v>
      </c>
      <c r="O93" s="114" t="s">
        <v>189</v>
      </c>
      <c r="P93" s="114">
        <v>-8.4099999999999994E-2</v>
      </c>
      <c r="Q93" s="114" t="s">
        <v>189</v>
      </c>
      <c r="R93" s="114">
        <v>12.5932</v>
      </c>
      <c r="S93" s="114">
        <v>10.589700000000001</v>
      </c>
      <c r="T93" s="114">
        <v>0.55420000000000003</v>
      </c>
      <c r="U93" s="114">
        <v>0.85160000000000002</v>
      </c>
      <c r="V93" s="149">
        <v>31.484200000000001</v>
      </c>
      <c r="W93" s="114">
        <v>7.1010999999999997</v>
      </c>
      <c r="X93" s="114">
        <v>0.54910000000000003</v>
      </c>
      <c r="Y93" s="114">
        <v>23.061499999999999</v>
      </c>
      <c r="AB93" s="193"/>
    </row>
    <row r="94" spans="1:28" ht="20.25" customHeight="1" x14ac:dyDescent="0.35">
      <c r="A94" s="100" t="s">
        <v>383</v>
      </c>
      <c r="B94" s="115">
        <v>37.831200000000003</v>
      </c>
      <c r="C94" s="114">
        <v>2.0598000000000001</v>
      </c>
      <c r="D94" s="149">
        <v>35.7714</v>
      </c>
      <c r="E94" s="114">
        <v>14.0404</v>
      </c>
      <c r="F94" s="114">
        <v>0.1545</v>
      </c>
      <c r="G94" s="114">
        <v>12.7494</v>
      </c>
      <c r="H94" s="114">
        <v>8.4943000000000008</v>
      </c>
      <c r="I94" s="114">
        <v>0.29360000000000003</v>
      </c>
      <c r="J94" s="114" t="s">
        <v>189</v>
      </c>
      <c r="K94" s="114" t="s">
        <v>189</v>
      </c>
      <c r="L94" s="114" t="s">
        <v>189</v>
      </c>
      <c r="M94" s="114" t="s">
        <v>189</v>
      </c>
      <c r="N94" s="114">
        <v>0.13059999999999999</v>
      </c>
      <c r="O94" s="114" t="s">
        <v>189</v>
      </c>
      <c r="P94" s="114">
        <v>-9.1399999999999995E-2</v>
      </c>
      <c r="Q94" s="114" t="s">
        <v>189</v>
      </c>
      <c r="R94" s="114">
        <v>14.8904</v>
      </c>
      <c r="S94" s="114">
        <v>12.1845</v>
      </c>
      <c r="T94" s="114">
        <v>2.6800000000000001E-2</v>
      </c>
      <c r="U94" s="114">
        <v>1.0125999999999999</v>
      </c>
      <c r="V94" s="149">
        <v>36.8108</v>
      </c>
      <c r="W94" s="114">
        <v>8.9184999999999999</v>
      </c>
      <c r="X94" s="114">
        <v>0.42420000000000002</v>
      </c>
      <c r="Y94" s="114">
        <v>26.944299999999998</v>
      </c>
      <c r="AB94" s="193"/>
    </row>
    <row r="95" spans="1:28" ht="20.25" customHeight="1" x14ac:dyDescent="0.35">
      <c r="A95" s="100" t="s">
        <v>384</v>
      </c>
      <c r="B95" s="115">
        <v>27.534700000000001</v>
      </c>
      <c r="C95" s="114">
        <v>1.4409000000000001</v>
      </c>
      <c r="D95" s="149">
        <v>26.093800000000002</v>
      </c>
      <c r="E95" s="114">
        <v>9.1050000000000004</v>
      </c>
      <c r="F95" s="114">
        <v>0.10589999999999999</v>
      </c>
      <c r="G95" s="114">
        <v>10.7447</v>
      </c>
      <c r="H95" s="114">
        <v>5.8544</v>
      </c>
      <c r="I95" s="114">
        <v>0.2427</v>
      </c>
      <c r="J95" s="114" t="s">
        <v>189</v>
      </c>
      <c r="K95" s="114" t="s">
        <v>189</v>
      </c>
      <c r="L95" s="114" t="s">
        <v>189</v>
      </c>
      <c r="M95" s="114" t="s">
        <v>189</v>
      </c>
      <c r="N95" s="114">
        <v>0.10299999999999999</v>
      </c>
      <c r="O95" s="114" t="s">
        <v>189</v>
      </c>
      <c r="P95" s="114">
        <v>-6.1899999999999997E-2</v>
      </c>
      <c r="Q95" s="114" t="s">
        <v>189</v>
      </c>
      <c r="R95" s="114">
        <v>9.9586000000000006</v>
      </c>
      <c r="S95" s="114">
        <v>10.100099999999999</v>
      </c>
      <c r="T95" s="114">
        <v>0.52459999999999996</v>
      </c>
      <c r="U95" s="114">
        <v>0.84289999999999998</v>
      </c>
      <c r="V95" s="149">
        <v>27.461300000000001</v>
      </c>
      <c r="W95" s="114">
        <v>6.2</v>
      </c>
      <c r="X95" s="114">
        <v>0.34570000000000001</v>
      </c>
      <c r="Y95" s="114">
        <v>19.9556</v>
      </c>
      <c r="AB95" s="193"/>
    </row>
    <row r="96" spans="1:28" ht="20.25" customHeight="1" x14ac:dyDescent="0.35">
      <c r="A96" s="100" t="s">
        <v>385</v>
      </c>
      <c r="B96" s="115">
        <v>25.6297</v>
      </c>
      <c r="C96" s="114">
        <v>1.3543000000000001</v>
      </c>
      <c r="D96" s="149">
        <v>24.275500000000001</v>
      </c>
      <c r="E96" s="114">
        <v>7.7304000000000004</v>
      </c>
      <c r="F96" s="114">
        <v>0.1053</v>
      </c>
      <c r="G96" s="114">
        <v>10.9351</v>
      </c>
      <c r="H96" s="114">
        <v>5.3053999999999997</v>
      </c>
      <c r="I96" s="114">
        <v>0.16420000000000001</v>
      </c>
      <c r="J96" s="114" t="s">
        <v>189</v>
      </c>
      <c r="K96" s="114" t="s">
        <v>189</v>
      </c>
      <c r="L96" s="114" t="s">
        <v>189</v>
      </c>
      <c r="M96" s="114" t="s">
        <v>189</v>
      </c>
      <c r="N96" s="114">
        <v>0.1086</v>
      </c>
      <c r="O96" s="114" t="s">
        <v>189</v>
      </c>
      <c r="P96" s="114">
        <v>-7.3499999999999996E-2</v>
      </c>
      <c r="Q96" s="114" t="s">
        <v>189</v>
      </c>
      <c r="R96" s="114">
        <v>8.4298999999999999</v>
      </c>
      <c r="S96" s="114">
        <v>10.4495</v>
      </c>
      <c r="T96" s="114">
        <v>0.40870000000000001</v>
      </c>
      <c r="U96" s="114">
        <v>0.78410000000000002</v>
      </c>
      <c r="V96" s="149">
        <v>25.4682</v>
      </c>
      <c r="W96" s="114">
        <v>5.5781000000000001</v>
      </c>
      <c r="X96" s="114">
        <v>0.2727</v>
      </c>
      <c r="Y96" s="114">
        <v>18.770900000000001</v>
      </c>
      <c r="AB96" s="193"/>
    </row>
    <row r="97" spans="1:28" ht="20.25" customHeight="1" x14ac:dyDescent="0.35">
      <c r="A97" s="100" t="s">
        <v>386</v>
      </c>
      <c r="B97" s="115">
        <v>25.752400000000002</v>
      </c>
      <c r="C97" s="114">
        <v>1.4484999999999999</v>
      </c>
      <c r="D97" s="149">
        <v>24.303899999999999</v>
      </c>
      <c r="E97" s="114">
        <v>6.7386999999999997</v>
      </c>
      <c r="F97" s="114">
        <v>0.1089</v>
      </c>
      <c r="G97" s="114">
        <v>11.3421</v>
      </c>
      <c r="H97" s="114">
        <v>5.9740000000000002</v>
      </c>
      <c r="I97" s="114">
        <v>0.1242</v>
      </c>
      <c r="J97" s="114" t="s">
        <v>189</v>
      </c>
      <c r="K97" s="114" t="s">
        <v>189</v>
      </c>
      <c r="L97" s="114" t="s">
        <v>189</v>
      </c>
      <c r="M97" s="114" t="s">
        <v>189</v>
      </c>
      <c r="N97" s="114">
        <v>9.5500000000000002E-2</v>
      </c>
      <c r="O97" s="114" t="s">
        <v>189</v>
      </c>
      <c r="P97" s="114">
        <v>-7.9500000000000001E-2</v>
      </c>
      <c r="Q97" s="114" t="s">
        <v>189</v>
      </c>
      <c r="R97" s="114">
        <v>7.7061999999999999</v>
      </c>
      <c r="S97" s="114">
        <v>10.5791</v>
      </c>
      <c r="T97" s="114">
        <v>0.98760000000000003</v>
      </c>
      <c r="U97" s="114">
        <v>0.78500000000000003</v>
      </c>
      <c r="V97" s="149">
        <v>26.076499999999999</v>
      </c>
      <c r="W97" s="114">
        <v>6.1936999999999998</v>
      </c>
      <c r="X97" s="114">
        <v>0.2198</v>
      </c>
      <c r="Y97" s="114">
        <v>18.189699999999998</v>
      </c>
      <c r="AB97" s="193"/>
    </row>
    <row r="98" spans="1:28" ht="20.25" customHeight="1" x14ac:dyDescent="0.35">
      <c r="A98" s="100" t="s">
        <v>387</v>
      </c>
      <c r="B98" s="115">
        <v>26.8765</v>
      </c>
      <c r="C98" s="114">
        <v>1.4555</v>
      </c>
      <c r="D98" s="149">
        <v>25.420999999999999</v>
      </c>
      <c r="E98" s="114">
        <v>6.9085000000000001</v>
      </c>
      <c r="F98" s="114">
        <v>0.1076</v>
      </c>
      <c r="G98" s="114">
        <v>12.3454</v>
      </c>
      <c r="H98" s="114">
        <v>5.9071999999999996</v>
      </c>
      <c r="I98" s="114">
        <v>0.14549999999999999</v>
      </c>
      <c r="J98" s="114" t="s">
        <v>189</v>
      </c>
      <c r="K98" s="114" t="s">
        <v>189</v>
      </c>
      <c r="L98" s="114" t="s">
        <v>189</v>
      </c>
      <c r="M98" s="114" t="s">
        <v>189</v>
      </c>
      <c r="N98" s="114">
        <v>8.9599999999999999E-2</v>
      </c>
      <c r="O98" s="114" t="s">
        <v>189</v>
      </c>
      <c r="P98" s="114">
        <v>-8.2900000000000001E-2</v>
      </c>
      <c r="Q98" s="114" t="s">
        <v>189</v>
      </c>
      <c r="R98" s="114">
        <v>7.9924999999999997</v>
      </c>
      <c r="S98" s="114">
        <v>11.458600000000001</v>
      </c>
      <c r="T98" s="114">
        <v>0.75349999999999995</v>
      </c>
      <c r="U98" s="114">
        <v>0.72799999999999998</v>
      </c>
      <c r="V98" s="149">
        <v>26.9025</v>
      </c>
      <c r="W98" s="114">
        <v>6.1424000000000003</v>
      </c>
      <c r="X98" s="114">
        <v>0.2351</v>
      </c>
      <c r="Y98" s="114">
        <v>19.361499999999999</v>
      </c>
      <c r="AB98" s="193"/>
    </row>
    <row r="99" spans="1:28" ht="20.25" customHeight="1" x14ac:dyDescent="0.35">
      <c r="A99" s="100" t="s">
        <v>388</v>
      </c>
      <c r="B99" s="115">
        <v>27.1096</v>
      </c>
      <c r="C99" s="114">
        <v>1.4275</v>
      </c>
      <c r="D99" s="149">
        <v>25.682099999999998</v>
      </c>
      <c r="E99" s="114">
        <v>7.7051999999999996</v>
      </c>
      <c r="F99" s="114">
        <v>0.11990000000000001</v>
      </c>
      <c r="G99" s="114">
        <v>12.017200000000001</v>
      </c>
      <c r="H99" s="114">
        <v>5.5910000000000002</v>
      </c>
      <c r="I99" s="114">
        <v>0.2329</v>
      </c>
      <c r="J99" s="114" t="s">
        <v>189</v>
      </c>
      <c r="K99" s="114" t="s">
        <v>189</v>
      </c>
      <c r="L99" s="114" t="s">
        <v>189</v>
      </c>
      <c r="M99" s="114" t="s">
        <v>189</v>
      </c>
      <c r="N99" s="114">
        <v>9.69E-2</v>
      </c>
      <c r="O99" s="114" t="s">
        <v>189</v>
      </c>
      <c r="P99" s="114">
        <v>-8.1100000000000005E-2</v>
      </c>
      <c r="Q99" s="114" t="s">
        <v>189</v>
      </c>
      <c r="R99" s="114">
        <v>8.8605</v>
      </c>
      <c r="S99" s="114">
        <v>11.0787</v>
      </c>
      <c r="T99" s="114">
        <v>0.72050000000000003</v>
      </c>
      <c r="U99" s="114">
        <v>0.73550000000000004</v>
      </c>
      <c r="V99" s="149">
        <v>27.138100000000001</v>
      </c>
      <c r="W99" s="114">
        <v>5.9208999999999996</v>
      </c>
      <c r="X99" s="114">
        <v>0.32979999999999998</v>
      </c>
      <c r="Y99" s="114">
        <v>19.842300000000002</v>
      </c>
      <c r="AB99" s="193"/>
    </row>
    <row r="100" spans="1:28" ht="20.25" customHeight="1" x14ac:dyDescent="0.35">
      <c r="A100" s="100" t="s">
        <v>389</v>
      </c>
      <c r="B100" s="115">
        <v>27.3963</v>
      </c>
      <c r="C100" s="114">
        <v>1.4059999999999999</v>
      </c>
      <c r="D100" s="149">
        <v>25.990300000000001</v>
      </c>
      <c r="E100" s="114">
        <v>9.3719999999999999</v>
      </c>
      <c r="F100" s="114">
        <v>8.14E-2</v>
      </c>
      <c r="G100" s="114">
        <v>10.4152</v>
      </c>
      <c r="H100" s="114">
        <v>5.6981000000000002</v>
      </c>
      <c r="I100" s="114">
        <v>0.37630000000000002</v>
      </c>
      <c r="J100" s="114" t="s">
        <v>189</v>
      </c>
      <c r="K100" s="114" t="s">
        <v>189</v>
      </c>
      <c r="L100" s="114" t="s">
        <v>189</v>
      </c>
      <c r="M100" s="114" t="s">
        <v>189</v>
      </c>
      <c r="N100" s="114">
        <v>0.1099</v>
      </c>
      <c r="O100" s="114" t="s">
        <v>189</v>
      </c>
      <c r="P100" s="114">
        <v>-6.2799999999999995E-2</v>
      </c>
      <c r="Q100" s="114" t="s">
        <v>189</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3"/>
    </row>
    <row r="101" spans="1:28" ht="20.25" customHeight="1" x14ac:dyDescent="0.35">
      <c r="A101" s="100" t="s">
        <v>390</v>
      </c>
      <c r="B101" s="115">
        <v>30.2424</v>
      </c>
      <c r="C101" s="114">
        <v>1.5551999999999999</v>
      </c>
      <c r="D101" s="149">
        <v>28.687200000000001</v>
      </c>
      <c r="E101" s="114">
        <v>9.9695</v>
      </c>
      <c r="F101" s="114">
        <v>0.1668</v>
      </c>
      <c r="G101" s="114">
        <v>12.4976</v>
      </c>
      <c r="H101" s="114">
        <v>5.5255000000000001</v>
      </c>
      <c r="I101" s="114">
        <v>0.49769999999999998</v>
      </c>
      <c r="J101" s="114" t="s">
        <v>189</v>
      </c>
      <c r="K101" s="114" t="s">
        <v>189</v>
      </c>
      <c r="L101" s="114" t="s">
        <v>189</v>
      </c>
      <c r="M101" s="114" t="s">
        <v>189</v>
      </c>
      <c r="N101" s="114">
        <v>0.1087</v>
      </c>
      <c r="O101" s="114" t="s">
        <v>189</v>
      </c>
      <c r="P101" s="114">
        <v>-7.8600000000000003E-2</v>
      </c>
      <c r="Q101" s="114" t="s">
        <v>189</v>
      </c>
      <c r="R101" s="114">
        <v>11.209</v>
      </c>
      <c r="S101" s="114">
        <v>11.5336</v>
      </c>
      <c r="T101" s="114">
        <v>1.1151</v>
      </c>
      <c r="U101" s="114">
        <v>0.85950000000000004</v>
      </c>
      <c r="V101" s="149">
        <v>30.661799999999999</v>
      </c>
      <c r="W101" s="114">
        <v>6.1318999999999999</v>
      </c>
      <c r="X101" s="114">
        <v>0.60640000000000005</v>
      </c>
      <c r="Y101" s="114">
        <v>22.633900000000001</v>
      </c>
      <c r="AB101" s="193"/>
    </row>
    <row r="102" spans="1:28" ht="20.25" customHeight="1" x14ac:dyDescent="0.35">
      <c r="A102" s="100" t="s">
        <v>391</v>
      </c>
      <c r="B102" s="115">
        <v>32.207000000000001</v>
      </c>
      <c r="C102" s="114">
        <v>1.681</v>
      </c>
      <c r="D102" s="149">
        <v>30.526</v>
      </c>
      <c r="E102" s="114">
        <v>12.2127</v>
      </c>
      <c r="F102" s="114">
        <v>0.15640000000000001</v>
      </c>
      <c r="G102" s="114">
        <v>12.105600000000001</v>
      </c>
      <c r="H102" s="114">
        <v>5.6185999999999998</v>
      </c>
      <c r="I102" s="114">
        <v>0.38500000000000001</v>
      </c>
      <c r="J102" s="114" t="s">
        <v>189</v>
      </c>
      <c r="K102" s="114" t="s">
        <v>189</v>
      </c>
      <c r="L102" s="114" t="s">
        <v>189</v>
      </c>
      <c r="M102" s="114" t="s">
        <v>189</v>
      </c>
      <c r="N102" s="114">
        <v>0.12920000000000001</v>
      </c>
      <c r="O102" s="114" t="s">
        <v>189</v>
      </c>
      <c r="P102" s="114">
        <v>-8.14E-2</v>
      </c>
      <c r="Q102" s="114" t="s">
        <v>189</v>
      </c>
      <c r="R102" s="114">
        <v>13.5389</v>
      </c>
      <c r="S102" s="114">
        <v>11.0649</v>
      </c>
      <c r="T102" s="114">
        <v>0.64710000000000001</v>
      </c>
      <c r="U102" s="114">
        <v>0.91449999999999998</v>
      </c>
      <c r="V102" s="149">
        <v>32.087600000000002</v>
      </c>
      <c r="W102" s="114">
        <v>6.1327999999999996</v>
      </c>
      <c r="X102" s="114">
        <v>0.51419999999999999</v>
      </c>
      <c r="Y102" s="114">
        <v>24.474599999999999</v>
      </c>
      <c r="AB102" s="193"/>
    </row>
    <row r="103" spans="1:28" ht="20.25" customHeight="1" x14ac:dyDescent="0.35">
      <c r="A103" s="100" t="s">
        <v>392</v>
      </c>
      <c r="B103" s="115">
        <v>33.978900000000003</v>
      </c>
      <c r="C103" s="114">
        <v>1.8229</v>
      </c>
      <c r="D103" s="149">
        <v>32.156100000000002</v>
      </c>
      <c r="E103" s="114">
        <v>13.6439</v>
      </c>
      <c r="F103" s="114">
        <v>0.1358</v>
      </c>
      <c r="G103" s="114">
        <v>11.3246</v>
      </c>
      <c r="H103" s="114">
        <v>6.5301</v>
      </c>
      <c r="I103" s="114">
        <v>0.47120000000000001</v>
      </c>
      <c r="J103" s="114" t="s">
        <v>189</v>
      </c>
      <c r="K103" s="114" t="s">
        <v>189</v>
      </c>
      <c r="L103" s="114" t="s">
        <v>189</v>
      </c>
      <c r="M103" s="114" t="s">
        <v>189</v>
      </c>
      <c r="N103" s="114">
        <v>0.13869999999999999</v>
      </c>
      <c r="O103" s="114" t="s">
        <v>189</v>
      </c>
      <c r="P103" s="114">
        <v>-8.8200000000000001E-2</v>
      </c>
      <c r="Q103" s="114" t="s">
        <v>189</v>
      </c>
      <c r="R103" s="114">
        <v>14.987399999999999</v>
      </c>
      <c r="S103" s="114">
        <v>10.255599999999999</v>
      </c>
      <c r="T103" s="114">
        <v>0.70030000000000003</v>
      </c>
      <c r="U103" s="114">
        <v>0.96340000000000003</v>
      </c>
      <c r="V103" s="149">
        <v>33.819800000000001</v>
      </c>
      <c r="W103" s="114">
        <v>7.14</v>
      </c>
      <c r="X103" s="114">
        <v>0.6099</v>
      </c>
      <c r="Y103" s="114">
        <v>25.104299999999999</v>
      </c>
      <c r="AB103" s="193"/>
    </row>
    <row r="104" spans="1:28" ht="20.25" customHeight="1" x14ac:dyDescent="0.35">
      <c r="A104" s="100" t="s">
        <v>393</v>
      </c>
      <c r="B104" s="115">
        <v>34.2819</v>
      </c>
      <c r="C104" s="114">
        <v>1.8561000000000001</v>
      </c>
      <c r="D104" s="149">
        <v>32.425800000000002</v>
      </c>
      <c r="E104" s="114">
        <v>12.8385</v>
      </c>
      <c r="F104" s="114">
        <v>0.14510000000000001</v>
      </c>
      <c r="G104" s="114">
        <v>11.0036</v>
      </c>
      <c r="H104" s="114">
        <v>7.6479999999999997</v>
      </c>
      <c r="I104" s="114">
        <v>0.60799999999999998</v>
      </c>
      <c r="J104" s="114" t="s">
        <v>189</v>
      </c>
      <c r="K104" s="114" t="s">
        <v>189</v>
      </c>
      <c r="L104" s="114" t="s">
        <v>189</v>
      </c>
      <c r="M104" s="114" t="s">
        <v>189</v>
      </c>
      <c r="N104" s="114">
        <v>0.26129999999999998</v>
      </c>
      <c r="O104" s="114" t="s">
        <v>189</v>
      </c>
      <c r="P104" s="114">
        <v>-7.8600000000000003E-2</v>
      </c>
      <c r="Q104" s="114" t="s">
        <v>189</v>
      </c>
      <c r="R104" s="114">
        <v>13.7746</v>
      </c>
      <c r="S104" s="114">
        <v>10.4739</v>
      </c>
      <c r="T104" s="114">
        <v>0.60270000000000001</v>
      </c>
      <c r="U104" s="114">
        <v>0.78739999999999999</v>
      </c>
      <c r="V104" s="149">
        <v>33.815899999999999</v>
      </c>
      <c r="W104" s="114">
        <v>8.5173000000000005</v>
      </c>
      <c r="X104" s="114">
        <v>0.86929999999999996</v>
      </c>
      <c r="Y104" s="114">
        <v>23.987200000000001</v>
      </c>
      <c r="AB104" s="193"/>
    </row>
    <row r="105" spans="1:28" ht="20.25" customHeight="1" x14ac:dyDescent="0.35">
      <c r="A105" s="100" t="s">
        <v>394</v>
      </c>
      <c r="B105" s="115">
        <v>32.320300000000003</v>
      </c>
      <c r="C105" s="114">
        <v>1.7987</v>
      </c>
      <c r="D105" s="149">
        <v>30.521599999999999</v>
      </c>
      <c r="E105" s="114">
        <v>13.347300000000001</v>
      </c>
      <c r="F105" s="114">
        <v>0.2296</v>
      </c>
      <c r="G105" s="114">
        <v>10.0008</v>
      </c>
      <c r="H105" s="114">
        <v>6.3573000000000004</v>
      </c>
      <c r="I105" s="114">
        <v>0.40550000000000003</v>
      </c>
      <c r="J105" s="114" t="s">
        <v>189</v>
      </c>
      <c r="K105" s="114" t="s">
        <v>189</v>
      </c>
      <c r="L105" s="114" t="s">
        <v>189</v>
      </c>
      <c r="M105" s="114" t="s">
        <v>189</v>
      </c>
      <c r="N105" s="114">
        <v>0.25659999999999999</v>
      </c>
      <c r="O105" s="114" t="s">
        <v>189</v>
      </c>
      <c r="P105" s="114">
        <v>-7.5499999999999998E-2</v>
      </c>
      <c r="Q105" s="114" t="s">
        <v>189</v>
      </c>
      <c r="R105" s="114">
        <v>14.2941</v>
      </c>
      <c r="S105" s="114">
        <v>9.5402000000000005</v>
      </c>
      <c r="T105" s="114">
        <v>0.26119999999999999</v>
      </c>
      <c r="U105" s="114">
        <v>0.7409</v>
      </c>
      <c r="V105" s="149">
        <v>31.523700000000002</v>
      </c>
      <c r="W105" s="114">
        <v>7.0194000000000001</v>
      </c>
      <c r="X105" s="114">
        <v>0.66220000000000001</v>
      </c>
      <c r="Y105" s="114">
        <v>23.5777</v>
      </c>
      <c r="AB105" s="193"/>
    </row>
    <row r="106" spans="1:28" ht="20.25" customHeight="1" x14ac:dyDescent="0.35">
      <c r="A106" s="100" t="s">
        <v>395</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189</v>
      </c>
      <c r="K106" s="114" t="s">
        <v>189</v>
      </c>
      <c r="L106" s="114" t="s">
        <v>189</v>
      </c>
      <c r="M106" s="114" t="s">
        <v>189</v>
      </c>
      <c r="N106" s="114">
        <v>0.2571</v>
      </c>
      <c r="O106" s="114" t="s">
        <v>189</v>
      </c>
      <c r="P106" s="114">
        <v>-8.8099999999999998E-2</v>
      </c>
      <c r="Q106" s="114" t="s">
        <v>189</v>
      </c>
      <c r="R106" s="114">
        <v>14.4907</v>
      </c>
      <c r="S106" s="114">
        <v>10.3127</v>
      </c>
      <c r="T106" s="114">
        <v>0.53559999999999997</v>
      </c>
      <c r="U106" s="114">
        <v>0.76980000000000004</v>
      </c>
      <c r="V106" s="149">
        <v>33.020800000000001</v>
      </c>
      <c r="W106" s="114">
        <v>7.2572000000000001</v>
      </c>
      <c r="X106" s="114">
        <v>0.57489999999999997</v>
      </c>
      <c r="Y106" s="114">
        <v>24.546299999999999</v>
      </c>
      <c r="AB106" s="193"/>
    </row>
    <row r="107" spans="1:28" ht="20.25" customHeight="1" x14ac:dyDescent="0.35">
      <c r="A107" s="100" t="s">
        <v>396</v>
      </c>
      <c r="B107" s="115">
        <v>29.732299999999999</v>
      </c>
      <c r="C107" s="114">
        <v>1.5445</v>
      </c>
      <c r="D107" s="149">
        <v>28.1877</v>
      </c>
      <c r="E107" s="114">
        <v>10.08</v>
      </c>
      <c r="F107" s="114">
        <v>6.8199999999999997E-2</v>
      </c>
      <c r="G107" s="114">
        <v>11.8812</v>
      </c>
      <c r="H107" s="114">
        <v>5.7550999999999997</v>
      </c>
      <c r="I107" s="114">
        <v>0.29210000000000003</v>
      </c>
      <c r="J107" s="114" t="s">
        <v>189</v>
      </c>
      <c r="K107" s="114" t="s">
        <v>189</v>
      </c>
      <c r="L107" s="114" t="s">
        <v>189</v>
      </c>
      <c r="M107" s="114" t="s">
        <v>189</v>
      </c>
      <c r="N107" s="114">
        <v>0.2084</v>
      </c>
      <c r="O107" s="114" t="s">
        <v>189</v>
      </c>
      <c r="P107" s="114">
        <v>-9.7100000000000006E-2</v>
      </c>
      <c r="Q107" s="114" t="s">
        <v>189</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3"/>
    </row>
    <row r="108" spans="1:28" ht="20.25" customHeight="1" x14ac:dyDescent="0.35">
      <c r="A108" s="100" t="s">
        <v>397</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189</v>
      </c>
      <c r="K108" s="114" t="s">
        <v>189</v>
      </c>
      <c r="L108" s="114" t="s">
        <v>189</v>
      </c>
      <c r="M108" s="114" t="s">
        <v>189</v>
      </c>
      <c r="N108" s="114">
        <v>0.18049999999999999</v>
      </c>
      <c r="O108" s="114" t="s">
        <v>189</v>
      </c>
      <c r="P108" s="114">
        <v>-5.8999999999999997E-2</v>
      </c>
      <c r="Q108" s="114" t="s">
        <v>189</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3"/>
    </row>
    <row r="109" spans="1:28" ht="20.25" customHeight="1" x14ac:dyDescent="0.35">
      <c r="A109" s="100" t="s">
        <v>398</v>
      </c>
      <c r="B109" s="115">
        <v>26.9877</v>
      </c>
      <c r="C109" s="114">
        <v>1.5074000000000001</v>
      </c>
      <c r="D109" s="149">
        <v>25.4803</v>
      </c>
      <c r="E109" s="114">
        <v>7.5265000000000004</v>
      </c>
      <c r="F109" s="114">
        <v>0.1045</v>
      </c>
      <c r="G109" s="114">
        <v>11.178699999999999</v>
      </c>
      <c r="H109" s="114">
        <v>6.3611000000000004</v>
      </c>
      <c r="I109" s="114">
        <v>0.22539999999999999</v>
      </c>
      <c r="J109" s="114" t="s">
        <v>189</v>
      </c>
      <c r="K109" s="114" t="s">
        <v>189</v>
      </c>
      <c r="L109" s="114" t="s">
        <v>189</v>
      </c>
      <c r="M109" s="114" t="s">
        <v>189</v>
      </c>
      <c r="N109" s="114">
        <v>0.1542</v>
      </c>
      <c r="O109" s="114" t="s">
        <v>189</v>
      </c>
      <c r="P109" s="114">
        <v>-7.0099999999999996E-2</v>
      </c>
      <c r="Q109" s="114" t="s">
        <v>189</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3"/>
    </row>
    <row r="110" spans="1:28" ht="20.25" customHeight="1" x14ac:dyDescent="0.35">
      <c r="A110" s="100" t="s">
        <v>399</v>
      </c>
      <c r="B110" s="115">
        <v>27.076499999999999</v>
      </c>
      <c r="C110" s="114">
        <v>1.4411</v>
      </c>
      <c r="D110" s="149">
        <v>25.6355</v>
      </c>
      <c r="E110" s="114">
        <v>6.6829000000000001</v>
      </c>
      <c r="F110" s="114">
        <v>8.5900000000000004E-2</v>
      </c>
      <c r="G110" s="114">
        <v>12.242000000000001</v>
      </c>
      <c r="H110" s="114">
        <v>6.4088000000000003</v>
      </c>
      <c r="I110" s="114">
        <v>0.126</v>
      </c>
      <c r="J110" s="114" t="s">
        <v>189</v>
      </c>
      <c r="K110" s="114" t="s">
        <v>189</v>
      </c>
      <c r="L110" s="114" t="s">
        <v>189</v>
      </c>
      <c r="M110" s="114" t="s">
        <v>189</v>
      </c>
      <c r="N110" s="114">
        <v>0.1542</v>
      </c>
      <c r="O110" s="114" t="s">
        <v>189</v>
      </c>
      <c r="P110" s="114">
        <v>-6.4199999999999993E-2</v>
      </c>
      <c r="Q110" s="114" t="s">
        <v>189</v>
      </c>
      <c r="R110" s="114">
        <v>7.5206</v>
      </c>
      <c r="S110" s="114">
        <v>11.644399999999999</v>
      </c>
      <c r="T110" s="114">
        <v>0.56879999999999997</v>
      </c>
      <c r="U110" s="114">
        <v>0.67789999999999995</v>
      </c>
      <c r="V110" s="149">
        <v>26.882200000000001</v>
      </c>
      <c r="W110" s="114">
        <v>6.6890000000000001</v>
      </c>
      <c r="X110" s="114">
        <v>0.2802</v>
      </c>
      <c r="Y110" s="114">
        <v>19.0107</v>
      </c>
      <c r="AB110" s="193"/>
    </row>
    <row r="111" spans="1:28" ht="20.25" customHeight="1" x14ac:dyDescent="0.35">
      <c r="A111" s="100" t="s">
        <v>400</v>
      </c>
      <c r="B111" s="115">
        <v>26.558900000000001</v>
      </c>
      <c r="C111" s="114">
        <v>1.452</v>
      </c>
      <c r="D111" s="149">
        <v>25.106999999999999</v>
      </c>
      <c r="E111" s="114">
        <v>6.7054</v>
      </c>
      <c r="F111" s="114">
        <v>6.5299999999999997E-2</v>
      </c>
      <c r="G111" s="114">
        <v>11.201700000000001</v>
      </c>
      <c r="H111" s="114">
        <v>6.9114000000000004</v>
      </c>
      <c r="I111" s="114">
        <v>0.1336</v>
      </c>
      <c r="J111" s="114" t="s">
        <v>189</v>
      </c>
      <c r="K111" s="114" t="s">
        <v>189</v>
      </c>
      <c r="L111" s="114" t="s">
        <v>189</v>
      </c>
      <c r="M111" s="114" t="s">
        <v>189</v>
      </c>
      <c r="N111" s="114">
        <v>0.14749999999999999</v>
      </c>
      <c r="O111" s="114" t="s">
        <v>189</v>
      </c>
      <c r="P111" s="114">
        <v>-5.79E-2</v>
      </c>
      <c r="Q111" s="114" t="s">
        <v>189</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3"/>
    </row>
    <row r="112" spans="1:28" ht="20.25" customHeight="1" x14ac:dyDescent="0.35">
      <c r="A112" s="100" t="s">
        <v>401</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189</v>
      </c>
      <c r="K112" s="114" t="s">
        <v>189</v>
      </c>
      <c r="L112" s="114" t="s">
        <v>189</v>
      </c>
      <c r="M112" s="114" t="s">
        <v>189</v>
      </c>
      <c r="N112" s="114">
        <v>0.16109999999999999</v>
      </c>
      <c r="O112" s="114" t="s">
        <v>189</v>
      </c>
      <c r="P112" s="114">
        <v>-6.5299999999999997E-2</v>
      </c>
      <c r="Q112" s="114" t="s">
        <v>189</v>
      </c>
      <c r="R112" s="114">
        <v>7.7904</v>
      </c>
      <c r="S112" s="114">
        <v>12.269</v>
      </c>
      <c r="T112" s="114">
        <v>0.38229999999999997</v>
      </c>
      <c r="U112" s="114">
        <v>0.6794</v>
      </c>
      <c r="V112" s="149">
        <v>26.745799999999999</v>
      </c>
      <c r="W112" s="114">
        <v>5.851</v>
      </c>
      <c r="X112" s="114">
        <v>0.40639999999999998</v>
      </c>
      <c r="Y112" s="114">
        <v>19.898399999999999</v>
      </c>
      <c r="AB112" s="193"/>
    </row>
    <row r="113" spans="1:28" ht="20.25" customHeight="1" x14ac:dyDescent="0.35">
      <c r="A113" s="100" t="s">
        <v>402</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189</v>
      </c>
      <c r="K113" s="114" t="s">
        <v>189</v>
      </c>
      <c r="L113" s="114" t="s">
        <v>189</v>
      </c>
      <c r="M113" s="114" t="s">
        <v>189</v>
      </c>
      <c r="N113" s="114">
        <v>0.18440000000000001</v>
      </c>
      <c r="O113" s="114" t="s">
        <v>189</v>
      </c>
      <c r="P113" s="114">
        <v>-8.2799999999999999E-2</v>
      </c>
      <c r="Q113" s="114" t="s">
        <v>189</v>
      </c>
      <c r="R113" s="114">
        <v>10.115399999999999</v>
      </c>
      <c r="S113" s="114">
        <v>12.2362</v>
      </c>
      <c r="T113" s="114">
        <v>0.9032</v>
      </c>
      <c r="U113" s="114">
        <v>0.68579999999999997</v>
      </c>
      <c r="V113" s="149">
        <v>29.3904</v>
      </c>
      <c r="W113" s="114">
        <v>5.7171000000000003</v>
      </c>
      <c r="X113" s="114">
        <v>0.5857</v>
      </c>
      <c r="Y113" s="114">
        <v>22.167100000000001</v>
      </c>
      <c r="AB113" s="193"/>
    </row>
    <row r="114" spans="1:28" ht="20.25" customHeight="1" x14ac:dyDescent="0.35">
      <c r="A114" s="100" t="s">
        <v>403</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189</v>
      </c>
      <c r="K114" s="114" t="s">
        <v>189</v>
      </c>
      <c r="L114" s="114" t="s">
        <v>189</v>
      </c>
      <c r="M114" s="114" t="s">
        <v>189</v>
      </c>
      <c r="N114" s="114">
        <v>0.24690000000000001</v>
      </c>
      <c r="O114" s="114" t="s">
        <v>189</v>
      </c>
      <c r="P114" s="114">
        <v>-7.8799999999999995E-2</v>
      </c>
      <c r="Q114" s="114" t="s">
        <v>189</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3"/>
    </row>
    <row r="115" spans="1:28" ht="20.25" customHeight="1" x14ac:dyDescent="0.35">
      <c r="A115" s="100" t="s">
        <v>404</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189</v>
      </c>
      <c r="K115" s="114" t="s">
        <v>189</v>
      </c>
      <c r="L115" s="114" t="s">
        <v>189</v>
      </c>
      <c r="M115" s="114" t="s">
        <v>189</v>
      </c>
      <c r="N115" s="114">
        <v>0.27410000000000001</v>
      </c>
      <c r="O115" s="114" t="s">
        <v>189</v>
      </c>
      <c r="P115" s="114">
        <v>-0.1132</v>
      </c>
      <c r="Q115" s="114" t="s">
        <v>189</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3"/>
    </row>
    <row r="116" spans="1:28" ht="20.25" customHeight="1" x14ac:dyDescent="0.35">
      <c r="A116" s="100" t="s">
        <v>405</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189</v>
      </c>
      <c r="K116" s="114" t="s">
        <v>189</v>
      </c>
      <c r="L116" s="114" t="s">
        <v>189</v>
      </c>
      <c r="M116" s="114" t="s">
        <v>189</v>
      </c>
      <c r="N116" s="114">
        <v>0.29859999999999998</v>
      </c>
      <c r="O116" s="114" t="s">
        <v>189</v>
      </c>
      <c r="P116" s="114">
        <v>-0.1099</v>
      </c>
      <c r="Q116" s="114" t="s">
        <v>189</v>
      </c>
      <c r="R116" s="114">
        <v>17.260400000000001</v>
      </c>
      <c r="S116" s="114">
        <v>8.7881</v>
      </c>
      <c r="T116" s="114">
        <v>0.75960000000000005</v>
      </c>
      <c r="U116" s="114">
        <v>0.8841</v>
      </c>
      <c r="V116" s="149">
        <v>35.058100000000003</v>
      </c>
      <c r="W116" s="114">
        <v>7.7744999999999997</v>
      </c>
      <c r="X116" s="114">
        <v>0.68030000000000002</v>
      </c>
      <c r="Y116" s="114">
        <v>25.7499</v>
      </c>
      <c r="AB116" s="193"/>
    </row>
    <row r="117" spans="1:28" ht="20.25" customHeight="1" x14ac:dyDescent="0.35">
      <c r="A117" s="100" t="s">
        <v>406</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189</v>
      </c>
      <c r="K117" s="114" t="s">
        <v>189</v>
      </c>
      <c r="L117" s="114" t="s">
        <v>189</v>
      </c>
      <c r="M117" s="114" t="s">
        <v>189</v>
      </c>
      <c r="N117" s="114">
        <v>0.26419999999999999</v>
      </c>
      <c r="O117" s="114" t="s">
        <v>189</v>
      </c>
      <c r="P117" s="114">
        <v>-0.107</v>
      </c>
      <c r="Q117" s="114" t="s">
        <v>189</v>
      </c>
      <c r="R117" s="114">
        <v>15.4529</v>
      </c>
      <c r="S117" s="114">
        <v>8.4957999999999991</v>
      </c>
      <c r="T117" s="114">
        <v>0.22459999999999999</v>
      </c>
      <c r="U117" s="114">
        <v>0.80830000000000002</v>
      </c>
      <c r="V117" s="149">
        <v>31.374400000000001</v>
      </c>
      <c r="W117" s="114">
        <v>6.7641</v>
      </c>
      <c r="X117" s="114">
        <v>0.51149999999999995</v>
      </c>
      <c r="Y117" s="114">
        <v>23.6845</v>
      </c>
      <c r="AB117" s="193"/>
    </row>
    <row r="118" spans="1:28" ht="20.25" customHeight="1" x14ac:dyDescent="0.35">
      <c r="A118" s="100" t="s">
        <v>407</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189</v>
      </c>
      <c r="K118" s="114" t="s">
        <v>189</v>
      </c>
      <c r="L118" s="114" t="s">
        <v>189</v>
      </c>
      <c r="M118" s="114" t="s">
        <v>189</v>
      </c>
      <c r="N118" s="114">
        <v>0.28699999999999998</v>
      </c>
      <c r="O118" s="114" t="s">
        <v>189</v>
      </c>
      <c r="P118" s="114">
        <v>-0.11890000000000001</v>
      </c>
      <c r="Q118" s="114" t="s">
        <v>189</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3"/>
    </row>
    <row r="119" spans="1:28" ht="20.25" customHeight="1" x14ac:dyDescent="0.35">
      <c r="A119" s="100" t="s">
        <v>408</v>
      </c>
      <c r="B119" s="115">
        <v>28.203700000000001</v>
      </c>
      <c r="C119" s="114">
        <v>1.6536</v>
      </c>
      <c r="D119" s="149">
        <v>26.55</v>
      </c>
      <c r="E119" s="114">
        <v>9.7704000000000004</v>
      </c>
      <c r="F119" s="114">
        <v>0.18720000000000001</v>
      </c>
      <c r="G119" s="114">
        <v>9.8162000000000003</v>
      </c>
      <c r="H119" s="114">
        <v>6.3369999999999997</v>
      </c>
      <c r="I119" s="114">
        <v>0.3135</v>
      </c>
      <c r="J119" s="114" t="s">
        <v>189</v>
      </c>
      <c r="K119" s="114" t="s">
        <v>189</v>
      </c>
      <c r="L119" s="114" t="s">
        <v>189</v>
      </c>
      <c r="M119" s="114" t="s">
        <v>189</v>
      </c>
      <c r="N119" s="114">
        <v>0.19550000000000001</v>
      </c>
      <c r="O119" s="114" t="s">
        <v>189</v>
      </c>
      <c r="P119" s="114">
        <v>-6.9699999999999998E-2</v>
      </c>
      <c r="Q119" s="114" t="s">
        <v>189</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3"/>
    </row>
    <row r="120" spans="1:28" ht="20.25" customHeight="1" x14ac:dyDescent="0.35">
      <c r="A120" s="100" t="s">
        <v>409</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189</v>
      </c>
      <c r="K120" s="114" t="s">
        <v>189</v>
      </c>
      <c r="L120" s="114" t="s">
        <v>189</v>
      </c>
      <c r="M120" s="114" t="s">
        <v>189</v>
      </c>
      <c r="N120" s="114">
        <v>0.2016</v>
      </c>
      <c r="O120" s="114" t="s">
        <v>189</v>
      </c>
      <c r="P120" s="114">
        <v>-9.2100000000000001E-2</v>
      </c>
      <c r="Q120" s="114" t="s">
        <v>189</v>
      </c>
      <c r="R120" s="114">
        <v>10.845000000000001</v>
      </c>
      <c r="S120" s="114">
        <v>8.7335999999999991</v>
      </c>
      <c r="T120" s="114">
        <v>1.1428</v>
      </c>
      <c r="U120" s="114">
        <v>0.77390000000000003</v>
      </c>
      <c r="V120" s="149">
        <v>27.911100000000001</v>
      </c>
      <c r="W120" s="114">
        <v>6.7095000000000002</v>
      </c>
      <c r="X120" s="114">
        <v>0.4748</v>
      </c>
      <c r="Y120" s="114">
        <v>19.376999999999999</v>
      </c>
      <c r="AB120" s="193"/>
    </row>
    <row r="121" spans="1:28" ht="20.25" customHeight="1" x14ac:dyDescent="0.35">
      <c r="A121" s="100" t="s">
        <v>410</v>
      </c>
      <c r="B121" s="115">
        <v>26.481200000000001</v>
      </c>
      <c r="C121" s="114">
        <v>1.5987</v>
      </c>
      <c r="D121" s="149">
        <v>24.8826</v>
      </c>
      <c r="E121" s="114">
        <v>8.1961999999999993</v>
      </c>
      <c r="F121" s="114">
        <v>0.16739999999999999</v>
      </c>
      <c r="G121" s="114">
        <v>10.632300000000001</v>
      </c>
      <c r="H121" s="114">
        <v>5.6334</v>
      </c>
      <c r="I121" s="114">
        <v>0.17050000000000001</v>
      </c>
      <c r="J121" s="114" t="s">
        <v>189</v>
      </c>
      <c r="K121" s="114" t="s">
        <v>189</v>
      </c>
      <c r="L121" s="114" t="s">
        <v>189</v>
      </c>
      <c r="M121" s="114" t="s">
        <v>189</v>
      </c>
      <c r="N121" s="114">
        <v>0.1734</v>
      </c>
      <c r="O121" s="114" t="s">
        <v>189</v>
      </c>
      <c r="P121" s="114">
        <v>-9.06E-2</v>
      </c>
      <c r="Q121" s="114" t="s">
        <v>189</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3"/>
    </row>
    <row r="122" spans="1:28" ht="20.25" customHeight="1" x14ac:dyDescent="0.35">
      <c r="A122" s="100" t="s">
        <v>411</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189</v>
      </c>
      <c r="K122" s="114" t="s">
        <v>189</v>
      </c>
      <c r="L122" s="114" t="s">
        <v>189</v>
      </c>
      <c r="M122" s="114" t="s">
        <v>189</v>
      </c>
      <c r="N122" s="114">
        <v>0.1767</v>
      </c>
      <c r="O122" s="114" t="s">
        <v>189</v>
      </c>
      <c r="P122" s="114">
        <v>-0.11799999999999999</v>
      </c>
      <c r="Q122" s="114" t="s">
        <v>189</v>
      </c>
      <c r="R122" s="114">
        <v>10.4636</v>
      </c>
      <c r="S122" s="114">
        <v>9.2410999999999994</v>
      </c>
      <c r="T122" s="114">
        <v>0.50309999999999999</v>
      </c>
      <c r="U122" s="114">
        <v>0.75270000000000004</v>
      </c>
      <c r="V122" s="149">
        <v>26.8063</v>
      </c>
      <c r="W122" s="114">
        <v>6.1403999999999996</v>
      </c>
      <c r="X122" s="114">
        <v>0.30020000000000002</v>
      </c>
      <c r="Y122" s="114">
        <v>19.528099999999998</v>
      </c>
      <c r="AB122" s="193"/>
    </row>
    <row r="123" spans="1:28" ht="20.25" customHeight="1" x14ac:dyDescent="0.35">
      <c r="A123" s="100" t="s">
        <v>412</v>
      </c>
      <c r="B123" s="115">
        <v>26.645299999999999</v>
      </c>
      <c r="C123" s="114">
        <v>1.6501999999999999</v>
      </c>
      <c r="D123" s="149">
        <v>24.995200000000001</v>
      </c>
      <c r="E123" s="114">
        <v>8.1994000000000007</v>
      </c>
      <c r="F123" s="114">
        <v>0.1221</v>
      </c>
      <c r="G123" s="114">
        <v>10.279500000000001</v>
      </c>
      <c r="H123" s="114">
        <v>6.2141000000000002</v>
      </c>
      <c r="I123" s="114">
        <v>0.1236</v>
      </c>
      <c r="J123" s="114" t="s">
        <v>189</v>
      </c>
      <c r="K123" s="114" t="s">
        <v>189</v>
      </c>
      <c r="L123" s="114" t="s">
        <v>189</v>
      </c>
      <c r="M123" s="114" t="s">
        <v>189</v>
      </c>
      <c r="N123" s="114">
        <v>0.15540000000000001</v>
      </c>
      <c r="O123" s="114" t="s">
        <v>189</v>
      </c>
      <c r="P123" s="114">
        <v>-9.9000000000000005E-2</v>
      </c>
      <c r="Q123" s="114" t="s">
        <v>189</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3"/>
    </row>
    <row r="124" spans="1:28" ht="20.25" customHeight="1" x14ac:dyDescent="0.35">
      <c r="A124" s="100" t="s">
        <v>413</v>
      </c>
      <c r="B124" s="115">
        <v>27.6816</v>
      </c>
      <c r="C124" s="114">
        <v>1.6094999999999999</v>
      </c>
      <c r="D124" s="149">
        <v>26.072099999999999</v>
      </c>
      <c r="E124" s="114">
        <v>8.6647999999999996</v>
      </c>
      <c r="F124" s="114">
        <v>0.12609999999999999</v>
      </c>
      <c r="G124" s="114">
        <v>11.754099999999999</v>
      </c>
      <c r="H124" s="114">
        <v>5.1898</v>
      </c>
      <c r="I124" s="114">
        <v>0.2666</v>
      </c>
      <c r="J124" s="114" t="s">
        <v>189</v>
      </c>
      <c r="K124" s="114" t="s">
        <v>189</v>
      </c>
      <c r="L124" s="114" t="s">
        <v>189</v>
      </c>
      <c r="M124" s="114" t="s">
        <v>189</v>
      </c>
      <c r="N124" s="114">
        <v>0.1648</v>
      </c>
      <c r="O124" s="114" t="s">
        <v>189</v>
      </c>
      <c r="P124" s="114">
        <v>-9.4100000000000003E-2</v>
      </c>
      <c r="Q124" s="114" t="s">
        <v>189</v>
      </c>
      <c r="R124" s="114">
        <v>9.6961999999999993</v>
      </c>
      <c r="S124" s="114">
        <v>11.0137</v>
      </c>
      <c r="T124" s="114">
        <v>0.39589999999999997</v>
      </c>
      <c r="U124" s="114">
        <v>0.76200000000000001</v>
      </c>
      <c r="V124" s="149">
        <v>27.229900000000001</v>
      </c>
      <c r="W124" s="114">
        <v>5.6212</v>
      </c>
      <c r="X124" s="114">
        <v>0.43140000000000001</v>
      </c>
      <c r="Y124" s="114">
        <v>20.545000000000002</v>
      </c>
      <c r="AB124" s="193"/>
    </row>
    <row r="125" spans="1:28" ht="20.25" customHeight="1" x14ac:dyDescent="0.35">
      <c r="A125" s="100" t="s">
        <v>414</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189</v>
      </c>
      <c r="K125" s="114" t="s">
        <v>189</v>
      </c>
      <c r="L125" s="114" t="s">
        <v>189</v>
      </c>
      <c r="M125" s="114" t="s">
        <v>189</v>
      </c>
      <c r="N125" s="114">
        <v>0.1825</v>
      </c>
      <c r="O125" s="114" t="s">
        <v>189</v>
      </c>
      <c r="P125" s="114">
        <v>-0.10390000000000001</v>
      </c>
      <c r="Q125" s="114" t="s">
        <v>189</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3"/>
    </row>
    <row r="126" spans="1:28" ht="20.25" customHeight="1" x14ac:dyDescent="0.35">
      <c r="A126" s="100" t="s">
        <v>415</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189</v>
      </c>
      <c r="K126" s="114" t="s">
        <v>189</v>
      </c>
      <c r="L126" s="114" t="s">
        <v>189</v>
      </c>
      <c r="M126" s="114" t="s">
        <v>189</v>
      </c>
      <c r="N126" s="114">
        <v>0.26690000000000003</v>
      </c>
      <c r="O126" s="114" t="s">
        <v>189</v>
      </c>
      <c r="P126" s="114">
        <v>-9.9099999999999994E-2</v>
      </c>
      <c r="Q126" s="114" t="s">
        <v>189</v>
      </c>
      <c r="R126" s="114">
        <v>15.285</v>
      </c>
      <c r="S126" s="114">
        <v>9.9625000000000004</v>
      </c>
      <c r="T126" s="114">
        <v>0.70950000000000002</v>
      </c>
      <c r="U126" s="114">
        <v>0.94640000000000002</v>
      </c>
      <c r="V126" s="149">
        <v>31.631</v>
      </c>
      <c r="W126" s="114">
        <v>5.0934999999999997</v>
      </c>
      <c r="X126" s="114">
        <v>0.77700000000000002</v>
      </c>
      <c r="Y126" s="114">
        <v>24.980599999999999</v>
      </c>
      <c r="AB126" s="193"/>
    </row>
    <row r="127" spans="1:28" ht="20.25" customHeight="1" x14ac:dyDescent="0.35">
      <c r="A127" s="100" t="s">
        <v>416</v>
      </c>
      <c r="B127" s="115">
        <v>33.525500000000001</v>
      </c>
      <c r="C127" s="114">
        <v>1.9198</v>
      </c>
      <c r="D127" s="149">
        <v>31.605699999999999</v>
      </c>
      <c r="E127" s="114">
        <v>14.219099999999999</v>
      </c>
      <c r="F127" s="114">
        <v>0.2268</v>
      </c>
      <c r="G127" s="114">
        <v>11.4377</v>
      </c>
      <c r="H127" s="114">
        <v>4.9035000000000002</v>
      </c>
      <c r="I127" s="114">
        <v>0.63549999999999995</v>
      </c>
      <c r="J127" s="114" t="s">
        <v>189</v>
      </c>
      <c r="K127" s="114" t="s">
        <v>189</v>
      </c>
      <c r="L127" s="114" t="s">
        <v>189</v>
      </c>
      <c r="M127" s="114" t="s">
        <v>189</v>
      </c>
      <c r="N127" s="114">
        <v>0.27660000000000001</v>
      </c>
      <c r="O127" s="114" t="s">
        <v>189</v>
      </c>
      <c r="P127" s="114">
        <v>-9.35E-2</v>
      </c>
      <c r="Q127" s="114" t="s">
        <v>189</v>
      </c>
      <c r="R127" s="114">
        <v>15.5108</v>
      </c>
      <c r="S127" s="114">
        <v>10.6494</v>
      </c>
      <c r="T127" s="114">
        <v>0.18679999999999999</v>
      </c>
      <c r="U127" s="114">
        <v>0.99939999999999996</v>
      </c>
      <c r="V127" s="149">
        <v>32.791899999999998</v>
      </c>
      <c r="W127" s="114">
        <v>5.8156999999999996</v>
      </c>
      <c r="X127" s="114">
        <v>0.91220000000000001</v>
      </c>
      <c r="Y127" s="114">
        <v>25.883600000000001</v>
      </c>
      <c r="AB127" s="193"/>
    </row>
    <row r="128" spans="1:28" ht="20.25" customHeight="1" x14ac:dyDescent="0.35">
      <c r="A128" s="100" t="s">
        <v>417</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189</v>
      </c>
      <c r="L128" s="114" t="s">
        <v>189</v>
      </c>
      <c r="M128" s="114" t="s">
        <v>189</v>
      </c>
      <c r="N128" s="114">
        <v>0.23449999999999999</v>
      </c>
      <c r="O128" s="114" t="s">
        <v>189</v>
      </c>
      <c r="P128" s="114">
        <v>-9.1999999999999998E-2</v>
      </c>
      <c r="Q128" s="114" t="s">
        <v>189</v>
      </c>
      <c r="R128" s="114">
        <v>15.7563</v>
      </c>
      <c r="S128" s="114">
        <v>10.866099999999999</v>
      </c>
      <c r="T128" s="114">
        <v>0.2999</v>
      </c>
      <c r="U128" s="114">
        <v>1.1484000000000001</v>
      </c>
      <c r="V128" s="149">
        <v>34.138599999999997</v>
      </c>
      <c r="W128" s="114">
        <v>6.3944999999999999</v>
      </c>
      <c r="X128" s="114">
        <v>1.3658999999999999</v>
      </c>
      <c r="Y128" s="114">
        <v>26.387799999999999</v>
      </c>
      <c r="AB128" s="193"/>
    </row>
    <row r="129" spans="1:28" ht="20.25" customHeight="1" x14ac:dyDescent="0.35">
      <c r="A129" s="100" t="s">
        <v>418</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189</v>
      </c>
      <c r="L129" s="114" t="s">
        <v>189</v>
      </c>
      <c r="M129" s="114" t="s">
        <v>189</v>
      </c>
      <c r="N129" s="114">
        <v>0.2089</v>
      </c>
      <c r="O129" s="114" t="s">
        <v>189</v>
      </c>
      <c r="P129" s="114">
        <v>-9.5200000000000007E-2</v>
      </c>
      <c r="Q129" s="114" t="s">
        <v>189</v>
      </c>
      <c r="R129" s="114">
        <v>11.961600000000001</v>
      </c>
      <c r="S129" s="114">
        <v>12.382199999999999</v>
      </c>
      <c r="T129" s="114">
        <v>0.24429999999999999</v>
      </c>
      <c r="U129" s="114">
        <v>1.0343</v>
      </c>
      <c r="V129" s="149">
        <v>30.719200000000001</v>
      </c>
      <c r="W129" s="114">
        <v>5.4009</v>
      </c>
      <c r="X129" s="114">
        <v>0.91390000000000005</v>
      </c>
      <c r="Y129" s="114">
        <v>24.134899999999998</v>
      </c>
      <c r="AB129" s="193"/>
    </row>
    <row r="130" spans="1:28" ht="20.25" customHeight="1" x14ac:dyDescent="0.35">
      <c r="A130" s="100" t="s">
        <v>419</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189</v>
      </c>
      <c r="L130" s="114" t="s">
        <v>189</v>
      </c>
      <c r="M130" s="114" t="s">
        <v>189</v>
      </c>
      <c r="N130" s="114">
        <v>0.22309999999999999</v>
      </c>
      <c r="O130" s="114" t="s">
        <v>189</v>
      </c>
      <c r="P130" s="114">
        <v>-8.9499999999999996E-2</v>
      </c>
      <c r="Q130" s="114" t="s">
        <v>189</v>
      </c>
      <c r="R130" s="114">
        <v>12.225199999999999</v>
      </c>
      <c r="S130" s="114">
        <v>12.9856</v>
      </c>
      <c r="T130" s="114">
        <v>0.57699999999999996</v>
      </c>
      <c r="U130" s="114">
        <v>1.0777000000000001</v>
      </c>
      <c r="V130" s="149">
        <v>32.332299999999996</v>
      </c>
      <c r="W130" s="114">
        <v>5.7793999999999999</v>
      </c>
      <c r="X130" s="114">
        <v>1.173</v>
      </c>
      <c r="Y130" s="114">
        <v>24.9877</v>
      </c>
      <c r="AB130" s="193"/>
    </row>
    <row r="131" spans="1:28" ht="20.25" customHeight="1" x14ac:dyDescent="0.35">
      <c r="A131" s="100" t="s">
        <v>420</v>
      </c>
      <c r="B131" s="115">
        <v>28.209900000000001</v>
      </c>
      <c r="C131" s="114">
        <v>1.5041</v>
      </c>
      <c r="D131" s="149">
        <v>26.7058</v>
      </c>
      <c r="E131" s="114">
        <v>7.4470999999999998</v>
      </c>
      <c r="F131" s="114">
        <v>0.1401</v>
      </c>
      <c r="G131" s="114">
        <v>14.2567</v>
      </c>
      <c r="H131" s="114">
        <v>4.3647</v>
      </c>
      <c r="I131" s="114">
        <v>0.22919999999999999</v>
      </c>
      <c r="J131" s="114">
        <v>0.1988</v>
      </c>
      <c r="K131" s="114" t="s">
        <v>189</v>
      </c>
      <c r="L131" s="114" t="s">
        <v>189</v>
      </c>
      <c r="M131" s="114" t="s">
        <v>189</v>
      </c>
      <c r="N131" s="114">
        <v>0.15290000000000001</v>
      </c>
      <c r="O131" s="114" t="s">
        <v>189</v>
      </c>
      <c r="P131" s="114">
        <v>-8.3699999999999997E-2</v>
      </c>
      <c r="Q131" s="114" t="s">
        <v>189</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3"/>
    </row>
    <row r="132" spans="1:28" ht="20.25" customHeight="1" x14ac:dyDescent="0.35">
      <c r="A132" s="100" t="s">
        <v>421</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189</v>
      </c>
      <c r="L132" s="114" t="s">
        <v>189</v>
      </c>
      <c r="M132" s="114" t="s">
        <v>189</v>
      </c>
      <c r="N132" s="114">
        <v>0.1547</v>
      </c>
      <c r="O132" s="114" t="s">
        <v>189</v>
      </c>
      <c r="P132" s="114">
        <v>-9.5699999999999993E-2</v>
      </c>
      <c r="Q132" s="114" t="s">
        <v>189</v>
      </c>
      <c r="R132" s="114">
        <v>10.1083</v>
      </c>
      <c r="S132" s="114">
        <v>11.8063</v>
      </c>
      <c r="T132" s="114">
        <v>0.2792</v>
      </c>
      <c r="U132" s="114">
        <v>0.99460000000000004</v>
      </c>
      <c r="V132" s="149">
        <v>28.0229</v>
      </c>
      <c r="W132" s="114">
        <v>5.085</v>
      </c>
      <c r="X132" s="114">
        <v>0.65900000000000003</v>
      </c>
      <c r="Y132" s="114">
        <v>21.759899999999998</v>
      </c>
      <c r="AB132" s="193"/>
    </row>
    <row r="133" spans="1:28" ht="20.25" customHeight="1" x14ac:dyDescent="0.35">
      <c r="A133" s="100" t="s">
        <v>422</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189</v>
      </c>
      <c r="L133" s="114" t="s">
        <v>189</v>
      </c>
      <c r="M133" s="114" t="s">
        <v>189</v>
      </c>
      <c r="N133" s="114">
        <v>0.1391</v>
      </c>
      <c r="O133" s="114" t="s">
        <v>189</v>
      </c>
      <c r="P133" s="114">
        <v>-0.1008</v>
      </c>
      <c r="Q133" s="114" t="s">
        <v>189</v>
      </c>
      <c r="R133" s="114">
        <v>7.7542999999999997</v>
      </c>
      <c r="S133" s="114">
        <v>11.968</v>
      </c>
      <c r="T133" s="114">
        <v>0.7016</v>
      </c>
      <c r="U133" s="114">
        <v>0.92620000000000002</v>
      </c>
      <c r="V133" s="149">
        <v>26.537199999999999</v>
      </c>
      <c r="W133" s="114">
        <v>5.4269999999999996</v>
      </c>
      <c r="X133" s="114">
        <v>0.48770000000000002</v>
      </c>
      <c r="Y133" s="114">
        <v>19.583200000000001</v>
      </c>
      <c r="AB133" s="193"/>
    </row>
    <row r="134" spans="1:28" ht="20.25" customHeight="1" x14ac:dyDescent="0.35">
      <c r="A134" s="100" t="s">
        <v>423</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189</v>
      </c>
      <c r="L134" s="114" t="s">
        <v>189</v>
      </c>
      <c r="M134" s="114" t="s">
        <v>189</v>
      </c>
      <c r="N134" s="114">
        <v>0.14649999999999999</v>
      </c>
      <c r="O134" s="114" t="s">
        <v>189</v>
      </c>
      <c r="P134" s="114">
        <v>-0.1095</v>
      </c>
      <c r="Q134" s="114" t="s">
        <v>189</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3"/>
    </row>
    <row r="135" spans="1:28" ht="20.25" customHeight="1" x14ac:dyDescent="0.35">
      <c r="A135" s="100" t="s">
        <v>424</v>
      </c>
      <c r="B135" s="115">
        <v>26.57</v>
      </c>
      <c r="C135" s="114">
        <v>1.6894</v>
      </c>
      <c r="D135" s="149">
        <v>24.880600000000001</v>
      </c>
      <c r="E135" s="114">
        <v>8.1723999999999997</v>
      </c>
      <c r="F135" s="114">
        <v>0.1656</v>
      </c>
      <c r="G135" s="114">
        <v>11.0168</v>
      </c>
      <c r="H135" s="114">
        <v>4.9885000000000002</v>
      </c>
      <c r="I135" s="114">
        <v>0.2495</v>
      </c>
      <c r="J135" s="114">
        <v>0.27729999999999999</v>
      </c>
      <c r="K135" s="114" t="s">
        <v>189</v>
      </c>
      <c r="L135" s="114" t="s">
        <v>189</v>
      </c>
      <c r="M135" s="114" t="s">
        <v>189</v>
      </c>
      <c r="N135" s="114">
        <v>0.1295</v>
      </c>
      <c r="O135" s="114" t="s">
        <v>189</v>
      </c>
      <c r="P135" s="114">
        <v>-0.1191</v>
      </c>
      <c r="Q135" s="114" t="s">
        <v>189</v>
      </c>
      <c r="R135" s="114">
        <v>9.2509999999999994</v>
      </c>
      <c r="S135" s="114">
        <v>10.2333</v>
      </c>
      <c r="T135" s="114">
        <v>1.0646</v>
      </c>
      <c r="U135" s="114">
        <v>0.95609999999999995</v>
      </c>
      <c r="V135" s="149">
        <v>26.901199999999999</v>
      </c>
      <c r="W135" s="114">
        <v>5.6448999999999998</v>
      </c>
      <c r="X135" s="114">
        <v>0.65639999999999998</v>
      </c>
      <c r="Y135" s="114">
        <v>19.354700000000001</v>
      </c>
      <c r="AB135" s="193"/>
    </row>
    <row r="136" spans="1:28" ht="20.25" customHeight="1" x14ac:dyDescent="0.35">
      <c r="A136" s="100" t="s">
        <v>425</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189</v>
      </c>
      <c r="L136" s="114" t="s">
        <v>189</v>
      </c>
      <c r="M136" s="114" t="s">
        <v>189</v>
      </c>
      <c r="N136" s="114">
        <v>0.14169999999999999</v>
      </c>
      <c r="O136" s="114" t="s">
        <v>189</v>
      </c>
      <c r="P136" s="114">
        <v>-9.98E-2</v>
      </c>
      <c r="Q136" s="114" t="s">
        <v>189</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3"/>
    </row>
    <row r="137" spans="1:28" ht="20.25" customHeight="1" x14ac:dyDescent="0.35">
      <c r="A137" s="100" t="s">
        <v>426</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189</v>
      </c>
      <c r="L137" s="114" t="s">
        <v>189</v>
      </c>
      <c r="M137" s="114" t="s">
        <v>189</v>
      </c>
      <c r="N137" s="114">
        <v>0.15379999999999999</v>
      </c>
      <c r="O137" s="114" t="s">
        <v>189</v>
      </c>
      <c r="P137" s="114">
        <v>-0.1159</v>
      </c>
      <c r="Q137" s="114" t="s">
        <v>189</v>
      </c>
      <c r="R137" s="114">
        <v>12.4815</v>
      </c>
      <c r="S137" s="114">
        <v>11.8193</v>
      </c>
      <c r="T137" s="114">
        <v>0.3407</v>
      </c>
      <c r="U137" s="114">
        <v>1.1063000000000001</v>
      </c>
      <c r="V137" s="149">
        <v>30.598199999999999</v>
      </c>
      <c r="W137" s="114">
        <v>5.1201999999999996</v>
      </c>
      <c r="X137" s="114">
        <v>0.63160000000000005</v>
      </c>
      <c r="Y137" s="114">
        <v>24.146999999999998</v>
      </c>
      <c r="AB137" s="193"/>
    </row>
    <row r="138" spans="1:28" ht="20.25" customHeight="1" x14ac:dyDescent="0.35">
      <c r="A138" s="100" t="s">
        <v>427</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189</v>
      </c>
      <c r="L138" s="114" t="s">
        <v>189</v>
      </c>
      <c r="M138" s="114" t="s">
        <v>189</v>
      </c>
      <c r="N138" s="114">
        <v>0.2094</v>
      </c>
      <c r="O138" s="114" t="s">
        <v>189</v>
      </c>
      <c r="P138" s="114">
        <v>-0.1033</v>
      </c>
      <c r="Q138" s="114" t="s">
        <v>189</v>
      </c>
      <c r="R138" s="114">
        <v>15.5665</v>
      </c>
      <c r="S138" s="114">
        <v>10.7433</v>
      </c>
      <c r="T138" s="114">
        <v>0.34510000000000002</v>
      </c>
      <c r="U138" s="114">
        <v>1.1933</v>
      </c>
      <c r="V138" s="149">
        <v>32.9848</v>
      </c>
      <c r="W138" s="114">
        <v>5.4492000000000003</v>
      </c>
      <c r="X138" s="114">
        <v>0.90739999999999998</v>
      </c>
      <c r="Y138" s="114">
        <v>26.1004</v>
      </c>
      <c r="AB138" s="193"/>
    </row>
    <row r="139" spans="1:28" ht="20.25" customHeight="1" x14ac:dyDescent="0.35">
      <c r="A139" s="100" t="s">
        <v>428</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189</v>
      </c>
      <c r="L139" s="114" t="s">
        <v>189</v>
      </c>
      <c r="M139" s="114" t="s">
        <v>189</v>
      </c>
      <c r="N139" s="114">
        <v>0.21229999999999999</v>
      </c>
      <c r="O139" s="114" t="s">
        <v>189</v>
      </c>
      <c r="P139" s="114">
        <v>-0.12089999999999999</v>
      </c>
      <c r="Q139" s="114" t="s">
        <v>189</v>
      </c>
      <c r="R139" s="114">
        <v>16.722799999999999</v>
      </c>
      <c r="S139" s="114">
        <v>10.6609</v>
      </c>
      <c r="T139" s="114">
        <v>-0.1444</v>
      </c>
      <c r="U139" s="114">
        <v>1.2450000000000001</v>
      </c>
      <c r="V139" s="149">
        <v>33.908000000000001</v>
      </c>
      <c r="W139" s="114">
        <v>5.7568999999999999</v>
      </c>
      <c r="X139" s="114">
        <v>1.1248</v>
      </c>
      <c r="Y139" s="114">
        <v>27.171399999999998</v>
      </c>
      <c r="AB139" s="193"/>
    </row>
    <row r="140" spans="1:28" ht="20.25" customHeight="1" x14ac:dyDescent="0.35">
      <c r="A140" s="100" t="s">
        <v>429</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189</v>
      </c>
      <c r="L140" s="114" t="s">
        <v>189</v>
      </c>
      <c r="M140" s="114" t="s">
        <v>189</v>
      </c>
      <c r="N140" s="114">
        <v>0.2039</v>
      </c>
      <c r="O140" s="114" t="s">
        <v>189</v>
      </c>
      <c r="P140" s="114">
        <v>-9.98E-2</v>
      </c>
      <c r="Q140" s="114" t="s">
        <v>189</v>
      </c>
      <c r="R140" s="114">
        <v>11.9833</v>
      </c>
      <c r="S140" s="114">
        <v>14.807600000000001</v>
      </c>
      <c r="T140" s="114">
        <v>0.93210000000000004</v>
      </c>
      <c r="U140" s="114">
        <v>1.2616000000000001</v>
      </c>
      <c r="V140" s="149">
        <v>34.756799999999998</v>
      </c>
      <c r="W140" s="114">
        <v>6.0757000000000003</v>
      </c>
      <c r="X140" s="114">
        <v>1.4675</v>
      </c>
      <c r="Y140" s="114">
        <v>26.5871</v>
      </c>
      <c r="AB140" s="193"/>
    </row>
    <row r="141" spans="1:28" ht="20.25" customHeight="1" x14ac:dyDescent="0.35">
      <c r="A141" s="100" t="s">
        <v>430</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189</v>
      </c>
      <c r="L141" s="114" t="s">
        <v>189</v>
      </c>
      <c r="M141" s="114" t="s">
        <v>189</v>
      </c>
      <c r="N141" s="114">
        <v>0.216</v>
      </c>
      <c r="O141" s="114" t="s">
        <v>189</v>
      </c>
      <c r="P141" s="114">
        <v>-9.3299999999999994E-2</v>
      </c>
      <c r="Q141" s="114" t="s">
        <v>189</v>
      </c>
      <c r="R141" s="114">
        <v>10.7193</v>
      </c>
      <c r="S141" s="114">
        <v>14.090199999999999</v>
      </c>
      <c r="T141" s="114">
        <v>0.80840000000000001</v>
      </c>
      <c r="U141" s="114">
        <v>1.1695</v>
      </c>
      <c r="V141" s="149">
        <v>32.1633</v>
      </c>
      <c r="W141" s="114">
        <v>5.6852999999999998</v>
      </c>
      <c r="X141" s="114">
        <v>1.2071000000000001</v>
      </c>
      <c r="Y141" s="114">
        <v>24.593399999999999</v>
      </c>
      <c r="AB141" s="193"/>
    </row>
    <row r="142" spans="1:28" ht="20.25" customHeight="1" x14ac:dyDescent="0.35">
      <c r="A142" s="100" t="s">
        <v>431</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189</v>
      </c>
      <c r="L142" s="114" t="s">
        <v>189</v>
      </c>
      <c r="M142" s="114" t="s">
        <v>189</v>
      </c>
      <c r="N142" s="114">
        <v>0.1827</v>
      </c>
      <c r="O142" s="114" t="s">
        <v>189</v>
      </c>
      <c r="P142" s="114">
        <v>-0.1007</v>
      </c>
      <c r="Q142" s="114" t="s">
        <v>189</v>
      </c>
      <c r="R142" s="114">
        <v>11.2509</v>
      </c>
      <c r="S142" s="114">
        <v>14.606199999999999</v>
      </c>
      <c r="T142" s="114">
        <v>0.67469999999999997</v>
      </c>
      <c r="U142" s="114">
        <v>1.1978</v>
      </c>
      <c r="V142" s="149">
        <v>32.787799999999997</v>
      </c>
      <c r="W142" s="114">
        <v>5.3414999999999999</v>
      </c>
      <c r="X142" s="114">
        <v>1.2887999999999999</v>
      </c>
      <c r="Y142" s="114">
        <v>25.674600000000002</v>
      </c>
      <c r="AB142" s="193"/>
    </row>
    <row r="143" spans="1:28" ht="20.25" customHeight="1" x14ac:dyDescent="0.35">
      <c r="A143" s="100" t="s">
        <v>432</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189</v>
      </c>
      <c r="L143" s="114" t="s">
        <v>189</v>
      </c>
      <c r="M143" s="114" t="s">
        <v>189</v>
      </c>
      <c r="N143" s="114">
        <v>0.20469999999999999</v>
      </c>
      <c r="O143" s="114" t="s">
        <v>189</v>
      </c>
      <c r="P143" s="114">
        <v>-9.2499999999999999E-2</v>
      </c>
      <c r="Q143" s="114" t="s">
        <v>189</v>
      </c>
      <c r="R143" s="114">
        <v>11.6576</v>
      </c>
      <c r="S143" s="114">
        <v>12.9002</v>
      </c>
      <c r="T143" s="114">
        <v>0.89180000000000004</v>
      </c>
      <c r="U143" s="114">
        <v>1.1509</v>
      </c>
      <c r="V143" s="149">
        <v>30.4572</v>
      </c>
      <c r="W143" s="114">
        <v>4.1536999999999997</v>
      </c>
      <c r="X143" s="114">
        <v>0.93899999999999995</v>
      </c>
      <c r="Y143" s="114">
        <v>24.353200000000001</v>
      </c>
      <c r="AB143" s="193"/>
    </row>
    <row r="144" spans="1:28" ht="20.25" customHeight="1" x14ac:dyDescent="0.35">
      <c r="A144" s="100" t="s">
        <v>433</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189</v>
      </c>
      <c r="L144" s="114" t="s">
        <v>189</v>
      </c>
      <c r="M144" s="114" t="s">
        <v>189</v>
      </c>
      <c r="N144" s="114">
        <v>0.18640000000000001</v>
      </c>
      <c r="O144" s="114" t="s">
        <v>189</v>
      </c>
      <c r="P144" s="114">
        <v>-0.1033</v>
      </c>
      <c r="Q144" s="114" t="s">
        <v>189</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3"/>
    </row>
    <row r="145" spans="1:28" ht="20.25" customHeight="1" x14ac:dyDescent="0.35">
      <c r="A145" s="100" t="s">
        <v>434</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189</v>
      </c>
      <c r="L145" s="114" t="s">
        <v>189</v>
      </c>
      <c r="M145" s="114" t="s">
        <v>189</v>
      </c>
      <c r="N145" s="114">
        <v>0.17929999999999999</v>
      </c>
      <c r="O145" s="114" t="s">
        <v>189</v>
      </c>
      <c r="P145" s="114">
        <v>-0.1077</v>
      </c>
      <c r="Q145" s="114" t="s">
        <v>189</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3"/>
    </row>
    <row r="146" spans="1:28" ht="20.25" customHeight="1" x14ac:dyDescent="0.35">
      <c r="A146" s="100" t="s">
        <v>435</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189</v>
      </c>
      <c r="L146" s="114" t="s">
        <v>189</v>
      </c>
      <c r="M146" s="114" t="s">
        <v>189</v>
      </c>
      <c r="N146" s="114">
        <v>0.17430000000000001</v>
      </c>
      <c r="O146" s="114" t="s">
        <v>189</v>
      </c>
      <c r="P146" s="114">
        <v>-0.1222</v>
      </c>
      <c r="Q146" s="114" t="s">
        <v>189</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3"/>
    </row>
    <row r="147" spans="1:28" ht="20.25" customHeight="1" x14ac:dyDescent="0.35">
      <c r="A147" s="100" t="s">
        <v>436</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189</v>
      </c>
      <c r="L147" s="114" t="s">
        <v>189</v>
      </c>
      <c r="M147" s="114" t="s">
        <v>189</v>
      </c>
      <c r="N147" s="114">
        <v>0.1699</v>
      </c>
      <c r="O147" s="114" t="s">
        <v>189</v>
      </c>
      <c r="P147" s="114">
        <v>-0.1134</v>
      </c>
      <c r="Q147" s="114" t="s">
        <v>189</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3"/>
    </row>
    <row r="148" spans="1:28" ht="20.25" customHeight="1" x14ac:dyDescent="0.35">
      <c r="A148" s="100" t="s">
        <v>437</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189</v>
      </c>
      <c r="L148" s="114" t="s">
        <v>189</v>
      </c>
      <c r="M148" s="114" t="s">
        <v>189</v>
      </c>
      <c r="N148" s="114">
        <v>0.17799999999999999</v>
      </c>
      <c r="O148" s="114" t="s">
        <v>189</v>
      </c>
      <c r="P148" s="114">
        <v>-0.11509999999999999</v>
      </c>
      <c r="Q148" s="114" t="s">
        <v>189</v>
      </c>
      <c r="R148" s="114">
        <v>8.8518000000000008</v>
      </c>
      <c r="S148" s="114">
        <v>12.2653</v>
      </c>
      <c r="T148" s="114">
        <v>1.1055999999999999</v>
      </c>
      <c r="U148" s="114">
        <v>1.0568</v>
      </c>
      <c r="V148" s="149">
        <v>27.179400000000001</v>
      </c>
      <c r="W148" s="114">
        <v>4.1931000000000003</v>
      </c>
      <c r="X148" s="114">
        <v>0.72509999999999997</v>
      </c>
      <c r="Y148" s="114">
        <v>20.9392</v>
      </c>
      <c r="AB148" s="193"/>
    </row>
    <row r="149" spans="1:28" ht="20.25" customHeight="1" x14ac:dyDescent="0.35">
      <c r="A149" s="100" t="s">
        <v>438</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189</v>
      </c>
      <c r="L149" s="114" t="s">
        <v>189</v>
      </c>
      <c r="M149" s="114" t="s">
        <v>189</v>
      </c>
      <c r="N149" s="114">
        <v>0.21540000000000001</v>
      </c>
      <c r="O149" s="114" t="s">
        <v>189</v>
      </c>
      <c r="P149" s="114">
        <v>-0.1154</v>
      </c>
      <c r="Q149" s="114" t="s">
        <v>189</v>
      </c>
      <c r="R149" s="114">
        <v>11.039400000000001</v>
      </c>
      <c r="S149" s="114">
        <v>12.6172</v>
      </c>
      <c r="T149" s="114">
        <v>0.57769999999999999</v>
      </c>
      <c r="U149" s="114">
        <v>1.2161</v>
      </c>
      <c r="V149" s="149">
        <v>30.254000000000001</v>
      </c>
      <c r="W149" s="114">
        <v>5.1345000000000001</v>
      </c>
      <c r="X149" s="114">
        <v>1.2811999999999999</v>
      </c>
      <c r="Y149" s="114">
        <v>23.441099999999999</v>
      </c>
      <c r="AB149" s="193"/>
    </row>
    <row r="150" spans="1:28" ht="20.25" customHeight="1" x14ac:dyDescent="0.35">
      <c r="A150" s="100" t="s">
        <v>439</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189</v>
      </c>
      <c r="L150" s="114" t="s">
        <v>189</v>
      </c>
      <c r="M150" s="114" t="s">
        <v>189</v>
      </c>
      <c r="N150" s="114">
        <v>0.1996</v>
      </c>
      <c r="O150" s="114" t="s">
        <v>189</v>
      </c>
      <c r="P150" s="114">
        <v>-0.11459999999999999</v>
      </c>
      <c r="Q150" s="114" t="s">
        <v>189</v>
      </c>
      <c r="R150" s="114">
        <v>12.7492</v>
      </c>
      <c r="S150" s="114">
        <v>11.8094</v>
      </c>
      <c r="T150" s="114">
        <v>0.55669999999999997</v>
      </c>
      <c r="U150" s="114">
        <v>1.2535000000000001</v>
      </c>
      <c r="V150" s="149">
        <v>31.146000000000001</v>
      </c>
      <c r="W150" s="114">
        <v>5.0914000000000001</v>
      </c>
      <c r="X150" s="114">
        <v>1.2394000000000001</v>
      </c>
      <c r="Y150" s="114">
        <v>24.358899999999998</v>
      </c>
      <c r="AB150" s="193"/>
    </row>
    <row r="151" spans="1:28" ht="20.25" customHeight="1" x14ac:dyDescent="0.35">
      <c r="A151" s="100" t="s">
        <v>440</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189</v>
      </c>
      <c r="L151" s="114" t="s">
        <v>189</v>
      </c>
      <c r="M151" s="114" t="s">
        <v>189</v>
      </c>
      <c r="N151" s="114">
        <v>0.2361</v>
      </c>
      <c r="O151" s="114" t="s">
        <v>189</v>
      </c>
      <c r="P151" s="114">
        <v>-0.1186</v>
      </c>
      <c r="Q151" s="114" t="s">
        <v>189</v>
      </c>
      <c r="R151" s="114">
        <v>14.227600000000001</v>
      </c>
      <c r="S151" s="114">
        <v>11.7879</v>
      </c>
      <c r="T151" s="114">
        <v>0.19719999999999999</v>
      </c>
      <c r="U151" s="114">
        <v>1.3527</v>
      </c>
      <c r="V151" s="149">
        <v>33.206400000000002</v>
      </c>
      <c r="W151" s="114">
        <v>5.9958999999999998</v>
      </c>
      <c r="X151" s="114">
        <v>1.2105999999999999</v>
      </c>
      <c r="Y151" s="114">
        <v>25.779199999999999</v>
      </c>
      <c r="AB151" s="193"/>
    </row>
    <row r="152" spans="1:28" ht="20.25" customHeight="1" x14ac:dyDescent="0.35">
      <c r="A152" s="100" t="s">
        <v>441</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189</v>
      </c>
      <c r="L152" s="114" t="s">
        <v>189</v>
      </c>
      <c r="M152" s="114" t="s">
        <v>189</v>
      </c>
      <c r="N152" s="114">
        <v>0.24340000000000001</v>
      </c>
      <c r="O152" s="114" t="s">
        <v>189</v>
      </c>
      <c r="P152" s="114">
        <v>-0.1149</v>
      </c>
      <c r="Q152" s="114" t="s">
        <v>189</v>
      </c>
      <c r="R152" s="114">
        <v>15.165699999999999</v>
      </c>
      <c r="S152" s="114">
        <v>11.507</v>
      </c>
      <c r="T152" s="114">
        <v>7.7799999999999994E-2</v>
      </c>
      <c r="U152" s="114">
        <v>1.5145</v>
      </c>
      <c r="V152" s="149">
        <v>34.069600000000001</v>
      </c>
      <c r="W152" s="114">
        <v>5.4680999999999997</v>
      </c>
      <c r="X152" s="114">
        <v>1.4411</v>
      </c>
      <c r="Y152" s="114">
        <v>27.123999999999999</v>
      </c>
      <c r="AB152" s="193"/>
    </row>
    <row r="153" spans="1:28" ht="20.25" customHeight="1" x14ac:dyDescent="0.35">
      <c r="A153" s="100" t="s">
        <v>442</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189</v>
      </c>
      <c r="L153" s="114" t="s">
        <v>189</v>
      </c>
      <c r="M153" s="114" t="s">
        <v>189</v>
      </c>
      <c r="N153" s="114">
        <v>0.2331</v>
      </c>
      <c r="O153" s="114" t="s">
        <v>189</v>
      </c>
      <c r="P153" s="114">
        <v>-0.109</v>
      </c>
      <c r="Q153" s="114" t="s">
        <v>189</v>
      </c>
      <c r="R153" s="114">
        <v>12.483000000000001</v>
      </c>
      <c r="S153" s="114">
        <v>10.1591</v>
      </c>
      <c r="T153" s="114">
        <v>0.19589999999999999</v>
      </c>
      <c r="U153" s="114">
        <v>1.353</v>
      </c>
      <c r="V153" s="149">
        <v>30.562100000000001</v>
      </c>
      <c r="W153" s="114">
        <v>6.2549000000000001</v>
      </c>
      <c r="X153" s="114">
        <v>1.0302</v>
      </c>
      <c r="Y153" s="114">
        <v>22.8672</v>
      </c>
      <c r="AB153" s="193"/>
    </row>
    <row r="154" spans="1:28" ht="20.25" customHeight="1" x14ac:dyDescent="0.35">
      <c r="A154" s="100" t="s">
        <v>443</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189</v>
      </c>
      <c r="L154" s="114" t="s">
        <v>189</v>
      </c>
      <c r="M154" s="114" t="s">
        <v>189</v>
      </c>
      <c r="N154" s="114">
        <v>0.24909999999999999</v>
      </c>
      <c r="O154" s="114" t="s">
        <v>189</v>
      </c>
      <c r="P154" s="114">
        <v>-0.10539999999999999</v>
      </c>
      <c r="Q154" s="114" t="s">
        <v>189</v>
      </c>
      <c r="R154" s="114">
        <v>9.6835000000000004</v>
      </c>
      <c r="S154" s="114">
        <v>11.7502</v>
      </c>
      <c r="T154" s="114">
        <v>0.29199999999999998</v>
      </c>
      <c r="U154" s="114">
        <v>1.3636999999999999</v>
      </c>
      <c r="V154" s="149">
        <v>30.898700000000002</v>
      </c>
      <c r="W154" s="114">
        <v>7.5561999999999996</v>
      </c>
      <c r="X154" s="114">
        <v>1.4094</v>
      </c>
      <c r="Y154" s="114">
        <v>21.792100000000001</v>
      </c>
      <c r="AB154" s="193"/>
    </row>
    <row r="155" spans="1:28" ht="20.25" customHeight="1" x14ac:dyDescent="0.35">
      <c r="A155" s="100" t="s">
        <v>444</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189</v>
      </c>
      <c r="L155" s="114" t="s">
        <v>189</v>
      </c>
      <c r="M155" s="114" t="s">
        <v>189</v>
      </c>
      <c r="N155" s="114">
        <v>0.1885</v>
      </c>
      <c r="O155" s="114" t="s">
        <v>189</v>
      </c>
      <c r="P155" s="114">
        <v>-7.2499999999999995E-2</v>
      </c>
      <c r="Q155" s="114" t="s">
        <v>189</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3"/>
    </row>
    <row r="156" spans="1:28" ht="20.25" customHeight="1" x14ac:dyDescent="0.35">
      <c r="A156" s="100" t="s">
        <v>445</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189</v>
      </c>
      <c r="L156" s="114" t="s">
        <v>189</v>
      </c>
      <c r="M156" s="114" t="s">
        <v>189</v>
      </c>
      <c r="N156" s="114">
        <v>0.1898</v>
      </c>
      <c r="O156" s="114" t="s">
        <v>189</v>
      </c>
      <c r="P156" s="114">
        <v>-9.2799999999999994E-2</v>
      </c>
      <c r="Q156" s="114" t="s">
        <v>189</v>
      </c>
      <c r="R156" s="114">
        <v>5.76</v>
      </c>
      <c r="S156" s="114">
        <v>11.9636</v>
      </c>
      <c r="T156" s="114">
        <v>1.2206999999999999</v>
      </c>
      <c r="U156" s="114">
        <v>1.2074</v>
      </c>
      <c r="V156" s="149">
        <v>26.443300000000001</v>
      </c>
      <c r="W156" s="114">
        <v>6.0080999999999998</v>
      </c>
      <c r="X156" s="114">
        <v>1.0952</v>
      </c>
      <c r="Y156" s="114">
        <v>18.099900000000002</v>
      </c>
      <c r="AB156" s="193"/>
    </row>
    <row r="157" spans="1:28" ht="20.25" customHeight="1" x14ac:dyDescent="0.35">
      <c r="A157" s="100" t="s">
        <v>446</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189</v>
      </c>
      <c r="L157" s="114" t="s">
        <v>189</v>
      </c>
      <c r="M157" s="114" t="s">
        <v>189</v>
      </c>
      <c r="N157" s="114">
        <v>0.17879999999999999</v>
      </c>
      <c r="O157" s="114" t="s">
        <v>189</v>
      </c>
      <c r="P157" s="114">
        <v>-9.3299999999999994E-2</v>
      </c>
      <c r="Q157" s="114" t="s">
        <v>189</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3"/>
    </row>
    <row r="158" spans="1:28" ht="20.25" customHeight="1" x14ac:dyDescent="0.35">
      <c r="A158" s="100" t="s">
        <v>447</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189</v>
      </c>
      <c r="L158" s="114" t="s">
        <v>189</v>
      </c>
      <c r="M158" s="114" t="s">
        <v>189</v>
      </c>
      <c r="N158" s="114">
        <v>0.17660000000000001</v>
      </c>
      <c r="O158" s="114" t="s">
        <v>189</v>
      </c>
      <c r="P158" s="114">
        <v>-9.9599999999999994E-2</v>
      </c>
      <c r="Q158" s="114" t="s">
        <v>189</v>
      </c>
      <c r="R158" s="114">
        <v>5.5883000000000003</v>
      </c>
      <c r="S158" s="114">
        <v>12.3436</v>
      </c>
      <c r="T158" s="114">
        <v>0.6643</v>
      </c>
      <c r="U158" s="114">
        <v>1.4009</v>
      </c>
      <c r="V158" s="149">
        <v>26.148599999999998</v>
      </c>
      <c r="W158" s="114">
        <v>6.4344000000000001</v>
      </c>
      <c r="X158" s="114">
        <v>0.71430000000000005</v>
      </c>
      <c r="Y158" s="114">
        <v>17.7485</v>
      </c>
      <c r="AB158" s="193"/>
    </row>
    <row r="159" spans="1:28" ht="20.25" customHeight="1" x14ac:dyDescent="0.35">
      <c r="A159" s="100" t="s">
        <v>448</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189</v>
      </c>
      <c r="L159" s="114" t="s">
        <v>189</v>
      </c>
      <c r="M159" s="114" t="s">
        <v>189</v>
      </c>
      <c r="N159" s="114">
        <v>0.17399999999999999</v>
      </c>
      <c r="O159" s="114" t="s">
        <v>189</v>
      </c>
      <c r="P159" s="114">
        <v>-9.0800000000000006E-2</v>
      </c>
      <c r="Q159" s="114" t="s">
        <v>189</v>
      </c>
      <c r="R159" s="114">
        <v>4.9728000000000003</v>
      </c>
      <c r="S159" s="114">
        <v>12.781700000000001</v>
      </c>
      <c r="T159" s="114">
        <v>0.3674</v>
      </c>
      <c r="U159" s="114">
        <v>1.4007000000000001</v>
      </c>
      <c r="V159" s="149">
        <v>25.8476</v>
      </c>
      <c r="W159" s="114">
        <v>6.5968999999999998</v>
      </c>
      <c r="X159" s="114">
        <v>1.0649999999999999</v>
      </c>
      <c r="Y159" s="114">
        <v>17.573499999999999</v>
      </c>
      <c r="AB159" s="193"/>
    </row>
    <row r="160" spans="1:28" ht="20.25" customHeight="1" x14ac:dyDescent="0.35">
      <c r="A160" s="100" t="s">
        <v>449</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189</v>
      </c>
      <c r="L160" s="114" t="s">
        <v>189</v>
      </c>
      <c r="M160" s="114" t="s">
        <v>189</v>
      </c>
      <c r="N160" s="114">
        <v>0.1308</v>
      </c>
      <c r="O160" s="114" t="s">
        <v>189</v>
      </c>
      <c r="P160" s="114">
        <v>-9.8000000000000004E-2</v>
      </c>
      <c r="Q160" s="114" t="s">
        <v>189</v>
      </c>
      <c r="R160" s="114">
        <v>5.7759</v>
      </c>
      <c r="S160" s="114">
        <v>13.107900000000001</v>
      </c>
      <c r="T160" s="114">
        <v>-0.22009999999999999</v>
      </c>
      <c r="U160" s="114">
        <v>1.4311</v>
      </c>
      <c r="V160" s="149">
        <v>25.8139</v>
      </c>
      <c r="W160" s="114">
        <v>5.9541000000000004</v>
      </c>
      <c r="X160" s="114">
        <v>1.103</v>
      </c>
      <c r="Y160" s="114">
        <v>18.7468</v>
      </c>
      <c r="AB160" s="193"/>
    </row>
    <row r="161" spans="1:28" ht="20.25" customHeight="1" x14ac:dyDescent="0.35">
      <c r="A161" s="100" t="s">
        <v>450</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189</v>
      </c>
      <c r="L161" s="114" t="s">
        <v>189</v>
      </c>
      <c r="M161" s="114" t="s">
        <v>189</v>
      </c>
      <c r="N161" s="114">
        <v>0.17599999999999999</v>
      </c>
      <c r="O161" s="114" t="s">
        <v>189</v>
      </c>
      <c r="P161" s="114">
        <v>-9.8000000000000004E-2</v>
      </c>
      <c r="Q161" s="114" t="s">
        <v>189</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3"/>
    </row>
    <row r="162" spans="1:28" ht="20.25" customHeight="1" x14ac:dyDescent="0.35">
      <c r="A162" s="100" t="s">
        <v>451</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189</v>
      </c>
      <c r="L162" s="114" t="s">
        <v>189</v>
      </c>
      <c r="M162" s="114" t="s">
        <v>189</v>
      </c>
      <c r="N162" s="114">
        <v>0.2354</v>
      </c>
      <c r="O162" s="114" t="s">
        <v>189</v>
      </c>
      <c r="P162" s="114">
        <v>-8.5300000000000001E-2</v>
      </c>
      <c r="Q162" s="114" t="s">
        <v>189</v>
      </c>
      <c r="R162" s="114">
        <v>7.8251999999999997</v>
      </c>
      <c r="S162" s="114">
        <v>14.1751</v>
      </c>
      <c r="T162" s="114">
        <v>-0.30709999999999998</v>
      </c>
      <c r="U162" s="114">
        <v>1.4743999999999999</v>
      </c>
      <c r="V162" s="149">
        <v>29.4375</v>
      </c>
      <c r="W162" s="114">
        <v>6.5975999999999999</v>
      </c>
      <c r="X162" s="114">
        <v>1.5396000000000001</v>
      </c>
      <c r="Y162" s="114">
        <v>21.7578</v>
      </c>
      <c r="AB162" s="193"/>
    </row>
    <row r="163" spans="1:28" ht="20.25" customHeight="1" x14ac:dyDescent="0.35">
      <c r="A163" s="100" t="s">
        <v>452</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189</v>
      </c>
      <c r="L163" s="114" t="s">
        <v>189</v>
      </c>
      <c r="M163" s="114" t="s">
        <v>189</v>
      </c>
      <c r="N163" s="114">
        <v>0.22620000000000001</v>
      </c>
      <c r="O163" s="114" t="s">
        <v>189</v>
      </c>
      <c r="P163" s="114">
        <v>-0.1109</v>
      </c>
      <c r="Q163" s="114" t="s">
        <v>189</v>
      </c>
      <c r="R163" s="114">
        <v>9.8770000000000007</v>
      </c>
      <c r="S163" s="114">
        <v>14.7089</v>
      </c>
      <c r="T163" s="114">
        <v>-0.31290000000000001</v>
      </c>
      <c r="U163" s="114">
        <v>1.5984</v>
      </c>
      <c r="V163" s="149">
        <v>31.933900000000001</v>
      </c>
      <c r="W163" s="114">
        <v>6.4063999999999997</v>
      </c>
      <c r="X163" s="114">
        <v>1.1778</v>
      </c>
      <c r="Y163" s="114">
        <v>24.352799999999998</v>
      </c>
      <c r="AB163" s="193"/>
    </row>
    <row r="164" spans="1:28" ht="20.25" customHeight="1" x14ac:dyDescent="0.35">
      <c r="A164" s="100" t="s">
        <v>453</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189</v>
      </c>
      <c r="N164" s="114">
        <v>0.30049999999999999</v>
      </c>
      <c r="O164" s="114" t="s">
        <v>189</v>
      </c>
      <c r="P164" s="114">
        <v>-0.108</v>
      </c>
      <c r="Q164" s="114" t="s">
        <v>189</v>
      </c>
      <c r="R164" s="114">
        <v>12.4354</v>
      </c>
      <c r="S164" s="114">
        <v>14.5434</v>
      </c>
      <c r="T164" s="114">
        <v>-0.73160000000000003</v>
      </c>
      <c r="U164" s="114">
        <v>1.4812000000000001</v>
      </c>
      <c r="V164" s="149">
        <v>34.557899999999997</v>
      </c>
      <c r="W164" s="114">
        <v>7.0140000000000002</v>
      </c>
      <c r="X164" s="114">
        <v>1.2445999999999999</v>
      </c>
      <c r="Y164" s="114">
        <v>26.9023</v>
      </c>
      <c r="AB164" s="193"/>
    </row>
    <row r="165" spans="1:28" ht="20.25" customHeight="1" x14ac:dyDescent="0.35">
      <c r="A165" s="100" t="s">
        <v>454</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189</v>
      </c>
      <c r="N165" s="114">
        <v>0.23680000000000001</v>
      </c>
      <c r="O165" s="114" t="s">
        <v>189</v>
      </c>
      <c r="P165" s="114">
        <v>-0.1007</v>
      </c>
      <c r="Q165" s="114" t="s">
        <v>189</v>
      </c>
      <c r="R165" s="114">
        <v>10.7547</v>
      </c>
      <c r="S165" s="114">
        <v>13.192600000000001</v>
      </c>
      <c r="T165" s="114">
        <v>-0.5514</v>
      </c>
      <c r="U165" s="114">
        <v>1.2968999999999999</v>
      </c>
      <c r="V165" s="149">
        <v>30.358899999999998</v>
      </c>
      <c r="W165" s="114">
        <v>5.8239000000000001</v>
      </c>
      <c r="X165" s="114">
        <v>0.8337</v>
      </c>
      <c r="Y165" s="114">
        <v>23.8902</v>
      </c>
      <c r="AB165" s="193"/>
    </row>
    <row r="166" spans="1:28" ht="20.25" customHeight="1" x14ac:dyDescent="0.35">
      <c r="A166" s="100" t="s">
        <v>455</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189</v>
      </c>
      <c r="N166" s="114">
        <v>0.2702</v>
      </c>
      <c r="O166" s="114" t="s">
        <v>189</v>
      </c>
      <c r="P166" s="114">
        <v>-8.3699999999999997E-2</v>
      </c>
      <c r="Q166" s="114" t="s">
        <v>189</v>
      </c>
      <c r="R166" s="114">
        <v>8.0094999999999992</v>
      </c>
      <c r="S166" s="114">
        <v>15.6189</v>
      </c>
      <c r="T166" s="114">
        <v>-0.4083</v>
      </c>
      <c r="U166" s="114">
        <v>1.3359000000000001</v>
      </c>
      <c r="V166" s="149">
        <v>31.421399999999998</v>
      </c>
      <c r="W166" s="114">
        <v>6.9702999999999999</v>
      </c>
      <c r="X166" s="114">
        <v>1.2077</v>
      </c>
      <c r="Y166" s="114">
        <v>23.607099999999999</v>
      </c>
      <c r="AB166" s="193"/>
    </row>
    <row r="167" spans="1:28" ht="20.25" customHeight="1" x14ac:dyDescent="0.35">
      <c r="A167" s="100" t="s">
        <v>456</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189</v>
      </c>
      <c r="N167" s="114">
        <v>0.24879999999999999</v>
      </c>
      <c r="O167" s="114" t="s">
        <v>189</v>
      </c>
      <c r="P167" s="114">
        <v>-8.6800000000000002E-2</v>
      </c>
      <c r="Q167" s="114" t="s">
        <v>189</v>
      </c>
      <c r="R167" s="114">
        <v>6.4143999999999997</v>
      </c>
      <c r="S167" s="114">
        <v>13.932399999999999</v>
      </c>
      <c r="T167" s="114">
        <v>4.4499999999999998E-2</v>
      </c>
      <c r="U167" s="114">
        <v>1.2318</v>
      </c>
      <c r="V167" s="149">
        <v>27.145399999999999</v>
      </c>
      <c r="W167" s="114">
        <v>5.6908000000000003</v>
      </c>
      <c r="X167" s="114">
        <v>1.0286</v>
      </c>
      <c r="Y167" s="114">
        <v>20.2652</v>
      </c>
      <c r="AB167" s="193"/>
    </row>
    <row r="168" spans="1:28" ht="20.25" customHeight="1" x14ac:dyDescent="0.35">
      <c r="A168" s="100" t="s">
        <v>457</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189</v>
      </c>
      <c r="N168" s="114">
        <v>0.2261</v>
      </c>
      <c r="O168" s="114" t="s">
        <v>189</v>
      </c>
      <c r="P168" s="114">
        <v>-9.4200000000000006E-2</v>
      </c>
      <c r="Q168" s="114" t="s">
        <v>189</v>
      </c>
      <c r="R168" s="114">
        <v>6.0555000000000003</v>
      </c>
      <c r="S168" s="114">
        <v>14.538</v>
      </c>
      <c r="T168" s="114">
        <v>0.42509999999999998</v>
      </c>
      <c r="U168" s="114">
        <v>1.1996</v>
      </c>
      <c r="V168" s="149">
        <v>26.824200000000001</v>
      </c>
      <c r="W168" s="114">
        <v>4.7735000000000003</v>
      </c>
      <c r="X168" s="114">
        <v>0.74150000000000005</v>
      </c>
      <c r="Y168" s="114">
        <v>20.520099999999999</v>
      </c>
      <c r="AB168" s="193"/>
    </row>
    <row r="169" spans="1:28" ht="20.25" customHeight="1" x14ac:dyDescent="0.35">
      <c r="A169" s="100" t="s">
        <v>458</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189</v>
      </c>
      <c r="N169" s="114">
        <v>0.25929999999999997</v>
      </c>
      <c r="O169" s="114" t="s">
        <v>189</v>
      </c>
      <c r="P169" s="114">
        <v>-8.4699999999999998E-2</v>
      </c>
      <c r="Q169" s="114" t="s">
        <v>189</v>
      </c>
      <c r="R169" s="114">
        <v>6.0103</v>
      </c>
      <c r="S169" s="114">
        <v>12.768599999999999</v>
      </c>
      <c r="T169" s="114">
        <v>0.9486</v>
      </c>
      <c r="U169" s="114">
        <v>1.1021000000000001</v>
      </c>
      <c r="V169" s="149">
        <v>25.2028</v>
      </c>
      <c r="W169" s="114">
        <v>4.5976999999999997</v>
      </c>
      <c r="X169" s="114">
        <v>0.68479999999999996</v>
      </c>
      <c r="Y169" s="114">
        <v>18.638999999999999</v>
      </c>
      <c r="AB169" s="193"/>
    </row>
    <row r="170" spans="1:28" ht="20.25" customHeight="1" x14ac:dyDescent="0.35">
      <c r="A170" s="100" t="s">
        <v>459</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189</v>
      </c>
      <c r="N170" s="114">
        <v>0.27339999999999998</v>
      </c>
      <c r="O170" s="114" t="s">
        <v>189</v>
      </c>
      <c r="P170" s="114">
        <v>-7.6499999999999999E-2</v>
      </c>
      <c r="Q170" s="114" t="s">
        <v>189</v>
      </c>
      <c r="R170" s="114">
        <v>6.5388000000000002</v>
      </c>
      <c r="S170" s="114">
        <v>12.0397</v>
      </c>
      <c r="T170" s="114">
        <v>1.0091000000000001</v>
      </c>
      <c r="U170" s="114">
        <v>1.2021999999999999</v>
      </c>
      <c r="V170" s="149">
        <v>25.8095</v>
      </c>
      <c r="W170" s="114">
        <v>5.1532</v>
      </c>
      <c r="X170" s="114">
        <v>1.1734</v>
      </c>
      <c r="Y170" s="114">
        <v>18.5215</v>
      </c>
      <c r="AB170" s="193"/>
    </row>
    <row r="171" spans="1:28" ht="20.25" customHeight="1" x14ac:dyDescent="0.35">
      <c r="A171" s="100" t="s">
        <v>460</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189</v>
      </c>
      <c r="N171" s="114">
        <v>0.3291</v>
      </c>
      <c r="O171" s="114" t="s">
        <v>189</v>
      </c>
      <c r="P171" s="114">
        <v>-7.9399999999999998E-2</v>
      </c>
      <c r="Q171" s="114" t="s">
        <v>189</v>
      </c>
      <c r="R171" s="114">
        <v>5.2896000000000001</v>
      </c>
      <c r="S171" s="114">
        <v>12.4917</v>
      </c>
      <c r="T171" s="114">
        <v>1.2567999999999999</v>
      </c>
      <c r="U171" s="114">
        <v>1.1639999999999999</v>
      </c>
      <c r="V171" s="149">
        <v>25.2774</v>
      </c>
      <c r="W171" s="114">
        <v>5.1985999999999999</v>
      </c>
      <c r="X171" s="114">
        <v>1.1352</v>
      </c>
      <c r="Y171" s="114">
        <v>17.737500000000001</v>
      </c>
      <c r="AB171" s="193"/>
    </row>
    <row r="172" spans="1:28" ht="20.25" customHeight="1" x14ac:dyDescent="0.35">
      <c r="A172" s="100" t="s">
        <v>461</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189</v>
      </c>
      <c r="N172" s="114">
        <v>0.30249999999999999</v>
      </c>
      <c r="O172" s="114" t="s">
        <v>189</v>
      </c>
      <c r="P172" s="114">
        <v>-7.7899999999999997E-2</v>
      </c>
      <c r="Q172" s="114" t="s">
        <v>189</v>
      </c>
      <c r="R172" s="114">
        <v>6.9682000000000004</v>
      </c>
      <c r="S172" s="114">
        <v>12.097300000000001</v>
      </c>
      <c r="T172" s="114">
        <v>0.4929</v>
      </c>
      <c r="U172" s="114">
        <v>1.2306999999999999</v>
      </c>
      <c r="V172" s="149">
        <v>25.881</v>
      </c>
      <c r="W172" s="114">
        <v>5.1666999999999996</v>
      </c>
      <c r="X172" s="114">
        <v>1.3864000000000001</v>
      </c>
      <c r="Y172" s="114">
        <v>19.0686</v>
      </c>
      <c r="AB172" s="193"/>
    </row>
    <row r="173" spans="1:28" ht="20.25" customHeight="1" x14ac:dyDescent="0.35">
      <c r="A173" s="100" t="s">
        <v>462</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189</v>
      </c>
      <c r="N173" s="114">
        <v>0.33579999999999999</v>
      </c>
      <c r="O173" s="114" t="s">
        <v>189</v>
      </c>
      <c r="P173" s="114">
        <v>-7.7399999999999997E-2</v>
      </c>
      <c r="Q173" s="114" t="s">
        <v>189</v>
      </c>
      <c r="R173" s="114">
        <v>8.8884000000000007</v>
      </c>
      <c r="S173" s="114">
        <v>11.659599999999999</v>
      </c>
      <c r="T173" s="114">
        <v>-0.35389999999999999</v>
      </c>
      <c r="U173" s="114">
        <v>1.1897</v>
      </c>
      <c r="V173" s="149">
        <v>28.429200000000002</v>
      </c>
      <c r="W173" s="114">
        <v>7.0514999999999999</v>
      </c>
      <c r="X173" s="114">
        <v>1.7603</v>
      </c>
      <c r="Y173" s="114">
        <v>20.619299999999999</v>
      </c>
      <c r="AB173" s="193"/>
    </row>
    <row r="174" spans="1:28" ht="20.25" customHeight="1" x14ac:dyDescent="0.35">
      <c r="A174" s="100" t="s">
        <v>463</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189</v>
      </c>
      <c r="N174" s="114">
        <v>0.32979999999999998</v>
      </c>
      <c r="O174" s="114" t="s">
        <v>189</v>
      </c>
      <c r="P174" s="114">
        <v>-9.1200000000000003E-2</v>
      </c>
      <c r="Q174" s="114" t="s">
        <v>189</v>
      </c>
      <c r="R174" s="114">
        <v>10.7804</v>
      </c>
      <c r="S174" s="114">
        <v>12.3073</v>
      </c>
      <c r="T174" s="114">
        <v>0.1925</v>
      </c>
      <c r="U174" s="114">
        <v>1.2637</v>
      </c>
      <c r="V174" s="149">
        <v>30.771000000000001</v>
      </c>
      <c r="W174" s="114">
        <v>6.2606999999999999</v>
      </c>
      <c r="X174" s="114">
        <v>1.7688999999999999</v>
      </c>
      <c r="Y174" s="114">
        <v>23.145399999999999</v>
      </c>
      <c r="AB174" s="193"/>
    </row>
    <row r="175" spans="1:28" ht="20.25" customHeight="1" x14ac:dyDescent="0.35">
      <c r="A175" s="100" t="s">
        <v>464</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189</v>
      </c>
      <c r="N175" s="114">
        <v>0.2908</v>
      </c>
      <c r="O175" s="114" t="s">
        <v>189</v>
      </c>
      <c r="P175" s="114">
        <v>-0.11210000000000001</v>
      </c>
      <c r="Q175" s="114" t="s">
        <v>189</v>
      </c>
      <c r="R175" s="114">
        <v>14.020300000000001</v>
      </c>
      <c r="S175" s="114">
        <v>12.6288</v>
      </c>
      <c r="T175" s="114">
        <v>0.3372</v>
      </c>
      <c r="U175" s="114">
        <v>1.4362999999999999</v>
      </c>
      <c r="V175" s="149">
        <v>35.109900000000003</v>
      </c>
      <c r="W175" s="114">
        <v>6.8070000000000004</v>
      </c>
      <c r="X175" s="114">
        <v>1.1011</v>
      </c>
      <c r="Y175" s="114">
        <v>26.641400000000001</v>
      </c>
      <c r="AB175" s="193"/>
    </row>
    <row r="176" spans="1:28" ht="20.25" customHeight="1" x14ac:dyDescent="0.35">
      <c r="A176" s="100" t="s">
        <v>465</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189</v>
      </c>
      <c r="N176" s="114">
        <v>0.44650000000000001</v>
      </c>
      <c r="O176" s="114" t="s">
        <v>189</v>
      </c>
      <c r="P176" s="114">
        <v>-8.6199999999999999E-2</v>
      </c>
      <c r="Q176" s="114" t="s">
        <v>189</v>
      </c>
      <c r="R176" s="114">
        <v>11.6867</v>
      </c>
      <c r="S176" s="114">
        <v>12.6637</v>
      </c>
      <c r="T176" s="114">
        <v>0.47570000000000001</v>
      </c>
      <c r="U176" s="114">
        <v>1.4126000000000001</v>
      </c>
      <c r="V176" s="149">
        <v>33.779499999999999</v>
      </c>
      <c r="W176" s="114">
        <v>7.7003000000000004</v>
      </c>
      <c r="X176" s="114">
        <v>1.7226999999999999</v>
      </c>
      <c r="Y176" s="114">
        <v>24.277100000000001</v>
      </c>
      <c r="AB176" s="193"/>
    </row>
    <row r="177" spans="1:28" ht="20.25" customHeight="1" x14ac:dyDescent="0.35">
      <c r="A177" s="100" t="s">
        <v>466</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189</v>
      </c>
      <c r="N177" s="114">
        <v>0.32100000000000001</v>
      </c>
      <c r="O177" s="114" t="s">
        <v>189</v>
      </c>
      <c r="P177" s="114">
        <v>-7.5600000000000001E-2</v>
      </c>
      <c r="Q177" s="114" t="s">
        <v>189</v>
      </c>
      <c r="R177" s="114">
        <v>10.1478</v>
      </c>
      <c r="S177" s="114">
        <v>10.4152</v>
      </c>
      <c r="T177" s="114">
        <v>0.23089999999999999</v>
      </c>
      <c r="U177" s="114">
        <v>1.2310000000000001</v>
      </c>
      <c r="V177" s="149">
        <v>29.255500000000001</v>
      </c>
      <c r="W177" s="114">
        <v>7.2671000000000001</v>
      </c>
      <c r="X177" s="114">
        <v>1.8077000000000001</v>
      </c>
      <c r="Y177" s="114">
        <v>20.6021</v>
      </c>
      <c r="AB177" s="193"/>
    </row>
    <row r="178" spans="1:28" ht="20.25" customHeight="1" x14ac:dyDescent="0.35">
      <c r="A178" s="100" t="s">
        <v>467</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189</v>
      </c>
      <c r="N178" s="114">
        <v>0.32229999999999998</v>
      </c>
      <c r="O178" s="114" t="s">
        <v>189</v>
      </c>
      <c r="P178" s="114">
        <v>-9.4200000000000006E-2</v>
      </c>
      <c r="Q178" s="114" t="s">
        <v>189</v>
      </c>
      <c r="R178" s="114">
        <v>11.392899999999999</v>
      </c>
      <c r="S178" s="114">
        <v>10.5779</v>
      </c>
      <c r="T178" s="114">
        <v>0.35749999999999998</v>
      </c>
      <c r="U178" s="114">
        <v>1.2996000000000001</v>
      </c>
      <c r="V178" s="149">
        <v>30.998200000000001</v>
      </c>
      <c r="W178" s="114">
        <v>7.5479000000000003</v>
      </c>
      <c r="X178" s="114">
        <v>1.3169</v>
      </c>
      <c r="Y178" s="114">
        <v>21.8874</v>
      </c>
      <c r="AB178" s="193"/>
    </row>
    <row r="179" spans="1:28" ht="20.25" customHeight="1" x14ac:dyDescent="0.35">
      <c r="A179" s="100" t="s">
        <v>468</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189</v>
      </c>
      <c r="N179" s="114">
        <v>0.3145</v>
      </c>
      <c r="O179" s="114" t="s">
        <v>189</v>
      </c>
      <c r="P179" s="114">
        <v>-7.4999999999999997E-2</v>
      </c>
      <c r="Q179" s="114" t="s">
        <v>189</v>
      </c>
      <c r="R179" s="114">
        <v>5.5746000000000002</v>
      </c>
      <c r="S179" s="114">
        <v>11.070600000000001</v>
      </c>
      <c r="T179" s="114">
        <v>0.6532</v>
      </c>
      <c r="U179" s="114">
        <v>1.2824</v>
      </c>
      <c r="V179" s="149">
        <v>25.902899999999999</v>
      </c>
      <c r="W179" s="114">
        <v>7.4157999999999999</v>
      </c>
      <c r="X179" s="114">
        <v>1.4933000000000001</v>
      </c>
      <c r="Y179" s="114">
        <v>16.6265</v>
      </c>
      <c r="AB179" s="193"/>
    </row>
    <row r="180" spans="1:28" ht="20.25" customHeight="1" x14ac:dyDescent="0.35">
      <c r="A180" s="100" t="s">
        <v>469</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189</v>
      </c>
      <c r="N180" s="114">
        <v>0.27079999999999999</v>
      </c>
      <c r="O180" s="114" t="s">
        <v>189</v>
      </c>
      <c r="P180" s="114">
        <v>-6.4699999999999994E-2</v>
      </c>
      <c r="Q180" s="114" t="s">
        <v>189</v>
      </c>
      <c r="R180" s="114">
        <v>5.5098000000000003</v>
      </c>
      <c r="S180" s="114">
        <v>11.1709</v>
      </c>
      <c r="T180" s="114">
        <v>0.1313</v>
      </c>
      <c r="U180" s="114">
        <v>1.3203</v>
      </c>
      <c r="V180" s="149">
        <v>26.1356</v>
      </c>
      <c r="W180" s="114">
        <v>7.8559999999999999</v>
      </c>
      <c r="X180" s="114">
        <v>1.9875</v>
      </c>
      <c r="Y180" s="114">
        <v>16.892700000000001</v>
      </c>
      <c r="AB180" s="193"/>
    </row>
    <row r="181" spans="1:28" ht="20.25" customHeight="1" x14ac:dyDescent="0.35">
      <c r="A181" s="100" t="s">
        <v>470</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189</v>
      </c>
      <c r="N181" s="114">
        <v>0.31280000000000002</v>
      </c>
      <c r="O181" s="114" t="s">
        <v>189</v>
      </c>
      <c r="P181" s="114">
        <v>-7.8799999999999995E-2</v>
      </c>
      <c r="Q181" s="114" t="s">
        <v>189</v>
      </c>
      <c r="R181" s="114">
        <v>6.1273999999999997</v>
      </c>
      <c r="S181" s="114">
        <v>10.501099999999999</v>
      </c>
      <c r="T181" s="114">
        <v>0.745</v>
      </c>
      <c r="U181" s="114">
        <v>1.2551000000000001</v>
      </c>
      <c r="V181" s="149">
        <v>25.460599999999999</v>
      </c>
      <c r="W181" s="114">
        <v>6.8930999999999996</v>
      </c>
      <c r="X181" s="114">
        <v>1.286</v>
      </c>
      <c r="Y181" s="114">
        <v>16.646100000000001</v>
      </c>
      <c r="AB181" s="193"/>
    </row>
    <row r="182" spans="1:28" ht="20.25" customHeight="1" x14ac:dyDescent="0.35">
      <c r="A182" s="100" t="s">
        <v>471</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189</v>
      </c>
      <c r="N182" s="114">
        <v>0.35589999999999999</v>
      </c>
      <c r="O182" s="114" t="s">
        <v>189</v>
      </c>
      <c r="P182" s="114">
        <v>-7.6700000000000004E-2</v>
      </c>
      <c r="Q182" s="114" t="s">
        <v>189</v>
      </c>
      <c r="R182" s="114">
        <v>5.3743999999999996</v>
      </c>
      <c r="S182" s="114">
        <v>11.6813</v>
      </c>
      <c r="T182" s="114">
        <v>1.0009999999999999</v>
      </c>
      <c r="U182" s="114">
        <v>1.2018</v>
      </c>
      <c r="V182" s="149">
        <v>25.380600000000001</v>
      </c>
      <c r="W182" s="114">
        <v>6.2801</v>
      </c>
      <c r="X182" s="114">
        <v>1.1552</v>
      </c>
      <c r="Y182" s="114">
        <v>16.974299999999999</v>
      </c>
      <c r="AB182" s="193"/>
    </row>
    <row r="183" spans="1:28" ht="20.25" customHeight="1" x14ac:dyDescent="0.35">
      <c r="A183" s="100" t="s">
        <v>472</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189</v>
      </c>
      <c r="N183" s="114">
        <v>0.36909999999999998</v>
      </c>
      <c r="O183" s="114" t="s">
        <v>189</v>
      </c>
      <c r="P183" s="114">
        <v>-8.5599999999999996E-2</v>
      </c>
      <c r="Q183" s="114" t="s">
        <v>189</v>
      </c>
      <c r="R183" s="114">
        <v>6.0358000000000001</v>
      </c>
      <c r="S183" s="114">
        <v>11.325200000000001</v>
      </c>
      <c r="T183" s="114">
        <v>0.9173</v>
      </c>
      <c r="U183" s="114">
        <v>1.2181</v>
      </c>
      <c r="V183" s="149">
        <v>25.625599999999999</v>
      </c>
      <c r="W183" s="114">
        <v>6.2807000000000004</v>
      </c>
      <c r="X183" s="114">
        <v>1.3392999999999999</v>
      </c>
      <c r="Y183" s="114">
        <v>17.295100000000001</v>
      </c>
      <c r="AB183" s="193"/>
    </row>
    <row r="184" spans="1:28" ht="20.25" customHeight="1" x14ac:dyDescent="0.35">
      <c r="A184" s="100" t="s">
        <v>473</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189</v>
      </c>
      <c r="N184" s="114">
        <v>0.33789999999999998</v>
      </c>
      <c r="O184" s="114" t="s">
        <v>189</v>
      </c>
      <c r="P184" s="114">
        <v>-7.0599999999999996E-2</v>
      </c>
      <c r="Q184" s="114" t="s">
        <v>189</v>
      </c>
      <c r="R184" s="114">
        <v>6.2241999999999997</v>
      </c>
      <c r="S184" s="114">
        <v>11.5984</v>
      </c>
      <c r="T184" s="114">
        <v>0.44069999999999998</v>
      </c>
      <c r="U184" s="114">
        <v>1.2518</v>
      </c>
      <c r="V184" s="149">
        <v>25.832899999999999</v>
      </c>
      <c r="W184" s="114">
        <v>6.2313000000000001</v>
      </c>
      <c r="X184" s="114">
        <v>1.9843999999999999</v>
      </c>
      <c r="Y184" s="114">
        <v>17.979700000000001</v>
      </c>
      <c r="AB184" s="193"/>
    </row>
    <row r="185" spans="1:28" ht="20.25" customHeight="1" x14ac:dyDescent="0.35">
      <c r="A185" s="100" t="s">
        <v>474</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189</v>
      </c>
      <c r="N185" s="114">
        <v>0.3846</v>
      </c>
      <c r="O185" s="114" t="s">
        <v>189</v>
      </c>
      <c r="P185" s="114">
        <v>-7.85E-2</v>
      </c>
      <c r="Q185" s="114" t="s">
        <v>189</v>
      </c>
      <c r="R185" s="114">
        <v>8.1788000000000007</v>
      </c>
      <c r="S185" s="114">
        <v>11.2439</v>
      </c>
      <c r="T185" s="114">
        <v>0.21659999999999999</v>
      </c>
      <c r="U185" s="114">
        <v>1.2948</v>
      </c>
      <c r="V185" s="149">
        <v>27.4847</v>
      </c>
      <c r="W185" s="114">
        <v>6.4551999999999996</v>
      </c>
      <c r="X185" s="114">
        <v>2.3982000000000001</v>
      </c>
      <c r="Y185" s="114">
        <v>19.596499999999999</v>
      </c>
      <c r="AB185" s="193"/>
    </row>
    <row r="186" spans="1:28" ht="20.25" customHeight="1" x14ac:dyDescent="0.35">
      <c r="A186" s="100" t="s">
        <v>475</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189</v>
      </c>
      <c r="N186" s="114">
        <v>0.3851</v>
      </c>
      <c r="O186" s="114" t="s">
        <v>189</v>
      </c>
      <c r="P186" s="114">
        <v>-7.7899999999999997E-2</v>
      </c>
      <c r="Q186" s="114" t="s">
        <v>189</v>
      </c>
      <c r="R186" s="114">
        <v>11.750400000000001</v>
      </c>
      <c r="S186" s="114">
        <v>9.4610000000000003</v>
      </c>
      <c r="T186" s="114">
        <v>-0.13819999999999999</v>
      </c>
      <c r="U186" s="114">
        <v>1.3853</v>
      </c>
      <c r="V186" s="149">
        <v>29.033000000000001</v>
      </c>
      <c r="W186" s="114">
        <v>6.4874999999999998</v>
      </c>
      <c r="X186" s="114">
        <v>2.2860999999999998</v>
      </c>
      <c r="Y186" s="114">
        <v>21.3764</v>
      </c>
      <c r="AB186" s="193"/>
    </row>
    <row r="187" spans="1:28" ht="20.25" customHeight="1" x14ac:dyDescent="0.35">
      <c r="A187" s="100" t="s">
        <v>476</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189</v>
      </c>
      <c r="N187" s="114">
        <v>0.35859999999999997</v>
      </c>
      <c r="O187" s="114" t="s">
        <v>189</v>
      </c>
      <c r="P187" s="114">
        <v>-8.4000000000000005E-2</v>
      </c>
      <c r="Q187" s="114" t="s">
        <v>189</v>
      </c>
      <c r="R187" s="114">
        <v>12.299799999999999</v>
      </c>
      <c r="S187" s="114">
        <v>7.9593999999999996</v>
      </c>
      <c r="T187" s="114">
        <v>1.1921999999999999</v>
      </c>
      <c r="U187" s="114">
        <v>1.4215</v>
      </c>
      <c r="V187" s="149">
        <v>31.125599999999999</v>
      </c>
      <c r="W187" s="114">
        <v>7.9147999999999996</v>
      </c>
      <c r="X187" s="114">
        <v>2.8973</v>
      </c>
      <c r="Y187" s="114">
        <v>20.681100000000001</v>
      </c>
      <c r="AB187" s="209"/>
    </row>
    <row r="188" spans="1:28" ht="20.25" customHeight="1" x14ac:dyDescent="0.35">
      <c r="A188" s="100" t="s">
        <v>477</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189</v>
      </c>
      <c r="N188" s="114">
        <v>0.66320000000000001</v>
      </c>
      <c r="O188" s="114" t="s">
        <v>189</v>
      </c>
      <c r="P188" s="114">
        <v>-7.7600000000000002E-2</v>
      </c>
      <c r="Q188" s="114" t="s">
        <v>189</v>
      </c>
      <c r="R188" s="114">
        <v>13.136900000000001</v>
      </c>
      <c r="S188" s="114">
        <v>7.976</v>
      </c>
      <c r="T188" s="114">
        <v>1.4095</v>
      </c>
      <c r="U188" s="114">
        <v>1.4016999999999999</v>
      </c>
      <c r="V188" s="149">
        <v>31.737200000000001</v>
      </c>
      <c r="W188" s="114">
        <v>8.5927000000000007</v>
      </c>
      <c r="X188" s="114">
        <v>3.0695000000000001</v>
      </c>
      <c r="Y188" s="114">
        <v>20.411000000000001</v>
      </c>
      <c r="AB188" s="209"/>
    </row>
    <row r="189" spans="1:28" ht="20.25" customHeight="1" x14ac:dyDescent="0.35">
      <c r="A189" s="100" t="s">
        <v>478</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189</v>
      </c>
      <c r="N189" s="114">
        <v>0.57289999999999996</v>
      </c>
      <c r="O189" s="114" t="s">
        <v>189</v>
      </c>
      <c r="P189" s="114">
        <v>-8.8599999999999998E-2</v>
      </c>
      <c r="Q189" s="114" t="s">
        <v>189</v>
      </c>
      <c r="R189" s="114">
        <v>14.4473</v>
      </c>
      <c r="S189" s="114">
        <v>7.8052000000000001</v>
      </c>
      <c r="T189" s="114">
        <v>-0.5232</v>
      </c>
      <c r="U189" s="114">
        <v>1.4379</v>
      </c>
      <c r="V189" s="149">
        <v>30.590900000000001</v>
      </c>
      <c r="W189" s="114">
        <v>8.1205999999999996</v>
      </c>
      <c r="X189" s="114">
        <v>2.504</v>
      </c>
      <c r="Y189" s="114">
        <v>21.644200000000001</v>
      </c>
      <c r="AB189" s="209"/>
    </row>
    <row r="190" spans="1:28" ht="20.25" customHeight="1" x14ac:dyDescent="0.35">
      <c r="A190" s="100" t="s">
        <v>479</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189</v>
      </c>
      <c r="N190" s="114">
        <v>0.35499999999999998</v>
      </c>
      <c r="O190" s="114" t="s">
        <v>189</v>
      </c>
      <c r="P190" s="114">
        <v>-9.06E-2</v>
      </c>
      <c r="Q190" s="114" t="s">
        <v>189</v>
      </c>
      <c r="R190" s="114">
        <v>13.808400000000001</v>
      </c>
      <c r="S190" s="114">
        <v>7.1631</v>
      </c>
      <c r="T190" s="114">
        <v>1.1013999999999999</v>
      </c>
      <c r="U190" s="114">
        <v>1.3007</v>
      </c>
      <c r="V190" s="149">
        <v>29.247699999999998</v>
      </c>
      <c r="W190" s="114">
        <v>6.3403</v>
      </c>
      <c r="X190" s="114">
        <v>1.8582000000000001</v>
      </c>
      <c r="Y190" s="114">
        <v>20.596</v>
      </c>
      <c r="AB190" s="209"/>
    </row>
    <row r="191" spans="1:28" ht="20.25" customHeight="1" x14ac:dyDescent="0.35">
      <c r="A191" s="100" t="s">
        <v>480</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189</v>
      </c>
      <c r="N191" s="114">
        <v>0.26519999999999999</v>
      </c>
      <c r="O191" s="114" t="s">
        <v>189</v>
      </c>
      <c r="P191" s="114">
        <v>-8.4199999999999997E-2</v>
      </c>
      <c r="Q191" s="114" t="s">
        <v>189</v>
      </c>
      <c r="R191" s="114">
        <v>11.5944</v>
      </c>
      <c r="S191" s="114">
        <v>6.4158999999999997</v>
      </c>
      <c r="T191" s="114">
        <v>1.0628</v>
      </c>
      <c r="U191" s="114">
        <v>1.4279999999999999</v>
      </c>
      <c r="V191" s="149">
        <v>27.380800000000001</v>
      </c>
      <c r="W191" s="114">
        <v>7.2610999999999999</v>
      </c>
      <c r="X191" s="114">
        <v>1.6339999999999999</v>
      </c>
      <c r="Y191" s="114">
        <v>17.713000000000001</v>
      </c>
      <c r="AB191" s="209"/>
    </row>
    <row r="192" spans="1:28" ht="20.25" customHeight="1" x14ac:dyDescent="0.35">
      <c r="A192" s="100" t="s">
        <v>481</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189</v>
      </c>
      <c r="N192" s="114">
        <v>0.27960000000000002</v>
      </c>
      <c r="O192" s="114" t="s">
        <v>189</v>
      </c>
      <c r="P192" s="114">
        <v>-7.8299999999999995E-2</v>
      </c>
      <c r="Q192" s="114" t="s">
        <v>189</v>
      </c>
      <c r="R192" s="114">
        <v>10.0794</v>
      </c>
      <c r="S192" s="114">
        <v>7.5831</v>
      </c>
      <c r="T192" s="114">
        <v>1.1117999999999999</v>
      </c>
      <c r="U192" s="114">
        <v>1.4078999999999999</v>
      </c>
      <c r="V192" s="149">
        <v>27.057600000000001</v>
      </c>
      <c r="W192" s="114">
        <v>7.2645999999999997</v>
      </c>
      <c r="X192" s="114">
        <v>1.5317000000000001</v>
      </c>
      <c r="Y192" s="114">
        <v>17.351500000000001</v>
      </c>
      <c r="AB192" s="209"/>
    </row>
    <row r="193" spans="1:28" ht="20.25" customHeight="1" x14ac:dyDescent="0.35">
      <c r="A193" s="100" t="s">
        <v>482</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189</v>
      </c>
      <c r="N193" s="114">
        <v>0.26779999999999998</v>
      </c>
      <c r="O193" s="114" t="s">
        <v>189</v>
      </c>
      <c r="P193" s="114">
        <v>-8.1799999999999998E-2</v>
      </c>
      <c r="Q193" s="114" t="s">
        <v>189</v>
      </c>
      <c r="R193" s="114">
        <v>8.4273000000000007</v>
      </c>
      <c r="S193" s="114">
        <v>7.4093</v>
      </c>
      <c r="T193" s="114">
        <v>0.94840000000000002</v>
      </c>
      <c r="U193" s="114">
        <v>1.2912999999999999</v>
      </c>
      <c r="V193" s="149">
        <v>24.7455</v>
      </c>
      <c r="W193" s="114">
        <v>7.056</v>
      </c>
      <c r="X193" s="114">
        <v>1.5891</v>
      </c>
      <c r="Y193" s="114">
        <v>15.531599999999999</v>
      </c>
      <c r="AB193" s="209"/>
    </row>
    <row r="194" spans="1:28" ht="20.25" customHeight="1" x14ac:dyDescent="0.35">
      <c r="A194" s="100" t="s">
        <v>483</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189</v>
      </c>
      <c r="N194" s="114">
        <v>0.36580000000000001</v>
      </c>
      <c r="O194" s="114" t="s">
        <v>189</v>
      </c>
      <c r="P194" s="114">
        <v>-8.5199999999999998E-2</v>
      </c>
      <c r="Q194" s="114" t="s">
        <v>189</v>
      </c>
      <c r="R194" s="114">
        <v>9.1412999999999993</v>
      </c>
      <c r="S194" s="114">
        <v>7.4386999999999999</v>
      </c>
      <c r="T194" s="114">
        <v>1.3692</v>
      </c>
      <c r="U194" s="114">
        <v>1.2959000000000001</v>
      </c>
      <c r="V194" s="149">
        <v>25.400700000000001</v>
      </c>
      <c r="W194" s="114">
        <v>6.6486999999999998</v>
      </c>
      <c r="X194" s="114">
        <v>1.5019</v>
      </c>
      <c r="Y194" s="114">
        <v>16.1721</v>
      </c>
      <c r="AB194" s="209"/>
    </row>
    <row r="195" spans="1:28" ht="20.25" customHeight="1" x14ac:dyDescent="0.35">
      <c r="A195" s="100" t="s">
        <v>484</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189</v>
      </c>
      <c r="N195" s="114">
        <v>0.37319999999999998</v>
      </c>
      <c r="O195" s="114" t="s">
        <v>189</v>
      </c>
      <c r="P195" s="114">
        <v>-8.2600000000000007E-2</v>
      </c>
      <c r="Q195" s="114" t="s">
        <v>189</v>
      </c>
      <c r="R195" s="114">
        <v>8.9253</v>
      </c>
      <c r="S195" s="114">
        <v>6.7271000000000001</v>
      </c>
      <c r="T195" s="114">
        <v>1.2891999999999999</v>
      </c>
      <c r="U195" s="114">
        <v>1.2949999999999999</v>
      </c>
      <c r="V195" s="149">
        <v>25.301200000000001</v>
      </c>
      <c r="W195" s="114">
        <v>7.5621</v>
      </c>
      <c r="X195" s="114">
        <v>1.6072</v>
      </c>
      <c r="Y195" s="114">
        <v>15.237500000000001</v>
      </c>
      <c r="AB195" s="209"/>
    </row>
    <row r="196" spans="1:28" ht="20.25" customHeight="1" x14ac:dyDescent="0.35">
      <c r="A196" s="100" t="s">
        <v>485</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189</v>
      </c>
      <c r="N196" s="114">
        <v>0.51970000000000005</v>
      </c>
      <c r="O196" s="114" t="s">
        <v>189</v>
      </c>
      <c r="P196" s="114">
        <v>-8.09E-2</v>
      </c>
      <c r="Q196" s="114" t="s">
        <v>189</v>
      </c>
      <c r="R196" s="114">
        <v>10.385400000000001</v>
      </c>
      <c r="S196" s="114">
        <v>5.0019</v>
      </c>
      <c r="T196" s="114">
        <v>1.3982000000000001</v>
      </c>
      <c r="U196" s="114">
        <v>1.2956000000000001</v>
      </c>
      <c r="V196" s="149">
        <v>25.422000000000001</v>
      </c>
      <c r="W196" s="114">
        <v>7.9829999999999997</v>
      </c>
      <c r="X196" s="114">
        <v>2.7071999999999998</v>
      </c>
      <c r="Y196" s="114">
        <v>14.8262</v>
      </c>
      <c r="AB196" s="209"/>
    </row>
    <row r="197" spans="1:28" ht="20.25" customHeight="1" x14ac:dyDescent="0.35">
      <c r="A197" s="100" t="s">
        <v>486</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189</v>
      </c>
      <c r="N197" s="114">
        <v>0.55940000000000001</v>
      </c>
      <c r="O197" s="114" t="s">
        <v>189</v>
      </c>
      <c r="P197" s="114">
        <v>-8.9599999999999999E-2</v>
      </c>
      <c r="Q197" s="114" t="s">
        <v>189</v>
      </c>
      <c r="R197" s="114">
        <v>13.0459</v>
      </c>
      <c r="S197" s="114">
        <v>6.9603000000000002</v>
      </c>
      <c r="T197" s="114">
        <v>0.65080000000000005</v>
      </c>
      <c r="U197" s="114">
        <v>1.3485</v>
      </c>
      <c r="V197" s="149">
        <v>28.5139</v>
      </c>
      <c r="W197" s="114">
        <v>7.1948999999999996</v>
      </c>
      <c r="X197" s="114">
        <v>2.2953000000000001</v>
      </c>
      <c r="Y197" s="114">
        <v>19.409300000000002</v>
      </c>
      <c r="AB197" s="209"/>
    </row>
    <row r="198" spans="1:28" ht="20.25" customHeight="1" x14ac:dyDescent="0.35">
      <c r="A198" s="100" t="s">
        <v>487</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189</v>
      </c>
      <c r="N198" s="114">
        <v>0.64159999999999995</v>
      </c>
      <c r="O198" s="114" t="s">
        <v>189</v>
      </c>
      <c r="P198" s="114">
        <v>-9.0800000000000006E-2</v>
      </c>
      <c r="Q198" s="114" t="s">
        <v>189</v>
      </c>
      <c r="R198" s="114">
        <v>13.387700000000001</v>
      </c>
      <c r="S198" s="114">
        <v>7.0358999999999998</v>
      </c>
      <c r="T198" s="114">
        <v>1.0888</v>
      </c>
      <c r="U198" s="114">
        <v>1.3823000000000001</v>
      </c>
      <c r="V198" s="149">
        <v>29.648800000000001</v>
      </c>
      <c r="W198" s="114">
        <v>7.5247999999999999</v>
      </c>
      <c r="X198" s="114">
        <v>3.0042</v>
      </c>
      <c r="Y198" s="114">
        <v>19.7438</v>
      </c>
      <c r="AB198" s="209"/>
    </row>
    <row r="199" spans="1:28" ht="20.25" customHeight="1" x14ac:dyDescent="0.35">
      <c r="A199" s="100" t="s">
        <v>488</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189</v>
      </c>
      <c r="N199" s="114">
        <v>0.63580000000000003</v>
      </c>
      <c r="O199" s="114" t="s">
        <v>189</v>
      </c>
      <c r="P199" s="114">
        <v>-9.1300000000000006E-2</v>
      </c>
      <c r="Q199" s="114" t="s">
        <v>189</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09"/>
    </row>
    <row r="200" spans="1:28" ht="20.25" customHeight="1" x14ac:dyDescent="0.35">
      <c r="A200" s="100" t="s">
        <v>489</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189</v>
      </c>
      <c r="N200" s="114">
        <v>0.61880000000000002</v>
      </c>
      <c r="O200" s="114">
        <v>4.1799999999999997E-2</v>
      </c>
      <c r="P200" s="114">
        <v>-8.2600000000000007E-2</v>
      </c>
      <c r="Q200" s="114" t="s">
        <v>189</v>
      </c>
      <c r="R200" s="114">
        <v>14.4474</v>
      </c>
      <c r="S200" s="114">
        <v>7.3273000000000001</v>
      </c>
      <c r="T200" s="114">
        <v>0.83530000000000004</v>
      </c>
      <c r="U200" s="114">
        <v>1.103</v>
      </c>
      <c r="V200" s="149">
        <v>32.426099999999998</v>
      </c>
      <c r="W200" s="114">
        <v>9.4144000000000005</v>
      </c>
      <c r="X200" s="114">
        <v>3.1208999999999998</v>
      </c>
      <c r="Y200" s="114">
        <v>21.114100000000001</v>
      </c>
      <c r="AB200" s="209"/>
    </row>
    <row r="201" spans="1:28" ht="20.25" customHeight="1" x14ac:dyDescent="0.35">
      <c r="A201" s="100" t="s">
        <v>490</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189</v>
      </c>
      <c r="N201" s="114">
        <v>0.51270000000000004</v>
      </c>
      <c r="O201" s="114">
        <v>3.7900000000000003E-2</v>
      </c>
      <c r="P201" s="114">
        <v>-8.5400000000000004E-2</v>
      </c>
      <c r="Q201" s="114" t="s">
        <v>189</v>
      </c>
      <c r="R201" s="114">
        <v>12.9537</v>
      </c>
      <c r="S201" s="114">
        <v>7.5614999999999997</v>
      </c>
      <c r="T201" s="114">
        <v>0.78939999999999999</v>
      </c>
      <c r="U201" s="114">
        <v>0.99890000000000001</v>
      </c>
      <c r="V201" s="149">
        <v>29.3917</v>
      </c>
      <c r="W201" s="114">
        <v>7.6863000000000001</v>
      </c>
      <c r="X201" s="114">
        <v>2.6080999999999999</v>
      </c>
      <c r="Y201" s="114">
        <v>19.964600000000001</v>
      </c>
      <c r="AB201" s="209"/>
    </row>
    <row r="202" spans="1:28" ht="20.25" customHeight="1" x14ac:dyDescent="0.35">
      <c r="A202" s="100" t="s">
        <v>491</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189</v>
      </c>
      <c r="N202" s="114">
        <v>0.68140000000000001</v>
      </c>
      <c r="O202" s="114">
        <v>3.9899999999999998E-2</v>
      </c>
      <c r="P202" s="114">
        <v>-0.10100000000000001</v>
      </c>
      <c r="Q202" s="114" t="s">
        <v>189</v>
      </c>
      <c r="R202" s="114">
        <v>14.1221</v>
      </c>
      <c r="S202" s="114">
        <v>8.0731999999999999</v>
      </c>
      <c r="T202" s="114">
        <v>1.1892</v>
      </c>
      <c r="U202" s="114">
        <v>1.0669</v>
      </c>
      <c r="V202" s="149">
        <v>31.743600000000001</v>
      </c>
      <c r="W202" s="114">
        <v>8.0747999999999998</v>
      </c>
      <c r="X202" s="114">
        <v>2.8382999999999998</v>
      </c>
      <c r="Y202" s="114">
        <v>21.4739</v>
      </c>
      <c r="AB202" s="209"/>
    </row>
    <row r="203" spans="1:28" ht="20.25" customHeight="1" x14ac:dyDescent="0.35">
      <c r="A203" s="100" t="s">
        <v>492</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189</v>
      </c>
      <c r="N203" s="114">
        <v>0.85589999999999999</v>
      </c>
      <c r="O203" s="114">
        <v>3.73E-2</v>
      </c>
      <c r="P203" s="114">
        <v>-8.6199999999999999E-2</v>
      </c>
      <c r="Q203" s="114" t="s">
        <v>189</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09"/>
    </row>
    <row r="204" spans="1:28" ht="20.25" customHeight="1" x14ac:dyDescent="0.35">
      <c r="A204" s="100" t="s">
        <v>493</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189</v>
      </c>
      <c r="N204" s="114">
        <v>0.96299999999999997</v>
      </c>
      <c r="O204" s="114">
        <v>3.8199999999999998E-2</v>
      </c>
      <c r="P204" s="114">
        <v>-8.6300000000000002E-2</v>
      </c>
      <c r="Q204" s="114" t="s">
        <v>189</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09"/>
    </row>
    <row r="205" spans="1:28" ht="20.25" customHeight="1" x14ac:dyDescent="0.35">
      <c r="A205" s="100" t="s">
        <v>494</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189</v>
      </c>
      <c r="N205" s="114">
        <v>0.74150000000000005</v>
      </c>
      <c r="O205" s="114">
        <v>3.3300000000000003E-2</v>
      </c>
      <c r="P205" s="114">
        <v>-8.5400000000000004E-2</v>
      </c>
      <c r="Q205" s="114" t="s">
        <v>189</v>
      </c>
      <c r="R205" s="114">
        <v>8.1891999999999996</v>
      </c>
      <c r="S205" s="114">
        <v>7.68</v>
      </c>
      <c r="T205" s="114">
        <v>1.1581999999999999</v>
      </c>
      <c r="U205" s="114">
        <v>1.0598000000000001</v>
      </c>
      <c r="V205" s="149">
        <v>23.956099999999999</v>
      </c>
      <c r="W205" s="114">
        <v>6.6958000000000002</v>
      </c>
      <c r="X205" s="114">
        <v>2.2907999999999999</v>
      </c>
      <c r="Y205" s="114">
        <v>15.0944</v>
      </c>
      <c r="AB205" s="209"/>
    </row>
    <row r="206" spans="1:28" ht="20.25" customHeight="1" x14ac:dyDescent="0.35">
      <c r="A206" s="100" t="s">
        <v>495</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189</v>
      </c>
      <c r="N206" s="114">
        <v>0.85809999999999997</v>
      </c>
      <c r="O206" s="114">
        <v>4.1000000000000002E-2</v>
      </c>
      <c r="P206" s="114">
        <v>-8.09E-2</v>
      </c>
      <c r="Q206" s="114" t="s">
        <v>189</v>
      </c>
      <c r="R206" s="114">
        <v>8.7103000000000002</v>
      </c>
      <c r="S206" s="114">
        <v>6.7926000000000002</v>
      </c>
      <c r="T206" s="114">
        <v>1.7657</v>
      </c>
      <c r="U206" s="114">
        <v>1.0641</v>
      </c>
      <c r="V206" s="149">
        <v>25.022200000000002</v>
      </c>
      <c r="W206" s="114">
        <v>7.6285999999999996</v>
      </c>
      <c r="X206" s="114">
        <v>1.9225000000000001</v>
      </c>
      <c r="Y206" s="114">
        <v>14.6038</v>
      </c>
      <c r="AB206" s="209"/>
    </row>
    <row r="207" spans="1:28" ht="20.25" customHeight="1" x14ac:dyDescent="0.35">
      <c r="A207" s="100" t="s">
        <v>496</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189</v>
      </c>
      <c r="N207" s="114">
        <v>0.55610000000000004</v>
      </c>
      <c r="O207" s="114">
        <v>4.2000000000000003E-2</v>
      </c>
      <c r="P207" s="114">
        <v>-8.8300000000000003E-2</v>
      </c>
      <c r="Q207" s="114" t="s">
        <v>189</v>
      </c>
      <c r="R207" s="114">
        <v>8.9733999999999998</v>
      </c>
      <c r="S207" s="114">
        <v>5.3723999999999998</v>
      </c>
      <c r="T207" s="114">
        <v>1.5121</v>
      </c>
      <c r="U207" s="114">
        <v>1.0532999999999999</v>
      </c>
      <c r="V207" s="149">
        <v>24.533300000000001</v>
      </c>
      <c r="W207" s="114">
        <v>8.2665000000000006</v>
      </c>
      <c r="X207" s="114">
        <v>2.0442999999999998</v>
      </c>
      <c r="Y207" s="114">
        <v>13.7477</v>
      </c>
      <c r="AB207" s="209"/>
    </row>
    <row r="208" spans="1:28" ht="20.25" customHeight="1" x14ac:dyDescent="0.35">
      <c r="A208" s="100" t="s">
        <v>497</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189</v>
      </c>
      <c r="N208" s="114">
        <v>0.59130000000000005</v>
      </c>
      <c r="O208" s="114">
        <v>0.04</v>
      </c>
      <c r="P208" s="114">
        <v>-8.7800000000000003E-2</v>
      </c>
      <c r="Q208" s="114" t="s">
        <v>189</v>
      </c>
      <c r="R208" s="114">
        <v>9.8682999999999996</v>
      </c>
      <c r="S208" s="114">
        <v>6.0250000000000004</v>
      </c>
      <c r="T208" s="114">
        <v>1.3757999999999999</v>
      </c>
      <c r="U208" s="114">
        <v>1.0938000000000001</v>
      </c>
      <c r="V208" s="149">
        <v>25.2805</v>
      </c>
      <c r="W208" s="114">
        <v>7.5967000000000002</v>
      </c>
      <c r="X208" s="114">
        <v>2.5508999999999999</v>
      </c>
      <c r="Y208" s="114">
        <v>15.262</v>
      </c>
      <c r="AB208" s="209"/>
    </row>
    <row r="209" spans="1:28" ht="20.25" customHeight="1" x14ac:dyDescent="0.35">
      <c r="A209" s="100" t="s">
        <v>498</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189</v>
      </c>
      <c r="N209" s="114">
        <v>0.66039999999999999</v>
      </c>
      <c r="O209" s="114">
        <v>4.1799999999999997E-2</v>
      </c>
      <c r="P209" s="114">
        <v>-7.8700000000000006E-2</v>
      </c>
      <c r="Q209" s="114" t="s">
        <v>189</v>
      </c>
      <c r="R209" s="114">
        <v>10.956</v>
      </c>
      <c r="S209" s="114">
        <v>5.6913999999999998</v>
      </c>
      <c r="T209" s="114">
        <v>1.1736</v>
      </c>
      <c r="U209" s="114">
        <v>1.2255</v>
      </c>
      <c r="V209" s="149">
        <v>27.5229</v>
      </c>
      <c r="W209" s="114">
        <v>9.2155000000000005</v>
      </c>
      <c r="X209" s="114">
        <v>3.8132000000000001</v>
      </c>
      <c r="Y209" s="114">
        <v>15.9451</v>
      </c>
      <c r="AB209" s="209"/>
    </row>
    <row r="210" spans="1:28" ht="20.25" customHeight="1" x14ac:dyDescent="0.35">
      <c r="A210" s="100" t="s">
        <v>499</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189</v>
      </c>
      <c r="N210" s="114">
        <v>0.60899999999999999</v>
      </c>
      <c r="O210" s="114">
        <v>3.6799999999999999E-2</v>
      </c>
      <c r="P210" s="114">
        <v>-8.5400000000000004E-2</v>
      </c>
      <c r="Q210" s="114" t="s">
        <v>189</v>
      </c>
      <c r="R210" s="114">
        <v>11.3301</v>
      </c>
      <c r="S210" s="114">
        <v>7.5382999999999996</v>
      </c>
      <c r="T210" s="114">
        <v>1.3078000000000001</v>
      </c>
      <c r="U210" s="114">
        <v>1.3092999999999999</v>
      </c>
      <c r="V210" s="149">
        <v>29.456900000000001</v>
      </c>
      <c r="W210" s="114">
        <v>8.6659000000000006</v>
      </c>
      <c r="X210" s="114">
        <v>3.4154</v>
      </c>
      <c r="Y210" s="114">
        <v>18.2226</v>
      </c>
      <c r="AB210" s="209"/>
    </row>
    <row r="211" spans="1:28" ht="20.25" customHeight="1" x14ac:dyDescent="0.35">
      <c r="A211" s="100" t="s">
        <v>500</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189</v>
      </c>
      <c r="N211" s="114">
        <v>0.63829999999999998</v>
      </c>
      <c r="O211" s="114">
        <v>3.9699999999999999E-2</v>
      </c>
      <c r="P211" s="114">
        <v>-8.7800000000000003E-2</v>
      </c>
      <c r="Q211" s="114" t="s">
        <v>189</v>
      </c>
      <c r="R211" s="114">
        <v>11.708600000000001</v>
      </c>
      <c r="S211" s="114">
        <v>6.1490999999999998</v>
      </c>
      <c r="T211" s="114">
        <v>0.91810000000000003</v>
      </c>
      <c r="U211" s="114">
        <v>1.3546</v>
      </c>
      <c r="V211" s="149">
        <v>30.041</v>
      </c>
      <c r="W211" s="114">
        <v>10.6366</v>
      </c>
      <c r="X211" s="114">
        <v>4.7908999999999997</v>
      </c>
      <c r="Y211" s="114">
        <v>17.1798</v>
      </c>
      <c r="AB211" s="209"/>
    </row>
    <row r="212" spans="1:28" ht="20.25" customHeight="1" x14ac:dyDescent="0.35">
      <c r="A212" s="100" t="s">
        <v>501</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189</v>
      </c>
      <c r="N212" s="114">
        <v>0.65500000000000003</v>
      </c>
      <c r="O212" s="114">
        <v>0.04</v>
      </c>
      <c r="P212" s="114">
        <v>-9.4799999999999995E-2</v>
      </c>
      <c r="Q212" s="114" t="s">
        <v>189</v>
      </c>
      <c r="R212" s="114">
        <v>12.538</v>
      </c>
      <c r="S212" s="114">
        <v>6.2030000000000003</v>
      </c>
      <c r="T212" s="114">
        <v>1.7859</v>
      </c>
      <c r="U212" s="114">
        <v>1.3520000000000001</v>
      </c>
      <c r="V212" s="149">
        <v>31.1402</v>
      </c>
      <c r="W212" s="114">
        <v>10.011100000000001</v>
      </c>
      <c r="X212" s="114">
        <v>4.4680999999999997</v>
      </c>
      <c r="Y212" s="114">
        <v>18.045999999999999</v>
      </c>
      <c r="AB212" s="209"/>
    </row>
    <row r="213" spans="1:28" ht="20.25" customHeight="1" x14ac:dyDescent="0.35">
      <c r="A213" s="100" t="s">
        <v>502</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189</v>
      </c>
      <c r="N213" s="114">
        <v>0.52059999999999995</v>
      </c>
      <c r="O213" s="114">
        <v>3.4200000000000001E-2</v>
      </c>
      <c r="P213" s="114">
        <v>-8.5699999999999998E-2</v>
      </c>
      <c r="Q213" s="114" t="s">
        <v>189</v>
      </c>
      <c r="R213" s="114">
        <v>10.8201</v>
      </c>
      <c r="S213" s="114">
        <v>5.5244999999999997</v>
      </c>
      <c r="T213" s="114">
        <v>1.6576</v>
      </c>
      <c r="U213" s="114">
        <v>1.2048000000000001</v>
      </c>
      <c r="V213" s="149">
        <v>27.8169</v>
      </c>
      <c r="W213" s="114">
        <v>9.2162000000000006</v>
      </c>
      <c r="X213" s="114">
        <v>4.5693999999999999</v>
      </c>
      <c r="Y213" s="114">
        <v>15.7898</v>
      </c>
      <c r="AB213" s="209"/>
    </row>
    <row r="214" spans="1:28" ht="20.25" customHeight="1" x14ac:dyDescent="0.35">
      <c r="A214" s="100" t="s">
        <v>503</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189</v>
      </c>
      <c r="N214" s="114">
        <v>0.77839999999999998</v>
      </c>
      <c r="O214" s="114">
        <v>3.9E-2</v>
      </c>
      <c r="P214" s="114">
        <v>-8.1299999999999997E-2</v>
      </c>
      <c r="Q214" s="114" t="s">
        <v>189</v>
      </c>
      <c r="R214" s="114">
        <v>11.7165</v>
      </c>
      <c r="S214" s="114">
        <v>6.3825000000000003</v>
      </c>
      <c r="T214" s="114">
        <v>1.4487000000000001</v>
      </c>
      <c r="U214" s="114">
        <v>1.2604</v>
      </c>
      <c r="V214" s="149">
        <v>28.815200000000001</v>
      </c>
      <c r="W214" s="114">
        <v>8.8667999999999996</v>
      </c>
      <c r="X214" s="114">
        <v>4.0457999999999998</v>
      </c>
      <c r="Y214" s="114">
        <v>17.281600000000001</v>
      </c>
      <c r="AB214" s="209"/>
    </row>
    <row r="215" spans="1:28" ht="20.25" customHeight="1" x14ac:dyDescent="0.35">
      <c r="A215" s="100" t="s">
        <v>504</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189</v>
      </c>
      <c r="N215" s="114">
        <v>0.80549999999999999</v>
      </c>
      <c r="O215" s="114">
        <v>3.6200000000000003E-2</v>
      </c>
      <c r="P215" s="114">
        <v>-8.0299999999999996E-2</v>
      </c>
      <c r="Q215" s="114" t="s">
        <v>189</v>
      </c>
      <c r="R215" s="114">
        <v>10.0497</v>
      </c>
      <c r="S215" s="114">
        <v>5.0564</v>
      </c>
      <c r="T215" s="114">
        <v>1.7634000000000001</v>
      </c>
      <c r="U215" s="114">
        <v>1.2826</v>
      </c>
      <c r="V215" s="149">
        <v>25.5077</v>
      </c>
      <c r="W215" s="114">
        <v>8.2415000000000003</v>
      </c>
      <c r="X215" s="114">
        <v>3.1034999999999999</v>
      </c>
      <c r="Y215" s="114">
        <v>14.2644</v>
      </c>
      <c r="AB215" s="209"/>
    </row>
    <row r="216" spans="1:28" ht="20.25" customHeight="1" x14ac:dyDescent="0.35">
      <c r="A216" s="100" t="s">
        <v>505</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189</v>
      </c>
      <c r="N216" s="114">
        <v>0.85129999999999995</v>
      </c>
      <c r="O216" s="114">
        <v>3.7999999999999999E-2</v>
      </c>
      <c r="P216" s="114">
        <v>-8.5000000000000006E-2</v>
      </c>
      <c r="Q216" s="114" t="s">
        <v>189</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09"/>
    </row>
    <row r="217" spans="1:28" ht="20.25" customHeight="1" x14ac:dyDescent="0.35">
      <c r="A217" s="100" t="s">
        <v>506</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189</v>
      </c>
      <c r="N217" s="114">
        <v>1.0403</v>
      </c>
      <c r="O217" s="114">
        <v>3.61E-2</v>
      </c>
      <c r="P217" s="114">
        <v>-8.3900000000000002E-2</v>
      </c>
      <c r="Q217" s="114" t="s">
        <v>189</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09"/>
    </row>
    <row r="218" spans="1:28" ht="20.25" customHeight="1" x14ac:dyDescent="0.35">
      <c r="A218" s="100" t="s">
        <v>507</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189</v>
      </c>
      <c r="N218" s="114">
        <v>1.0101</v>
      </c>
      <c r="O218" s="114">
        <v>4.4699999999999997E-2</v>
      </c>
      <c r="P218" s="114">
        <v>-8.2600000000000007E-2</v>
      </c>
      <c r="Q218" s="114" t="s">
        <v>189</v>
      </c>
      <c r="R218" s="114">
        <v>5.0000999999999998</v>
      </c>
      <c r="S218" s="114">
        <v>9.4324999999999992</v>
      </c>
      <c r="T218" s="114">
        <v>1.9384999999999999</v>
      </c>
      <c r="U218" s="114">
        <v>1.228</v>
      </c>
      <c r="V218" s="149">
        <v>24.1599</v>
      </c>
      <c r="W218" s="114">
        <v>7.6536</v>
      </c>
      <c r="X218" s="114">
        <v>2.3531</v>
      </c>
      <c r="Y218" s="114">
        <v>13.377800000000001</v>
      </c>
      <c r="AB218" s="209"/>
    </row>
    <row r="219" spans="1:28" ht="20.25" customHeight="1" x14ac:dyDescent="0.35">
      <c r="A219" s="100" t="s">
        <v>508</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189</v>
      </c>
      <c r="N219" s="114">
        <v>1.0647</v>
      </c>
      <c r="O219" s="114">
        <v>4.02E-2</v>
      </c>
      <c r="P219" s="114">
        <v>-7.2800000000000004E-2</v>
      </c>
      <c r="Q219" s="114" t="s">
        <v>189</v>
      </c>
      <c r="R219" s="114">
        <v>4.9244000000000003</v>
      </c>
      <c r="S219" s="114">
        <v>8.4678000000000004</v>
      </c>
      <c r="T219" s="114">
        <v>1.9178999999999999</v>
      </c>
      <c r="U219" s="114">
        <v>1.1942999999999999</v>
      </c>
      <c r="V219" s="149">
        <v>23.5303</v>
      </c>
      <c r="W219" s="114">
        <v>8.1633999999999993</v>
      </c>
      <c r="X219" s="114">
        <v>3.4777</v>
      </c>
      <c r="Y219" s="114">
        <v>12.2872</v>
      </c>
      <c r="AB219" s="209"/>
    </row>
    <row r="220" spans="1:28" ht="20.25" customHeight="1" x14ac:dyDescent="0.35">
      <c r="A220" s="100" t="s">
        <v>509</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189</v>
      </c>
      <c r="N220" s="114">
        <v>1.0293000000000001</v>
      </c>
      <c r="O220" s="114">
        <v>4.2999999999999997E-2</v>
      </c>
      <c r="P220" s="114">
        <v>-8.0600000000000005E-2</v>
      </c>
      <c r="Q220" s="114" t="s">
        <v>189</v>
      </c>
      <c r="R220" s="114">
        <v>8.6425000000000001</v>
      </c>
      <c r="S220" s="114">
        <v>7.7766999999999999</v>
      </c>
      <c r="T220" s="114">
        <v>1.5761000000000001</v>
      </c>
      <c r="U220" s="114">
        <v>1.2656000000000001</v>
      </c>
      <c r="V220" s="149">
        <v>24.4786</v>
      </c>
      <c r="W220" s="114">
        <v>6.3276000000000003</v>
      </c>
      <c r="X220" s="114">
        <v>2.0899000000000001</v>
      </c>
      <c r="Y220" s="114">
        <v>15.3469</v>
      </c>
      <c r="AB220" s="209"/>
    </row>
    <row r="221" spans="1:28" ht="20.25" customHeight="1" x14ac:dyDescent="0.35">
      <c r="A221" s="100" t="s">
        <v>510</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189</v>
      </c>
      <c r="N221" s="114">
        <v>1.2452000000000001</v>
      </c>
      <c r="O221" s="114">
        <v>3.95E-2</v>
      </c>
      <c r="P221" s="114">
        <v>-7.7200000000000005E-2</v>
      </c>
      <c r="Q221" s="114" t="s">
        <v>189</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09"/>
    </row>
    <row r="222" spans="1:28" ht="20.25" customHeight="1" x14ac:dyDescent="0.35">
      <c r="A222" s="100" t="s">
        <v>511</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189</v>
      </c>
      <c r="N222" s="114">
        <v>1.1897</v>
      </c>
      <c r="O222" s="114">
        <v>4.1700000000000001E-2</v>
      </c>
      <c r="P222" s="114">
        <v>-9.1999999999999998E-2</v>
      </c>
      <c r="Q222" s="114" t="s">
        <v>189</v>
      </c>
      <c r="R222" s="114">
        <v>10.5151</v>
      </c>
      <c r="S222" s="114">
        <v>8.0856999999999992</v>
      </c>
      <c r="T222" s="114">
        <v>1.8672</v>
      </c>
      <c r="U222" s="114">
        <v>1.2666999999999999</v>
      </c>
      <c r="V222" s="149">
        <v>27.9922</v>
      </c>
      <c r="W222" s="114">
        <v>7.5392000000000001</v>
      </c>
      <c r="X222" s="114">
        <v>3.9255</v>
      </c>
      <c r="Y222" s="114">
        <v>17.369299999999999</v>
      </c>
      <c r="AB222" s="209"/>
    </row>
    <row r="223" spans="1:28" ht="20.25" customHeight="1" x14ac:dyDescent="0.35">
      <c r="A223" s="100" t="s">
        <v>512</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189</v>
      </c>
      <c r="N223" s="114">
        <v>1.2327999999999999</v>
      </c>
      <c r="O223" s="114">
        <v>4.2299999999999997E-2</v>
      </c>
      <c r="P223" s="114">
        <v>-9.4500000000000001E-2</v>
      </c>
      <c r="Q223" s="114" t="s">
        <v>189</v>
      </c>
      <c r="R223" s="114">
        <v>10.740600000000001</v>
      </c>
      <c r="S223" s="114">
        <v>6.5590999999999999</v>
      </c>
      <c r="T223" s="114">
        <v>1.7810999999999999</v>
      </c>
      <c r="U223" s="114">
        <v>1.3696999999999999</v>
      </c>
      <c r="V223" s="149">
        <v>30.0306</v>
      </c>
      <c r="W223" s="114">
        <v>10.907400000000001</v>
      </c>
      <c r="X223" s="114">
        <v>5.4054000000000002</v>
      </c>
      <c r="Y223" s="114">
        <v>16.0246</v>
      </c>
      <c r="AB223" s="209"/>
    </row>
    <row r="224" spans="1:28" ht="20.25" customHeight="1" x14ac:dyDescent="0.35">
      <c r="A224" s="100" t="s">
        <v>513</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189</v>
      </c>
      <c r="R224" s="114">
        <v>11.0823</v>
      </c>
      <c r="S224" s="114">
        <v>6.68</v>
      </c>
      <c r="T224" s="114">
        <v>1.6832</v>
      </c>
      <c r="U224" s="114">
        <v>1.6089</v>
      </c>
      <c r="V224" s="149">
        <v>31.544</v>
      </c>
      <c r="W224" s="114">
        <v>11.8056</v>
      </c>
      <c r="X224" s="114">
        <v>5.7941000000000003</v>
      </c>
      <c r="Y224" s="114">
        <v>16.4939</v>
      </c>
      <c r="AB224" s="209"/>
    </row>
    <row r="225" spans="1:28" ht="20.25" customHeight="1" x14ac:dyDescent="0.35">
      <c r="A225" s="100" t="s">
        <v>514</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189</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09"/>
    </row>
    <row r="226" spans="1:28" ht="20.25" customHeight="1" x14ac:dyDescent="0.35">
      <c r="A226" s="100" t="s">
        <v>515</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189</v>
      </c>
      <c r="R226" s="114">
        <v>10.6823</v>
      </c>
      <c r="S226" s="114">
        <v>6.4618000000000002</v>
      </c>
      <c r="T226" s="114">
        <v>1.7633000000000001</v>
      </c>
      <c r="U226" s="114">
        <v>1.4825999999999999</v>
      </c>
      <c r="V226" s="149">
        <v>29.288399999999999</v>
      </c>
      <c r="W226" s="114">
        <v>10.2667</v>
      </c>
      <c r="X226" s="114">
        <v>5.1104000000000003</v>
      </c>
      <c r="Y226" s="114">
        <v>15.8193</v>
      </c>
      <c r="AB226" s="209"/>
    </row>
    <row r="227" spans="1:28" ht="20.25" customHeight="1" x14ac:dyDescent="0.35">
      <c r="A227" s="100" t="s">
        <v>516</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189</v>
      </c>
      <c r="R227" s="114">
        <v>8.0298999999999996</v>
      </c>
      <c r="S227" s="114">
        <v>6.1825999999999999</v>
      </c>
      <c r="T227" s="114">
        <v>1.8925000000000001</v>
      </c>
      <c r="U227" s="114">
        <v>1.7361</v>
      </c>
      <c r="V227" s="149">
        <v>25.386500000000002</v>
      </c>
      <c r="W227" s="114">
        <v>8.8878000000000004</v>
      </c>
      <c r="X227" s="114">
        <v>3.7645</v>
      </c>
      <c r="Y227" s="114">
        <v>12.9039</v>
      </c>
      <c r="AB227" s="209"/>
    </row>
    <row r="228" spans="1:28" ht="20.25" customHeight="1" x14ac:dyDescent="0.35">
      <c r="A228" s="100" t="s">
        <v>517</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189</v>
      </c>
      <c r="R228" s="114">
        <v>5.9565999999999999</v>
      </c>
      <c r="S228" s="114">
        <v>6.6776999999999997</v>
      </c>
      <c r="T228" s="114">
        <v>1.8409</v>
      </c>
      <c r="U228" s="114">
        <v>1.7051000000000001</v>
      </c>
      <c r="V228" s="149">
        <v>24.9041</v>
      </c>
      <c r="W228" s="114">
        <v>10.029299999999999</v>
      </c>
      <c r="X228" s="114">
        <v>4.8163999999999998</v>
      </c>
      <c r="Y228" s="114">
        <v>11.3704</v>
      </c>
      <c r="AB228" s="209"/>
    </row>
    <row r="229" spans="1:28" ht="20.25" customHeight="1" x14ac:dyDescent="0.35">
      <c r="A229" s="100" t="s">
        <v>518</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189</v>
      </c>
      <c r="R229" s="114">
        <v>5.3083</v>
      </c>
      <c r="S229" s="114">
        <v>7.3556999999999997</v>
      </c>
      <c r="T229" s="114">
        <v>1.8674999999999999</v>
      </c>
      <c r="U229" s="114">
        <v>1.6057999999999999</v>
      </c>
      <c r="V229" s="149">
        <v>23.588999999999999</v>
      </c>
      <c r="W229" s="114">
        <v>8.7848000000000006</v>
      </c>
      <c r="X229" s="114">
        <v>3.7532000000000001</v>
      </c>
      <c r="Y229" s="114">
        <v>11.3729</v>
      </c>
      <c r="AB229" s="209"/>
    </row>
    <row r="230" spans="1:28" ht="20.25" customHeight="1" x14ac:dyDescent="0.35">
      <c r="A230" s="100" t="s">
        <v>519</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189</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09"/>
    </row>
    <row r="231" spans="1:28" ht="20.25" customHeight="1" x14ac:dyDescent="0.35">
      <c r="A231" s="100" t="s">
        <v>520</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189</v>
      </c>
      <c r="R231" s="114">
        <v>5.4112</v>
      </c>
      <c r="S231" s="114">
        <v>7.4771999999999998</v>
      </c>
      <c r="T231" s="114">
        <v>1.9659</v>
      </c>
      <c r="U231" s="114">
        <v>1.5523</v>
      </c>
      <c r="V231" s="149">
        <v>23.742699999999999</v>
      </c>
      <c r="W231" s="114">
        <v>8.6672999999999991</v>
      </c>
      <c r="X231" s="114">
        <v>3.7315999999999998</v>
      </c>
      <c r="Y231" s="114">
        <v>11.579800000000001</v>
      </c>
      <c r="AB231" s="209"/>
    </row>
    <row r="232" spans="1:28" ht="20.25" customHeight="1" x14ac:dyDescent="0.35">
      <c r="A232" s="100" t="s">
        <v>521</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189</v>
      </c>
      <c r="R232" s="114">
        <v>5.7411000000000003</v>
      </c>
      <c r="S232" s="114">
        <v>8.2812999999999999</v>
      </c>
      <c r="T232" s="114">
        <v>1.9352</v>
      </c>
      <c r="U232" s="114">
        <v>1.6023000000000001</v>
      </c>
      <c r="V232" s="149">
        <v>24.452400000000001</v>
      </c>
      <c r="W232" s="114">
        <v>8.2500999999999998</v>
      </c>
      <c r="X232" s="114">
        <v>3.3719999999999999</v>
      </c>
      <c r="Y232" s="114">
        <v>12.6821</v>
      </c>
      <c r="AB232" s="209"/>
    </row>
    <row r="233" spans="1:28" ht="20.25" customHeight="1" x14ac:dyDescent="0.35">
      <c r="A233" s="100" t="s">
        <v>522</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189</v>
      </c>
      <c r="R233" s="114">
        <v>8.0836000000000006</v>
      </c>
      <c r="S233" s="114">
        <v>8.0058000000000007</v>
      </c>
      <c r="T233" s="114">
        <v>1.4857</v>
      </c>
      <c r="U233" s="114">
        <v>1.5335000000000001</v>
      </c>
      <c r="V233" s="149">
        <v>26.892800000000001</v>
      </c>
      <c r="W233" s="114">
        <v>9.4192</v>
      </c>
      <c r="X233" s="114">
        <v>3.7873999999999999</v>
      </c>
      <c r="Y233" s="114">
        <v>14.480700000000001</v>
      </c>
      <c r="AB233" s="209"/>
    </row>
    <row r="234" spans="1:28" ht="20.25" customHeight="1" x14ac:dyDescent="0.35">
      <c r="A234" s="100" t="s">
        <v>523</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189</v>
      </c>
      <c r="R234" s="114">
        <v>7.3163</v>
      </c>
      <c r="S234" s="114">
        <v>7.7939999999999996</v>
      </c>
      <c r="T234" s="114">
        <v>1.4464999999999999</v>
      </c>
      <c r="U234" s="114">
        <v>1.5986</v>
      </c>
      <c r="V234" s="149">
        <v>27.9148</v>
      </c>
      <c r="W234" s="114">
        <v>11.422499999999999</v>
      </c>
      <c r="X234" s="114">
        <v>6.0368000000000004</v>
      </c>
      <c r="Y234" s="114">
        <v>13.466100000000001</v>
      </c>
      <c r="AB234" s="209"/>
    </row>
    <row r="235" spans="1:28" ht="20.25" customHeight="1" x14ac:dyDescent="0.35">
      <c r="A235" s="100" t="s">
        <v>524</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189</v>
      </c>
      <c r="R235" s="114">
        <v>6.4240000000000004</v>
      </c>
      <c r="S235" s="114">
        <v>7.1304999999999996</v>
      </c>
      <c r="T235" s="114">
        <v>1.6894</v>
      </c>
      <c r="U235" s="114">
        <v>1.5978000000000001</v>
      </c>
      <c r="V235" s="149">
        <v>28.145399999999999</v>
      </c>
      <c r="W235" s="114">
        <v>12.9453</v>
      </c>
      <c r="X235" s="114">
        <v>6.9863999999999997</v>
      </c>
      <c r="Y235" s="114">
        <v>11.922000000000001</v>
      </c>
      <c r="AB235" s="209"/>
    </row>
    <row r="236" spans="1:28" ht="20.25" customHeight="1" x14ac:dyDescent="0.35">
      <c r="A236" s="100" t="s">
        <v>525</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189</v>
      </c>
      <c r="R236" s="114">
        <v>6.6543999999999999</v>
      </c>
      <c r="S236" s="114">
        <v>10.287800000000001</v>
      </c>
      <c r="T236" s="114">
        <v>1.8191999999999999</v>
      </c>
      <c r="U236" s="114">
        <v>1.6871</v>
      </c>
      <c r="V236" s="149">
        <v>30.4513</v>
      </c>
      <c r="W236" s="114">
        <v>11.7531</v>
      </c>
      <c r="X236" s="114">
        <v>6.2157</v>
      </c>
      <c r="Y236" s="114">
        <v>15.1831</v>
      </c>
      <c r="AB236" s="209"/>
    </row>
    <row r="237" spans="1:28" ht="20.25" customHeight="1" x14ac:dyDescent="0.35">
      <c r="A237" s="100" t="s">
        <v>526</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189</v>
      </c>
      <c r="R237" s="114">
        <v>6.7077</v>
      </c>
      <c r="S237" s="114">
        <v>9.2462</v>
      </c>
      <c r="T237" s="114">
        <v>2.0303</v>
      </c>
      <c r="U237" s="114">
        <v>1.5548</v>
      </c>
      <c r="V237" s="149">
        <v>28.417400000000001</v>
      </c>
      <c r="W237" s="114">
        <v>10.4857</v>
      </c>
      <c r="X237" s="114">
        <v>5.3958000000000004</v>
      </c>
      <c r="Y237" s="114">
        <v>14.352600000000001</v>
      </c>
      <c r="AB237" s="209"/>
    </row>
    <row r="238" spans="1:28" ht="20.25" customHeight="1" x14ac:dyDescent="0.35">
      <c r="A238" s="100" t="s">
        <v>527</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189</v>
      </c>
      <c r="R238" s="114">
        <v>5.9450000000000003</v>
      </c>
      <c r="S238" s="114">
        <v>11.0589</v>
      </c>
      <c r="T238" s="114">
        <v>2.1857000000000002</v>
      </c>
      <c r="U238" s="114">
        <v>1.5669999999999999</v>
      </c>
      <c r="V238" s="149">
        <v>28.779499999999999</v>
      </c>
      <c r="W238" s="114">
        <v>9.7233000000000001</v>
      </c>
      <c r="X238" s="114">
        <v>4.6022999999999996</v>
      </c>
      <c r="Y238" s="114">
        <v>15.3042</v>
      </c>
      <c r="AB238" s="209"/>
    </row>
    <row r="239" spans="1:28" ht="20.25" customHeight="1" x14ac:dyDescent="0.35">
      <c r="A239" s="100" t="s">
        <v>528</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189</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09"/>
    </row>
    <row r="240" spans="1:28" ht="20.25" customHeight="1" x14ac:dyDescent="0.35">
      <c r="A240" s="100" t="s">
        <v>529</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189</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09"/>
    </row>
    <row r="241" spans="1:28" ht="20.25" customHeight="1" x14ac:dyDescent="0.35">
      <c r="A241" s="100" t="s">
        <v>530</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189</v>
      </c>
      <c r="R241" s="114">
        <v>2.7574000000000001</v>
      </c>
      <c r="S241" s="114">
        <v>10.089399999999999</v>
      </c>
      <c r="T241" s="114">
        <v>1.629</v>
      </c>
      <c r="U241" s="114">
        <v>1.6637999999999999</v>
      </c>
      <c r="V241" s="149">
        <v>22.9482</v>
      </c>
      <c r="W241" s="114">
        <v>8.0768000000000004</v>
      </c>
      <c r="X241" s="114">
        <v>2.8338000000000001</v>
      </c>
      <c r="Y241" s="114">
        <v>11.62</v>
      </c>
      <c r="AB241" s="209"/>
    </row>
    <row r="242" spans="1:28" ht="20.25" customHeight="1" x14ac:dyDescent="0.35">
      <c r="A242" s="100" t="s">
        <v>531</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189</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09"/>
    </row>
    <row r="243" spans="1:28" ht="20.25" customHeight="1" x14ac:dyDescent="0.35">
      <c r="A243" s="100" t="s">
        <v>532</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189</v>
      </c>
      <c r="R243" s="114">
        <v>1.5792999999999999</v>
      </c>
      <c r="S243" s="114">
        <v>9.5046999999999997</v>
      </c>
      <c r="T243" s="114">
        <v>1.8182</v>
      </c>
      <c r="U243" s="114">
        <v>1.782</v>
      </c>
      <c r="V243" s="149">
        <v>23.174199999999999</v>
      </c>
      <c r="W243" s="114">
        <v>9.4091000000000005</v>
      </c>
      <c r="X243" s="114">
        <v>3.6966999999999999</v>
      </c>
      <c r="Y243" s="114">
        <v>10.176600000000001</v>
      </c>
      <c r="AB243" s="209"/>
    </row>
    <row r="244" spans="1:28" ht="20.25" customHeight="1" x14ac:dyDescent="0.35">
      <c r="A244" s="100" t="s">
        <v>533</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189</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09"/>
    </row>
    <row r="245" spans="1:28" ht="20.25" customHeight="1" x14ac:dyDescent="0.35">
      <c r="A245" s="100" t="s">
        <v>534</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189</v>
      </c>
      <c r="R245" s="114">
        <v>3.15</v>
      </c>
      <c r="S245" s="114">
        <v>12.6416</v>
      </c>
      <c r="T245" s="114">
        <v>0.51400000000000001</v>
      </c>
      <c r="U245" s="114">
        <v>1.4893000000000001</v>
      </c>
      <c r="V245" s="149">
        <v>25.949400000000001</v>
      </c>
      <c r="W245" s="114">
        <v>9.2292000000000005</v>
      </c>
      <c r="X245" s="114">
        <v>3.6741000000000001</v>
      </c>
      <c r="Y245" s="114">
        <v>14.7437</v>
      </c>
      <c r="AB245" s="209"/>
    </row>
    <row r="246" spans="1:28" ht="20.25" customHeight="1" x14ac:dyDescent="0.35">
      <c r="A246" s="100" t="s">
        <v>535</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189</v>
      </c>
      <c r="R246" s="114">
        <v>4.7054999999999998</v>
      </c>
      <c r="S246" s="114">
        <v>12.9239</v>
      </c>
      <c r="T246" s="114">
        <v>0.65269999999999995</v>
      </c>
      <c r="U246" s="114">
        <v>1.6471</v>
      </c>
      <c r="V246" s="149">
        <v>28.783200000000001</v>
      </c>
      <c r="W246" s="114">
        <v>10.2486</v>
      </c>
      <c r="X246" s="114">
        <v>4.4886999999999997</v>
      </c>
      <c r="Y246" s="114">
        <v>16.249400000000001</v>
      </c>
      <c r="AB246" s="209"/>
    </row>
    <row r="247" spans="1:28" ht="20.25" customHeight="1" x14ac:dyDescent="0.35">
      <c r="A247" s="100" t="s">
        <v>536</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189</v>
      </c>
      <c r="R247" s="114">
        <v>4.8167999999999997</v>
      </c>
      <c r="S247" s="114">
        <v>12.6127</v>
      </c>
      <c r="T247" s="114">
        <v>0.44090000000000001</v>
      </c>
      <c r="U247" s="114">
        <v>1.6745000000000001</v>
      </c>
      <c r="V247" s="149">
        <v>29.039300000000001</v>
      </c>
      <c r="W247" s="114">
        <v>11.192600000000001</v>
      </c>
      <c r="X247" s="114">
        <v>5.3658000000000001</v>
      </c>
      <c r="Y247" s="114">
        <v>15.7515</v>
      </c>
      <c r="AB247" s="209"/>
    </row>
    <row r="248" spans="1:28" ht="20.25" customHeight="1" x14ac:dyDescent="0.35">
      <c r="A248" s="100" t="s">
        <v>537</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09"/>
    </row>
    <row r="249" spans="1:28" ht="20.25" customHeight="1" x14ac:dyDescent="0.35">
      <c r="A249" s="100" t="s">
        <v>538</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09"/>
    </row>
    <row r="250" spans="1:28" ht="20.25" customHeight="1" x14ac:dyDescent="0.35">
      <c r="A250" s="100" t="s">
        <v>539</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09"/>
    </row>
    <row r="251" spans="1:28" ht="20.25" customHeight="1" x14ac:dyDescent="0.35">
      <c r="A251" s="100" t="s">
        <v>540</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09"/>
    </row>
    <row r="252" spans="1:28" ht="20.25" customHeight="1" x14ac:dyDescent="0.35">
      <c r="A252" s="100" t="s">
        <v>541</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09"/>
    </row>
    <row r="253" spans="1:28" ht="20.25" customHeight="1" x14ac:dyDescent="0.35">
      <c r="A253" s="100" t="s">
        <v>542</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09"/>
    </row>
    <row r="254" spans="1:28" ht="20.25" customHeight="1" x14ac:dyDescent="0.35">
      <c r="A254" s="100" t="s">
        <v>543</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09"/>
    </row>
    <row r="255" spans="1:28" ht="20.25" customHeight="1" x14ac:dyDescent="0.35">
      <c r="A255" s="100" t="s">
        <v>544</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09"/>
    </row>
    <row r="256" spans="1:28" ht="20.25" customHeight="1" x14ac:dyDescent="0.35">
      <c r="A256" s="100" t="s">
        <v>545</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09"/>
    </row>
    <row r="257" spans="1:52" ht="20.25" customHeight="1" x14ac:dyDescent="0.35">
      <c r="A257" s="100" t="s">
        <v>546</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09"/>
    </row>
    <row r="258" spans="1:52" ht="20.25" customHeight="1" x14ac:dyDescent="0.35">
      <c r="A258" s="100" t="s">
        <v>547</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09"/>
    </row>
    <row r="259" spans="1:52" ht="20.25" customHeight="1" x14ac:dyDescent="0.35">
      <c r="A259" s="100" t="s">
        <v>548</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09"/>
    </row>
    <row r="260" spans="1:52" ht="20.25" customHeight="1" x14ac:dyDescent="0.35">
      <c r="A260" s="100" t="s">
        <v>549</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3"/>
      <c r="AB260" s="209"/>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ht="20.25" customHeight="1" x14ac:dyDescent="0.35">
      <c r="A261" s="100" t="s">
        <v>550</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3"/>
      <c r="AB261" s="209"/>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row>
    <row r="262" spans="1:52" ht="20.25" customHeight="1" x14ac:dyDescent="0.35">
      <c r="A262" s="100" t="s">
        <v>551</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3"/>
      <c r="AB262" s="209"/>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row>
    <row r="263" spans="1:52" ht="20.25" customHeight="1" x14ac:dyDescent="0.35">
      <c r="A263" s="100" t="s">
        <v>552</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3"/>
      <c r="AB263" s="209"/>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row>
    <row r="264" spans="1:52" ht="20.25" customHeight="1" x14ac:dyDescent="0.35">
      <c r="A264" s="100" t="s">
        <v>553</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3"/>
      <c r="AB264" s="209"/>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row>
    <row r="265" spans="1:52" ht="20.25" customHeight="1" x14ac:dyDescent="0.35">
      <c r="A265" s="100" t="s">
        <v>554</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3"/>
      <c r="AB265" s="209"/>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row>
    <row r="266" spans="1:52" ht="20.25" customHeight="1" x14ac:dyDescent="0.35">
      <c r="A266" s="100" t="s">
        <v>555</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3"/>
      <c r="AB266" s="209"/>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row>
    <row r="267" spans="1:52" ht="20.25" customHeight="1" x14ac:dyDescent="0.35">
      <c r="A267" s="100" t="s">
        <v>556</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3"/>
      <c r="AB267" s="209"/>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row>
    <row r="268" spans="1:52" ht="20.25" customHeight="1" x14ac:dyDescent="0.35">
      <c r="A268" s="100" t="s">
        <v>557</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3"/>
      <c r="AB268" s="209"/>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row>
    <row r="269" spans="1:52" ht="20.25" customHeight="1" x14ac:dyDescent="0.35">
      <c r="A269" s="100" t="s">
        <v>558</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3"/>
      <c r="AB269" s="209"/>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row>
    <row r="270" spans="1:52" ht="20.25" customHeight="1" x14ac:dyDescent="0.35">
      <c r="A270" s="100" t="s">
        <v>559</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3"/>
      <c r="AB270" s="209"/>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row>
    <row r="271" spans="1:52" ht="20.25" customHeight="1" x14ac:dyDescent="0.35">
      <c r="A271" s="100" t="s">
        <v>560</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3"/>
      <c r="AB271" s="209"/>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row>
    <row r="272" spans="1:52" ht="20.25" customHeight="1" x14ac:dyDescent="0.35">
      <c r="A272" s="100" t="s">
        <v>561</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3"/>
      <c r="AB272" s="209"/>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row>
    <row r="273" spans="1:48" ht="20.25" customHeight="1" x14ac:dyDescent="0.35">
      <c r="A273" s="100" t="s">
        <v>562</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3"/>
      <c r="AB273" s="209"/>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row>
    <row r="274" spans="1:48" ht="20.25" customHeight="1" x14ac:dyDescent="0.35">
      <c r="A274" s="100" t="s">
        <v>563</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3"/>
      <c r="AB274" s="209"/>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row>
    <row r="275" spans="1:48" ht="20.25" customHeight="1" x14ac:dyDescent="0.35">
      <c r="A275" s="100" t="s">
        <v>564</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3"/>
      <c r="AB275" s="209"/>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row>
    <row r="276" spans="1:48" ht="20.25" customHeight="1" x14ac:dyDescent="0.35">
      <c r="A276" s="100" t="s">
        <v>565</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3"/>
      <c r="AB276" s="209"/>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row>
    <row r="277" spans="1:48" ht="20.25" customHeight="1" x14ac:dyDescent="0.35">
      <c r="A277" s="100" t="s">
        <v>566</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3"/>
      <c r="AB277" s="209"/>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row>
    <row r="278" spans="1:48" ht="20.25" customHeight="1" x14ac:dyDescent="0.35">
      <c r="A278" s="100" t="s">
        <v>567</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3"/>
      <c r="AB278" s="209"/>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row>
    <row r="279" spans="1:48" ht="20.25" customHeight="1" x14ac:dyDescent="0.35">
      <c r="A279" s="100" t="s">
        <v>568</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3"/>
      <c r="AB279" s="209"/>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row>
    <row r="280" spans="1:48" ht="20.25" customHeight="1" x14ac:dyDescent="0.35">
      <c r="A280" s="100" t="s">
        <v>569</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3"/>
      <c r="AB280" s="209"/>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row>
    <row r="281" spans="1:48" ht="20.25" customHeight="1" x14ac:dyDescent="0.35">
      <c r="A281" s="100" t="s">
        <v>570</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3"/>
      <c r="AB281" s="209"/>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row>
    <row r="282" spans="1:48" ht="20.25" customHeight="1" x14ac:dyDescent="0.35">
      <c r="A282" s="100" t="s">
        <v>571</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3"/>
      <c r="AB282" s="209"/>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row>
    <row r="283" spans="1:48" ht="20.25" customHeight="1" x14ac:dyDescent="0.35">
      <c r="A283" s="100" t="s">
        <v>572</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3"/>
      <c r="AB283" s="209"/>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row>
    <row r="284" spans="1:48" ht="20.25" customHeight="1" x14ac:dyDescent="0.35">
      <c r="A284" s="100" t="s">
        <v>573</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3"/>
      <c r="AB284" s="209"/>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row>
    <row r="285" spans="1:48" ht="20.25" customHeight="1" x14ac:dyDescent="0.35">
      <c r="A285" s="100" t="s">
        <v>574</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3"/>
      <c r="AB285" s="209"/>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row>
    <row r="286" spans="1:48" ht="20.25" customHeight="1" x14ac:dyDescent="0.35">
      <c r="A286" s="100" t="s">
        <v>575</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3"/>
      <c r="AB286" s="209"/>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row>
    <row r="287" spans="1:48" ht="20.25" customHeight="1" x14ac:dyDescent="0.35">
      <c r="A287" s="100" t="s">
        <v>576</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3"/>
      <c r="AB287" s="209"/>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row>
    <row r="288" spans="1:48" ht="20.149999999999999" customHeight="1" x14ac:dyDescent="0.35">
      <c r="A288" s="100" t="s">
        <v>577</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3"/>
      <c r="AB288" s="209"/>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row>
    <row r="289" spans="1:48" ht="20.25" customHeight="1" x14ac:dyDescent="0.35">
      <c r="A289" s="100" t="s">
        <v>578</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3"/>
      <c r="AB289" s="209"/>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row>
    <row r="290" spans="1:48" ht="20.25" customHeight="1" x14ac:dyDescent="0.35">
      <c r="A290" s="100" t="s">
        <v>579</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3"/>
      <c r="AB290" s="209"/>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row>
    <row r="291" spans="1:48" ht="20.25" customHeight="1" x14ac:dyDescent="0.35">
      <c r="A291" s="100" t="s">
        <v>580</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3"/>
      <c r="AB291" s="209"/>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row>
    <row r="292" spans="1:48" ht="20.25" customHeight="1" x14ac:dyDescent="0.35">
      <c r="A292" s="100" t="s">
        <v>581</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3"/>
      <c r="AB292" s="209"/>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row>
    <row r="293" spans="1:48" ht="20.25" customHeight="1" x14ac:dyDescent="0.35">
      <c r="A293" s="100" t="s">
        <v>582</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3"/>
      <c r="AB293" s="209"/>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row>
    <row r="294" spans="1:48" ht="20.25" customHeight="1" x14ac:dyDescent="0.35">
      <c r="A294" s="100" t="s">
        <v>583</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3"/>
      <c r="AB294" s="209"/>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row>
    <row r="295" spans="1:48" ht="20.25" customHeight="1" x14ac:dyDescent="0.35">
      <c r="A295" s="100" t="s">
        <v>584</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3"/>
      <c r="AB295" s="209"/>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row>
    <row r="296" spans="1:48" ht="20.25" customHeight="1" x14ac:dyDescent="0.35">
      <c r="A296" s="100" t="s">
        <v>585</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3"/>
      <c r="AB296" s="209"/>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row>
    <row r="297" spans="1:48" ht="20.25" customHeight="1" x14ac:dyDescent="0.35">
      <c r="A297" s="100" t="s">
        <v>586</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3"/>
      <c r="AB297" s="209"/>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row>
    <row r="298" spans="1:48" ht="20.25" customHeight="1" x14ac:dyDescent="0.35">
      <c r="A298" s="100" t="s">
        <v>587</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3"/>
      <c r="AB298" s="209"/>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row>
    <row r="299" spans="1:48" ht="20.25" customHeight="1" x14ac:dyDescent="0.35">
      <c r="A299" s="100" t="s">
        <v>588</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3"/>
      <c r="AB299" s="209"/>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row>
    <row r="300" spans="1:48" ht="20.25" customHeight="1" x14ac:dyDescent="0.35">
      <c r="A300" s="100" t="s">
        <v>589</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3"/>
      <c r="AB300" s="209"/>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row>
    <row r="301" spans="1:48" ht="20.25" customHeight="1" x14ac:dyDescent="0.35">
      <c r="A301" s="100" t="s">
        <v>590</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3"/>
      <c r="AB301" s="209"/>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row>
    <row r="302" spans="1:48" ht="20.25" customHeight="1" x14ac:dyDescent="0.35">
      <c r="A302" s="100" t="s">
        <v>591</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3"/>
      <c r="AB302" s="209"/>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row>
    <row r="303" spans="1:48" ht="20.25" customHeight="1" x14ac:dyDescent="0.35">
      <c r="A303" s="153" t="s">
        <v>602</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3"/>
      <c r="AB303" s="209"/>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row>
    <row r="304" spans="1:48" ht="15.5" x14ac:dyDescent="0.35">
      <c r="A304" s="153" t="s">
        <v>620</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3"/>
      <c r="AB304" s="209"/>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row>
    <row r="305" spans="1:48" ht="15.5" x14ac:dyDescent="0.35">
      <c r="A305" s="153" t="s">
        <v>621</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3"/>
      <c r="AB305" s="209"/>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row>
    <row r="306" spans="1:48" ht="15.5" x14ac:dyDescent="0.35">
      <c r="A306" s="153" t="s">
        <v>622</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3"/>
      <c r="AB306" s="209"/>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row>
    <row r="307" spans="1:48" ht="15.5" x14ac:dyDescent="0.35">
      <c r="A307" s="153" t="s">
        <v>628</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3"/>
      <c r="AB307" s="209"/>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row>
    <row r="308" spans="1:48" ht="15.5" x14ac:dyDescent="0.35">
      <c r="A308" s="153" t="s">
        <v>629</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3"/>
      <c r="AB308" s="209"/>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row>
    <row r="309" spans="1:48" ht="15.5" x14ac:dyDescent="0.35">
      <c r="A309" s="153" t="s">
        <v>630</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3"/>
      <c r="AB309" s="209"/>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row>
    <row r="310" spans="1:48" ht="15.5" x14ac:dyDescent="0.35">
      <c r="A310" s="153" t="s">
        <v>632</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3"/>
      <c r="AB310" s="209"/>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row>
    <row r="311" spans="1:48" ht="15.5" x14ac:dyDescent="0.35">
      <c r="A311" s="153" t="s">
        <v>633</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3"/>
      <c r="AB311" s="209"/>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row>
    <row r="312" spans="1:48" ht="15.5" x14ac:dyDescent="0.35">
      <c r="A312" s="153" t="s">
        <v>635</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3"/>
      <c r="AB312" s="209"/>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row>
    <row r="313" spans="1:48" ht="15.5" x14ac:dyDescent="0.35">
      <c r="A313" s="213" t="s">
        <v>670</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3"/>
      <c r="AB313" s="209"/>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row>
    <row r="314" spans="1:48" ht="15.5" x14ac:dyDescent="0.35">
      <c r="A314" s="153" t="s">
        <v>649</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3"/>
      <c r="AB314" s="209"/>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row>
    <row r="315" spans="1:48" ht="15.5" x14ac:dyDescent="0.35">
      <c r="A315" s="153" t="s">
        <v>650</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3"/>
      <c r="AB315" s="209"/>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row>
    <row r="316" spans="1:48" ht="15.5" x14ac:dyDescent="0.35">
      <c r="A316" s="153" t="s">
        <v>652</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3"/>
      <c r="AB316" s="209"/>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row>
    <row r="317" spans="1:48" ht="15.5" x14ac:dyDescent="0.35">
      <c r="A317" s="153" t="s">
        <v>653</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3"/>
      <c r="AB317" s="209"/>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row>
    <row r="318" spans="1:48" ht="15.5" x14ac:dyDescent="0.35">
      <c r="A318" s="153" t="s">
        <v>654</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3"/>
      <c r="AB318" s="209"/>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row>
    <row r="319" spans="1:48" ht="15.5" x14ac:dyDescent="0.35">
      <c r="A319" s="153" t="s">
        <v>668</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3"/>
      <c r="AB319" s="209"/>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row>
    <row r="320" spans="1:48" ht="15.5" x14ac:dyDescent="0.35">
      <c r="A320" s="153" t="s">
        <v>669</v>
      </c>
      <c r="B320" s="182">
        <v>24.0824</v>
      </c>
      <c r="C320" s="183">
        <v>1.1454</v>
      </c>
      <c r="D320" s="184">
        <v>22.936900000000001</v>
      </c>
      <c r="E320" s="183">
        <v>0.52749999999999997</v>
      </c>
      <c r="F320" s="183">
        <v>6.59E-2</v>
      </c>
      <c r="G320" s="183">
        <v>7.3769999999999998</v>
      </c>
      <c r="H320" s="183">
        <v>3.6720999999999999</v>
      </c>
      <c r="I320" s="183">
        <v>0.55710000000000004</v>
      </c>
      <c r="J320" s="183">
        <v>9.1936999999999998</v>
      </c>
      <c r="K320" s="183">
        <v>3.2259000000000002</v>
      </c>
      <c r="L320" s="183">
        <v>5.9678000000000004</v>
      </c>
      <c r="M320" s="183">
        <v>0.13250000000000001</v>
      </c>
      <c r="N320" s="183">
        <v>1.3709</v>
      </c>
      <c r="O320" s="183">
        <v>0.13189999999999999</v>
      </c>
      <c r="P320" s="183">
        <v>-7.7899999999999997E-2</v>
      </c>
      <c r="Q320" s="183">
        <v>-1.38E-2</v>
      </c>
      <c r="R320" s="183">
        <v>2.1059999999999999</v>
      </c>
      <c r="S320" s="183">
        <v>7.3672000000000004</v>
      </c>
      <c r="T320" s="183">
        <v>1.9522999999999999</v>
      </c>
      <c r="U320" s="183">
        <v>2.3984000000000001</v>
      </c>
      <c r="V320" s="184">
        <v>27.287600000000001</v>
      </c>
      <c r="W320" s="183">
        <v>14.926299999999999</v>
      </c>
      <c r="X320" s="183">
        <v>11.254200000000001</v>
      </c>
      <c r="Y320" s="183">
        <v>7.9705000000000004</v>
      </c>
      <c r="AA320" s="193"/>
      <c r="AB320" s="209"/>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row>
    <row r="321" spans="1:48" ht="15.5" x14ac:dyDescent="0.35">
      <c r="A321" s="153" t="s">
        <v>671</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3"/>
      <c r="AB321" s="209"/>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row>
    <row r="322" spans="1:48" ht="15.5" x14ac:dyDescent="0.35">
      <c r="A322" s="153" t="s">
        <v>674</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3"/>
      <c r="AB322" s="209"/>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row>
    <row r="323" spans="1:48" ht="15.5" x14ac:dyDescent="0.35">
      <c r="A323" s="153" t="s">
        <v>677</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3"/>
      <c r="AB323" s="209"/>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row>
    <row r="324" spans="1:48" ht="15.5" x14ac:dyDescent="0.35">
      <c r="A324" s="153" t="s">
        <v>679</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3"/>
      <c r="AB324" s="209"/>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row>
    <row r="325" spans="1:48" ht="15.5" x14ac:dyDescent="0.35">
      <c r="A325" s="153" t="s">
        <v>680</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3"/>
      <c r="AB325" s="209"/>
    </row>
    <row r="326" spans="1:48" ht="15.5" x14ac:dyDescent="0.35">
      <c r="A326" s="153" t="s">
        <v>681</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3"/>
      <c r="AB326" s="209"/>
    </row>
    <row r="327" spans="1:48" ht="15.5" x14ac:dyDescent="0.35">
      <c r="A327" s="153" t="s">
        <v>682</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3"/>
      <c r="AB327" s="209"/>
    </row>
    <row r="328" spans="1:48" ht="15.5" x14ac:dyDescent="0.35">
      <c r="A328" s="153" t="s">
        <v>684</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3"/>
      <c r="AB328" s="209"/>
    </row>
    <row r="329" spans="1:48" ht="15.5" x14ac:dyDescent="0.35">
      <c r="A329" s="153" t="s">
        <v>685</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3"/>
      <c r="AB329" s="209"/>
    </row>
    <row r="330" spans="1:48" ht="15.5" x14ac:dyDescent="0.35">
      <c r="A330" s="153" t="s">
        <v>686</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3"/>
      <c r="AB330" s="209"/>
    </row>
    <row r="331" spans="1:48" ht="15.5" x14ac:dyDescent="0.35">
      <c r="A331" s="153" t="s">
        <v>700</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3"/>
      <c r="AB331" s="209"/>
      <c r="AC331" s="193"/>
    </row>
    <row r="332" spans="1:48" ht="15.5" x14ac:dyDescent="0.35">
      <c r="A332" s="153" t="s">
        <v>712</v>
      </c>
      <c r="B332" s="115">
        <v>24.820499999999999</v>
      </c>
      <c r="C332" s="114">
        <v>1.1642999999999972</v>
      </c>
      <c r="D332" s="149">
        <v>23.656200000000002</v>
      </c>
      <c r="E332" s="114">
        <v>0.46949999999999997</v>
      </c>
      <c r="F332" s="114">
        <v>4.53E-2</v>
      </c>
      <c r="G332" s="114">
        <v>9.8435000000000006</v>
      </c>
      <c r="H332" s="114">
        <v>2.3572000000000002</v>
      </c>
      <c r="I332" s="114">
        <v>0.48970000000000002</v>
      </c>
      <c r="J332" s="114">
        <v>8.5202000000000009</v>
      </c>
      <c r="K332" s="114">
        <v>2.8544</v>
      </c>
      <c r="L332" s="114">
        <v>5.6657999999999999</v>
      </c>
      <c r="M332" s="114">
        <v>0.1348</v>
      </c>
      <c r="N332" s="114">
        <v>1.7669999999999999</v>
      </c>
      <c r="O332" s="114">
        <v>0.1246</v>
      </c>
      <c r="P332" s="114">
        <v>-6.6400000000000001E-2</v>
      </c>
      <c r="Q332" s="114">
        <v>-2.92E-2</v>
      </c>
      <c r="R332" s="114">
        <v>2.4180999999999999</v>
      </c>
      <c r="S332" s="114">
        <v>9.8320000000000007</v>
      </c>
      <c r="T332" s="114">
        <v>1.93</v>
      </c>
      <c r="U332" s="114">
        <v>2.6150000000000002</v>
      </c>
      <c r="V332" s="149">
        <v>28.2012</v>
      </c>
      <c r="W332" s="114">
        <v>13.269</v>
      </c>
      <c r="X332" s="114">
        <v>10.9117</v>
      </c>
      <c r="Y332" s="114">
        <v>10.3583</v>
      </c>
      <c r="AA332" s="193"/>
      <c r="AB332" s="209"/>
      <c r="AC332" s="193"/>
    </row>
    <row r="333" spans="1:48" ht="15.5" x14ac:dyDescent="0.35">
      <c r="A333" s="153" t="s">
        <v>713</v>
      </c>
      <c r="B333" s="115">
        <v>20.301300000000001</v>
      </c>
      <c r="C333" s="114">
        <v>0.98140000000000072</v>
      </c>
      <c r="D333" s="149">
        <v>19.319900000000001</v>
      </c>
      <c r="E333" s="114">
        <v>0.21929999999999999</v>
      </c>
      <c r="F333" s="114">
        <v>3.6299999999999999E-2</v>
      </c>
      <c r="G333" s="114">
        <v>6.3448000000000002</v>
      </c>
      <c r="H333" s="114">
        <v>2.5394999999999999</v>
      </c>
      <c r="I333" s="114">
        <v>0.55410000000000004</v>
      </c>
      <c r="J333" s="114">
        <v>7.7675999999999998</v>
      </c>
      <c r="K333" s="114">
        <v>2.9390999999999998</v>
      </c>
      <c r="L333" s="114">
        <v>4.8284000000000002</v>
      </c>
      <c r="M333" s="114">
        <v>0.1827</v>
      </c>
      <c r="N333" s="114">
        <v>1.6445000000000001</v>
      </c>
      <c r="O333" s="114">
        <v>0.1153</v>
      </c>
      <c r="P333" s="114">
        <v>-5.74E-2</v>
      </c>
      <c r="Q333" s="114">
        <v>-2.6700000000000002E-2</v>
      </c>
      <c r="R333" s="114">
        <v>2.0118</v>
      </c>
      <c r="S333" s="114">
        <v>6.3486000000000002</v>
      </c>
      <c r="T333" s="114">
        <v>3.0922999999999998</v>
      </c>
      <c r="U333" s="114">
        <v>2.14</v>
      </c>
      <c r="V333" s="149">
        <v>24.552199999999999</v>
      </c>
      <c r="W333" s="114">
        <v>12.6883</v>
      </c>
      <c r="X333" s="114">
        <v>10.148899999999999</v>
      </c>
      <c r="Y333" s="114">
        <v>6.6003999999999996</v>
      </c>
      <c r="AA333" s="193"/>
      <c r="AB333" s="209"/>
      <c r="AC333" s="193"/>
    </row>
    <row r="334" spans="1:48" ht="15.5" x14ac:dyDescent="0.35">
      <c r="A334" s="153" t="s">
        <v>715</v>
      </c>
      <c r="B334" s="115">
        <v>19.8443</v>
      </c>
      <c r="C334" s="114">
        <v>1.0768999999999984</v>
      </c>
      <c r="D334" s="149">
        <v>18.767400000000002</v>
      </c>
      <c r="E334" s="114">
        <v>0.33160000000000001</v>
      </c>
      <c r="F334" s="114">
        <v>3.4500000000000003E-2</v>
      </c>
      <c r="G334" s="114">
        <v>5.9362000000000004</v>
      </c>
      <c r="H334" s="114">
        <v>2.7</v>
      </c>
      <c r="I334" s="114">
        <v>0.41980000000000001</v>
      </c>
      <c r="J334" s="114">
        <v>7.3487999999999998</v>
      </c>
      <c r="K334" s="114">
        <v>2.7462</v>
      </c>
      <c r="L334" s="114">
        <v>4.6025999999999998</v>
      </c>
      <c r="M334" s="114">
        <v>0.49020000000000002</v>
      </c>
      <c r="N334" s="114">
        <v>1.4757</v>
      </c>
      <c r="O334" s="114">
        <v>0.1211</v>
      </c>
      <c r="P334" s="114">
        <v>-6.0199999999999997E-2</v>
      </c>
      <c r="Q334" s="114">
        <v>-3.0300000000000001E-2</v>
      </c>
      <c r="R334" s="114">
        <v>1.9715</v>
      </c>
      <c r="S334" s="114">
        <v>5.9276999999999997</v>
      </c>
      <c r="T334" s="114">
        <v>4.0042999999999997</v>
      </c>
      <c r="U334" s="114">
        <v>2.0739000000000001</v>
      </c>
      <c r="V334" s="149">
        <v>24.845600000000005</v>
      </c>
      <c r="W334" s="114">
        <v>12.4345</v>
      </c>
      <c r="X334" s="114">
        <v>9.7344000000000008</v>
      </c>
      <c r="Y334" s="114">
        <v>6.3022</v>
      </c>
      <c r="AA334" s="193"/>
      <c r="AB334" s="209"/>
      <c r="AC334" s="193"/>
    </row>
    <row r="335" spans="1:48" ht="15.5" x14ac:dyDescent="0.35">
      <c r="A335" s="153" t="s">
        <v>717</v>
      </c>
      <c r="B335" s="115">
        <v>18.666499999999999</v>
      </c>
      <c r="C335" s="114">
        <v>1.0112000000000023</v>
      </c>
      <c r="D335" s="149">
        <v>17.655299999999997</v>
      </c>
      <c r="E335" s="114">
        <v>0.1988</v>
      </c>
      <c r="F335" s="114">
        <v>3.4299999999999997E-2</v>
      </c>
      <c r="G335" s="114">
        <v>3.9327999999999999</v>
      </c>
      <c r="H335" s="114">
        <v>3.6301000000000001</v>
      </c>
      <c r="I335" s="114">
        <v>0.34820000000000001</v>
      </c>
      <c r="J335" s="114">
        <v>7.3886000000000003</v>
      </c>
      <c r="K335" s="114">
        <v>2.6547000000000001</v>
      </c>
      <c r="L335" s="114">
        <v>4.7339000000000002</v>
      </c>
      <c r="M335" s="114">
        <v>0.49330000000000002</v>
      </c>
      <c r="N335" s="114">
        <v>1.6151</v>
      </c>
      <c r="O335" s="114">
        <v>9.7699999999999995E-2</v>
      </c>
      <c r="P335" s="114">
        <v>-5.5899999999999998E-2</v>
      </c>
      <c r="Q335" s="114">
        <v>-2.7699999999999999E-2</v>
      </c>
      <c r="R335" s="114">
        <v>1.9579</v>
      </c>
      <c r="S335" s="114">
        <v>3.9207999999999998</v>
      </c>
      <c r="T335" s="114">
        <v>2.4287000000000001</v>
      </c>
      <c r="U335" s="114">
        <v>2.6919</v>
      </c>
      <c r="V335" s="149">
        <v>22.775899999999996</v>
      </c>
      <c r="W335" s="114">
        <v>13.4754</v>
      </c>
      <c r="X335" s="114">
        <v>9.8452000000000002</v>
      </c>
      <c r="Y335" s="114">
        <v>4.1658999999999997</v>
      </c>
      <c r="AA335" s="193"/>
      <c r="AB335" s="209"/>
      <c r="AC335" s="193"/>
    </row>
    <row r="336" spans="1:48" ht="15.5" x14ac:dyDescent="0.35">
      <c r="A336" s="153" t="s">
        <v>727</v>
      </c>
      <c r="B336" s="115">
        <v>16.235600000000002</v>
      </c>
      <c r="C336" s="114">
        <v>0.94779999999999909</v>
      </c>
      <c r="D336" s="149">
        <v>15.287800000000002</v>
      </c>
      <c r="E336" s="114">
        <v>8.8800000000000004E-2</v>
      </c>
      <c r="F336" s="114">
        <v>5.4699999999999999E-2</v>
      </c>
      <c r="G336" s="114">
        <v>5.4215999999999998</v>
      </c>
      <c r="H336" s="114">
        <v>3.5642</v>
      </c>
      <c r="I336" s="114">
        <v>0.18820000000000001</v>
      </c>
      <c r="J336" s="114">
        <v>3.6619000000000002</v>
      </c>
      <c r="K336" s="114">
        <v>1.1577999999999999</v>
      </c>
      <c r="L336" s="114">
        <v>2.5041000000000002</v>
      </c>
      <c r="M336" s="114">
        <v>0.60799999999999998</v>
      </c>
      <c r="N336" s="114">
        <v>1.6369</v>
      </c>
      <c r="O336" s="114">
        <v>0.12759999999999999</v>
      </c>
      <c r="P336" s="114">
        <v>-3.5000000000000003E-2</v>
      </c>
      <c r="Q336" s="114">
        <v>-2.9100000000000001E-2</v>
      </c>
      <c r="R336" s="114">
        <v>1.9017999999999999</v>
      </c>
      <c r="S336" s="114">
        <v>5.4278000000000004</v>
      </c>
      <c r="T336" s="114">
        <v>3.5514999999999999</v>
      </c>
      <c r="U336" s="114">
        <v>2.3275000000000001</v>
      </c>
      <c r="V336" s="149">
        <v>21.166800000000002</v>
      </c>
      <c r="W336" s="114">
        <v>9.6592000000000002</v>
      </c>
      <c r="X336" s="114">
        <v>6.0949999999999998</v>
      </c>
      <c r="Y336" s="114">
        <v>5.5651000000000002</v>
      </c>
      <c r="AB336" s="209"/>
    </row>
    <row r="337" spans="1:29" ht="15.5" x14ac:dyDescent="0.35">
      <c r="A337" s="153" t="s">
        <v>729</v>
      </c>
      <c r="B337" s="115">
        <v>15.298</v>
      </c>
      <c r="C337" s="114">
        <v>0.9397000000000002</v>
      </c>
      <c r="D337" s="149">
        <v>14.3583</v>
      </c>
      <c r="E337" s="114">
        <v>1.77E-2</v>
      </c>
      <c r="F337" s="114">
        <v>4.58E-2</v>
      </c>
      <c r="G337" s="114">
        <v>4.0930999999999997</v>
      </c>
      <c r="H337" s="114">
        <v>3.3029999999999999</v>
      </c>
      <c r="I337" s="114">
        <v>0.16689999999999999</v>
      </c>
      <c r="J337" s="114">
        <v>4.5799000000000003</v>
      </c>
      <c r="K337" s="114">
        <v>1.8613999999999999</v>
      </c>
      <c r="L337" s="114">
        <v>2.7185000000000001</v>
      </c>
      <c r="M337" s="114">
        <v>0.69730000000000003</v>
      </c>
      <c r="N337" s="114">
        <v>1.421</v>
      </c>
      <c r="O337" s="114">
        <v>0.124</v>
      </c>
      <c r="P337" s="114">
        <v>-6.2199999999999998E-2</v>
      </c>
      <c r="Q337" s="114">
        <v>-2.8199999999999999E-2</v>
      </c>
      <c r="R337" s="114">
        <v>1.6056999999999999</v>
      </c>
      <c r="S337" s="114">
        <v>4.0959000000000003</v>
      </c>
      <c r="T337" s="114">
        <v>3.238</v>
      </c>
      <c r="U337" s="114">
        <v>2.1892999999999998</v>
      </c>
      <c r="V337" s="149">
        <v>19.785599999999999</v>
      </c>
      <c r="W337" s="114">
        <v>10.168100000000001</v>
      </c>
      <c r="X337" s="114">
        <v>6.8650000000000002</v>
      </c>
      <c r="Y337" s="114">
        <v>4.1566999999999998</v>
      </c>
      <c r="AB337" s="211"/>
    </row>
    <row r="338" spans="1:29" ht="15.5" x14ac:dyDescent="0.35">
      <c r="A338" s="153" t="s">
        <v>734</v>
      </c>
      <c r="B338" s="115">
        <v>15.827199999999999</v>
      </c>
      <c r="C338" s="114">
        <v>0.96260000000000012</v>
      </c>
      <c r="D338" s="149">
        <v>14.864599999999999</v>
      </c>
      <c r="E338" s="114">
        <v>9.8100000000000007E-2</v>
      </c>
      <c r="F338" s="114">
        <v>3.2099999999999997E-2</v>
      </c>
      <c r="G338" s="114">
        <v>4.9680999999999997</v>
      </c>
      <c r="H338" s="114">
        <v>3.3233999999999999</v>
      </c>
      <c r="I338" s="114">
        <v>0.1905</v>
      </c>
      <c r="J338" s="114">
        <v>4.0220000000000002</v>
      </c>
      <c r="K338" s="114">
        <v>1.3660000000000001</v>
      </c>
      <c r="L338" s="114">
        <v>2.6560000000000001</v>
      </c>
      <c r="M338" s="114">
        <v>0.62190000000000001</v>
      </c>
      <c r="N338" s="114">
        <v>1.5779000000000001</v>
      </c>
      <c r="O338" s="114">
        <v>0.1298</v>
      </c>
      <c r="P338" s="114">
        <v>-6.9599999999999995E-2</v>
      </c>
      <c r="Q338" s="114">
        <v>-2.9600000000000001E-2</v>
      </c>
      <c r="R338" s="114">
        <v>1.8466</v>
      </c>
      <c r="S338" s="114">
        <v>4.9596999999999998</v>
      </c>
      <c r="T338" s="114">
        <v>3.5169000000000001</v>
      </c>
      <c r="U338" s="114">
        <v>2.3090000000000002</v>
      </c>
      <c r="V338" s="149">
        <v>20.6905</v>
      </c>
      <c r="W338" s="114">
        <v>9.7357999999999993</v>
      </c>
      <c r="X338" s="114">
        <v>6.4123000000000001</v>
      </c>
      <c r="Y338" s="114">
        <v>5.0983000000000001</v>
      </c>
      <c r="AB338" s="211"/>
    </row>
    <row r="339" spans="1:29" ht="15.5" x14ac:dyDescent="0.35">
      <c r="A339" s="153" t="s">
        <v>732</v>
      </c>
      <c r="B339" s="115">
        <v>16.942799999999998</v>
      </c>
      <c r="C339" s="114">
        <v>1.014999999999997</v>
      </c>
      <c r="D339" s="149">
        <v>15.927800000000001</v>
      </c>
      <c r="E339" s="114">
        <v>4.9200000000000001E-2</v>
      </c>
      <c r="F339" s="114">
        <v>3.8100000000000002E-2</v>
      </c>
      <c r="G339" s="114">
        <v>3.4496000000000002</v>
      </c>
      <c r="H339" s="114">
        <v>3.8062999999999998</v>
      </c>
      <c r="I339" s="114">
        <v>0.28410000000000002</v>
      </c>
      <c r="J339" s="114">
        <v>6.0963000000000003</v>
      </c>
      <c r="K339" s="114">
        <v>2.3460000000000001</v>
      </c>
      <c r="L339" s="114">
        <v>3.7503000000000002</v>
      </c>
      <c r="M339" s="114">
        <v>0.59079999999999999</v>
      </c>
      <c r="N339" s="114">
        <v>1.5673999999999999</v>
      </c>
      <c r="O339" s="114">
        <v>0.12230000000000001</v>
      </c>
      <c r="P339" s="114">
        <v>-4.7100000000000003E-2</v>
      </c>
      <c r="Q339" s="114">
        <v>-2.92E-2</v>
      </c>
      <c r="R339" s="114">
        <v>1.7717000000000001</v>
      </c>
      <c r="S339" s="114">
        <v>3.4548999999999999</v>
      </c>
      <c r="T339" s="114">
        <v>1.915</v>
      </c>
      <c r="U339" s="114">
        <v>2.4759000000000002</v>
      </c>
      <c r="V339" s="149">
        <v>20.3187</v>
      </c>
      <c r="W339" s="114">
        <v>12.344900000000001</v>
      </c>
      <c r="X339" s="114">
        <v>8.5386000000000006</v>
      </c>
      <c r="Y339" s="114">
        <v>3.5369000000000002</v>
      </c>
      <c r="AB339" s="211"/>
    </row>
    <row r="340" spans="1:29" ht="15.5" x14ac:dyDescent="0.35">
      <c r="A340" s="153" t="s">
        <v>735</v>
      </c>
      <c r="B340" s="115">
        <v>17.2272</v>
      </c>
      <c r="C340" s="114">
        <v>0.90930000000000177</v>
      </c>
      <c r="D340" s="149">
        <v>16.317899999999998</v>
      </c>
      <c r="E340" s="114">
        <v>7.0000000000000007E-2</v>
      </c>
      <c r="F340" s="114">
        <v>4.7100000000000003E-2</v>
      </c>
      <c r="G340" s="114">
        <v>5.4054000000000002</v>
      </c>
      <c r="H340" s="114">
        <v>3.3138000000000001</v>
      </c>
      <c r="I340" s="114">
        <v>0.28589999999999999</v>
      </c>
      <c r="J340" s="114">
        <v>5.0448000000000004</v>
      </c>
      <c r="K340" s="114">
        <v>1.6580999999999999</v>
      </c>
      <c r="L340" s="114">
        <v>3.3866999999999998</v>
      </c>
      <c r="M340" s="114">
        <v>0.39560000000000001</v>
      </c>
      <c r="N340" s="114">
        <v>1.7109000000000001</v>
      </c>
      <c r="O340" s="114">
        <v>0.1183</v>
      </c>
      <c r="P340" s="114">
        <v>-4.6600000000000003E-2</v>
      </c>
      <c r="Q340" s="114">
        <v>-2.7300000000000001E-2</v>
      </c>
      <c r="R340" s="114">
        <v>1.9412</v>
      </c>
      <c r="S340" s="114">
        <v>5.4104000000000001</v>
      </c>
      <c r="T340" s="114">
        <v>2.7050000000000001</v>
      </c>
      <c r="U340" s="114">
        <v>2.5230999999999999</v>
      </c>
      <c r="V340" s="149">
        <v>21.545999999999999</v>
      </c>
      <c r="W340" s="114">
        <v>10.7509</v>
      </c>
      <c r="X340" s="114">
        <v>7.4371</v>
      </c>
      <c r="Y340" s="114">
        <v>5.5224000000000002</v>
      </c>
    </row>
    <row r="341" spans="1:29" ht="15.5" x14ac:dyDescent="0.35">
      <c r="A341" s="153" t="s">
        <v>738</v>
      </c>
      <c r="B341" s="115">
        <v>19.714600000000001</v>
      </c>
      <c r="C341" s="114">
        <v>0.98490000000000322</v>
      </c>
      <c r="D341" s="149">
        <v>18.729699999999998</v>
      </c>
      <c r="E341" s="114">
        <v>0</v>
      </c>
      <c r="F341" s="114">
        <v>3.5200000000000002E-2</v>
      </c>
      <c r="G341" s="114">
        <v>6.7131999999999996</v>
      </c>
      <c r="H341" s="114">
        <v>2.9180000000000001</v>
      </c>
      <c r="I341" s="114">
        <v>0.2535</v>
      </c>
      <c r="J341" s="114">
        <v>6.5312000000000001</v>
      </c>
      <c r="K341" s="114">
        <v>2.4131999999999998</v>
      </c>
      <c r="L341" s="114">
        <v>4.1180000000000003</v>
      </c>
      <c r="M341" s="114">
        <v>0.28710000000000002</v>
      </c>
      <c r="N341" s="114">
        <v>1.9443999999999999</v>
      </c>
      <c r="O341" s="114">
        <v>0.1193</v>
      </c>
      <c r="P341" s="114">
        <v>-4.5199999999999997E-2</v>
      </c>
      <c r="Q341" s="114">
        <v>-2.7E-2</v>
      </c>
      <c r="R341" s="114">
        <v>2.0918999999999999</v>
      </c>
      <c r="S341" s="114">
        <v>6.7201000000000004</v>
      </c>
      <c r="T341" s="114">
        <v>2.5205000000000002</v>
      </c>
      <c r="U341" s="114">
        <v>2.1528</v>
      </c>
      <c r="V341" s="149">
        <v>23.402999999999999</v>
      </c>
      <c r="W341" s="114">
        <v>11.934200000000001</v>
      </c>
      <c r="X341" s="114">
        <v>9.0161999999999995</v>
      </c>
      <c r="Y341" s="114">
        <v>6.7483000000000004</v>
      </c>
    </row>
    <row r="342" spans="1:29" ht="15.5" x14ac:dyDescent="0.35">
      <c r="A342" s="153" t="s">
        <v>739</v>
      </c>
      <c r="B342" s="115">
        <v>21.698399999999999</v>
      </c>
      <c r="C342" s="114">
        <v>1.0112999999999985</v>
      </c>
      <c r="D342" s="149">
        <v>20.687100000000001</v>
      </c>
      <c r="E342" s="114">
        <v>0</v>
      </c>
      <c r="F342" s="114">
        <v>5.1799999999999999E-2</v>
      </c>
      <c r="G342" s="114">
        <v>9.4490999999999996</v>
      </c>
      <c r="H342" s="114">
        <v>2.9371</v>
      </c>
      <c r="I342" s="114">
        <v>0.2429</v>
      </c>
      <c r="J342" s="114">
        <v>5.9701000000000004</v>
      </c>
      <c r="K342" s="114">
        <v>1.9626999999999999</v>
      </c>
      <c r="L342" s="114">
        <v>4.0073999999999996</v>
      </c>
      <c r="M342" s="114">
        <v>0.1205</v>
      </c>
      <c r="N342" s="114">
        <v>1.8655999999999999</v>
      </c>
      <c r="O342" s="114">
        <v>0.12609999999999999</v>
      </c>
      <c r="P342" s="114">
        <v>-4.7699999999999999E-2</v>
      </c>
      <c r="Q342" s="114">
        <v>-2.8400000000000002E-2</v>
      </c>
      <c r="R342" s="114">
        <v>2.0430000000000001</v>
      </c>
      <c r="S342" s="114">
        <v>9.4496000000000002</v>
      </c>
      <c r="T342" s="114">
        <v>2.5066000000000002</v>
      </c>
      <c r="U342" s="114">
        <v>2.3346</v>
      </c>
      <c r="V342" s="149">
        <v>25.528300000000002</v>
      </c>
      <c r="W342" s="114">
        <v>11.136200000000001</v>
      </c>
      <c r="X342" s="114">
        <v>8.1990999999999996</v>
      </c>
      <c r="Y342" s="114">
        <v>9.5008999999999997</v>
      </c>
    </row>
    <row r="343" spans="1:29" ht="15.5" x14ac:dyDescent="0.35">
      <c r="A343" s="153" t="s">
        <v>754</v>
      </c>
      <c r="B343" s="115">
        <v>22.6371</v>
      </c>
      <c r="C343" s="114">
        <v>1.0530000000000008</v>
      </c>
      <c r="D343" s="149">
        <v>21.584099999999999</v>
      </c>
      <c r="E343" s="114">
        <v>0</v>
      </c>
      <c r="F343" s="114">
        <v>3.5700000000000003E-2</v>
      </c>
      <c r="G343" s="114">
        <v>7.4588999999999999</v>
      </c>
      <c r="H343" s="114">
        <v>2.9477000000000002</v>
      </c>
      <c r="I343" s="114">
        <v>0.58620000000000005</v>
      </c>
      <c r="J343" s="114">
        <v>8.8565000000000005</v>
      </c>
      <c r="K343" s="114">
        <v>3.1684000000000001</v>
      </c>
      <c r="L343" s="114">
        <v>5.6881000000000004</v>
      </c>
      <c r="M343" s="114">
        <v>7.0199999999999999E-2</v>
      </c>
      <c r="N343" s="114">
        <v>1.5851999999999999</v>
      </c>
      <c r="O343" s="114">
        <v>0.13039999999999999</v>
      </c>
      <c r="P343" s="114">
        <v>-5.7299999999999997E-2</v>
      </c>
      <c r="Q343" s="114">
        <v>-2.9399999999999999E-2</v>
      </c>
      <c r="R343" s="114">
        <v>1.7808999999999999</v>
      </c>
      <c r="S343" s="114">
        <v>7.4294000000000002</v>
      </c>
      <c r="T343" s="114">
        <v>1.9990000000000001</v>
      </c>
      <c r="U343" s="114">
        <v>2.823</v>
      </c>
      <c r="V343" s="149">
        <v>26.406099999999999</v>
      </c>
      <c r="W343" s="114">
        <v>14.0459</v>
      </c>
      <c r="X343" s="114">
        <v>11.0982</v>
      </c>
      <c r="Y343" s="114">
        <v>7.4946000000000002</v>
      </c>
    </row>
    <row r="344" spans="1:29" ht="15.5" x14ac:dyDescent="0.35">
      <c r="A344" s="153" t="s">
        <v>755</v>
      </c>
      <c r="B344" s="115">
        <v>24.6737</v>
      </c>
      <c r="C344" s="114">
        <v>1.1577999999999999</v>
      </c>
      <c r="D344" s="149">
        <v>23.515899999999998</v>
      </c>
      <c r="E344" s="114">
        <v>0</v>
      </c>
      <c r="F344" s="114">
        <v>6.6299999999999998E-2</v>
      </c>
      <c r="G344" s="114">
        <v>10.925799999999999</v>
      </c>
      <c r="H344" s="114">
        <v>3.2663000000000002</v>
      </c>
      <c r="I344" s="114">
        <v>0.4854</v>
      </c>
      <c r="J344" s="114">
        <v>6.7801999999999998</v>
      </c>
      <c r="K344" s="114">
        <v>2.3153999999999999</v>
      </c>
      <c r="L344" s="114">
        <v>4.4648000000000003</v>
      </c>
      <c r="M344" s="114">
        <v>0.12790000000000001</v>
      </c>
      <c r="N344" s="114">
        <v>1.8507</v>
      </c>
      <c r="O344" s="114">
        <v>0.1094</v>
      </c>
      <c r="P344" s="114">
        <v>-6.4199999999999993E-2</v>
      </c>
      <c r="Q344" s="114">
        <v>-3.2300000000000002E-2</v>
      </c>
      <c r="R344" s="114">
        <v>2.0392999999999999</v>
      </c>
      <c r="S344" s="114">
        <v>10.8918</v>
      </c>
      <c r="T344" s="114">
        <v>2.5745</v>
      </c>
      <c r="U344" s="114">
        <v>2.6585999999999999</v>
      </c>
      <c r="V344" s="149">
        <v>28.748999999999999</v>
      </c>
      <c r="W344" s="114">
        <v>12.5105</v>
      </c>
      <c r="X344" s="114">
        <v>9.2442000000000011</v>
      </c>
      <c r="Y344" s="114">
        <v>10.992099999999999</v>
      </c>
    </row>
    <row r="345" spans="1:29" ht="15.5" x14ac:dyDescent="0.35">
      <c r="A345" s="153" t="s">
        <v>761</v>
      </c>
      <c r="B345" s="115">
        <v>22.454999999999998</v>
      </c>
      <c r="C345" s="114">
        <v>1.0059</v>
      </c>
      <c r="D345" s="149">
        <v>21.449100000000001</v>
      </c>
      <c r="E345" s="114">
        <v>0</v>
      </c>
      <c r="F345" s="114">
        <v>4.4200000000000003E-2</v>
      </c>
      <c r="G345" s="114">
        <v>8.6730999999999998</v>
      </c>
      <c r="H345" s="114">
        <v>2.9771000000000001</v>
      </c>
      <c r="I345" s="114">
        <v>0.35670000000000002</v>
      </c>
      <c r="J345" s="114">
        <v>7.3632</v>
      </c>
      <c r="K345" s="114">
        <v>2.6093000000000002</v>
      </c>
      <c r="L345" s="114">
        <v>4.7539999999999996</v>
      </c>
      <c r="M345" s="114">
        <v>0.18210000000000001</v>
      </c>
      <c r="N345" s="114">
        <v>1.8301000000000001</v>
      </c>
      <c r="O345" s="114">
        <v>9.9599999999999994E-2</v>
      </c>
      <c r="P345" s="114">
        <v>-5.0599999999999999E-2</v>
      </c>
      <c r="Q345" s="114">
        <v>-2.7E-2</v>
      </c>
      <c r="R345" s="114">
        <v>1.9419999999999999</v>
      </c>
      <c r="S345" s="114">
        <v>8.6859999999999999</v>
      </c>
      <c r="T345" s="114">
        <v>1.8866000000000001</v>
      </c>
      <c r="U345" s="114">
        <v>2.1732999999999998</v>
      </c>
      <c r="V345" s="149">
        <v>25.5091</v>
      </c>
      <c r="W345" s="114">
        <v>12.709199999999999</v>
      </c>
      <c r="X345" s="114">
        <v>9.7321000000000009</v>
      </c>
      <c r="Y345" s="114">
        <v>8.7172999999999998</v>
      </c>
      <c r="AA345" s="193"/>
      <c r="AB345" s="209"/>
      <c r="AC345" s="193"/>
    </row>
    <row r="346" spans="1:29" ht="15.5" x14ac:dyDescent="0.35">
      <c r="A346" s="100" t="s">
        <v>760</v>
      </c>
      <c r="B346" s="115">
        <v>20.168099999999999</v>
      </c>
      <c r="C346" s="114">
        <v>1.0601999999999947</v>
      </c>
      <c r="D346" s="149">
        <v>19.107900000000001</v>
      </c>
      <c r="E346" s="114">
        <v>0</v>
      </c>
      <c r="F346" s="114">
        <v>2.9399999999999999E-2</v>
      </c>
      <c r="G346" s="114">
        <v>7.8293999999999997</v>
      </c>
      <c r="H346" s="114">
        <v>2.7069999999999999</v>
      </c>
      <c r="I346" s="114">
        <v>0.30099999999999999</v>
      </c>
      <c r="J346" s="114">
        <v>6.1250999999999998</v>
      </c>
      <c r="K346" s="114">
        <v>2.3561000000000001</v>
      </c>
      <c r="L346" s="114">
        <v>3.7690999999999999</v>
      </c>
      <c r="M346" s="114">
        <v>0.53049999999999997</v>
      </c>
      <c r="N346" s="114">
        <v>1.5794999999999999</v>
      </c>
      <c r="O346" s="114">
        <v>8.1799999999999998E-2</v>
      </c>
      <c r="P346" s="114">
        <v>-4.4600000000000001E-2</v>
      </c>
      <c r="Q346" s="114">
        <v>-3.1199999999999999E-2</v>
      </c>
      <c r="R346" s="114">
        <v>1.5004</v>
      </c>
      <c r="S346" s="114">
        <v>7.8197999999999999</v>
      </c>
      <c r="T346" s="114">
        <v>3.7176</v>
      </c>
      <c r="U346" s="114">
        <v>2.1122000000000001</v>
      </c>
      <c r="V346" s="149">
        <v>24.9377</v>
      </c>
      <c r="W346" s="114">
        <v>11.2431</v>
      </c>
      <c r="X346" s="114">
        <v>8.5360999999999994</v>
      </c>
      <c r="Y346" s="114">
        <v>7.8587999999999996</v>
      </c>
      <c r="AA346" s="193"/>
      <c r="AB346" s="209"/>
      <c r="AC346" s="193"/>
    </row>
    <row r="347" spans="1:29" ht="15.5" x14ac:dyDescent="0.35">
      <c r="A347" s="219"/>
      <c r="B347" s="220"/>
      <c r="C347" s="221"/>
      <c r="D347" s="222"/>
      <c r="E347" s="221"/>
      <c r="F347" s="221"/>
      <c r="G347" s="221"/>
      <c r="H347" s="221"/>
      <c r="I347" s="221"/>
      <c r="J347" s="221"/>
      <c r="K347" s="221"/>
      <c r="L347" s="221"/>
      <c r="M347" s="221"/>
      <c r="N347" s="221"/>
      <c r="O347" s="221"/>
      <c r="P347" s="221"/>
      <c r="Q347" s="221"/>
      <c r="R347" s="221"/>
      <c r="S347" s="221"/>
      <c r="T347" s="221"/>
      <c r="U347" s="221"/>
      <c r="V347" s="222"/>
      <c r="W347" s="221"/>
      <c r="X347" s="221"/>
      <c r="Y347" s="221"/>
    </row>
    <row r="348" spans="1:29" ht="15.5" x14ac:dyDescent="0.35">
      <c r="E348" s="114"/>
      <c r="N348" s="26"/>
      <c r="V348" s="149"/>
      <c r="Z348" s="204"/>
      <c r="AA348" s="204"/>
    </row>
    <row r="349" spans="1:29" x14ac:dyDescent="0.35">
      <c r="B349" s="204"/>
      <c r="C349" s="204"/>
      <c r="D349" s="204"/>
      <c r="E349" s="204"/>
      <c r="F349" s="204"/>
      <c r="G349" s="204"/>
      <c r="H349" s="204"/>
      <c r="I349" s="204"/>
      <c r="J349" s="204"/>
      <c r="K349" s="204"/>
      <c r="L349" s="204"/>
      <c r="M349" s="204"/>
      <c r="N349" s="204"/>
      <c r="O349" s="204"/>
      <c r="P349" s="204"/>
      <c r="Q349" s="204"/>
      <c r="R349" s="204"/>
      <c r="S349" s="204"/>
      <c r="T349" s="204"/>
      <c r="U349" s="204"/>
      <c r="W349" s="204"/>
      <c r="X349" s="204"/>
      <c r="Y349" s="204"/>
      <c r="Z349" s="204"/>
      <c r="AA349" s="204"/>
    </row>
    <row r="350" spans="1:29" x14ac:dyDescent="0.35">
      <c r="B350" s="204"/>
      <c r="C350" s="204"/>
      <c r="D350" s="204"/>
      <c r="E350" s="204"/>
      <c r="F350" s="204"/>
      <c r="G350" s="204"/>
      <c r="H350" s="204"/>
      <c r="I350" s="204"/>
      <c r="J350" s="204"/>
      <c r="K350" s="204"/>
      <c r="L350" s="204"/>
      <c r="M350" s="204"/>
      <c r="N350" s="204"/>
      <c r="O350" s="204"/>
      <c r="P350" s="204"/>
      <c r="Q350" s="204"/>
      <c r="R350" s="204"/>
      <c r="S350" s="204"/>
      <c r="T350" s="204"/>
      <c r="U350" s="204"/>
      <c r="W350" s="204"/>
      <c r="X350" s="204"/>
      <c r="Y350" s="204"/>
      <c r="Z350" s="204"/>
      <c r="AA350" s="204"/>
    </row>
    <row r="351" spans="1:29" x14ac:dyDescent="0.35">
      <c r="B351" s="204"/>
      <c r="C351" s="204"/>
      <c r="D351" s="204"/>
      <c r="E351" s="204"/>
      <c r="F351" s="204"/>
      <c r="G351" s="204"/>
      <c r="H351" s="204"/>
      <c r="I351" s="204"/>
      <c r="J351" s="204"/>
      <c r="K351" s="204"/>
      <c r="L351" s="204"/>
      <c r="M351" s="204"/>
      <c r="N351" s="204"/>
      <c r="O351" s="204"/>
      <c r="P351" s="204"/>
      <c r="Q351" s="204"/>
      <c r="R351" s="204"/>
      <c r="S351" s="204"/>
      <c r="T351" s="204"/>
      <c r="U351" s="204"/>
      <c r="W351" s="204"/>
      <c r="X351" s="204"/>
      <c r="Y351" s="204"/>
      <c r="Z351" s="204"/>
      <c r="AA351" s="204"/>
    </row>
    <row r="352" spans="1:29" x14ac:dyDescent="0.35">
      <c r="B352" s="204"/>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row>
    <row r="353" spans="2:27" x14ac:dyDescent="0.35">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row>
    <row r="354" spans="2:27" x14ac:dyDescent="0.35">
      <c r="B354" s="204"/>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row>
    <row r="355" spans="2:27" x14ac:dyDescent="0.35">
      <c r="B355" s="204"/>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row>
    <row r="356" spans="2:27" x14ac:dyDescent="0.35">
      <c r="B356" s="204"/>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row>
    <row r="357" spans="2:27" x14ac:dyDescent="0.35">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row>
    <row r="358" spans="2:27" x14ac:dyDescent="0.35">
      <c r="B358" s="204"/>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row>
    <row r="359" spans="2:27" x14ac:dyDescent="0.35">
      <c r="B359" s="204"/>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row>
    <row r="360" spans="2:27" x14ac:dyDescent="0.35">
      <c r="B360" s="204"/>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row>
    <row r="361" spans="2:27" x14ac:dyDescent="0.35">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row>
    <row r="362" spans="2:27" x14ac:dyDescent="0.35">
      <c r="B362" s="204"/>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row>
    <row r="363" spans="2:27" x14ac:dyDescent="0.35">
      <c r="B363" s="204"/>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row>
    <row r="364" spans="2:27" x14ac:dyDescent="0.35">
      <c r="B364" s="204"/>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row>
    <row r="365" spans="2:27" x14ac:dyDescent="0.35">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row>
    <row r="366" spans="2:27" x14ac:dyDescent="0.35">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row>
    <row r="367" spans="2:27" x14ac:dyDescent="0.35">
      <c r="B367" s="204"/>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row>
    <row r="368" spans="2:27" x14ac:dyDescent="0.35">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row>
    <row r="369" spans="2:25" x14ac:dyDescent="0.35">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row>
    <row r="370" spans="2:25" x14ac:dyDescent="0.35">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row>
    <row r="371" spans="2:25" x14ac:dyDescent="0.35">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row>
    <row r="372" spans="2:25" x14ac:dyDescent="0.35">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row>
    <row r="373" spans="2:25" x14ac:dyDescent="0.35">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row>
    <row r="374" spans="2:25" x14ac:dyDescent="0.35">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row>
    <row r="375" spans="2:25" x14ac:dyDescent="0.35">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row>
    <row r="376" spans="2:25" x14ac:dyDescent="0.35">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row>
    <row r="377" spans="2:25" x14ac:dyDescent="0.35">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row>
    <row r="378" spans="2:25" x14ac:dyDescent="0.35">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row>
    <row r="379" spans="2:25" x14ac:dyDescent="0.35">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row>
    <row r="380" spans="2:25" x14ac:dyDescent="0.35">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row>
    <row r="381" spans="2:25" x14ac:dyDescent="0.35">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row>
    <row r="382" spans="2:25" x14ac:dyDescent="0.35">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row>
    <row r="383" spans="2:25" x14ac:dyDescent="0.35">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row>
    <row r="384" spans="2:25" x14ac:dyDescent="0.35">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row>
    <row r="385" spans="2:25" x14ac:dyDescent="0.35">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row>
    <row r="386" spans="2:25" x14ac:dyDescent="0.35">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row>
    <row r="387" spans="2:25" x14ac:dyDescent="0.35">
      <c r="B387" s="204"/>
    </row>
    <row r="388" spans="2:25" x14ac:dyDescent="0.35">
      <c r="B388" s="204"/>
    </row>
    <row r="389" spans="2:25" x14ac:dyDescent="0.35">
      <c r="B389" s="204"/>
    </row>
    <row r="390" spans="2:25" x14ac:dyDescent="0.35">
      <c r="B390" s="204"/>
    </row>
    <row r="391" spans="2:25" x14ac:dyDescent="0.35">
      <c r="B391" s="204"/>
    </row>
    <row r="392" spans="2:25" x14ac:dyDescent="0.35">
      <c r="B392" s="204"/>
    </row>
    <row r="393" spans="2:25" x14ac:dyDescent="0.35">
      <c r="B393" s="204"/>
    </row>
    <row r="394" spans="2:25" x14ac:dyDescent="0.35">
      <c r="B394" s="204"/>
    </row>
    <row r="395" spans="2:25" x14ac:dyDescent="0.35">
      <c r="B395" s="204"/>
    </row>
    <row r="396" spans="2:25" x14ac:dyDescent="0.35">
      <c r="B396" s="204"/>
    </row>
    <row r="397" spans="2:25" x14ac:dyDescent="0.35">
      <c r="B397" s="204"/>
    </row>
    <row r="398" spans="2:25" x14ac:dyDescent="0.35">
      <c r="B398" s="204"/>
    </row>
    <row r="399" spans="2:25" x14ac:dyDescent="0.35">
      <c r="B399" s="204"/>
    </row>
    <row r="400" spans="2:25" x14ac:dyDescent="0.35">
      <c r="B400" s="204"/>
    </row>
    <row r="401" spans="2:2" x14ac:dyDescent="0.35">
      <c r="B401" s="204"/>
    </row>
    <row r="402" spans="2:2" x14ac:dyDescent="0.35">
      <c r="B402" s="204"/>
    </row>
    <row r="403" spans="2:2" x14ac:dyDescent="0.35">
      <c r="B403" s="204"/>
    </row>
    <row r="404" spans="2:2" x14ac:dyDescent="0.35">
      <c r="B404" s="204"/>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64"/>
  <sheetViews>
    <sheetView zoomScale="80" zoomScaleNormal="80" workbookViewId="0">
      <selection activeCell="C356" sqref="C356"/>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82</v>
      </c>
      <c r="C2" s="46">
        <v>2025</v>
      </c>
      <c r="AF2" s="41"/>
      <c r="AG2" s="47"/>
      <c r="AH2" s="41"/>
      <c r="AI2" s="41"/>
      <c r="AJ2" s="41"/>
      <c r="AK2" s="41"/>
      <c r="AL2" s="41"/>
      <c r="AM2" s="41"/>
      <c r="AN2" s="41"/>
      <c r="AO2" s="42"/>
      <c r="AP2" s="41"/>
      <c r="AQ2" s="48"/>
      <c r="AR2" s="44"/>
    </row>
    <row r="3" spans="1:57" ht="15" thickBot="1" x14ac:dyDescent="0.4">
      <c r="B3" s="49" t="s">
        <v>83</v>
      </c>
      <c r="C3" s="50">
        <v>3</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84</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85</v>
      </c>
      <c r="AC7" s="39" t="s">
        <v>122</v>
      </c>
      <c r="AD7" s="39" t="s">
        <v>86</v>
      </c>
      <c r="AE7" s="39" t="s">
        <v>87</v>
      </c>
      <c r="AF7" s="39" t="s">
        <v>88</v>
      </c>
      <c r="AG7" s="39" t="s">
        <v>89</v>
      </c>
      <c r="AH7" s="39" t="s">
        <v>90</v>
      </c>
      <c r="AI7" s="39" t="s">
        <v>91</v>
      </c>
      <c r="AJ7" s="39" t="s">
        <v>92</v>
      </c>
      <c r="AK7" s="39" t="s">
        <v>93</v>
      </c>
      <c r="AL7" s="39" t="s">
        <v>94</v>
      </c>
      <c r="AM7" s="39" t="s">
        <v>95</v>
      </c>
      <c r="AN7" s="39" t="s">
        <v>96</v>
      </c>
      <c r="AO7" s="39" t="s">
        <v>97</v>
      </c>
      <c r="AP7" s="39" t="s">
        <v>98</v>
      </c>
      <c r="AQ7" s="39" t="s">
        <v>99</v>
      </c>
      <c r="AR7" s="39" t="s">
        <v>100</v>
      </c>
      <c r="AS7" s="39" t="s">
        <v>101</v>
      </c>
      <c r="AT7" s="39" t="s">
        <v>102</v>
      </c>
      <c r="AU7" s="39" t="s">
        <v>103</v>
      </c>
      <c r="AV7" s="39" t="s">
        <v>104</v>
      </c>
      <c r="AW7" s="39" t="s">
        <v>105</v>
      </c>
      <c r="AX7" s="39" t="s">
        <v>106</v>
      </c>
      <c r="AY7" s="39" t="s">
        <v>107</v>
      </c>
      <c r="AZ7" s="39" t="s">
        <v>725</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32</v>
      </c>
      <c r="AB8" s="55" t="str">
        <f t="shared" ref="AB8:AQ12" si="0">$AG$5&amp;AB$7&amp;$AA8</f>
        <v>Annual!A32</v>
      </c>
      <c r="AC8" s="55" t="str">
        <f t="shared" si="0"/>
        <v>Annual!B32</v>
      </c>
      <c r="AD8" s="55" t="str">
        <f t="shared" si="0"/>
        <v>Annual!C32</v>
      </c>
      <c r="AE8" s="55" t="str">
        <f t="shared" si="0"/>
        <v>Annual!D32</v>
      </c>
      <c r="AF8" s="55" t="str">
        <f t="shared" si="0"/>
        <v>Annual!E32</v>
      </c>
      <c r="AG8" s="55" t="str">
        <f t="shared" si="0"/>
        <v>Annual!F32</v>
      </c>
      <c r="AH8" s="55" t="str">
        <f t="shared" si="0"/>
        <v>Annual!G32</v>
      </c>
      <c r="AI8" s="55" t="str">
        <f t="shared" si="0"/>
        <v>Annual!H32</v>
      </c>
      <c r="AJ8" s="55" t="str">
        <f t="shared" si="0"/>
        <v>Annual!I32</v>
      </c>
      <c r="AK8" s="55" t="str">
        <f t="shared" si="0"/>
        <v>Annual!J32</v>
      </c>
      <c r="AL8" s="55" t="str">
        <f t="shared" si="0"/>
        <v>Annual!K32</v>
      </c>
      <c r="AM8" s="55" t="str">
        <f t="shared" si="0"/>
        <v>Annual!L32</v>
      </c>
      <c r="AN8" s="55" t="str">
        <f t="shared" si="0"/>
        <v>Annual!M32</v>
      </c>
      <c r="AO8" s="55" t="str">
        <f t="shared" si="0"/>
        <v>Annual!N32</v>
      </c>
      <c r="AP8" s="55" t="str">
        <f t="shared" si="0"/>
        <v>Annual!O32</v>
      </c>
      <c r="AQ8" s="55" t="str">
        <f t="shared" si="0"/>
        <v>Annual!P32</v>
      </c>
      <c r="AR8" s="55" t="str">
        <f t="shared" ref="AN8:AZ12" si="1">$AG$5&amp;AR$7&amp;$AA8</f>
        <v>Annual!Q32</v>
      </c>
      <c r="AS8" s="55" t="str">
        <f t="shared" si="1"/>
        <v>Annual!R32</v>
      </c>
      <c r="AT8" s="55" t="str">
        <f t="shared" si="1"/>
        <v>Annual!S32</v>
      </c>
      <c r="AU8" s="55" t="str">
        <f t="shared" si="1"/>
        <v>Annual!T32</v>
      </c>
      <c r="AV8" s="55" t="str">
        <f t="shared" si="1"/>
        <v>Annual!U32</v>
      </c>
      <c r="AW8" s="55" t="str">
        <f t="shared" si="1"/>
        <v>Annual!V32</v>
      </c>
      <c r="AX8" s="55" t="str">
        <f t="shared" si="1"/>
        <v>Annual!W32</v>
      </c>
      <c r="AY8" s="55" t="str">
        <f t="shared" si="1"/>
        <v>Annual!X32</v>
      </c>
      <c r="AZ8" s="55" t="str">
        <f t="shared" si="1"/>
        <v>Annual!Y32</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33</v>
      </c>
      <c r="AB9" s="55" t="str">
        <f t="shared" si="0"/>
        <v>Annual!A33</v>
      </c>
      <c r="AC9" s="55" t="str">
        <f t="shared" si="0"/>
        <v>Annual!B33</v>
      </c>
      <c r="AD9" s="55" t="str">
        <f t="shared" si="0"/>
        <v>Annual!C33</v>
      </c>
      <c r="AE9" s="55" t="str">
        <f t="shared" si="0"/>
        <v>Annual!D33</v>
      </c>
      <c r="AF9" s="55" t="str">
        <f t="shared" si="0"/>
        <v>Annual!E33</v>
      </c>
      <c r="AG9" s="55" t="str">
        <f t="shared" si="0"/>
        <v>Annual!F33</v>
      </c>
      <c r="AH9" s="55" t="str">
        <f t="shared" si="0"/>
        <v>Annual!G33</v>
      </c>
      <c r="AI9" s="55" t="str">
        <f t="shared" si="0"/>
        <v>Annual!H33</v>
      </c>
      <c r="AJ9" s="55" t="str">
        <f t="shared" si="0"/>
        <v>Annual!I33</v>
      </c>
      <c r="AK9" s="55" t="str">
        <f t="shared" si="0"/>
        <v>Annual!J33</v>
      </c>
      <c r="AL9" s="55" t="str">
        <f t="shared" si="0"/>
        <v>Annual!K33</v>
      </c>
      <c r="AM9" s="55" t="str">
        <f t="shared" si="0"/>
        <v>Annual!L33</v>
      </c>
      <c r="AN9" s="55" t="str">
        <f t="shared" si="1"/>
        <v>Annual!M33</v>
      </c>
      <c r="AO9" s="55" t="str">
        <f t="shared" si="1"/>
        <v>Annual!N33</v>
      </c>
      <c r="AP9" s="55" t="str">
        <f t="shared" si="1"/>
        <v>Annual!O33</v>
      </c>
      <c r="AQ9" s="55" t="str">
        <f t="shared" si="1"/>
        <v>Annual!P33</v>
      </c>
      <c r="AR9" s="55" t="str">
        <f t="shared" si="1"/>
        <v>Annual!Q33</v>
      </c>
      <c r="AS9" s="55" t="str">
        <f t="shared" si="1"/>
        <v>Annual!R33</v>
      </c>
      <c r="AT9" s="55" t="str">
        <f t="shared" si="1"/>
        <v>Annual!S33</v>
      </c>
      <c r="AU9" s="55" t="str">
        <f t="shared" si="1"/>
        <v>Annual!T33</v>
      </c>
      <c r="AV9" s="55" t="str">
        <f t="shared" si="1"/>
        <v>Annual!U33</v>
      </c>
      <c r="AW9" s="55" t="str">
        <f t="shared" si="1"/>
        <v>Annual!V33</v>
      </c>
      <c r="AX9" s="55" t="str">
        <f t="shared" si="1"/>
        <v>Annual!W33</v>
      </c>
      <c r="AY9" s="55" t="str">
        <f t="shared" si="1"/>
        <v>Annual!X33</v>
      </c>
      <c r="AZ9" s="55" t="str">
        <f t="shared" si="1"/>
        <v>Annual!Y33</v>
      </c>
      <c r="BA9" s="51"/>
      <c r="BB9" s="51"/>
      <c r="BC9" s="51"/>
      <c r="BD9" s="51"/>
    </row>
    <row r="10" spans="1:57" x14ac:dyDescent="0.35">
      <c r="A10" s="56"/>
      <c r="B10" s="57"/>
      <c r="C10" s="56" t="s">
        <v>108</v>
      </c>
      <c r="D10" s="57"/>
      <c r="E10" s="57"/>
      <c r="F10" s="57"/>
      <c r="G10" s="57"/>
      <c r="H10" s="57"/>
      <c r="I10" s="57"/>
      <c r="J10" s="57"/>
      <c r="K10" s="57"/>
      <c r="L10" s="57"/>
      <c r="M10" s="57"/>
      <c r="N10" s="57"/>
      <c r="O10" s="57"/>
      <c r="P10" s="57"/>
      <c r="Q10" s="57"/>
      <c r="R10" s="57"/>
      <c r="S10" s="57"/>
      <c r="T10" s="57"/>
      <c r="U10" s="57"/>
      <c r="V10" s="57"/>
      <c r="W10" s="57"/>
      <c r="X10" s="57"/>
      <c r="Y10" s="57"/>
      <c r="Z10" s="57"/>
      <c r="AA10" s="39">
        <f>AA9+1</f>
        <v>34</v>
      </c>
      <c r="AB10" s="58" t="str">
        <f t="shared" si="0"/>
        <v>Annual!A34</v>
      </c>
      <c r="AC10" s="58" t="str">
        <f t="shared" si="0"/>
        <v>Annual!B34</v>
      </c>
      <c r="AD10" s="58" t="str">
        <f t="shared" si="0"/>
        <v>Annual!C34</v>
      </c>
      <c r="AE10" s="58" t="str">
        <f t="shared" si="0"/>
        <v>Annual!D34</v>
      </c>
      <c r="AF10" s="58" t="str">
        <f t="shared" si="0"/>
        <v>Annual!E34</v>
      </c>
      <c r="AG10" s="58" t="str">
        <f t="shared" si="0"/>
        <v>Annual!F34</v>
      </c>
      <c r="AH10" s="58" t="str">
        <f t="shared" si="0"/>
        <v>Annual!G34</v>
      </c>
      <c r="AI10" s="58" t="str">
        <f t="shared" si="0"/>
        <v>Annual!H34</v>
      </c>
      <c r="AJ10" s="58" t="str">
        <f t="shared" si="0"/>
        <v>Annual!I34</v>
      </c>
      <c r="AK10" s="58" t="str">
        <f t="shared" si="0"/>
        <v>Annual!J34</v>
      </c>
      <c r="AL10" s="58" t="str">
        <f t="shared" si="0"/>
        <v>Annual!K34</v>
      </c>
      <c r="AM10" s="55" t="str">
        <f t="shared" si="0"/>
        <v>Annual!L34</v>
      </c>
      <c r="AN10" s="55" t="str">
        <f t="shared" si="1"/>
        <v>Annual!M34</v>
      </c>
      <c r="AO10" s="55" t="str">
        <f t="shared" si="1"/>
        <v>Annual!N34</v>
      </c>
      <c r="AP10" s="55" t="str">
        <f t="shared" si="1"/>
        <v>Annual!O34</v>
      </c>
      <c r="AQ10" s="55" t="str">
        <f t="shared" si="1"/>
        <v>Annual!P34</v>
      </c>
      <c r="AR10" s="55" t="str">
        <f t="shared" si="1"/>
        <v>Annual!Q34</v>
      </c>
      <c r="AS10" s="55" t="str">
        <f t="shared" si="1"/>
        <v>Annual!R34</v>
      </c>
      <c r="AT10" s="55" t="str">
        <f t="shared" si="1"/>
        <v>Annual!S34</v>
      </c>
      <c r="AU10" s="55" t="str">
        <f t="shared" si="1"/>
        <v>Annual!T34</v>
      </c>
      <c r="AV10" s="55" t="str">
        <f t="shared" si="1"/>
        <v>Annual!U34</v>
      </c>
      <c r="AW10" s="55" t="str">
        <f t="shared" si="1"/>
        <v>Annual!V34</v>
      </c>
      <c r="AX10" s="55" t="str">
        <f t="shared" si="1"/>
        <v>Annual!W34</v>
      </c>
      <c r="AY10" s="55" t="str">
        <f t="shared" si="1"/>
        <v>Annual!X34</v>
      </c>
      <c r="AZ10" s="55" t="str">
        <f t="shared" si="1"/>
        <v>Annual!Y34</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35</v>
      </c>
      <c r="AB11" s="58" t="str">
        <f t="shared" si="0"/>
        <v>Annual!A35</v>
      </c>
      <c r="AC11" s="58" t="str">
        <f t="shared" si="0"/>
        <v>Annual!B35</v>
      </c>
      <c r="AD11" s="58" t="str">
        <f t="shared" si="0"/>
        <v>Annual!C35</v>
      </c>
      <c r="AE11" s="58" t="str">
        <f t="shared" si="0"/>
        <v>Annual!D35</v>
      </c>
      <c r="AF11" s="58" t="str">
        <f t="shared" si="0"/>
        <v>Annual!E35</v>
      </c>
      <c r="AG11" s="58" t="str">
        <f t="shared" si="0"/>
        <v>Annual!F35</v>
      </c>
      <c r="AH11" s="58" t="str">
        <f t="shared" si="0"/>
        <v>Annual!G35</v>
      </c>
      <c r="AI11" s="58" t="str">
        <f t="shared" si="0"/>
        <v>Annual!H35</v>
      </c>
      <c r="AJ11" s="58" t="str">
        <f t="shared" si="0"/>
        <v>Annual!I35</v>
      </c>
      <c r="AK11" s="58" t="str">
        <f t="shared" si="0"/>
        <v>Annual!J35</v>
      </c>
      <c r="AL11" s="58" t="str">
        <f t="shared" si="0"/>
        <v>Annual!K35</v>
      </c>
      <c r="AM11" s="55" t="str">
        <f t="shared" si="0"/>
        <v>Annual!L35</v>
      </c>
      <c r="AN11" s="55" t="str">
        <f t="shared" si="1"/>
        <v>Annual!M35</v>
      </c>
      <c r="AO11" s="55" t="str">
        <f t="shared" si="1"/>
        <v>Annual!N35</v>
      </c>
      <c r="AP11" s="55" t="str">
        <f t="shared" si="1"/>
        <v>Annual!O35</v>
      </c>
      <c r="AQ11" s="55" t="str">
        <f t="shared" si="1"/>
        <v>Annual!P35</v>
      </c>
      <c r="AR11" s="55" t="str">
        <f t="shared" si="1"/>
        <v>Annual!Q35</v>
      </c>
      <c r="AS11" s="55" t="str">
        <f t="shared" si="1"/>
        <v>Annual!R35</v>
      </c>
      <c r="AT11" s="55" t="str">
        <f t="shared" si="1"/>
        <v>Annual!S35</v>
      </c>
      <c r="AU11" s="55" t="str">
        <f t="shared" si="1"/>
        <v>Annual!T35</v>
      </c>
      <c r="AV11" s="55" t="str">
        <f t="shared" si="1"/>
        <v>Annual!U35</v>
      </c>
      <c r="AW11" s="55" t="str">
        <f t="shared" si="1"/>
        <v>Annual!V35</v>
      </c>
      <c r="AX11" s="55" t="str">
        <f t="shared" si="1"/>
        <v>Annual!W35</v>
      </c>
      <c r="AY11" s="55" t="str">
        <f t="shared" si="1"/>
        <v>Annual!X35</v>
      </c>
      <c r="AZ11" s="55" t="str">
        <f t="shared" si="1"/>
        <v>Annual!Y35</v>
      </c>
      <c r="BA11" s="60"/>
      <c r="BB11" s="60"/>
      <c r="BC11" s="60"/>
      <c r="BD11" s="60"/>
    </row>
    <row r="12" spans="1:57" x14ac:dyDescent="0.35">
      <c r="A12" s="56"/>
      <c r="B12" s="57"/>
      <c r="C12" s="57"/>
      <c r="D12" s="57"/>
      <c r="E12" s="61" t="s">
        <v>109</v>
      </c>
      <c r="F12" s="62"/>
      <c r="G12" s="62"/>
      <c r="H12" s="62"/>
      <c r="I12" s="62"/>
      <c r="J12" s="62"/>
      <c r="K12" s="62"/>
      <c r="L12" s="62"/>
      <c r="M12" s="62"/>
      <c r="N12" s="62"/>
      <c r="O12" s="62"/>
      <c r="P12" s="62"/>
      <c r="Q12" s="62"/>
      <c r="R12" s="62"/>
      <c r="S12" s="62"/>
      <c r="T12" s="57"/>
      <c r="U12" s="57"/>
      <c r="V12" s="57"/>
      <c r="W12" s="57"/>
      <c r="X12" s="57"/>
      <c r="Y12" s="57"/>
      <c r="Z12" s="57"/>
      <c r="AA12" s="39">
        <f>AA11+1</f>
        <v>36</v>
      </c>
      <c r="AB12" s="58" t="str">
        <f t="shared" si="0"/>
        <v>Annual!A36</v>
      </c>
      <c r="AC12" s="58" t="str">
        <f t="shared" si="0"/>
        <v>Annual!B36</v>
      </c>
      <c r="AD12" s="58" t="str">
        <f t="shared" si="0"/>
        <v>Annual!C36</v>
      </c>
      <c r="AE12" s="58" t="str">
        <f t="shared" si="0"/>
        <v>Annual!D36</v>
      </c>
      <c r="AF12" s="58" t="str">
        <f t="shared" si="0"/>
        <v>Annual!E36</v>
      </c>
      <c r="AG12" s="58" t="str">
        <f t="shared" si="0"/>
        <v>Annual!F36</v>
      </c>
      <c r="AH12" s="58" t="str">
        <f t="shared" si="0"/>
        <v>Annual!G36</v>
      </c>
      <c r="AI12" s="58" t="str">
        <f t="shared" si="0"/>
        <v>Annual!H36</v>
      </c>
      <c r="AJ12" s="58" t="str">
        <f t="shared" si="0"/>
        <v>Annual!I36</v>
      </c>
      <c r="AK12" s="58" t="str">
        <f t="shared" si="0"/>
        <v>Annual!J36</v>
      </c>
      <c r="AL12" s="58" t="str">
        <f t="shared" si="0"/>
        <v>Annual!K36</v>
      </c>
      <c r="AM12" s="55" t="str">
        <f t="shared" si="0"/>
        <v>Annual!L36</v>
      </c>
      <c r="AN12" s="55" t="str">
        <f t="shared" si="1"/>
        <v>Annual!M36</v>
      </c>
      <c r="AO12" s="55" t="str">
        <f t="shared" si="1"/>
        <v>Annual!N36</v>
      </c>
      <c r="AP12" s="55" t="str">
        <f t="shared" si="1"/>
        <v>Annual!O36</v>
      </c>
      <c r="AQ12" s="55" t="str">
        <f t="shared" si="1"/>
        <v>Annual!P36</v>
      </c>
      <c r="AR12" s="55" t="str">
        <f t="shared" si="1"/>
        <v>Annual!Q36</v>
      </c>
      <c r="AS12" s="55" t="str">
        <f t="shared" si="1"/>
        <v>Annual!R36</v>
      </c>
      <c r="AT12" s="55" t="str">
        <f t="shared" si="1"/>
        <v>Annual!S36</v>
      </c>
      <c r="AU12" s="55" t="str">
        <f t="shared" si="1"/>
        <v>Annual!T36</v>
      </c>
      <c r="AV12" s="55" t="str">
        <f t="shared" si="1"/>
        <v>Annual!U36</v>
      </c>
      <c r="AW12" s="55" t="str">
        <f t="shared" si="1"/>
        <v>Annual!V36</v>
      </c>
      <c r="AX12" s="55" t="str">
        <f t="shared" si="1"/>
        <v>Annual!W36</v>
      </c>
      <c r="AY12" s="55" t="str">
        <f t="shared" si="1"/>
        <v>Annual!X36</v>
      </c>
      <c r="AZ12" s="55" t="str">
        <f t="shared" si="1"/>
        <v>Annual!Y36</v>
      </c>
      <c r="BA12" s="57"/>
      <c r="BB12" s="57"/>
      <c r="BC12" s="57"/>
      <c r="BD12" s="57"/>
    </row>
    <row r="13" spans="1:57" x14ac:dyDescent="0.35">
      <c r="A13" s="56"/>
      <c r="B13" s="57"/>
      <c r="C13" s="63"/>
      <c r="D13" s="63"/>
      <c r="E13" s="63"/>
      <c r="F13" s="64" t="s">
        <v>110</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111</v>
      </c>
      <c r="D14" s="66" t="s">
        <v>112</v>
      </c>
      <c r="E14" s="66" t="s">
        <v>36</v>
      </c>
      <c r="F14" s="66" t="s">
        <v>38</v>
      </c>
      <c r="G14" s="66" t="s">
        <v>28</v>
      </c>
      <c r="H14" s="66" t="s">
        <v>29</v>
      </c>
      <c r="I14" s="66" t="s">
        <v>113</v>
      </c>
      <c r="J14" s="66" t="s">
        <v>114</v>
      </c>
      <c r="K14" s="66" t="s">
        <v>39</v>
      </c>
      <c r="L14" s="66" t="s">
        <v>115</v>
      </c>
      <c r="M14" s="66" t="s">
        <v>116</v>
      </c>
      <c r="N14" s="66" t="s">
        <v>32</v>
      </c>
      <c r="O14" s="66" t="s">
        <v>40</v>
      </c>
      <c r="P14" s="66" t="s">
        <v>41</v>
      </c>
      <c r="Q14" s="66" t="s">
        <v>117</v>
      </c>
      <c r="R14" s="66" t="s">
        <v>724</v>
      </c>
      <c r="S14" s="66" t="s">
        <v>118</v>
      </c>
      <c r="T14" s="66" t="s">
        <v>119</v>
      </c>
      <c r="U14" s="66" t="s">
        <v>33</v>
      </c>
      <c r="V14" s="66" t="s">
        <v>120</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121</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191</v>
      </c>
      <c r="O17" s="40">
        <v>0.05</v>
      </c>
      <c r="P17" s="40" t="s">
        <v>191</v>
      </c>
      <c r="Q17" s="40" t="s">
        <v>191</v>
      </c>
      <c r="R17" s="40" t="s">
        <v>191</v>
      </c>
      <c r="S17" s="40">
        <v>14.0365</v>
      </c>
      <c r="T17" s="40">
        <v>6.5316000000000001</v>
      </c>
      <c r="U17" s="40">
        <v>1.2907999999999999</v>
      </c>
      <c r="V17" s="40">
        <v>0.502</v>
      </c>
      <c r="W17" s="40">
        <v>30.0335</v>
      </c>
      <c r="X17" s="40" t="s">
        <v>191</v>
      </c>
      <c r="Y17" s="40" t="s">
        <v>191</v>
      </c>
      <c r="Z17" s="40" t="s">
        <v>191</v>
      </c>
      <c r="AB17" s="57"/>
      <c r="AC17" s="57" t="s">
        <v>85</v>
      </c>
      <c r="AD17" s="57" t="s">
        <v>122</v>
      </c>
      <c r="AE17" s="57" t="s">
        <v>86</v>
      </c>
      <c r="AF17" s="57" t="s">
        <v>87</v>
      </c>
      <c r="AG17" s="57" t="s">
        <v>88</v>
      </c>
      <c r="AH17" s="57" t="s">
        <v>89</v>
      </c>
      <c r="AI17" s="57" t="s">
        <v>90</v>
      </c>
      <c r="AJ17" s="57" t="s">
        <v>91</v>
      </c>
      <c r="AK17" s="57" t="s">
        <v>92</v>
      </c>
      <c r="AL17" s="57" t="s">
        <v>93</v>
      </c>
      <c r="AM17" s="57" t="s">
        <v>94</v>
      </c>
      <c r="AN17" s="57" t="s">
        <v>95</v>
      </c>
      <c r="AO17" s="57" t="s">
        <v>96</v>
      </c>
      <c r="AP17" s="57" t="s">
        <v>97</v>
      </c>
      <c r="AQ17" s="57" t="s">
        <v>98</v>
      </c>
      <c r="AR17" s="57" t="s">
        <v>99</v>
      </c>
      <c r="AS17" s="57" t="s">
        <v>100</v>
      </c>
      <c r="AT17" s="57" t="s">
        <v>101</v>
      </c>
      <c r="AU17" s="57" t="s">
        <v>102</v>
      </c>
      <c r="AV17" s="57" t="s">
        <v>103</v>
      </c>
      <c r="AW17" s="57" t="s">
        <v>104</v>
      </c>
      <c r="AX17" s="39" t="s">
        <v>105</v>
      </c>
      <c r="AY17" s="39" t="s">
        <v>106</v>
      </c>
      <c r="AZ17" s="39" t="s">
        <v>107</v>
      </c>
      <c r="BA17" s="39" t="s">
        <v>725</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191</v>
      </c>
      <c r="Y18" s="40" t="s">
        <v>191</v>
      </c>
      <c r="Z18" s="40" t="s">
        <v>191</v>
      </c>
      <c r="AB18" s="68">
        <f>5+(C2-1998)*12+C3</f>
        <v>332</v>
      </c>
      <c r="AC18" s="55" t="str">
        <f t="shared" ref="AC18:AL32" si="2">$AH$15&amp;AC$17&amp;$AB18</f>
        <v>Month!A332</v>
      </c>
      <c r="AD18" s="55" t="str">
        <f t="shared" si="2"/>
        <v>Month!B332</v>
      </c>
      <c r="AE18" s="55" t="str">
        <f t="shared" si="2"/>
        <v>Month!C332</v>
      </c>
      <c r="AF18" s="55" t="str">
        <f t="shared" si="2"/>
        <v>Month!D332</v>
      </c>
      <c r="AG18" s="55" t="str">
        <f t="shared" si="2"/>
        <v>Month!E332</v>
      </c>
      <c r="AH18" s="55" t="str">
        <f t="shared" si="2"/>
        <v>Month!F332</v>
      </c>
      <c r="AI18" s="55" t="str">
        <f t="shared" si="2"/>
        <v>Month!G332</v>
      </c>
      <c r="AJ18" s="55" t="str">
        <f t="shared" si="2"/>
        <v>Month!H332</v>
      </c>
      <c r="AK18" s="55" t="str">
        <f t="shared" si="2"/>
        <v>Month!I332</v>
      </c>
      <c r="AL18" s="55" t="str">
        <f t="shared" si="2"/>
        <v>Month!J332</v>
      </c>
      <c r="AM18" s="55" t="str">
        <f t="shared" ref="AM18:BA32" si="3">$AH$15&amp;AM$17&amp;$AB18</f>
        <v>Month!K332</v>
      </c>
      <c r="AN18" s="55" t="str">
        <f t="shared" si="3"/>
        <v>Month!L332</v>
      </c>
      <c r="AO18" s="55" t="str">
        <f t="shared" si="3"/>
        <v>Month!M332</v>
      </c>
      <c r="AP18" s="55" t="str">
        <f t="shared" si="3"/>
        <v>Month!N332</v>
      </c>
      <c r="AQ18" s="55" t="str">
        <f t="shared" si="3"/>
        <v>Month!O332</v>
      </c>
      <c r="AR18" s="55" t="str">
        <f t="shared" si="3"/>
        <v>Month!P332</v>
      </c>
      <c r="AS18" s="55" t="str">
        <f t="shared" si="3"/>
        <v>Month!Q332</v>
      </c>
      <c r="AT18" s="55" t="str">
        <f t="shared" si="3"/>
        <v>Month!R332</v>
      </c>
      <c r="AU18" s="55" t="str">
        <f t="shared" si="3"/>
        <v>Month!S332</v>
      </c>
      <c r="AV18" s="55" t="str">
        <f t="shared" si="3"/>
        <v>Month!T332</v>
      </c>
      <c r="AW18" s="55" t="str">
        <f t="shared" si="3"/>
        <v>Month!U332</v>
      </c>
      <c r="AX18" s="55" t="str">
        <f t="shared" si="3"/>
        <v>Month!V332</v>
      </c>
      <c r="AY18" s="55" t="str">
        <f t="shared" si="3"/>
        <v>Month!W332</v>
      </c>
      <c r="AZ18" s="55" t="str">
        <f t="shared" si="3"/>
        <v>Month!X332</v>
      </c>
      <c r="BA18" s="55" t="str">
        <f t="shared" si="3"/>
        <v>Month!Y332</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191</v>
      </c>
      <c r="Y19" s="40" t="s">
        <v>191</v>
      </c>
      <c r="Z19" s="40" t="s">
        <v>191</v>
      </c>
      <c r="AB19" s="39">
        <f>AB18+1</f>
        <v>333</v>
      </c>
      <c r="AC19" s="55" t="str">
        <f t="shared" si="2"/>
        <v>Month!A333</v>
      </c>
      <c r="AD19" s="55" t="str">
        <f t="shared" si="2"/>
        <v>Month!B333</v>
      </c>
      <c r="AE19" s="55" t="str">
        <f t="shared" si="2"/>
        <v>Month!C333</v>
      </c>
      <c r="AF19" s="55" t="str">
        <f t="shared" si="2"/>
        <v>Month!D333</v>
      </c>
      <c r="AG19" s="55" t="str">
        <f t="shared" si="2"/>
        <v>Month!E333</v>
      </c>
      <c r="AH19" s="55" t="str">
        <f t="shared" si="2"/>
        <v>Month!F333</v>
      </c>
      <c r="AI19" s="55" t="str">
        <f t="shared" si="2"/>
        <v>Month!G333</v>
      </c>
      <c r="AJ19" s="55" t="str">
        <f t="shared" si="2"/>
        <v>Month!H333</v>
      </c>
      <c r="AK19" s="55" t="str">
        <f t="shared" si="2"/>
        <v>Month!I333</v>
      </c>
      <c r="AL19" s="55" t="str">
        <f t="shared" si="2"/>
        <v>Month!J333</v>
      </c>
      <c r="AM19" s="55" t="str">
        <f t="shared" si="3"/>
        <v>Month!K333</v>
      </c>
      <c r="AN19" s="55" t="str">
        <f t="shared" si="3"/>
        <v>Month!L333</v>
      </c>
      <c r="AO19" s="55" t="str">
        <f t="shared" si="3"/>
        <v>Month!M333</v>
      </c>
      <c r="AP19" s="55" t="str">
        <f t="shared" si="3"/>
        <v>Month!N333</v>
      </c>
      <c r="AQ19" s="55" t="str">
        <f t="shared" si="3"/>
        <v>Month!O333</v>
      </c>
      <c r="AR19" s="55" t="str">
        <f t="shared" si="3"/>
        <v>Month!P333</v>
      </c>
      <c r="AS19" s="55" t="str">
        <f t="shared" si="3"/>
        <v>Month!Q333</v>
      </c>
      <c r="AT19" s="55" t="str">
        <f t="shared" si="3"/>
        <v>Month!R333</v>
      </c>
      <c r="AU19" s="55" t="str">
        <f t="shared" si="3"/>
        <v>Month!S333</v>
      </c>
      <c r="AV19" s="55" t="str">
        <f t="shared" si="3"/>
        <v>Month!T333</v>
      </c>
      <c r="AW19" s="55" t="str">
        <f t="shared" si="3"/>
        <v>Month!U333</v>
      </c>
      <c r="AX19" s="55" t="str">
        <f t="shared" si="3"/>
        <v>Month!V333</v>
      </c>
      <c r="AY19" s="55" t="str">
        <f t="shared" si="3"/>
        <v>Month!W333</v>
      </c>
      <c r="AZ19" s="55" t="str">
        <f t="shared" si="3"/>
        <v>Month!X333</v>
      </c>
      <c r="BA19" s="55" t="str">
        <f t="shared" si="3"/>
        <v>Month!Y333</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191</v>
      </c>
      <c r="Y20" s="40" t="s">
        <v>191</v>
      </c>
      <c r="Z20" s="40" t="s">
        <v>191</v>
      </c>
      <c r="AB20" s="39">
        <f t="shared" ref="AB20:AB32" si="4">AB19+1</f>
        <v>334</v>
      </c>
      <c r="AC20" s="55" t="str">
        <f t="shared" si="2"/>
        <v>Month!A334</v>
      </c>
      <c r="AD20" s="55" t="str">
        <f t="shared" si="2"/>
        <v>Month!B334</v>
      </c>
      <c r="AE20" s="55" t="str">
        <f t="shared" si="2"/>
        <v>Month!C334</v>
      </c>
      <c r="AF20" s="55" t="str">
        <f t="shared" si="2"/>
        <v>Month!D334</v>
      </c>
      <c r="AG20" s="55" t="str">
        <f t="shared" si="2"/>
        <v>Month!E334</v>
      </c>
      <c r="AH20" s="55" t="str">
        <f t="shared" si="2"/>
        <v>Month!F334</v>
      </c>
      <c r="AI20" s="55" t="str">
        <f t="shared" si="2"/>
        <v>Month!G334</v>
      </c>
      <c r="AJ20" s="55" t="str">
        <f t="shared" si="2"/>
        <v>Month!H334</v>
      </c>
      <c r="AK20" s="55" t="str">
        <f t="shared" si="2"/>
        <v>Month!I334</v>
      </c>
      <c r="AL20" s="55" t="str">
        <f t="shared" si="2"/>
        <v>Month!J334</v>
      </c>
      <c r="AM20" s="55" t="str">
        <f t="shared" si="3"/>
        <v>Month!K334</v>
      </c>
      <c r="AN20" s="55" t="str">
        <f t="shared" si="3"/>
        <v>Month!L334</v>
      </c>
      <c r="AO20" s="55" t="str">
        <f t="shared" si="3"/>
        <v>Month!M334</v>
      </c>
      <c r="AP20" s="55" t="str">
        <f t="shared" si="3"/>
        <v>Month!N334</v>
      </c>
      <c r="AQ20" s="55" t="str">
        <f t="shared" si="3"/>
        <v>Month!O334</v>
      </c>
      <c r="AR20" s="55" t="str">
        <f t="shared" si="3"/>
        <v>Month!P334</v>
      </c>
      <c r="AS20" s="55" t="str">
        <f t="shared" si="3"/>
        <v>Month!Q334</v>
      </c>
      <c r="AT20" s="55" t="str">
        <f t="shared" si="3"/>
        <v>Month!R334</v>
      </c>
      <c r="AU20" s="55" t="str">
        <f t="shared" si="3"/>
        <v>Month!S334</v>
      </c>
      <c r="AV20" s="55" t="str">
        <f t="shared" si="3"/>
        <v>Month!T334</v>
      </c>
      <c r="AW20" s="55" t="str">
        <f t="shared" si="3"/>
        <v>Month!U334</v>
      </c>
      <c r="AX20" s="55" t="str">
        <f t="shared" si="3"/>
        <v>Month!V334</v>
      </c>
      <c r="AY20" s="55" t="str">
        <f t="shared" si="3"/>
        <v>Month!W334</v>
      </c>
      <c r="AZ20" s="55" t="str">
        <f t="shared" si="3"/>
        <v>Month!X334</v>
      </c>
      <c r="BA20" s="55" t="str">
        <f t="shared" si="3"/>
        <v>Month!Y334</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191</v>
      </c>
      <c r="Y21" s="40" t="s">
        <v>191</v>
      </c>
      <c r="Z21" s="40" t="s">
        <v>191</v>
      </c>
      <c r="AB21" s="39">
        <f t="shared" si="4"/>
        <v>335</v>
      </c>
      <c r="AC21" s="55" t="str">
        <f t="shared" si="2"/>
        <v>Month!A335</v>
      </c>
      <c r="AD21" s="55" t="str">
        <f t="shared" si="2"/>
        <v>Month!B335</v>
      </c>
      <c r="AE21" s="55" t="str">
        <f t="shared" si="2"/>
        <v>Month!C335</v>
      </c>
      <c r="AF21" s="55" t="str">
        <f t="shared" si="2"/>
        <v>Month!D335</v>
      </c>
      <c r="AG21" s="55" t="str">
        <f t="shared" si="2"/>
        <v>Month!E335</v>
      </c>
      <c r="AH21" s="55" t="str">
        <f t="shared" si="2"/>
        <v>Month!F335</v>
      </c>
      <c r="AI21" s="55" t="str">
        <f t="shared" si="2"/>
        <v>Month!G335</v>
      </c>
      <c r="AJ21" s="55" t="str">
        <f t="shared" si="2"/>
        <v>Month!H335</v>
      </c>
      <c r="AK21" s="55" t="str">
        <f t="shared" si="2"/>
        <v>Month!I335</v>
      </c>
      <c r="AL21" s="55" t="str">
        <f t="shared" si="2"/>
        <v>Month!J335</v>
      </c>
      <c r="AM21" s="55" t="str">
        <f t="shared" si="3"/>
        <v>Month!K335</v>
      </c>
      <c r="AN21" s="55" t="str">
        <f t="shared" si="3"/>
        <v>Month!L335</v>
      </c>
      <c r="AO21" s="55" t="str">
        <f t="shared" si="3"/>
        <v>Month!M335</v>
      </c>
      <c r="AP21" s="55" t="str">
        <f t="shared" si="3"/>
        <v>Month!N335</v>
      </c>
      <c r="AQ21" s="55" t="str">
        <f t="shared" si="3"/>
        <v>Month!O335</v>
      </c>
      <c r="AR21" s="55" t="str">
        <f t="shared" si="3"/>
        <v>Month!P335</v>
      </c>
      <c r="AS21" s="55" t="str">
        <f t="shared" si="3"/>
        <v>Month!Q335</v>
      </c>
      <c r="AT21" s="55" t="str">
        <f t="shared" si="3"/>
        <v>Month!R335</v>
      </c>
      <c r="AU21" s="55" t="str">
        <f t="shared" si="3"/>
        <v>Month!S335</v>
      </c>
      <c r="AV21" s="55" t="str">
        <f t="shared" si="3"/>
        <v>Month!T335</v>
      </c>
      <c r="AW21" s="55" t="str">
        <f t="shared" si="3"/>
        <v>Month!U335</v>
      </c>
      <c r="AX21" s="55" t="str">
        <f t="shared" si="3"/>
        <v>Month!V335</v>
      </c>
      <c r="AY21" s="55" t="str">
        <f t="shared" si="3"/>
        <v>Month!W335</v>
      </c>
      <c r="AZ21" s="55" t="str">
        <f t="shared" si="3"/>
        <v>Month!X335</v>
      </c>
      <c r="BA21" s="55" t="str">
        <f t="shared" si="3"/>
        <v>Month!Y335</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191</v>
      </c>
      <c r="Y22" s="40" t="s">
        <v>191</v>
      </c>
      <c r="Z22" s="40" t="s">
        <v>191</v>
      </c>
      <c r="AB22" s="39">
        <f t="shared" si="4"/>
        <v>336</v>
      </c>
      <c r="AC22" s="55" t="str">
        <f t="shared" si="2"/>
        <v>Month!A336</v>
      </c>
      <c r="AD22" s="55" t="str">
        <f t="shared" si="2"/>
        <v>Month!B336</v>
      </c>
      <c r="AE22" s="55" t="str">
        <f t="shared" si="2"/>
        <v>Month!C336</v>
      </c>
      <c r="AF22" s="55" t="str">
        <f t="shared" si="2"/>
        <v>Month!D336</v>
      </c>
      <c r="AG22" s="55" t="str">
        <f t="shared" si="2"/>
        <v>Month!E336</v>
      </c>
      <c r="AH22" s="55" t="str">
        <f t="shared" si="2"/>
        <v>Month!F336</v>
      </c>
      <c r="AI22" s="55" t="str">
        <f t="shared" si="2"/>
        <v>Month!G336</v>
      </c>
      <c r="AJ22" s="55" t="str">
        <f t="shared" si="2"/>
        <v>Month!H336</v>
      </c>
      <c r="AK22" s="55" t="str">
        <f t="shared" si="2"/>
        <v>Month!I336</v>
      </c>
      <c r="AL22" s="55" t="str">
        <f t="shared" si="2"/>
        <v>Month!J336</v>
      </c>
      <c r="AM22" s="55" t="str">
        <f t="shared" si="3"/>
        <v>Month!K336</v>
      </c>
      <c r="AN22" s="55" t="str">
        <f t="shared" si="3"/>
        <v>Month!L336</v>
      </c>
      <c r="AO22" s="55" t="str">
        <f t="shared" si="3"/>
        <v>Month!M336</v>
      </c>
      <c r="AP22" s="55" t="str">
        <f t="shared" si="3"/>
        <v>Month!N336</v>
      </c>
      <c r="AQ22" s="55" t="str">
        <f t="shared" si="3"/>
        <v>Month!O336</v>
      </c>
      <c r="AR22" s="55" t="str">
        <f t="shared" si="3"/>
        <v>Month!P336</v>
      </c>
      <c r="AS22" s="55" t="str">
        <f t="shared" si="3"/>
        <v>Month!Q336</v>
      </c>
      <c r="AT22" s="55" t="str">
        <f t="shared" si="3"/>
        <v>Month!R336</v>
      </c>
      <c r="AU22" s="55" t="str">
        <f t="shared" si="3"/>
        <v>Month!S336</v>
      </c>
      <c r="AV22" s="55" t="str">
        <f t="shared" si="3"/>
        <v>Month!T336</v>
      </c>
      <c r="AW22" s="55" t="str">
        <f t="shared" si="3"/>
        <v>Month!U336</v>
      </c>
      <c r="AX22" s="55" t="str">
        <f t="shared" si="3"/>
        <v>Month!V336</v>
      </c>
      <c r="AY22" s="55" t="str">
        <f t="shared" si="3"/>
        <v>Month!W336</v>
      </c>
      <c r="AZ22" s="55" t="str">
        <f t="shared" si="3"/>
        <v>Month!X336</v>
      </c>
      <c r="BA22" s="55" t="str">
        <f t="shared" si="3"/>
        <v>Month!Y336</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191</v>
      </c>
      <c r="Y23" s="40" t="s">
        <v>191</v>
      </c>
      <c r="Z23" s="40" t="s">
        <v>191</v>
      </c>
      <c r="AB23" s="39">
        <f t="shared" si="4"/>
        <v>337</v>
      </c>
      <c r="AC23" s="55" t="str">
        <f t="shared" si="2"/>
        <v>Month!A337</v>
      </c>
      <c r="AD23" s="55" t="str">
        <f t="shared" si="2"/>
        <v>Month!B337</v>
      </c>
      <c r="AE23" s="55" t="str">
        <f t="shared" si="2"/>
        <v>Month!C337</v>
      </c>
      <c r="AF23" s="55" t="str">
        <f t="shared" si="2"/>
        <v>Month!D337</v>
      </c>
      <c r="AG23" s="55" t="str">
        <f t="shared" si="2"/>
        <v>Month!E337</v>
      </c>
      <c r="AH23" s="55" t="str">
        <f t="shared" si="2"/>
        <v>Month!F337</v>
      </c>
      <c r="AI23" s="55" t="str">
        <f t="shared" si="2"/>
        <v>Month!G337</v>
      </c>
      <c r="AJ23" s="55" t="str">
        <f t="shared" si="2"/>
        <v>Month!H337</v>
      </c>
      <c r="AK23" s="55" t="str">
        <f t="shared" si="2"/>
        <v>Month!I337</v>
      </c>
      <c r="AL23" s="55" t="str">
        <f t="shared" si="2"/>
        <v>Month!J337</v>
      </c>
      <c r="AM23" s="55" t="str">
        <f t="shared" si="3"/>
        <v>Month!K337</v>
      </c>
      <c r="AN23" s="55" t="str">
        <f t="shared" si="3"/>
        <v>Month!L337</v>
      </c>
      <c r="AO23" s="55" t="str">
        <f t="shared" si="3"/>
        <v>Month!M337</v>
      </c>
      <c r="AP23" s="55" t="str">
        <f t="shared" si="3"/>
        <v>Month!N337</v>
      </c>
      <c r="AQ23" s="55" t="str">
        <f t="shared" si="3"/>
        <v>Month!O337</v>
      </c>
      <c r="AR23" s="55" t="str">
        <f t="shared" si="3"/>
        <v>Month!P337</v>
      </c>
      <c r="AS23" s="55" t="str">
        <f t="shared" si="3"/>
        <v>Month!Q337</v>
      </c>
      <c r="AT23" s="55" t="str">
        <f t="shared" si="3"/>
        <v>Month!R337</v>
      </c>
      <c r="AU23" s="55" t="str">
        <f t="shared" si="3"/>
        <v>Month!S337</v>
      </c>
      <c r="AV23" s="55" t="str">
        <f t="shared" si="3"/>
        <v>Month!T337</v>
      </c>
      <c r="AW23" s="55" t="str">
        <f t="shared" si="3"/>
        <v>Month!U337</v>
      </c>
      <c r="AX23" s="55" t="str">
        <f t="shared" si="3"/>
        <v>Month!V337</v>
      </c>
      <c r="AY23" s="55" t="str">
        <f t="shared" si="3"/>
        <v>Month!W337</v>
      </c>
      <c r="AZ23" s="55" t="str">
        <f t="shared" si="3"/>
        <v>Month!X337</v>
      </c>
      <c r="BA23" s="55" t="str">
        <f t="shared" si="3"/>
        <v>Month!Y337</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191</v>
      </c>
      <c r="Y24" s="40" t="s">
        <v>191</v>
      </c>
      <c r="Z24" s="40" t="s">
        <v>191</v>
      </c>
      <c r="AB24" s="39">
        <f t="shared" si="4"/>
        <v>338</v>
      </c>
      <c r="AC24" s="55" t="str">
        <f t="shared" si="2"/>
        <v>Month!A338</v>
      </c>
      <c r="AD24" s="55" t="str">
        <f t="shared" si="2"/>
        <v>Month!B338</v>
      </c>
      <c r="AE24" s="55" t="str">
        <f t="shared" si="2"/>
        <v>Month!C338</v>
      </c>
      <c r="AF24" s="55" t="str">
        <f t="shared" si="2"/>
        <v>Month!D338</v>
      </c>
      <c r="AG24" s="55" t="str">
        <f t="shared" si="2"/>
        <v>Month!E338</v>
      </c>
      <c r="AH24" s="55" t="str">
        <f t="shared" si="2"/>
        <v>Month!F338</v>
      </c>
      <c r="AI24" s="55" t="str">
        <f t="shared" si="2"/>
        <v>Month!G338</v>
      </c>
      <c r="AJ24" s="55" t="str">
        <f t="shared" si="2"/>
        <v>Month!H338</v>
      </c>
      <c r="AK24" s="55" t="str">
        <f t="shared" si="2"/>
        <v>Month!I338</v>
      </c>
      <c r="AL24" s="55" t="str">
        <f t="shared" si="2"/>
        <v>Month!J338</v>
      </c>
      <c r="AM24" s="55" t="str">
        <f t="shared" si="3"/>
        <v>Month!K338</v>
      </c>
      <c r="AN24" s="55" t="str">
        <f t="shared" si="3"/>
        <v>Month!L338</v>
      </c>
      <c r="AO24" s="55" t="str">
        <f t="shared" si="3"/>
        <v>Month!M338</v>
      </c>
      <c r="AP24" s="55" t="str">
        <f t="shared" si="3"/>
        <v>Month!N338</v>
      </c>
      <c r="AQ24" s="55" t="str">
        <f t="shared" si="3"/>
        <v>Month!O338</v>
      </c>
      <c r="AR24" s="55" t="str">
        <f t="shared" si="3"/>
        <v>Month!P338</v>
      </c>
      <c r="AS24" s="55" t="str">
        <f t="shared" si="3"/>
        <v>Month!Q338</v>
      </c>
      <c r="AT24" s="55" t="str">
        <f t="shared" si="3"/>
        <v>Month!R338</v>
      </c>
      <c r="AU24" s="55" t="str">
        <f t="shared" si="3"/>
        <v>Month!S338</v>
      </c>
      <c r="AV24" s="55" t="str">
        <f t="shared" si="3"/>
        <v>Month!T338</v>
      </c>
      <c r="AW24" s="55" t="str">
        <f t="shared" si="3"/>
        <v>Month!U338</v>
      </c>
      <c r="AX24" s="55" t="str">
        <f t="shared" si="3"/>
        <v>Month!V338</v>
      </c>
      <c r="AY24" s="55" t="str">
        <f t="shared" si="3"/>
        <v>Month!W338</v>
      </c>
      <c r="AZ24" s="55" t="str">
        <f t="shared" si="3"/>
        <v>Month!X338</v>
      </c>
      <c r="BA24" s="55" t="str">
        <f t="shared" si="3"/>
        <v>Month!Y338</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191</v>
      </c>
      <c r="Y25" s="40" t="s">
        <v>191</v>
      </c>
      <c r="Z25" s="40" t="s">
        <v>191</v>
      </c>
      <c r="AB25" s="39">
        <f t="shared" si="4"/>
        <v>339</v>
      </c>
      <c r="AC25" s="55" t="str">
        <f t="shared" si="2"/>
        <v>Month!A339</v>
      </c>
      <c r="AD25" s="55" t="str">
        <f t="shared" si="2"/>
        <v>Month!B339</v>
      </c>
      <c r="AE25" s="55" t="str">
        <f t="shared" si="2"/>
        <v>Month!C339</v>
      </c>
      <c r="AF25" s="55" t="str">
        <f t="shared" si="2"/>
        <v>Month!D339</v>
      </c>
      <c r="AG25" s="55" t="str">
        <f t="shared" si="2"/>
        <v>Month!E339</v>
      </c>
      <c r="AH25" s="55" t="str">
        <f t="shared" si="2"/>
        <v>Month!F339</v>
      </c>
      <c r="AI25" s="55" t="str">
        <f t="shared" si="2"/>
        <v>Month!G339</v>
      </c>
      <c r="AJ25" s="55" t="str">
        <f t="shared" si="2"/>
        <v>Month!H339</v>
      </c>
      <c r="AK25" s="55" t="str">
        <f t="shared" si="2"/>
        <v>Month!I339</v>
      </c>
      <c r="AL25" s="55" t="str">
        <f t="shared" si="2"/>
        <v>Month!J339</v>
      </c>
      <c r="AM25" s="55" t="str">
        <f t="shared" si="3"/>
        <v>Month!K339</v>
      </c>
      <c r="AN25" s="55" t="str">
        <f t="shared" si="3"/>
        <v>Month!L339</v>
      </c>
      <c r="AO25" s="55" t="str">
        <f t="shared" si="3"/>
        <v>Month!M339</v>
      </c>
      <c r="AP25" s="55" t="str">
        <f t="shared" si="3"/>
        <v>Month!N339</v>
      </c>
      <c r="AQ25" s="55" t="str">
        <f t="shared" si="3"/>
        <v>Month!O339</v>
      </c>
      <c r="AR25" s="55" t="str">
        <f t="shared" si="3"/>
        <v>Month!P339</v>
      </c>
      <c r="AS25" s="55" t="str">
        <f t="shared" si="3"/>
        <v>Month!Q339</v>
      </c>
      <c r="AT25" s="55" t="str">
        <f t="shared" si="3"/>
        <v>Month!R339</v>
      </c>
      <c r="AU25" s="55" t="str">
        <f t="shared" si="3"/>
        <v>Month!S339</v>
      </c>
      <c r="AV25" s="55" t="str">
        <f t="shared" si="3"/>
        <v>Month!T339</v>
      </c>
      <c r="AW25" s="55" t="str">
        <f t="shared" si="3"/>
        <v>Month!U339</v>
      </c>
      <c r="AX25" s="55" t="str">
        <f t="shared" si="3"/>
        <v>Month!V339</v>
      </c>
      <c r="AY25" s="55" t="str">
        <f t="shared" si="3"/>
        <v>Month!W339</v>
      </c>
      <c r="AZ25" s="55" t="str">
        <f t="shared" si="3"/>
        <v>Month!X339</v>
      </c>
      <c r="BA25" s="55" t="str">
        <f t="shared" si="3"/>
        <v>Month!Y339</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191</v>
      </c>
      <c r="Y26" s="40" t="s">
        <v>191</v>
      </c>
      <c r="Z26" s="40" t="s">
        <v>191</v>
      </c>
      <c r="AB26" s="39">
        <f t="shared" si="4"/>
        <v>340</v>
      </c>
      <c r="AC26" s="55" t="str">
        <f t="shared" si="2"/>
        <v>Month!A340</v>
      </c>
      <c r="AD26" s="55" t="str">
        <f t="shared" si="2"/>
        <v>Month!B340</v>
      </c>
      <c r="AE26" s="55" t="str">
        <f t="shared" si="2"/>
        <v>Month!C340</v>
      </c>
      <c r="AF26" s="55" t="str">
        <f t="shared" si="2"/>
        <v>Month!D340</v>
      </c>
      <c r="AG26" s="55" t="str">
        <f t="shared" si="2"/>
        <v>Month!E340</v>
      </c>
      <c r="AH26" s="55" t="str">
        <f t="shared" si="2"/>
        <v>Month!F340</v>
      </c>
      <c r="AI26" s="55" t="str">
        <f t="shared" si="2"/>
        <v>Month!G340</v>
      </c>
      <c r="AJ26" s="55" t="str">
        <f t="shared" si="2"/>
        <v>Month!H340</v>
      </c>
      <c r="AK26" s="55" t="str">
        <f t="shared" si="2"/>
        <v>Month!I340</v>
      </c>
      <c r="AL26" s="55" t="str">
        <f t="shared" si="2"/>
        <v>Month!J340</v>
      </c>
      <c r="AM26" s="55" t="str">
        <f t="shared" si="3"/>
        <v>Month!K340</v>
      </c>
      <c r="AN26" s="55" t="str">
        <f t="shared" si="3"/>
        <v>Month!L340</v>
      </c>
      <c r="AO26" s="55" t="str">
        <f t="shared" si="3"/>
        <v>Month!M340</v>
      </c>
      <c r="AP26" s="55" t="str">
        <f t="shared" si="3"/>
        <v>Month!N340</v>
      </c>
      <c r="AQ26" s="55" t="str">
        <f t="shared" si="3"/>
        <v>Month!O340</v>
      </c>
      <c r="AR26" s="55" t="str">
        <f t="shared" si="3"/>
        <v>Month!P340</v>
      </c>
      <c r="AS26" s="55" t="str">
        <f t="shared" si="3"/>
        <v>Month!Q340</v>
      </c>
      <c r="AT26" s="55" t="str">
        <f t="shared" si="3"/>
        <v>Month!R340</v>
      </c>
      <c r="AU26" s="55" t="str">
        <f t="shared" si="3"/>
        <v>Month!S340</v>
      </c>
      <c r="AV26" s="55" t="str">
        <f t="shared" si="3"/>
        <v>Month!T340</v>
      </c>
      <c r="AW26" s="55" t="str">
        <f t="shared" si="3"/>
        <v>Month!U340</v>
      </c>
      <c r="AX26" s="55" t="str">
        <f t="shared" si="3"/>
        <v>Month!V340</v>
      </c>
      <c r="AY26" s="55" t="str">
        <f t="shared" si="3"/>
        <v>Month!W340</v>
      </c>
      <c r="AZ26" s="55" t="str">
        <f t="shared" si="3"/>
        <v>Month!X340</v>
      </c>
      <c r="BA26" s="55" t="str">
        <f t="shared" si="3"/>
        <v>Month!Y340</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191</v>
      </c>
      <c r="Y27" s="40" t="s">
        <v>191</v>
      </c>
      <c r="Z27" s="40" t="s">
        <v>191</v>
      </c>
      <c r="AB27" s="39">
        <f t="shared" si="4"/>
        <v>341</v>
      </c>
      <c r="AC27" s="55" t="str">
        <f t="shared" si="2"/>
        <v>Month!A341</v>
      </c>
      <c r="AD27" s="55" t="str">
        <f t="shared" si="2"/>
        <v>Month!B341</v>
      </c>
      <c r="AE27" s="55" t="str">
        <f t="shared" si="2"/>
        <v>Month!C341</v>
      </c>
      <c r="AF27" s="55" t="str">
        <f t="shared" si="2"/>
        <v>Month!D341</v>
      </c>
      <c r="AG27" s="55" t="str">
        <f t="shared" si="2"/>
        <v>Month!E341</v>
      </c>
      <c r="AH27" s="55" t="str">
        <f t="shared" si="2"/>
        <v>Month!F341</v>
      </c>
      <c r="AI27" s="55" t="str">
        <f t="shared" si="2"/>
        <v>Month!G341</v>
      </c>
      <c r="AJ27" s="55" t="str">
        <f t="shared" si="2"/>
        <v>Month!H341</v>
      </c>
      <c r="AK27" s="55" t="str">
        <f t="shared" si="2"/>
        <v>Month!I341</v>
      </c>
      <c r="AL27" s="55" t="str">
        <f t="shared" si="2"/>
        <v>Month!J341</v>
      </c>
      <c r="AM27" s="55" t="str">
        <f t="shared" si="3"/>
        <v>Month!K341</v>
      </c>
      <c r="AN27" s="55" t="str">
        <f t="shared" si="3"/>
        <v>Month!L341</v>
      </c>
      <c r="AO27" s="55" t="str">
        <f t="shared" si="3"/>
        <v>Month!M341</v>
      </c>
      <c r="AP27" s="55" t="str">
        <f t="shared" si="3"/>
        <v>Month!N341</v>
      </c>
      <c r="AQ27" s="55" t="str">
        <f t="shared" si="3"/>
        <v>Month!O341</v>
      </c>
      <c r="AR27" s="55" t="str">
        <f t="shared" si="3"/>
        <v>Month!P341</v>
      </c>
      <c r="AS27" s="55" t="str">
        <f t="shared" si="3"/>
        <v>Month!Q341</v>
      </c>
      <c r="AT27" s="55" t="str">
        <f t="shared" si="3"/>
        <v>Month!R341</v>
      </c>
      <c r="AU27" s="55" t="str">
        <f t="shared" si="3"/>
        <v>Month!S341</v>
      </c>
      <c r="AV27" s="55" t="str">
        <f t="shared" si="3"/>
        <v>Month!T341</v>
      </c>
      <c r="AW27" s="55" t="str">
        <f t="shared" si="3"/>
        <v>Month!U341</v>
      </c>
      <c r="AX27" s="55" t="str">
        <f t="shared" si="3"/>
        <v>Month!V341</v>
      </c>
      <c r="AY27" s="55" t="str">
        <f t="shared" si="3"/>
        <v>Month!W341</v>
      </c>
      <c r="AZ27" s="55" t="str">
        <f t="shared" si="3"/>
        <v>Month!X341</v>
      </c>
      <c r="BA27" s="55" t="str">
        <f t="shared" si="3"/>
        <v>Month!Y341</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191</v>
      </c>
      <c r="Y28" s="40" t="s">
        <v>191</v>
      </c>
      <c r="Z28" s="40" t="s">
        <v>191</v>
      </c>
      <c r="AB28" s="39">
        <f t="shared" si="4"/>
        <v>342</v>
      </c>
      <c r="AC28" s="55" t="str">
        <f t="shared" si="2"/>
        <v>Month!A342</v>
      </c>
      <c r="AD28" s="55" t="str">
        <f t="shared" si="2"/>
        <v>Month!B342</v>
      </c>
      <c r="AE28" s="55" t="str">
        <f t="shared" si="2"/>
        <v>Month!C342</v>
      </c>
      <c r="AF28" s="55" t="str">
        <f t="shared" si="2"/>
        <v>Month!D342</v>
      </c>
      <c r="AG28" s="55" t="str">
        <f t="shared" si="2"/>
        <v>Month!E342</v>
      </c>
      <c r="AH28" s="55" t="str">
        <f t="shared" si="2"/>
        <v>Month!F342</v>
      </c>
      <c r="AI28" s="55" t="str">
        <f t="shared" si="2"/>
        <v>Month!G342</v>
      </c>
      <c r="AJ28" s="55" t="str">
        <f t="shared" si="2"/>
        <v>Month!H342</v>
      </c>
      <c r="AK28" s="55" t="str">
        <f t="shared" si="2"/>
        <v>Month!I342</v>
      </c>
      <c r="AL28" s="55" t="str">
        <f t="shared" si="2"/>
        <v>Month!J342</v>
      </c>
      <c r="AM28" s="55" t="str">
        <f t="shared" si="3"/>
        <v>Month!K342</v>
      </c>
      <c r="AN28" s="55" t="str">
        <f t="shared" si="3"/>
        <v>Month!L342</v>
      </c>
      <c r="AO28" s="55" t="str">
        <f t="shared" si="3"/>
        <v>Month!M342</v>
      </c>
      <c r="AP28" s="55" t="str">
        <f t="shared" si="3"/>
        <v>Month!N342</v>
      </c>
      <c r="AQ28" s="55" t="str">
        <f t="shared" si="3"/>
        <v>Month!O342</v>
      </c>
      <c r="AR28" s="55" t="str">
        <f t="shared" si="3"/>
        <v>Month!P342</v>
      </c>
      <c r="AS28" s="55" t="str">
        <f t="shared" si="3"/>
        <v>Month!Q342</v>
      </c>
      <c r="AT28" s="55" t="str">
        <f t="shared" si="3"/>
        <v>Month!R342</v>
      </c>
      <c r="AU28" s="55" t="str">
        <f t="shared" si="3"/>
        <v>Month!S342</v>
      </c>
      <c r="AV28" s="55" t="str">
        <f t="shared" si="3"/>
        <v>Month!T342</v>
      </c>
      <c r="AW28" s="55" t="str">
        <f t="shared" si="3"/>
        <v>Month!U342</v>
      </c>
      <c r="AX28" s="55" t="str">
        <f t="shared" si="3"/>
        <v>Month!V342</v>
      </c>
      <c r="AY28" s="55" t="str">
        <f t="shared" si="3"/>
        <v>Month!W342</v>
      </c>
      <c r="AZ28" s="55" t="str">
        <f t="shared" si="3"/>
        <v>Month!X342</v>
      </c>
      <c r="BA28" s="55" t="str">
        <f t="shared" si="3"/>
        <v>Month!Y342</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191</v>
      </c>
      <c r="O29" s="40">
        <v>4.1500000000000002E-2</v>
      </c>
      <c r="P29" s="40" t="s">
        <v>191</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343</v>
      </c>
      <c r="AC29" s="55" t="str">
        <f t="shared" si="2"/>
        <v>Month!A343</v>
      </c>
      <c r="AD29" s="55" t="str">
        <f t="shared" si="2"/>
        <v>Month!B343</v>
      </c>
      <c r="AE29" s="55" t="str">
        <f t="shared" si="2"/>
        <v>Month!C343</v>
      </c>
      <c r="AF29" s="55" t="str">
        <f t="shared" si="2"/>
        <v>Month!D343</v>
      </c>
      <c r="AG29" s="55" t="str">
        <f t="shared" si="2"/>
        <v>Month!E343</v>
      </c>
      <c r="AH29" s="55" t="str">
        <f t="shared" si="2"/>
        <v>Month!F343</v>
      </c>
      <c r="AI29" s="55" t="str">
        <f t="shared" si="2"/>
        <v>Month!G343</v>
      </c>
      <c r="AJ29" s="55" t="str">
        <f t="shared" si="2"/>
        <v>Month!H343</v>
      </c>
      <c r="AK29" s="55" t="str">
        <f t="shared" si="2"/>
        <v>Month!I343</v>
      </c>
      <c r="AL29" s="55" t="str">
        <f t="shared" si="2"/>
        <v>Month!J343</v>
      </c>
      <c r="AM29" s="55" t="str">
        <f t="shared" si="3"/>
        <v>Month!K343</v>
      </c>
      <c r="AN29" s="55" t="str">
        <f t="shared" si="3"/>
        <v>Month!L343</v>
      </c>
      <c r="AO29" s="55" t="str">
        <f t="shared" si="3"/>
        <v>Month!M343</v>
      </c>
      <c r="AP29" s="55" t="str">
        <f t="shared" si="3"/>
        <v>Month!N343</v>
      </c>
      <c r="AQ29" s="55" t="str">
        <f t="shared" si="3"/>
        <v>Month!O343</v>
      </c>
      <c r="AR29" s="55" t="str">
        <f t="shared" si="3"/>
        <v>Month!P343</v>
      </c>
      <c r="AS29" s="55" t="str">
        <f t="shared" si="3"/>
        <v>Month!Q343</v>
      </c>
      <c r="AT29" s="55" t="str">
        <f t="shared" si="3"/>
        <v>Month!R343</v>
      </c>
      <c r="AU29" s="55" t="str">
        <f t="shared" si="3"/>
        <v>Month!S343</v>
      </c>
      <c r="AV29" s="55" t="str">
        <f t="shared" si="3"/>
        <v>Month!T343</v>
      </c>
      <c r="AW29" s="55" t="str">
        <f t="shared" si="3"/>
        <v>Month!U343</v>
      </c>
      <c r="AX29" s="55" t="str">
        <f t="shared" si="3"/>
        <v>Month!V343</v>
      </c>
      <c r="AY29" s="55" t="str">
        <f t="shared" si="3"/>
        <v>Month!W343</v>
      </c>
      <c r="AZ29" s="55" t="str">
        <f t="shared" si="3"/>
        <v>Month!X343</v>
      </c>
      <c r="BA29" s="55" t="str">
        <f t="shared" si="3"/>
        <v>Month!Y343</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344</v>
      </c>
      <c r="AC30" s="55" t="str">
        <f t="shared" si="2"/>
        <v>Month!A344</v>
      </c>
      <c r="AD30" s="55" t="str">
        <f t="shared" si="2"/>
        <v>Month!B344</v>
      </c>
      <c r="AE30" s="55" t="str">
        <f t="shared" si="2"/>
        <v>Month!C344</v>
      </c>
      <c r="AF30" s="55" t="str">
        <f t="shared" si="2"/>
        <v>Month!D344</v>
      </c>
      <c r="AG30" s="55" t="str">
        <f t="shared" si="2"/>
        <v>Month!E344</v>
      </c>
      <c r="AH30" s="55" t="str">
        <f t="shared" si="2"/>
        <v>Month!F344</v>
      </c>
      <c r="AI30" s="55" t="str">
        <f t="shared" si="2"/>
        <v>Month!G344</v>
      </c>
      <c r="AJ30" s="55" t="str">
        <f t="shared" si="2"/>
        <v>Month!H344</v>
      </c>
      <c r="AK30" s="55" t="str">
        <f t="shared" si="2"/>
        <v>Month!I344</v>
      </c>
      <c r="AL30" s="55" t="str">
        <f t="shared" si="2"/>
        <v>Month!J344</v>
      </c>
      <c r="AM30" s="55" t="str">
        <f t="shared" si="3"/>
        <v>Month!K344</v>
      </c>
      <c r="AN30" s="55" t="str">
        <f t="shared" si="3"/>
        <v>Month!L344</v>
      </c>
      <c r="AO30" s="55" t="str">
        <f t="shared" si="3"/>
        <v>Month!M344</v>
      </c>
      <c r="AP30" s="55" t="str">
        <f t="shared" si="3"/>
        <v>Month!N344</v>
      </c>
      <c r="AQ30" s="55" t="str">
        <f t="shared" si="3"/>
        <v>Month!O344</v>
      </c>
      <c r="AR30" s="55" t="str">
        <f t="shared" si="3"/>
        <v>Month!P344</v>
      </c>
      <c r="AS30" s="55" t="str">
        <f t="shared" si="3"/>
        <v>Month!Q344</v>
      </c>
      <c r="AT30" s="55" t="str">
        <f t="shared" si="3"/>
        <v>Month!R344</v>
      </c>
      <c r="AU30" s="55" t="str">
        <f t="shared" si="3"/>
        <v>Month!S344</v>
      </c>
      <c r="AV30" s="55" t="str">
        <f t="shared" si="3"/>
        <v>Month!T344</v>
      </c>
      <c r="AW30" s="55" t="str">
        <f t="shared" si="3"/>
        <v>Month!U344</v>
      </c>
      <c r="AX30" s="55" t="str">
        <f t="shared" si="3"/>
        <v>Month!V344</v>
      </c>
      <c r="AY30" s="55" t="str">
        <f t="shared" si="3"/>
        <v>Month!W344</v>
      </c>
      <c r="AZ30" s="55" t="str">
        <f t="shared" si="3"/>
        <v>Month!X344</v>
      </c>
      <c r="BA30" s="55" t="str">
        <f t="shared" si="3"/>
        <v>Month!Y344</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345</v>
      </c>
      <c r="AC31" s="55" t="str">
        <f t="shared" si="2"/>
        <v>Month!A345</v>
      </c>
      <c r="AD31" s="55" t="str">
        <f t="shared" si="2"/>
        <v>Month!B345</v>
      </c>
      <c r="AE31" s="55" t="str">
        <f t="shared" si="2"/>
        <v>Month!C345</v>
      </c>
      <c r="AF31" s="55" t="str">
        <f t="shared" si="2"/>
        <v>Month!D345</v>
      </c>
      <c r="AG31" s="55" t="str">
        <f t="shared" si="2"/>
        <v>Month!E345</v>
      </c>
      <c r="AH31" s="55" t="str">
        <f t="shared" si="2"/>
        <v>Month!F345</v>
      </c>
      <c r="AI31" s="55" t="str">
        <f t="shared" si="2"/>
        <v>Month!G345</v>
      </c>
      <c r="AJ31" s="55" t="str">
        <f t="shared" si="2"/>
        <v>Month!H345</v>
      </c>
      <c r="AK31" s="55" t="str">
        <f t="shared" si="2"/>
        <v>Month!I345</v>
      </c>
      <c r="AL31" s="55" t="str">
        <f t="shared" si="2"/>
        <v>Month!J345</v>
      </c>
      <c r="AM31" s="55" t="str">
        <f t="shared" si="3"/>
        <v>Month!K345</v>
      </c>
      <c r="AN31" s="55" t="str">
        <f t="shared" si="3"/>
        <v>Month!L345</v>
      </c>
      <c r="AO31" s="55" t="str">
        <f t="shared" si="3"/>
        <v>Month!M345</v>
      </c>
      <c r="AP31" s="55" t="str">
        <f t="shared" si="3"/>
        <v>Month!N345</v>
      </c>
      <c r="AQ31" s="55" t="str">
        <f t="shared" si="3"/>
        <v>Month!O345</v>
      </c>
      <c r="AR31" s="55" t="str">
        <f t="shared" si="3"/>
        <v>Month!P345</v>
      </c>
      <c r="AS31" s="55" t="str">
        <f t="shared" si="3"/>
        <v>Month!Q345</v>
      </c>
      <c r="AT31" s="55" t="str">
        <f t="shared" si="3"/>
        <v>Month!R345</v>
      </c>
      <c r="AU31" s="55" t="str">
        <f t="shared" si="3"/>
        <v>Month!S345</v>
      </c>
      <c r="AV31" s="55" t="str">
        <f t="shared" si="3"/>
        <v>Month!T345</v>
      </c>
      <c r="AW31" s="55" t="str">
        <f t="shared" si="3"/>
        <v>Month!U345</v>
      </c>
      <c r="AX31" s="55" t="str">
        <f t="shared" si="3"/>
        <v>Month!V345</v>
      </c>
      <c r="AY31" s="55" t="str">
        <f t="shared" si="3"/>
        <v>Month!W345</v>
      </c>
      <c r="AZ31" s="55" t="str">
        <f t="shared" si="3"/>
        <v>Month!X345</v>
      </c>
      <c r="BA31" s="55" t="str">
        <f t="shared" si="3"/>
        <v>Month!Y345</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346</v>
      </c>
      <c r="AC32" s="55" t="str">
        <f t="shared" si="2"/>
        <v>Month!A346</v>
      </c>
      <c r="AD32" s="55" t="str">
        <f t="shared" si="2"/>
        <v>Month!B346</v>
      </c>
      <c r="AE32" s="55" t="str">
        <f t="shared" si="2"/>
        <v>Month!C346</v>
      </c>
      <c r="AF32" s="55" t="str">
        <f t="shared" si="2"/>
        <v>Month!D346</v>
      </c>
      <c r="AG32" s="55" t="str">
        <f t="shared" si="2"/>
        <v>Month!E346</v>
      </c>
      <c r="AH32" s="55" t="str">
        <f t="shared" si="2"/>
        <v>Month!F346</v>
      </c>
      <c r="AI32" s="55" t="str">
        <f t="shared" si="2"/>
        <v>Month!G346</v>
      </c>
      <c r="AJ32" s="55" t="str">
        <f t="shared" si="2"/>
        <v>Month!H346</v>
      </c>
      <c r="AK32" s="55" t="str">
        <f t="shared" si="2"/>
        <v>Month!I346</v>
      </c>
      <c r="AL32" s="55" t="str">
        <f t="shared" si="2"/>
        <v>Month!J346</v>
      </c>
      <c r="AM32" s="55" t="str">
        <f t="shared" si="3"/>
        <v>Month!K346</v>
      </c>
      <c r="AN32" s="55" t="str">
        <f t="shared" si="3"/>
        <v>Month!L346</v>
      </c>
      <c r="AO32" s="55" t="str">
        <f t="shared" si="3"/>
        <v>Month!M346</v>
      </c>
      <c r="AP32" s="55" t="str">
        <f t="shared" si="3"/>
        <v>Month!N346</v>
      </c>
      <c r="AQ32" s="55" t="str">
        <f t="shared" si="3"/>
        <v>Month!O346</v>
      </c>
      <c r="AR32" s="55" t="str">
        <f t="shared" si="3"/>
        <v>Month!P346</v>
      </c>
      <c r="AS32" s="55" t="str">
        <f t="shared" si="3"/>
        <v>Month!Q346</v>
      </c>
      <c r="AT32" s="55" t="str">
        <f t="shared" si="3"/>
        <v>Month!R346</v>
      </c>
      <c r="AU32" s="55" t="str">
        <f t="shared" si="3"/>
        <v>Month!S346</v>
      </c>
      <c r="AV32" s="55" t="str">
        <f t="shared" si="3"/>
        <v>Month!T346</v>
      </c>
      <c r="AW32" s="55" t="str">
        <f t="shared" si="3"/>
        <v>Month!U346</v>
      </c>
      <c r="AX32" s="55" t="str">
        <f t="shared" si="3"/>
        <v>Month!V346</v>
      </c>
      <c r="AY32" s="55" t="str">
        <f t="shared" si="3"/>
        <v>Month!W346</v>
      </c>
      <c r="AZ32" s="55" t="str">
        <f t="shared" si="3"/>
        <v>Month!X346</v>
      </c>
      <c r="BA32" s="55" t="str">
        <f t="shared" si="3"/>
        <v>Month!Y346</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146</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191</v>
      </c>
      <c r="O41" s="40">
        <v>5.1200000000000002E-2</v>
      </c>
      <c r="P41" s="40" t="s">
        <v>191</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619</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618</v>
      </c>
      <c r="AD44" s="39" t="s">
        <v>123</v>
      </c>
      <c r="AE44" s="39" t="s">
        <v>124</v>
      </c>
      <c r="AF44" s="39" t="s">
        <v>125</v>
      </c>
      <c r="AG44" s="39" t="s">
        <v>126</v>
      </c>
      <c r="AH44" s="39" t="s">
        <v>127</v>
      </c>
      <c r="AI44" s="39" t="s">
        <v>128</v>
      </c>
      <c r="AJ44" s="39" t="s">
        <v>129</v>
      </c>
      <c r="AK44" s="39" t="s">
        <v>130</v>
      </c>
      <c r="AL44" s="39" t="s">
        <v>131</v>
      </c>
      <c r="AM44" s="39" t="s">
        <v>132</v>
      </c>
      <c r="AN44" s="39" t="s">
        <v>133</v>
      </c>
      <c r="AO44" s="39" t="s">
        <v>134</v>
      </c>
      <c r="AP44" s="39" t="s">
        <v>135</v>
      </c>
      <c r="AQ44" s="39" t="s">
        <v>136</v>
      </c>
      <c r="AR44" s="39" t="s">
        <v>137</v>
      </c>
      <c r="AS44" s="39" t="s">
        <v>138</v>
      </c>
      <c r="AT44" s="39" t="s">
        <v>139</v>
      </c>
      <c r="AU44" s="39" t="s">
        <v>140</v>
      </c>
      <c r="AV44" s="39" t="s">
        <v>141</v>
      </c>
      <c r="AW44" s="39" t="s">
        <v>142</v>
      </c>
      <c r="AX44" s="39" t="s">
        <v>143</v>
      </c>
      <c r="AY44" s="39" t="s">
        <v>144</v>
      </c>
      <c r="AZ44" s="39" t="s">
        <v>145</v>
      </c>
      <c r="BA44" s="39" t="s">
        <v>726</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343</v>
      </c>
      <c r="AC45" s="55" t="str">
        <f t="shared" ref="AC45:AL46" si="5">$AH$43&amp;AC$44&amp;$AB45</f>
        <v>calculation_hide!b343</v>
      </c>
      <c r="AD45" s="55" t="str">
        <f t="shared" si="5"/>
        <v>calculation_hide!c343</v>
      </c>
      <c r="AE45" s="55" t="str">
        <f t="shared" si="5"/>
        <v>calculation_hide!d343</v>
      </c>
      <c r="AF45" s="55" t="str">
        <f t="shared" si="5"/>
        <v>calculation_hide!e343</v>
      </c>
      <c r="AG45" s="55" t="str">
        <f t="shared" si="5"/>
        <v>calculation_hide!f343</v>
      </c>
      <c r="AH45" s="55" t="str">
        <f t="shared" si="5"/>
        <v>calculation_hide!g343</v>
      </c>
      <c r="AI45" s="55" t="str">
        <f t="shared" si="5"/>
        <v>calculation_hide!h343</v>
      </c>
      <c r="AJ45" s="55" t="str">
        <f t="shared" si="5"/>
        <v>calculation_hide!i343</v>
      </c>
      <c r="AK45" s="55" t="str">
        <f t="shared" si="5"/>
        <v>calculation_hide!j343</v>
      </c>
      <c r="AL45" s="55" t="str">
        <f t="shared" si="5"/>
        <v>calculation_hide!k343</v>
      </c>
      <c r="AM45" s="55" t="str">
        <f t="shared" ref="AM45:BA46" si="6">$AH$43&amp;AM$44&amp;$AB45</f>
        <v>calculation_hide!l343</v>
      </c>
      <c r="AN45" s="55" t="str">
        <f t="shared" si="6"/>
        <v>calculation_hide!m343</v>
      </c>
      <c r="AO45" s="55" t="str">
        <f t="shared" si="6"/>
        <v>calculation_hide!n343</v>
      </c>
      <c r="AP45" s="55" t="str">
        <f t="shared" si="6"/>
        <v>calculation_hide!o343</v>
      </c>
      <c r="AQ45" s="55" t="str">
        <f t="shared" si="6"/>
        <v>calculation_hide!p343</v>
      </c>
      <c r="AR45" s="55" t="str">
        <f t="shared" si="6"/>
        <v>calculation_hide!q343</v>
      </c>
      <c r="AS45" s="55" t="str">
        <f t="shared" si="6"/>
        <v>calculation_hide!r343</v>
      </c>
      <c r="AT45" s="55" t="str">
        <f t="shared" si="6"/>
        <v>calculation_hide!s343</v>
      </c>
      <c r="AU45" s="55" t="str">
        <f t="shared" si="6"/>
        <v>calculation_hide!t343</v>
      </c>
      <c r="AV45" s="55" t="str">
        <f t="shared" si="6"/>
        <v>calculation_hide!u343</v>
      </c>
      <c r="AW45" s="55" t="str">
        <f t="shared" si="6"/>
        <v>calculation_hide!v343</v>
      </c>
      <c r="AX45" s="55" t="str">
        <f t="shared" si="6"/>
        <v>calculation_hide!w343</v>
      </c>
      <c r="AY45" s="55" t="str">
        <f t="shared" si="6"/>
        <v>calculation_hide!x343</v>
      </c>
      <c r="AZ45" s="55" t="str">
        <f t="shared" si="6"/>
        <v>calculation_hide!y343</v>
      </c>
      <c r="BA45" s="55" t="str">
        <f t="shared" si="6"/>
        <v>calculation_hide!z343</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355</v>
      </c>
      <c r="AC46" s="55" t="str">
        <f t="shared" si="5"/>
        <v>calculation_hide!b355</v>
      </c>
      <c r="AD46" s="55" t="str">
        <f t="shared" si="5"/>
        <v>calculation_hide!c355</v>
      </c>
      <c r="AE46" s="55" t="str">
        <f t="shared" si="5"/>
        <v>calculation_hide!d355</v>
      </c>
      <c r="AF46" s="55" t="str">
        <f t="shared" si="5"/>
        <v>calculation_hide!e355</v>
      </c>
      <c r="AG46" s="55" t="str">
        <f t="shared" si="5"/>
        <v>calculation_hide!f355</v>
      </c>
      <c r="AH46" s="55" t="str">
        <f t="shared" si="5"/>
        <v>calculation_hide!g355</v>
      </c>
      <c r="AI46" s="55" t="str">
        <f t="shared" si="5"/>
        <v>calculation_hide!h355</v>
      </c>
      <c r="AJ46" s="55" t="str">
        <f t="shared" si="5"/>
        <v>calculation_hide!i355</v>
      </c>
      <c r="AK46" s="55" t="str">
        <f t="shared" si="5"/>
        <v>calculation_hide!j355</v>
      </c>
      <c r="AL46" s="55" t="str">
        <f t="shared" si="5"/>
        <v>calculation_hide!k355</v>
      </c>
      <c r="AM46" s="55" t="str">
        <f t="shared" si="6"/>
        <v>calculation_hide!l355</v>
      </c>
      <c r="AN46" s="55" t="str">
        <f t="shared" si="6"/>
        <v>calculation_hide!m355</v>
      </c>
      <c r="AO46" s="55" t="str">
        <f t="shared" si="6"/>
        <v>calculation_hide!n355</v>
      </c>
      <c r="AP46" s="55" t="str">
        <f t="shared" si="6"/>
        <v>calculation_hide!o355</v>
      </c>
      <c r="AQ46" s="55" t="str">
        <f t="shared" si="6"/>
        <v>calculation_hide!p355</v>
      </c>
      <c r="AR46" s="55" t="str">
        <f t="shared" si="6"/>
        <v>calculation_hide!q355</v>
      </c>
      <c r="AS46" s="55" t="str">
        <f t="shared" si="6"/>
        <v>calculation_hide!r355</v>
      </c>
      <c r="AT46" s="55" t="str">
        <f t="shared" si="6"/>
        <v>calculation_hide!s355</v>
      </c>
      <c r="AU46" s="55" t="str">
        <f t="shared" si="6"/>
        <v>calculation_hide!t355</v>
      </c>
      <c r="AV46" s="55" t="str">
        <f t="shared" si="6"/>
        <v>calculation_hide!u355</v>
      </c>
      <c r="AW46" s="55" t="str">
        <f t="shared" si="6"/>
        <v>calculation_hide!v355</v>
      </c>
      <c r="AX46" s="55" t="str">
        <f t="shared" si="6"/>
        <v>calculation_hide!w355</v>
      </c>
      <c r="AY46" s="55" t="str">
        <f t="shared" si="6"/>
        <v>calculation_hide!x355</v>
      </c>
      <c r="AZ46" s="55" t="str">
        <f t="shared" si="6"/>
        <v>calculation_hide!y355</v>
      </c>
      <c r="BA46" s="55" t="str">
        <f t="shared" si="6"/>
        <v>calculation_hide!z355</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147</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191</v>
      </c>
      <c r="O53" s="40">
        <v>5.3100000000000001E-2</v>
      </c>
      <c r="P53" s="40" t="s">
        <v>191</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147</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191</v>
      </c>
      <c r="O65" s="40">
        <v>5.8799999999999998E-2</v>
      </c>
      <c r="P65" s="40" t="s">
        <v>191</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147</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191</v>
      </c>
      <c r="O77" s="40">
        <v>7.3300000000000004E-2</v>
      </c>
      <c r="P77" s="40" t="s">
        <v>191</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147</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191</v>
      </c>
      <c r="O89" s="40">
        <v>0.1031</v>
      </c>
      <c r="P89" s="40" t="s">
        <v>191</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147</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191</v>
      </c>
      <c r="O101" s="40">
        <v>0.13489999999999999</v>
      </c>
      <c r="P101" s="40" t="s">
        <v>191</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147</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191</v>
      </c>
      <c r="O113" s="40">
        <v>0.26129999999999998</v>
      </c>
      <c r="P113" s="40" t="s">
        <v>191</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147</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191</v>
      </c>
      <c r="O125" s="40">
        <v>0.29859999999999998</v>
      </c>
      <c r="P125" s="40" t="s">
        <v>191</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147</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191</v>
      </c>
      <c r="O137" s="40">
        <v>0.23449999999999999</v>
      </c>
      <c r="P137" s="40" t="s">
        <v>191</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147</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191</v>
      </c>
      <c r="O149" s="40">
        <v>0.2039</v>
      </c>
      <c r="P149" s="40" t="s">
        <v>191</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147</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191</v>
      </c>
      <c r="O161" s="40">
        <v>0.24340000000000001</v>
      </c>
      <c r="P161" s="40" t="s">
        <v>191</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147</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191</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147</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191</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147</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191</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147</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607</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608</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609</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610</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611</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612</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613</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614</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603</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615</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616</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617</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607</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638</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639</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640</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641</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642</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643</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644</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645</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646</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647</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648</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79" t="s">
        <v>629</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0" t="s">
        <v>657</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0" t="s">
        <v>658</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0" t="s">
        <v>659</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0" t="s">
        <v>660</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0" t="s">
        <v>661</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0" t="s">
        <v>662</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0" t="s">
        <v>663</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0" t="s">
        <v>664</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0" t="s">
        <v>665</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0" t="s">
        <v>666</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1" t="s">
        <v>667</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06" t="s">
        <v>669</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701</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702</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703</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704</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705</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706</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707</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708</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709</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710</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711</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688</v>
      </c>
      <c r="C341" s="40">
        <f>Month!B332</f>
        <v>24.820499999999999</v>
      </c>
      <c r="D341" s="40">
        <f>Month!C332</f>
        <v>1.1642999999999972</v>
      </c>
      <c r="E341" s="40">
        <f>Month!D332</f>
        <v>23.656200000000002</v>
      </c>
      <c r="F341" s="40">
        <f>Month!E332</f>
        <v>0.46949999999999997</v>
      </c>
      <c r="G341" s="40">
        <f>Month!F332</f>
        <v>4.53E-2</v>
      </c>
      <c r="H341" s="40">
        <f>Month!G332</f>
        <v>9.8435000000000006</v>
      </c>
      <c r="I341" s="40">
        <f>Month!H332</f>
        <v>2.3572000000000002</v>
      </c>
      <c r="J341" s="40">
        <f>Month!I332</f>
        <v>0.48970000000000002</v>
      </c>
      <c r="K341" s="40">
        <f>Month!J332</f>
        <v>8.5202000000000009</v>
      </c>
      <c r="L341" s="40">
        <f>Month!K332</f>
        <v>2.8544</v>
      </c>
      <c r="M341" s="40">
        <f>Month!L332</f>
        <v>5.6657999999999999</v>
      </c>
      <c r="N341" s="40">
        <f>Month!M332</f>
        <v>0.1348</v>
      </c>
      <c r="O341" s="40">
        <f>Month!N332</f>
        <v>1.7669999999999999</v>
      </c>
      <c r="P341" s="40">
        <f>Month!O332</f>
        <v>0.1246</v>
      </c>
      <c r="Q341" s="40">
        <f>Month!P332</f>
        <v>-6.6400000000000001E-2</v>
      </c>
      <c r="R341" s="40">
        <f>Month!Q332</f>
        <v>-2.92E-2</v>
      </c>
      <c r="S341" s="40">
        <f>Month!R332</f>
        <v>2.4180999999999999</v>
      </c>
      <c r="T341" s="40">
        <f>Month!S332</f>
        <v>9.8320000000000007</v>
      </c>
      <c r="U341" s="40">
        <f>Month!T332</f>
        <v>1.93</v>
      </c>
      <c r="V341" s="40">
        <f>Month!U332</f>
        <v>2.6150000000000002</v>
      </c>
      <c r="W341" s="40">
        <f>Month!V332</f>
        <v>28.2012</v>
      </c>
      <c r="X341" s="40">
        <f>Month!W332</f>
        <v>13.269</v>
      </c>
      <c r="Y341" s="40">
        <f>Month!X332</f>
        <v>10.9117</v>
      </c>
      <c r="Z341" s="40">
        <f>Month!Y332</f>
        <v>10.3583</v>
      </c>
      <c r="BE341" s="39"/>
    </row>
    <row r="342" spans="1:57" x14ac:dyDescent="0.35">
      <c r="A342" s="39">
        <f>A341</f>
        <v>2024</v>
      </c>
      <c r="B342" s="155" t="s">
        <v>689</v>
      </c>
      <c r="C342" s="40">
        <f>Month!B333+C341</f>
        <v>45.1218</v>
      </c>
      <c r="D342" s="40">
        <f>Month!C333+D341</f>
        <v>2.1456999999999979</v>
      </c>
      <c r="E342" s="40">
        <f>Month!D333+E341</f>
        <v>42.976100000000002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16.287800000000001</v>
      </c>
      <c r="L342" s="40">
        <f>Month!K333+L341</f>
        <v>5.7934999999999999</v>
      </c>
      <c r="M342" s="40">
        <f>Month!L333+M341</f>
        <v>10.494199999999999</v>
      </c>
      <c r="N342" s="40">
        <f>Month!M333+N341</f>
        <v>0.3175</v>
      </c>
      <c r="O342" s="40">
        <f>Month!N333+O341</f>
        <v>3.4115000000000002</v>
      </c>
      <c r="P342" s="40">
        <f>Month!O333+P341</f>
        <v>0.2399</v>
      </c>
      <c r="Q342" s="40">
        <f>Month!P333+Q341</f>
        <v>-0.12379999999999999</v>
      </c>
      <c r="R342" s="40">
        <f>Month!Q333+R341</f>
        <v>-5.5900000000000005E-2</v>
      </c>
      <c r="S342" s="40">
        <f>Month!R333+S341</f>
        <v>4.4298999999999999</v>
      </c>
      <c r="T342" s="40">
        <f>Month!S333+T341</f>
        <v>16.180600000000002</v>
      </c>
      <c r="U342" s="40">
        <f>Month!T333+U341</f>
        <v>5.0222999999999995</v>
      </c>
      <c r="V342" s="40">
        <f>Month!U333+V341</f>
        <v>4.7550000000000008</v>
      </c>
      <c r="W342" s="40">
        <f>Month!V333+W341</f>
        <v>52.753399999999999</v>
      </c>
      <c r="X342" s="40">
        <f>Month!W333+X341</f>
        <v>25.9573</v>
      </c>
      <c r="Y342" s="40">
        <f>Month!X333+Y341</f>
        <v>21.060600000000001</v>
      </c>
      <c r="Z342" s="40">
        <f>Month!Y333+Z341</f>
        <v>16.9587</v>
      </c>
      <c r="BE342" s="39"/>
    </row>
    <row r="343" spans="1:57" x14ac:dyDescent="0.35">
      <c r="A343" s="39">
        <f t="shared" ref="A343:A352" si="14">A342</f>
        <v>2024</v>
      </c>
      <c r="B343" s="155" t="s">
        <v>690</v>
      </c>
      <c r="C343" s="40">
        <f>Month!B334+C342</f>
        <v>64.966099999999997</v>
      </c>
      <c r="D343" s="40">
        <f>Month!C334+D342</f>
        <v>3.2225999999999964</v>
      </c>
      <c r="E343" s="40">
        <f>Month!D334+E342</f>
        <v>61.743500000000004</v>
      </c>
      <c r="F343" s="40">
        <f>Month!E334+F342</f>
        <v>1.0204</v>
      </c>
      <c r="G343" s="40">
        <f>Month!F334+G342</f>
        <v>0.11610000000000001</v>
      </c>
      <c r="H343" s="40">
        <f>Month!G334+H342</f>
        <v>22.124500000000001</v>
      </c>
      <c r="I343" s="40">
        <f>Month!H334+I342</f>
        <v>7.5967000000000002</v>
      </c>
      <c r="J343" s="40">
        <f>Month!I334+J342</f>
        <v>1.4636</v>
      </c>
      <c r="K343" s="40">
        <f>Month!J334+K342</f>
        <v>23.636600000000001</v>
      </c>
      <c r="L343" s="40">
        <f>Month!K334+L342</f>
        <v>8.5396999999999998</v>
      </c>
      <c r="M343" s="40">
        <f>Month!L334+M342</f>
        <v>15.096799999999998</v>
      </c>
      <c r="N343" s="40">
        <f>Month!M334+N342</f>
        <v>0.80770000000000008</v>
      </c>
      <c r="O343" s="40">
        <f>Month!N334+O342</f>
        <v>4.8872</v>
      </c>
      <c r="P343" s="40">
        <f>Month!O334+P342</f>
        <v>0.36099999999999999</v>
      </c>
      <c r="Q343" s="40">
        <f>Month!P334+Q342</f>
        <v>-0.184</v>
      </c>
      <c r="R343" s="40">
        <f>Month!Q334+R342</f>
        <v>-8.6199999999999999E-2</v>
      </c>
      <c r="S343" s="40">
        <f>Month!R334+S342</f>
        <v>6.4013999999999998</v>
      </c>
      <c r="T343" s="40">
        <f>Month!S334+T342</f>
        <v>22.1083</v>
      </c>
      <c r="U343" s="40">
        <f>Month!T334+U342</f>
        <v>9.0265999999999984</v>
      </c>
      <c r="V343" s="40">
        <f>Month!U334+V342</f>
        <v>6.8289000000000009</v>
      </c>
      <c r="W343" s="40">
        <f>Month!V334+W342</f>
        <v>77.599000000000004</v>
      </c>
      <c r="X343" s="40">
        <f>Month!W334+X342</f>
        <v>38.391800000000003</v>
      </c>
      <c r="Y343" s="40">
        <f>Month!X334+Y342</f>
        <v>30.795000000000002</v>
      </c>
      <c r="Z343" s="40">
        <f>Month!Y334+Z342</f>
        <v>23.260899999999999</v>
      </c>
      <c r="BE343" s="39"/>
    </row>
    <row r="344" spans="1:57" x14ac:dyDescent="0.35">
      <c r="A344" s="39">
        <f t="shared" si="14"/>
        <v>2024</v>
      </c>
      <c r="B344" s="155" t="s">
        <v>691</v>
      </c>
      <c r="C344" s="40">
        <f>Month!B335+C343</f>
        <v>83.632599999999996</v>
      </c>
      <c r="D344" s="40">
        <f>Month!C335+D343</f>
        <v>4.2337999999999987</v>
      </c>
      <c r="E344" s="40">
        <f>Month!D335+E343</f>
        <v>79.398799999999994</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31.025200000000002</v>
      </c>
      <c r="L344" s="40">
        <f>Month!K335+L343</f>
        <v>11.1944</v>
      </c>
      <c r="M344" s="40">
        <f>Month!L335+M343</f>
        <v>19.8307</v>
      </c>
      <c r="N344" s="40">
        <f>Month!M335+N343</f>
        <v>1.3010000000000002</v>
      </c>
      <c r="O344" s="40">
        <f>Month!N335+O343</f>
        <v>6.5023</v>
      </c>
      <c r="P344" s="40">
        <f>Month!O335+P343</f>
        <v>0.4587</v>
      </c>
      <c r="Q344" s="40">
        <f>Month!P335+Q343</f>
        <v>-0.2399</v>
      </c>
      <c r="R344" s="40">
        <f>Month!Q335+R343</f>
        <v>-0.1139</v>
      </c>
      <c r="S344" s="40">
        <f>Month!R335+S343</f>
        <v>8.3592999999999993</v>
      </c>
      <c r="T344" s="40">
        <f>Month!S335+T343</f>
        <v>26.0291</v>
      </c>
      <c r="U344" s="40">
        <f>Month!T335+U343</f>
        <v>11.455299999999998</v>
      </c>
      <c r="V344" s="40">
        <f>Month!U335+V343</f>
        <v>9.5208000000000013</v>
      </c>
      <c r="W344" s="40">
        <f>Month!V335+W343</f>
        <v>100.3749</v>
      </c>
      <c r="X344" s="40">
        <f>Month!W335+X343</f>
        <v>51.867200000000004</v>
      </c>
      <c r="Y344" s="40">
        <f>Month!X335+Y343</f>
        <v>40.6402</v>
      </c>
      <c r="Z344" s="40">
        <f>Month!Y335+Z343</f>
        <v>27.4268</v>
      </c>
      <c r="BE344" s="39"/>
    </row>
    <row r="345" spans="1:57" x14ac:dyDescent="0.35">
      <c r="A345" s="39">
        <f t="shared" si="14"/>
        <v>2024</v>
      </c>
      <c r="B345" s="155" t="s">
        <v>692</v>
      </c>
      <c r="C345" s="40">
        <f>Month!B336+C344</f>
        <v>99.868200000000002</v>
      </c>
      <c r="D345" s="40">
        <f>Month!C336+D344</f>
        <v>5.1815999999999978</v>
      </c>
      <c r="E345" s="40">
        <f>Month!D336+E344</f>
        <v>94.686599999999999</v>
      </c>
      <c r="F345" s="40">
        <f>Month!E336+F344</f>
        <v>1.3080000000000001</v>
      </c>
      <c r="G345" s="40">
        <f>Month!F336+G344</f>
        <v>0.2051</v>
      </c>
      <c r="H345" s="40">
        <f>Month!G336+H344</f>
        <v>31.478900000000003</v>
      </c>
      <c r="I345" s="40">
        <f>Month!H336+I344</f>
        <v>14.791</v>
      </c>
      <c r="J345" s="40">
        <f>Month!I336+J344</f>
        <v>2</v>
      </c>
      <c r="K345" s="40">
        <f>Month!J336+K344</f>
        <v>34.687100000000001</v>
      </c>
      <c r="L345" s="40">
        <f>Month!K336+L344</f>
        <v>12.3522</v>
      </c>
      <c r="M345" s="40">
        <f>Month!L336+M344</f>
        <v>22.334800000000001</v>
      </c>
      <c r="N345" s="40">
        <f>Month!M336+N344</f>
        <v>1.9090000000000003</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31.456900000000001</v>
      </c>
      <c r="U345" s="40">
        <f>Month!T336+U344</f>
        <v>15.006799999999998</v>
      </c>
      <c r="V345" s="40">
        <f>Month!U336+V344</f>
        <v>11.848300000000002</v>
      </c>
      <c r="W345" s="40">
        <f>Month!V336+W344</f>
        <v>121.54169999999999</v>
      </c>
      <c r="X345" s="40">
        <f>Month!W336+X344</f>
        <v>61.526400000000002</v>
      </c>
      <c r="Y345" s="40">
        <f>Month!X336+Y344</f>
        <v>46.735199999999999</v>
      </c>
      <c r="Z345" s="40">
        <f>Month!Y336+Z344</f>
        <v>32.991900000000001</v>
      </c>
      <c r="BE345" s="39"/>
    </row>
    <row r="346" spans="1:57" x14ac:dyDescent="0.35">
      <c r="A346" s="39">
        <f t="shared" si="14"/>
        <v>2024</v>
      </c>
      <c r="B346" s="155" t="s">
        <v>693</v>
      </c>
      <c r="C346" s="40">
        <f>Month!B337+C345</f>
        <v>115.1662</v>
      </c>
      <c r="D346" s="40">
        <f>Month!C337+D345</f>
        <v>6.121299999999998</v>
      </c>
      <c r="E346" s="40">
        <f>Month!D337+E345</f>
        <v>109.0449</v>
      </c>
      <c r="F346" s="40">
        <f>Month!E337+F345</f>
        <v>1.3257000000000001</v>
      </c>
      <c r="G346" s="40">
        <f>Month!F337+G345</f>
        <v>0.25090000000000001</v>
      </c>
      <c r="H346" s="40">
        <f>Month!G337+H345</f>
        <v>35.572000000000003</v>
      </c>
      <c r="I346" s="40">
        <f>Month!H337+I345</f>
        <v>18.094000000000001</v>
      </c>
      <c r="J346" s="40">
        <f>Month!I337+J345</f>
        <v>2.1669</v>
      </c>
      <c r="K346" s="40">
        <f>Month!J337+K345</f>
        <v>39.267000000000003</v>
      </c>
      <c r="L346" s="40">
        <f>Month!K337+L345</f>
        <v>14.2136</v>
      </c>
      <c r="M346" s="40">
        <f>Month!L337+M345</f>
        <v>25.0533</v>
      </c>
      <c r="N346" s="40">
        <f>Month!M337+N345</f>
        <v>2.6063000000000001</v>
      </c>
      <c r="O346" s="40">
        <f>Month!N337+O345</f>
        <v>9.5602</v>
      </c>
      <c r="P346" s="40">
        <f>Month!O337+P345</f>
        <v>0.71030000000000004</v>
      </c>
      <c r="Q346" s="40">
        <f>Month!P337+Q345</f>
        <v>-0.33710000000000001</v>
      </c>
      <c r="R346" s="40">
        <f>Month!Q337+R345</f>
        <v>-0.17120000000000002</v>
      </c>
      <c r="S346" s="40">
        <f>Month!R337+S345</f>
        <v>11.8668</v>
      </c>
      <c r="T346" s="40">
        <f>Month!S337+T345</f>
        <v>35.552800000000005</v>
      </c>
      <c r="U346" s="40">
        <f>Month!T337+U345</f>
        <v>18.244799999999998</v>
      </c>
      <c r="V346" s="40">
        <f>Month!U337+V345</f>
        <v>14.037600000000001</v>
      </c>
      <c r="W346" s="40">
        <f>Month!V337+W345</f>
        <v>141.32729999999998</v>
      </c>
      <c r="X346" s="40">
        <f>Month!W337+X345</f>
        <v>71.694500000000005</v>
      </c>
      <c r="Y346" s="40">
        <f>Month!X337+Y345</f>
        <v>53.600200000000001</v>
      </c>
      <c r="Z346" s="40">
        <f>Month!Y337+Z345</f>
        <v>37.148600000000002</v>
      </c>
    </row>
    <row r="347" spans="1:57" x14ac:dyDescent="0.35">
      <c r="A347" s="39">
        <f t="shared" si="14"/>
        <v>2024</v>
      </c>
      <c r="B347" s="155" t="s">
        <v>694</v>
      </c>
      <c r="C347" s="40">
        <f>Month!B338+C346</f>
        <v>130.99340000000001</v>
      </c>
      <c r="D347" s="40">
        <f>Month!C338+D346</f>
        <v>7.0838999999999981</v>
      </c>
      <c r="E347" s="40">
        <f>Month!D338+E346</f>
        <v>123.90949999999999</v>
      </c>
      <c r="F347" s="40">
        <f>Month!E338+F346</f>
        <v>1.4238000000000002</v>
      </c>
      <c r="G347" s="40">
        <f>Month!F338+G346</f>
        <v>0.28300000000000003</v>
      </c>
      <c r="H347" s="40">
        <f>Month!G338+H346</f>
        <v>40.540100000000002</v>
      </c>
      <c r="I347" s="40">
        <f>Month!H338+I346</f>
        <v>21.417400000000001</v>
      </c>
      <c r="J347" s="40">
        <f>Month!I338+J346</f>
        <v>2.3574000000000002</v>
      </c>
      <c r="K347" s="40">
        <f>Month!J338+K346</f>
        <v>43.289000000000001</v>
      </c>
      <c r="L347" s="40">
        <f>Month!K338+L346</f>
        <v>15.579599999999999</v>
      </c>
      <c r="M347" s="40">
        <f>Month!L338+M346</f>
        <v>27.709299999999999</v>
      </c>
      <c r="N347" s="40">
        <f>Month!M338+N346</f>
        <v>3.2282000000000002</v>
      </c>
      <c r="O347" s="40">
        <f>Month!N338+O346</f>
        <v>11.1381</v>
      </c>
      <c r="P347" s="40">
        <f>Month!O338+P346</f>
        <v>0.84010000000000007</v>
      </c>
      <c r="Q347" s="40">
        <f>Month!P338+Q346</f>
        <v>-0.40670000000000001</v>
      </c>
      <c r="R347" s="40">
        <f>Month!Q338+R346</f>
        <v>-0.20080000000000003</v>
      </c>
      <c r="S347" s="40">
        <f>Month!R338+S346</f>
        <v>13.7134</v>
      </c>
      <c r="T347" s="40">
        <f>Month!S338+T346</f>
        <v>40.512500000000003</v>
      </c>
      <c r="U347" s="40">
        <f>Month!T338+U346</f>
        <v>21.761699999999998</v>
      </c>
      <c r="V347" s="40">
        <f>Month!U338+V346</f>
        <v>16.346600000000002</v>
      </c>
      <c r="W347" s="40">
        <f>Month!V338+W346</f>
        <v>162.01779999999997</v>
      </c>
      <c r="X347" s="40">
        <f>Month!W338+X346</f>
        <v>81.430300000000003</v>
      </c>
      <c r="Y347" s="40">
        <f>Month!X338+Y346</f>
        <v>60.012500000000003</v>
      </c>
      <c r="Z347" s="40">
        <f>Month!Y338+Z346</f>
        <v>42.246900000000004</v>
      </c>
    </row>
    <row r="348" spans="1:57" x14ac:dyDescent="0.35">
      <c r="A348" s="39">
        <f t="shared" si="14"/>
        <v>2024</v>
      </c>
      <c r="B348" s="155" t="s">
        <v>695</v>
      </c>
      <c r="C348" s="40">
        <f>Month!B339+C347</f>
        <v>147.93620000000001</v>
      </c>
      <c r="D348" s="40">
        <f>Month!C339+D347</f>
        <v>8.0988999999999951</v>
      </c>
      <c r="E348" s="40">
        <f>Month!D339+E347</f>
        <v>139.8373</v>
      </c>
      <c r="F348" s="40">
        <f>Month!E339+F347</f>
        <v>1.4730000000000001</v>
      </c>
      <c r="G348" s="40">
        <f>Month!F339+G347</f>
        <v>0.32110000000000005</v>
      </c>
      <c r="H348" s="40">
        <f>Month!G339+H347</f>
        <v>43.989699999999999</v>
      </c>
      <c r="I348" s="40">
        <f>Month!H339+I347</f>
        <v>25.223700000000001</v>
      </c>
      <c r="J348" s="40">
        <f>Month!I339+J347</f>
        <v>2.6415000000000002</v>
      </c>
      <c r="K348" s="40">
        <f>Month!J339+K347</f>
        <v>49.385300000000001</v>
      </c>
      <c r="L348" s="40">
        <f>Month!K339+L347</f>
        <v>17.925599999999999</v>
      </c>
      <c r="M348" s="40">
        <f>Month!L339+M347</f>
        <v>31.459599999999998</v>
      </c>
      <c r="N348" s="40">
        <f>Month!M339+N347</f>
        <v>3.819</v>
      </c>
      <c r="O348" s="40">
        <f>Month!N339+O347</f>
        <v>12.705499999999999</v>
      </c>
      <c r="P348" s="40">
        <f>Month!O339+P347</f>
        <v>0.96240000000000003</v>
      </c>
      <c r="Q348" s="40">
        <f>Month!P339+Q347</f>
        <v>-0.45379999999999998</v>
      </c>
      <c r="R348" s="40">
        <f>Month!Q339+R347</f>
        <v>-0.23000000000000004</v>
      </c>
      <c r="S348" s="40">
        <f>Month!R339+S347</f>
        <v>15.485099999999999</v>
      </c>
      <c r="T348" s="40">
        <f>Month!S339+T347</f>
        <v>43.967400000000005</v>
      </c>
      <c r="U348" s="40">
        <f>Month!T339+U347</f>
        <v>23.676699999999997</v>
      </c>
      <c r="V348" s="40">
        <f>Month!U339+V347</f>
        <v>18.822500000000002</v>
      </c>
      <c r="W348" s="40">
        <f>Month!V339+W347</f>
        <v>182.33649999999997</v>
      </c>
      <c r="X348" s="40">
        <f>Month!W339+X347</f>
        <v>93.775199999999998</v>
      </c>
      <c r="Y348" s="40">
        <f>Month!X339+Y347</f>
        <v>68.551100000000005</v>
      </c>
      <c r="Z348" s="40">
        <f>Month!Y339+Z347</f>
        <v>45.783800000000006</v>
      </c>
    </row>
    <row r="349" spans="1:57" x14ac:dyDescent="0.35">
      <c r="A349" s="39">
        <f t="shared" si="14"/>
        <v>2024</v>
      </c>
      <c r="B349" s="155" t="s">
        <v>696</v>
      </c>
      <c r="C349" s="40">
        <f>Month!B340+C348</f>
        <v>165.16340000000002</v>
      </c>
      <c r="D349" s="40">
        <f>Month!C340+D348</f>
        <v>9.0081999999999969</v>
      </c>
      <c r="E349" s="40">
        <f>Month!D340+E348</f>
        <v>156.15520000000001</v>
      </c>
      <c r="F349" s="40">
        <f>Month!E340+F348</f>
        <v>1.5430000000000001</v>
      </c>
      <c r="G349" s="40">
        <f>Month!F340+G348</f>
        <v>0.36820000000000008</v>
      </c>
      <c r="H349" s="40">
        <f>Month!G340+H348</f>
        <v>49.395099999999999</v>
      </c>
      <c r="I349" s="40">
        <f>Month!H340+I348</f>
        <v>28.537500000000001</v>
      </c>
      <c r="J349" s="40">
        <f>Month!I340+J348</f>
        <v>2.9274</v>
      </c>
      <c r="K349" s="40">
        <f>Month!J340+K348</f>
        <v>54.430100000000003</v>
      </c>
      <c r="L349" s="40">
        <f>Month!K340+L348</f>
        <v>19.5837</v>
      </c>
      <c r="M349" s="40">
        <f>Month!L340+M348</f>
        <v>34.846299999999999</v>
      </c>
      <c r="N349" s="40">
        <f>Month!M340+N348</f>
        <v>4.2145999999999999</v>
      </c>
      <c r="O349" s="40">
        <f>Month!N340+O348</f>
        <v>14.416399999999999</v>
      </c>
      <c r="P349" s="40">
        <f>Month!O340+P348</f>
        <v>1.0807</v>
      </c>
      <c r="Q349" s="40">
        <f>Month!P340+Q348</f>
        <v>-0.50039999999999996</v>
      </c>
      <c r="R349" s="40">
        <f>Month!Q340+R348</f>
        <v>-0.25730000000000003</v>
      </c>
      <c r="S349" s="40">
        <f>Month!R340+S348</f>
        <v>17.426299999999998</v>
      </c>
      <c r="T349" s="40">
        <f>Month!S340+T348</f>
        <v>49.377800000000008</v>
      </c>
      <c r="U349" s="40">
        <f>Month!T340+U348</f>
        <v>26.381699999999995</v>
      </c>
      <c r="V349" s="40">
        <f>Month!U340+V348</f>
        <v>21.345600000000001</v>
      </c>
      <c r="W349" s="40">
        <f>Month!V340+W348</f>
        <v>203.88249999999996</v>
      </c>
      <c r="X349" s="40">
        <f>Month!W340+X348</f>
        <v>104.5261</v>
      </c>
      <c r="Y349" s="40">
        <f>Month!X340+Y348</f>
        <v>75.988200000000006</v>
      </c>
      <c r="Z349" s="40">
        <f>Month!Y340+Z348</f>
        <v>51.306200000000004</v>
      </c>
    </row>
    <row r="350" spans="1:57" x14ac:dyDescent="0.35">
      <c r="A350" s="39">
        <f t="shared" si="14"/>
        <v>2024</v>
      </c>
      <c r="B350" s="155" t="s">
        <v>697</v>
      </c>
      <c r="C350" s="40">
        <f>Month!B341+C349</f>
        <v>184.87800000000001</v>
      </c>
      <c r="D350" s="40">
        <f>Month!C341+D349</f>
        <v>9.9931000000000001</v>
      </c>
      <c r="E350" s="40">
        <f>Month!D341+E349</f>
        <v>174.88490000000002</v>
      </c>
      <c r="F350" s="40">
        <f>Month!E341+F349</f>
        <v>1.5430000000000001</v>
      </c>
      <c r="G350" s="40">
        <f>Month!F341+G349</f>
        <v>0.40340000000000009</v>
      </c>
      <c r="H350" s="40">
        <f>Month!G341+H349</f>
        <v>56.1083</v>
      </c>
      <c r="I350" s="40">
        <f>Month!H341+I349</f>
        <v>31.455500000000001</v>
      </c>
      <c r="J350" s="40">
        <f>Month!I341+J349</f>
        <v>3.1808999999999998</v>
      </c>
      <c r="K350" s="40">
        <f>Month!J341+K349</f>
        <v>60.961300000000001</v>
      </c>
      <c r="L350" s="40">
        <f>Month!K341+L349</f>
        <v>21.9969</v>
      </c>
      <c r="M350" s="40">
        <f>Month!L341+M349</f>
        <v>38.964300000000001</v>
      </c>
      <c r="N350" s="40">
        <f>Month!M341+N349</f>
        <v>4.5016999999999996</v>
      </c>
      <c r="O350" s="40">
        <f>Month!N341+O349</f>
        <v>16.360799999999998</v>
      </c>
      <c r="P350" s="40">
        <f>Month!O341+P349</f>
        <v>1.2</v>
      </c>
      <c r="Q350" s="40">
        <f>Month!P341+Q349</f>
        <v>-0.54559999999999997</v>
      </c>
      <c r="R350" s="40">
        <f>Month!Q341+R349</f>
        <v>-0.28430000000000005</v>
      </c>
      <c r="S350" s="40">
        <f>Month!R341+S349</f>
        <v>19.518199999999997</v>
      </c>
      <c r="T350" s="40">
        <f>Month!S341+T349</f>
        <v>56.09790000000001</v>
      </c>
      <c r="U350" s="40">
        <f>Month!T341+U349</f>
        <v>28.902199999999993</v>
      </c>
      <c r="V350" s="40">
        <f>Month!U341+V349</f>
        <v>23.4984</v>
      </c>
      <c r="W350" s="40">
        <f>Month!V341+W349</f>
        <v>227.28549999999996</v>
      </c>
      <c r="X350" s="40">
        <f>Month!W341+X349</f>
        <v>116.4603</v>
      </c>
      <c r="Y350" s="40">
        <f>Month!X341+Y349</f>
        <v>85.004400000000004</v>
      </c>
      <c r="Z350" s="40">
        <f>Month!Y341+Z349</f>
        <v>58.054500000000004</v>
      </c>
    </row>
    <row r="351" spans="1:57" x14ac:dyDescent="0.35">
      <c r="A351" s="39">
        <f t="shared" si="14"/>
        <v>2024</v>
      </c>
      <c r="B351" s="155" t="s">
        <v>698</v>
      </c>
      <c r="C351" s="40">
        <f>Month!B342+C350</f>
        <v>206.57640000000001</v>
      </c>
      <c r="D351" s="40">
        <f>Month!C342+D350</f>
        <v>11.004399999999999</v>
      </c>
      <c r="E351" s="40">
        <f>Month!D342+E350</f>
        <v>195.572</v>
      </c>
      <c r="F351" s="40">
        <f>Month!E342+F350</f>
        <v>1.5430000000000001</v>
      </c>
      <c r="G351" s="40">
        <f>Month!F342+G350</f>
        <v>0.4552000000000001</v>
      </c>
      <c r="H351" s="40">
        <f>Month!G342+H350</f>
        <v>65.557400000000001</v>
      </c>
      <c r="I351" s="40">
        <f>Month!H342+I350</f>
        <v>34.392600000000002</v>
      </c>
      <c r="J351" s="40">
        <f>Month!I342+J350</f>
        <v>3.4238</v>
      </c>
      <c r="K351" s="40">
        <f>Month!J342+K350</f>
        <v>66.931399999999996</v>
      </c>
      <c r="L351" s="40">
        <f>Month!K342+L350</f>
        <v>23.959600000000002</v>
      </c>
      <c r="M351" s="40">
        <f>Month!L342+M350</f>
        <v>42.971699999999998</v>
      </c>
      <c r="N351" s="40">
        <f>Month!M342+N350</f>
        <v>4.6221999999999994</v>
      </c>
      <c r="O351" s="40">
        <f>Month!N342+O350</f>
        <v>18.226399999999998</v>
      </c>
      <c r="P351" s="40">
        <f>Month!O342+P350</f>
        <v>1.3260999999999998</v>
      </c>
      <c r="Q351" s="40">
        <f>Month!P342+Q350</f>
        <v>-0.59329999999999994</v>
      </c>
      <c r="R351" s="40">
        <f>Month!Q342+R350</f>
        <v>-0.31270000000000003</v>
      </c>
      <c r="S351" s="40">
        <f>Month!R342+S350</f>
        <v>21.561199999999996</v>
      </c>
      <c r="T351" s="40">
        <f>Month!S342+T350</f>
        <v>65.547500000000014</v>
      </c>
      <c r="U351" s="40">
        <f>Month!T342+U350</f>
        <v>31.408799999999992</v>
      </c>
      <c r="V351" s="40">
        <f>Month!U342+V350</f>
        <v>25.832999999999998</v>
      </c>
      <c r="W351" s="40">
        <f>Month!V342+W350</f>
        <v>252.81379999999996</v>
      </c>
      <c r="X351" s="40">
        <f>Month!W342+X350</f>
        <v>127.59650000000001</v>
      </c>
      <c r="Y351" s="40">
        <f>Month!X342+Y350</f>
        <v>93.203500000000005</v>
      </c>
      <c r="Z351" s="40">
        <f>Month!Y342+Z350</f>
        <v>67.555400000000006</v>
      </c>
    </row>
    <row r="352" spans="1:57" x14ac:dyDescent="0.35">
      <c r="A352" s="69">
        <f t="shared" si="14"/>
        <v>2024</v>
      </c>
      <c r="B352" s="156" t="s">
        <v>699</v>
      </c>
      <c r="C352" s="71">
        <f>Month!B343+C351</f>
        <v>229.21350000000001</v>
      </c>
      <c r="D352" s="71">
        <f>Month!C343+D351</f>
        <v>12.057399999999999</v>
      </c>
      <c r="E352" s="71">
        <f>Month!D343+E351</f>
        <v>217.15610000000001</v>
      </c>
      <c r="F352" s="71">
        <f>Month!E343+F351</f>
        <v>1.5430000000000001</v>
      </c>
      <c r="G352" s="71">
        <f>Month!F343+G351</f>
        <v>0.49090000000000011</v>
      </c>
      <c r="H352" s="71">
        <f>Month!G343+H351</f>
        <v>73.016300000000001</v>
      </c>
      <c r="I352" s="71">
        <f>Month!H343+I351</f>
        <v>37.340299999999999</v>
      </c>
      <c r="J352" s="71">
        <f>Month!I343+J351</f>
        <v>4.01</v>
      </c>
      <c r="K352" s="71">
        <f>Month!J343+K351</f>
        <v>75.787899999999993</v>
      </c>
      <c r="L352" s="71">
        <f>Month!K343+L351</f>
        <v>27.128</v>
      </c>
      <c r="M352" s="71">
        <f>Month!L343+M351</f>
        <v>48.659799999999997</v>
      </c>
      <c r="N352" s="71">
        <f>Month!M343+N351</f>
        <v>4.6923999999999992</v>
      </c>
      <c r="O352" s="71">
        <f>Month!N343+O351</f>
        <v>19.811599999999999</v>
      </c>
      <c r="P352" s="71">
        <f>Month!O343+P351</f>
        <v>1.4564999999999999</v>
      </c>
      <c r="Q352" s="71">
        <f>Month!P343+Q351</f>
        <v>-0.65059999999999996</v>
      </c>
      <c r="R352" s="71">
        <f>Month!Q343+R351</f>
        <v>-0.34210000000000002</v>
      </c>
      <c r="S352" s="71">
        <f>Month!R343+S351</f>
        <v>23.342099999999995</v>
      </c>
      <c r="T352" s="71">
        <f>Month!S343+T351</f>
        <v>72.976900000000015</v>
      </c>
      <c r="U352" s="71">
        <f>Month!T343+U351</f>
        <v>33.407799999999995</v>
      </c>
      <c r="V352" s="71">
        <f>Month!U343+V351</f>
        <v>28.655999999999999</v>
      </c>
      <c r="W352" s="71">
        <f>Month!V343+W351</f>
        <v>279.21989999999994</v>
      </c>
      <c r="X352" s="71">
        <f>Month!W343+X351</f>
        <v>141.64240000000001</v>
      </c>
      <c r="Y352" s="71">
        <f>Month!X343+Y351</f>
        <v>104.30170000000001</v>
      </c>
      <c r="Z352" s="71">
        <f>Month!Y343+Z351</f>
        <v>75.050000000000011</v>
      </c>
    </row>
    <row r="353" spans="1:26" x14ac:dyDescent="0.35">
      <c r="A353" s="39">
        <v>2025</v>
      </c>
      <c r="B353" s="155" t="s">
        <v>742</v>
      </c>
      <c r="C353" s="40">
        <f>Month!B344</f>
        <v>24.6737</v>
      </c>
      <c r="D353" s="40">
        <f>Month!C344</f>
        <v>1.1577999999999999</v>
      </c>
      <c r="E353" s="40">
        <f>Month!D344</f>
        <v>23.515899999999998</v>
      </c>
      <c r="F353" s="40">
        <f>Month!E344</f>
        <v>0</v>
      </c>
      <c r="G353" s="40">
        <f>Month!F344</f>
        <v>6.6299999999999998E-2</v>
      </c>
      <c r="H353" s="40">
        <f>Month!G344</f>
        <v>10.925799999999999</v>
      </c>
      <c r="I353" s="40">
        <f>Month!H344</f>
        <v>3.2663000000000002</v>
      </c>
      <c r="J353" s="40">
        <f>Month!I344</f>
        <v>0.4854</v>
      </c>
      <c r="K353" s="40">
        <f>Month!J344</f>
        <v>6.7801999999999998</v>
      </c>
      <c r="L353" s="40">
        <f>Month!K344</f>
        <v>2.3153999999999999</v>
      </c>
      <c r="M353" s="40">
        <f>Month!L344</f>
        <v>4.4648000000000003</v>
      </c>
      <c r="N353" s="40">
        <f>Month!M344</f>
        <v>0.12790000000000001</v>
      </c>
      <c r="O353" s="40">
        <f>Month!N344</f>
        <v>1.8507</v>
      </c>
      <c r="P353" s="40">
        <f>Month!O344</f>
        <v>0.1094</v>
      </c>
      <c r="Q353" s="40">
        <f>Month!P344</f>
        <v>-6.4199999999999993E-2</v>
      </c>
      <c r="R353" s="40">
        <f>Month!Q344</f>
        <v>-3.2300000000000002E-2</v>
      </c>
      <c r="S353" s="40">
        <f>Month!R344</f>
        <v>2.0392999999999999</v>
      </c>
      <c r="T353" s="40">
        <f>Month!S344</f>
        <v>10.8918</v>
      </c>
      <c r="U353" s="40">
        <f>Month!T344</f>
        <v>2.5745</v>
      </c>
      <c r="V353" s="40">
        <f>Month!U344</f>
        <v>2.6585999999999999</v>
      </c>
      <c r="W353" s="40">
        <f>Month!V344</f>
        <v>28.748999999999999</v>
      </c>
      <c r="X353" s="40">
        <f>Month!W344</f>
        <v>12.5105</v>
      </c>
      <c r="Y353" s="40">
        <f>Month!X344</f>
        <v>9.2442000000000011</v>
      </c>
      <c r="Z353" s="40">
        <f>Month!Y344</f>
        <v>10.992099999999999</v>
      </c>
    </row>
    <row r="354" spans="1:26" x14ac:dyDescent="0.35">
      <c r="A354" s="39">
        <f>A353</f>
        <v>2025</v>
      </c>
      <c r="B354" s="155" t="s">
        <v>743</v>
      </c>
      <c r="C354" s="40">
        <f>Month!B345+C353</f>
        <v>47.128699999999995</v>
      </c>
      <c r="D354" s="40">
        <f>Month!C345+D353</f>
        <v>2.1637</v>
      </c>
      <c r="E354" s="40">
        <f>Month!D345+E353</f>
        <v>44.965000000000003</v>
      </c>
      <c r="F354" s="40">
        <f>Month!E345+F353</f>
        <v>0</v>
      </c>
      <c r="G354" s="40">
        <f>Month!F345+G353</f>
        <v>0.1105</v>
      </c>
      <c r="H354" s="40">
        <f>Month!G345+H353</f>
        <v>19.5989</v>
      </c>
      <c r="I354" s="40">
        <f>Month!H345+I353</f>
        <v>6.2434000000000003</v>
      </c>
      <c r="J354" s="40">
        <f>Month!I345+J353</f>
        <v>0.84210000000000007</v>
      </c>
      <c r="K354" s="40">
        <f>Month!J345+K353</f>
        <v>14.1434</v>
      </c>
      <c r="L354" s="40">
        <f>Month!K345+L353</f>
        <v>4.9246999999999996</v>
      </c>
      <c r="M354" s="40">
        <f>Month!L345+M353</f>
        <v>9.2187999999999999</v>
      </c>
      <c r="N354" s="40">
        <f>Month!M345+N353</f>
        <v>0.31000000000000005</v>
      </c>
      <c r="O354" s="40">
        <f>Month!N345+O353</f>
        <v>3.6808000000000001</v>
      </c>
      <c r="P354" s="40">
        <f>Month!O345+P353</f>
        <v>0.20899999999999999</v>
      </c>
      <c r="Q354" s="40">
        <f>Month!P345+Q353</f>
        <v>-0.11479999999999999</v>
      </c>
      <c r="R354" s="40">
        <f>Month!Q345+R353</f>
        <v>-5.9300000000000005E-2</v>
      </c>
      <c r="S354" s="40">
        <f>Month!R345+S353</f>
        <v>3.9813000000000001</v>
      </c>
      <c r="T354" s="40">
        <f>Month!S345+T353</f>
        <v>19.5778</v>
      </c>
      <c r="U354" s="40">
        <f>Month!T345+U353</f>
        <v>4.4611000000000001</v>
      </c>
      <c r="V354" s="40">
        <f>Month!U345+V353</f>
        <v>4.8318999999999992</v>
      </c>
      <c r="W354" s="40">
        <f>Month!V345+W353</f>
        <v>54.258099999999999</v>
      </c>
      <c r="X354" s="40">
        <f>Month!W345+X353</f>
        <v>25.2197</v>
      </c>
      <c r="Y354" s="40">
        <f>Month!X345+Y353</f>
        <v>18.976300000000002</v>
      </c>
      <c r="Z354" s="40">
        <f>Month!Y345+Z353</f>
        <v>19.709399999999999</v>
      </c>
    </row>
    <row r="355" spans="1:26" x14ac:dyDescent="0.35">
      <c r="A355" s="39">
        <f t="shared" ref="A355:A364" si="15">A354</f>
        <v>2025</v>
      </c>
      <c r="B355" s="155" t="s">
        <v>744</v>
      </c>
      <c r="C355" s="40">
        <f>Month!B346+C354</f>
        <v>67.29679999999999</v>
      </c>
      <c r="D355" s="40">
        <f>Month!C346+D354</f>
        <v>3.2238999999999947</v>
      </c>
      <c r="E355" s="40">
        <f>Month!D346+E354</f>
        <v>64.072900000000004</v>
      </c>
      <c r="F355" s="40">
        <f>Month!E346+F354</f>
        <v>0</v>
      </c>
      <c r="G355" s="40">
        <f>Month!F346+G354</f>
        <v>0.1399</v>
      </c>
      <c r="H355" s="40">
        <f>Month!G346+H354</f>
        <v>27.4283</v>
      </c>
      <c r="I355" s="40">
        <f>Month!H346+I354</f>
        <v>8.9504000000000001</v>
      </c>
      <c r="J355" s="40">
        <f>Month!I346+J354</f>
        <v>1.1431</v>
      </c>
      <c r="K355" s="40">
        <f>Month!J346+K354</f>
        <v>20.2685</v>
      </c>
      <c r="L355" s="40">
        <f>Month!K346+L354</f>
        <v>7.2807999999999993</v>
      </c>
      <c r="M355" s="40">
        <f>Month!L346+M354</f>
        <v>12.9879</v>
      </c>
      <c r="N355" s="40">
        <f>Month!M346+N354</f>
        <v>0.84050000000000002</v>
      </c>
      <c r="O355" s="40">
        <f>Month!N346+O354</f>
        <v>5.2603</v>
      </c>
      <c r="P355" s="40">
        <f>Month!O346+P354</f>
        <v>0.2908</v>
      </c>
      <c r="Q355" s="40">
        <f>Month!P346+Q354</f>
        <v>-0.15939999999999999</v>
      </c>
      <c r="R355" s="40">
        <f>Month!Q346+R354</f>
        <v>-9.0499999999999997E-2</v>
      </c>
      <c r="S355" s="40">
        <f>Month!R346+S354</f>
        <v>5.4817</v>
      </c>
      <c r="T355" s="40">
        <f>Month!S346+T354</f>
        <v>27.397600000000001</v>
      </c>
      <c r="U355" s="40">
        <f>Month!T346+U354</f>
        <v>8.1786999999999992</v>
      </c>
      <c r="V355" s="40">
        <f>Month!U346+V354</f>
        <v>6.9440999999999988</v>
      </c>
      <c r="W355" s="40">
        <f>Month!V346+W354</f>
        <v>79.195799999999991</v>
      </c>
      <c r="X355" s="40">
        <f>Month!W346+X354</f>
        <v>36.462800000000001</v>
      </c>
      <c r="Y355" s="40">
        <f>Month!X346+Y354</f>
        <v>27.5124</v>
      </c>
      <c r="Z355" s="40">
        <f>Month!Y346+Z354</f>
        <v>27.568199999999997</v>
      </c>
    </row>
    <row r="356" spans="1:26" x14ac:dyDescent="0.35">
      <c r="A356" s="39">
        <f t="shared" si="15"/>
        <v>2025</v>
      </c>
      <c r="B356" s="155" t="s">
        <v>745</v>
      </c>
      <c r="C356" s="40">
        <f>Month!B347+C355</f>
        <v>67.29679999999999</v>
      </c>
      <c r="D356" s="40">
        <f>Month!C347+D355</f>
        <v>3.2238999999999947</v>
      </c>
      <c r="E356" s="40">
        <f>Month!D347+E355</f>
        <v>64.072900000000004</v>
      </c>
      <c r="F356" s="40">
        <f>Month!E347+F355</f>
        <v>0</v>
      </c>
      <c r="G356" s="40">
        <f>Month!F347+G355</f>
        <v>0.1399</v>
      </c>
      <c r="H356" s="40">
        <f>Month!G347+H355</f>
        <v>27.4283</v>
      </c>
      <c r="I356" s="40">
        <f>Month!H347+I355</f>
        <v>8.9504000000000001</v>
      </c>
      <c r="J356" s="40">
        <f>Month!I347+J355</f>
        <v>1.1431</v>
      </c>
      <c r="K356" s="40">
        <f>Month!J347+K355</f>
        <v>20.2685</v>
      </c>
      <c r="L356" s="40">
        <f>Month!K347+L355</f>
        <v>7.2807999999999993</v>
      </c>
      <c r="M356" s="40">
        <f>Month!L347+M355</f>
        <v>12.9879</v>
      </c>
      <c r="N356" s="40">
        <f>Month!M347+N355</f>
        <v>0.84050000000000002</v>
      </c>
      <c r="O356" s="40">
        <f>Month!N347+O355</f>
        <v>5.2603</v>
      </c>
      <c r="P356" s="40">
        <f>Month!O347+P355</f>
        <v>0.2908</v>
      </c>
      <c r="Q356" s="40">
        <f>Month!P347+Q355</f>
        <v>-0.15939999999999999</v>
      </c>
      <c r="R356" s="40">
        <f>Month!Q347+R355</f>
        <v>-9.0499999999999997E-2</v>
      </c>
      <c r="S356" s="40">
        <f>Month!R347+S355</f>
        <v>5.4817</v>
      </c>
      <c r="T356" s="40">
        <f>Month!S347+T355</f>
        <v>27.397600000000001</v>
      </c>
      <c r="U356" s="40">
        <f>Month!T347+U355</f>
        <v>8.1786999999999992</v>
      </c>
      <c r="V356" s="40">
        <f>Month!U347+V355</f>
        <v>6.9440999999999988</v>
      </c>
      <c r="W356" s="40">
        <f>Month!V347+W355</f>
        <v>79.195799999999991</v>
      </c>
      <c r="X356" s="40">
        <f>Month!W347+X355</f>
        <v>36.462800000000001</v>
      </c>
      <c r="Y356" s="40">
        <f>Month!X347+Y355</f>
        <v>27.5124</v>
      </c>
      <c r="Z356" s="40">
        <f>Month!Y347+Z355</f>
        <v>27.568199999999997</v>
      </c>
    </row>
    <row r="357" spans="1:26" x14ac:dyDescent="0.35">
      <c r="A357" s="39">
        <f t="shared" si="15"/>
        <v>2025</v>
      </c>
      <c r="B357" s="155" t="s">
        <v>746</v>
      </c>
      <c r="C357" s="40">
        <f>Month!B348+C356</f>
        <v>67.29679999999999</v>
      </c>
      <c r="D357" s="40">
        <f>Month!C348+D356</f>
        <v>3.2238999999999947</v>
      </c>
      <c r="E357" s="40">
        <f>Month!D348+E356</f>
        <v>64.072900000000004</v>
      </c>
      <c r="F357" s="40">
        <f>Month!E348+F356</f>
        <v>0</v>
      </c>
      <c r="G357" s="40">
        <f>Month!F348+G356</f>
        <v>0.1399</v>
      </c>
      <c r="H357" s="40">
        <f>Month!G348+H356</f>
        <v>27.4283</v>
      </c>
      <c r="I357" s="40">
        <f>Month!H348+I356</f>
        <v>8.9504000000000001</v>
      </c>
      <c r="J357" s="40">
        <f>Month!I348+J356</f>
        <v>1.1431</v>
      </c>
      <c r="K357" s="40">
        <f>Month!J348+K356</f>
        <v>20.2685</v>
      </c>
      <c r="L357" s="40">
        <f>Month!K348+L356</f>
        <v>7.2807999999999993</v>
      </c>
      <c r="M357" s="40">
        <f>Month!L348+M356</f>
        <v>12.9879</v>
      </c>
      <c r="N357" s="40">
        <f>Month!M348+N356</f>
        <v>0.84050000000000002</v>
      </c>
      <c r="O357" s="40">
        <f>Month!N348+O356</f>
        <v>5.2603</v>
      </c>
      <c r="P357" s="40">
        <f>Month!O348+P356</f>
        <v>0.2908</v>
      </c>
      <c r="Q357" s="40">
        <f>Month!P348+Q356</f>
        <v>-0.15939999999999999</v>
      </c>
      <c r="R357" s="40">
        <f>Month!Q348+R356</f>
        <v>-9.0499999999999997E-2</v>
      </c>
      <c r="S357" s="40">
        <f>Month!R348+S356</f>
        <v>5.4817</v>
      </c>
      <c r="T357" s="40">
        <f>Month!S348+T356</f>
        <v>27.397600000000001</v>
      </c>
      <c r="U357" s="40">
        <f>Month!T348+U356</f>
        <v>8.1786999999999992</v>
      </c>
      <c r="V357" s="40">
        <f>Month!U348+V356</f>
        <v>6.9440999999999988</v>
      </c>
      <c r="W357" s="40">
        <f>Month!V348+W356</f>
        <v>79.195799999999991</v>
      </c>
      <c r="X357" s="40">
        <f>Month!W348+X356</f>
        <v>36.462800000000001</v>
      </c>
      <c r="Y357" s="40">
        <f>Month!X348+Y356</f>
        <v>27.5124</v>
      </c>
      <c r="Z357" s="40">
        <f>Month!Y348+Z356</f>
        <v>27.568199999999997</v>
      </c>
    </row>
    <row r="358" spans="1:26" x14ac:dyDescent="0.35">
      <c r="A358" s="39">
        <f t="shared" si="15"/>
        <v>2025</v>
      </c>
      <c r="B358" s="155" t="s">
        <v>747</v>
      </c>
      <c r="C358" s="40">
        <f>Month!B349+C357</f>
        <v>67.29679999999999</v>
      </c>
      <c r="D358" s="40">
        <f>Month!C349+D357</f>
        <v>3.2238999999999947</v>
      </c>
      <c r="E358" s="40">
        <f>Month!D349+E357</f>
        <v>64.072900000000004</v>
      </c>
      <c r="F358" s="40">
        <f>Month!E349+F357</f>
        <v>0</v>
      </c>
      <c r="G358" s="40">
        <f>Month!F349+G357</f>
        <v>0.1399</v>
      </c>
      <c r="H358" s="40">
        <f>Month!G349+H357</f>
        <v>27.4283</v>
      </c>
      <c r="I358" s="40">
        <f>Month!H349+I357</f>
        <v>8.9504000000000001</v>
      </c>
      <c r="J358" s="40">
        <f>Month!I349+J357</f>
        <v>1.1431</v>
      </c>
      <c r="K358" s="40">
        <f>Month!J349+K357</f>
        <v>20.2685</v>
      </c>
      <c r="L358" s="40">
        <f>Month!K349+L357</f>
        <v>7.2807999999999993</v>
      </c>
      <c r="M358" s="40">
        <f>Month!L349+M357</f>
        <v>12.9879</v>
      </c>
      <c r="N358" s="40">
        <f>Month!M349+N357</f>
        <v>0.84050000000000002</v>
      </c>
      <c r="O358" s="40">
        <f>Month!N349+O357</f>
        <v>5.2603</v>
      </c>
      <c r="P358" s="40">
        <f>Month!O349+P357</f>
        <v>0.2908</v>
      </c>
      <c r="Q358" s="40">
        <f>Month!P349+Q357</f>
        <v>-0.15939999999999999</v>
      </c>
      <c r="R358" s="40">
        <f>Month!Q349+R357</f>
        <v>-9.0499999999999997E-2</v>
      </c>
      <c r="S358" s="40">
        <f>Month!R349+S357</f>
        <v>5.4817</v>
      </c>
      <c r="T358" s="40">
        <f>Month!S349+T357</f>
        <v>27.397600000000001</v>
      </c>
      <c r="U358" s="40">
        <f>Month!T349+U357</f>
        <v>8.1786999999999992</v>
      </c>
      <c r="V358" s="40">
        <f>Month!U349+V357</f>
        <v>6.9440999999999988</v>
      </c>
      <c r="W358" s="40">
        <f>Month!V349+W357</f>
        <v>79.195799999999991</v>
      </c>
      <c r="X358" s="40">
        <f>Month!W349+X357</f>
        <v>36.462800000000001</v>
      </c>
      <c r="Y358" s="40">
        <f>Month!X349+Y357</f>
        <v>27.5124</v>
      </c>
      <c r="Z358" s="40">
        <f>Month!Y349+Z357</f>
        <v>27.568199999999997</v>
      </c>
    </row>
    <row r="359" spans="1:26" x14ac:dyDescent="0.35">
      <c r="A359" s="39">
        <f t="shared" si="15"/>
        <v>2025</v>
      </c>
      <c r="B359" s="155" t="s">
        <v>748</v>
      </c>
      <c r="C359" s="40">
        <f>Month!B350+C358</f>
        <v>67.29679999999999</v>
      </c>
      <c r="D359" s="40">
        <f>Month!C350+D358</f>
        <v>3.2238999999999947</v>
      </c>
      <c r="E359" s="40">
        <f>Month!D350+E358</f>
        <v>64.072900000000004</v>
      </c>
      <c r="F359" s="40">
        <f>Month!E350+F358</f>
        <v>0</v>
      </c>
      <c r="G359" s="40">
        <f>Month!F350+G358</f>
        <v>0.1399</v>
      </c>
      <c r="H359" s="40">
        <f>Month!G350+H358</f>
        <v>27.4283</v>
      </c>
      <c r="I359" s="40">
        <f>Month!H350+I358</f>
        <v>8.9504000000000001</v>
      </c>
      <c r="J359" s="40">
        <f>Month!I350+J358</f>
        <v>1.1431</v>
      </c>
      <c r="K359" s="40">
        <f>Month!J350+K358</f>
        <v>20.2685</v>
      </c>
      <c r="L359" s="40">
        <f>Month!K350+L358</f>
        <v>7.2807999999999993</v>
      </c>
      <c r="M359" s="40">
        <f>Month!L350+M358</f>
        <v>12.9879</v>
      </c>
      <c r="N359" s="40">
        <f>Month!M350+N358</f>
        <v>0.84050000000000002</v>
      </c>
      <c r="O359" s="40">
        <f>Month!N350+O358</f>
        <v>5.2603</v>
      </c>
      <c r="P359" s="40">
        <f>Month!O350+P358</f>
        <v>0.2908</v>
      </c>
      <c r="Q359" s="40">
        <f>Month!P350+Q358</f>
        <v>-0.15939999999999999</v>
      </c>
      <c r="R359" s="40">
        <f>Month!Q350+R358</f>
        <v>-9.0499999999999997E-2</v>
      </c>
      <c r="S359" s="40">
        <f>Month!R350+S358</f>
        <v>5.4817</v>
      </c>
      <c r="T359" s="40">
        <f>Month!S350+T358</f>
        <v>27.397600000000001</v>
      </c>
      <c r="U359" s="40">
        <f>Month!T350+U358</f>
        <v>8.1786999999999992</v>
      </c>
      <c r="V359" s="40">
        <f>Month!U350+V358</f>
        <v>6.9440999999999988</v>
      </c>
      <c r="W359" s="40">
        <f>Month!V350+W358</f>
        <v>79.195799999999991</v>
      </c>
      <c r="X359" s="40">
        <f>Month!W350+X358</f>
        <v>36.462800000000001</v>
      </c>
      <c r="Y359" s="40">
        <f>Month!X350+Y358</f>
        <v>27.5124</v>
      </c>
      <c r="Z359" s="40">
        <f>Month!Y350+Z358</f>
        <v>27.568199999999997</v>
      </c>
    </row>
    <row r="360" spans="1:26" x14ac:dyDescent="0.35">
      <c r="A360" s="39">
        <f t="shared" si="15"/>
        <v>2025</v>
      </c>
      <c r="B360" s="155" t="s">
        <v>749</v>
      </c>
      <c r="C360" s="40">
        <f>Month!B351+C359</f>
        <v>67.29679999999999</v>
      </c>
      <c r="D360" s="40">
        <f>Month!C351+D359</f>
        <v>3.2238999999999947</v>
      </c>
      <c r="E360" s="40">
        <f>Month!D351+E359</f>
        <v>64.072900000000004</v>
      </c>
      <c r="F360" s="40">
        <f>Month!E351+F359</f>
        <v>0</v>
      </c>
      <c r="G360" s="40">
        <f>Month!F351+G359</f>
        <v>0.1399</v>
      </c>
      <c r="H360" s="40">
        <f>Month!G351+H359</f>
        <v>27.4283</v>
      </c>
      <c r="I360" s="40">
        <f>Month!H351+I359</f>
        <v>8.9504000000000001</v>
      </c>
      <c r="J360" s="40">
        <f>Month!I351+J359</f>
        <v>1.1431</v>
      </c>
      <c r="K360" s="40">
        <f>Month!J351+K359</f>
        <v>20.2685</v>
      </c>
      <c r="L360" s="40">
        <f>Month!K351+L359</f>
        <v>7.2807999999999993</v>
      </c>
      <c r="M360" s="40">
        <f>Month!L351+M359</f>
        <v>12.9879</v>
      </c>
      <c r="N360" s="40">
        <f>Month!M351+N359</f>
        <v>0.84050000000000002</v>
      </c>
      <c r="O360" s="40">
        <f>Month!N351+O359</f>
        <v>5.2603</v>
      </c>
      <c r="P360" s="40">
        <f>Month!O351+P359</f>
        <v>0.2908</v>
      </c>
      <c r="Q360" s="40">
        <f>Month!P351+Q359</f>
        <v>-0.15939999999999999</v>
      </c>
      <c r="R360" s="40">
        <f>Month!Q351+R359</f>
        <v>-9.0499999999999997E-2</v>
      </c>
      <c r="S360" s="40">
        <f>Month!R351+S359</f>
        <v>5.4817</v>
      </c>
      <c r="T360" s="40">
        <f>Month!S351+T359</f>
        <v>27.397600000000001</v>
      </c>
      <c r="U360" s="40">
        <f>Month!T351+U359</f>
        <v>8.1786999999999992</v>
      </c>
      <c r="V360" s="40">
        <f>Month!U351+V359</f>
        <v>6.9440999999999988</v>
      </c>
      <c r="W360" s="40">
        <f>Month!V351+W359</f>
        <v>79.195799999999991</v>
      </c>
      <c r="X360" s="40">
        <f>Month!W351+X359</f>
        <v>36.462800000000001</v>
      </c>
      <c r="Y360" s="40">
        <f>Month!X351+Y359</f>
        <v>27.5124</v>
      </c>
      <c r="Z360" s="40">
        <f>Month!Y351+Z359</f>
        <v>27.568199999999997</v>
      </c>
    </row>
    <row r="361" spans="1:26" x14ac:dyDescent="0.35">
      <c r="A361" s="39">
        <f t="shared" si="15"/>
        <v>2025</v>
      </c>
      <c r="B361" s="155" t="s">
        <v>750</v>
      </c>
      <c r="C361" s="40">
        <f>Month!B352+C360</f>
        <v>67.29679999999999</v>
      </c>
      <c r="D361" s="40">
        <f>Month!C352+D360</f>
        <v>3.2238999999999947</v>
      </c>
      <c r="E361" s="40">
        <f>Month!D352+E360</f>
        <v>64.072900000000004</v>
      </c>
      <c r="F361" s="40">
        <f>Month!E352+F360</f>
        <v>0</v>
      </c>
      <c r="G361" s="40">
        <f>Month!F352+G360</f>
        <v>0.1399</v>
      </c>
      <c r="H361" s="40">
        <f>Month!G352+H360</f>
        <v>27.4283</v>
      </c>
      <c r="I361" s="40">
        <f>Month!H352+I360</f>
        <v>8.9504000000000001</v>
      </c>
      <c r="J361" s="40">
        <f>Month!I352+J360</f>
        <v>1.1431</v>
      </c>
      <c r="K361" s="40">
        <f>Month!J352+K360</f>
        <v>20.2685</v>
      </c>
      <c r="L361" s="40">
        <f>Month!K352+L360</f>
        <v>7.2807999999999993</v>
      </c>
      <c r="M361" s="40">
        <f>Month!L352+M360</f>
        <v>12.9879</v>
      </c>
      <c r="N361" s="40">
        <f>Month!M352+N360</f>
        <v>0.84050000000000002</v>
      </c>
      <c r="O361" s="40">
        <f>Month!N352+O360</f>
        <v>5.2603</v>
      </c>
      <c r="P361" s="40">
        <f>Month!O352+P360</f>
        <v>0.2908</v>
      </c>
      <c r="Q361" s="40">
        <f>Month!P352+Q360</f>
        <v>-0.15939999999999999</v>
      </c>
      <c r="R361" s="40">
        <f>Month!Q352+R360</f>
        <v>-9.0499999999999997E-2</v>
      </c>
      <c r="S361" s="40">
        <f>Month!R352+S360</f>
        <v>5.4817</v>
      </c>
      <c r="T361" s="40">
        <f>Month!S352+T360</f>
        <v>27.397600000000001</v>
      </c>
      <c r="U361" s="40">
        <f>Month!T352+U360</f>
        <v>8.1786999999999992</v>
      </c>
      <c r="V361" s="40">
        <f>Month!U352+V360</f>
        <v>6.9440999999999988</v>
      </c>
      <c r="W361" s="40">
        <f>Month!V352+W360</f>
        <v>79.195799999999991</v>
      </c>
      <c r="X361" s="40">
        <f>Month!W352+X360</f>
        <v>36.462800000000001</v>
      </c>
      <c r="Y361" s="40">
        <f>Month!X352+Y360</f>
        <v>27.5124</v>
      </c>
      <c r="Z361" s="40">
        <f>Month!Y352+Z360</f>
        <v>27.568199999999997</v>
      </c>
    </row>
    <row r="362" spans="1:26" x14ac:dyDescent="0.35">
      <c r="A362" s="39">
        <f t="shared" si="15"/>
        <v>2025</v>
      </c>
      <c r="B362" s="155" t="s">
        <v>751</v>
      </c>
      <c r="C362" s="40">
        <f>Month!B353+C361</f>
        <v>67.29679999999999</v>
      </c>
      <c r="D362" s="40">
        <f>Month!C353+D361</f>
        <v>3.2238999999999947</v>
      </c>
      <c r="E362" s="40">
        <f>Month!D353+E361</f>
        <v>64.072900000000004</v>
      </c>
      <c r="F362" s="40">
        <f>Month!E353+F361</f>
        <v>0</v>
      </c>
      <c r="G362" s="40">
        <f>Month!F353+G361</f>
        <v>0.1399</v>
      </c>
      <c r="H362" s="40">
        <f>Month!G353+H361</f>
        <v>27.4283</v>
      </c>
      <c r="I362" s="40">
        <f>Month!H353+I361</f>
        <v>8.9504000000000001</v>
      </c>
      <c r="J362" s="40">
        <f>Month!I353+J361</f>
        <v>1.1431</v>
      </c>
      <c r="K362" s="40">
        <f>Month!J353+K361</f>
        <v>20.2685</v>
      </c>
      <c r="L362" s="40">
        <f>Month!K353+L361</f>
        <v>7.2807999999999993</v>
      </c>
      <c r="M362" s="40">
        <f>Month!L353+M361</f>
        <v>12.9879</v>
      </c>
      <c r="N362" s="40">
        <f>Month!M353+N361</f>
        <v>0.84050000000000002</v>
      </c>
      <c r="O362" s="40">
        <f>Month!N353+O361</f>
        <v>5.2603</v>
      </c>
      <c r="P362" s="40">
        <f>Month!O353+P361</f>
        <v>0.2908</v>
      </c>
      <c r="Q362" s="40">
        <f>Month!P353+Q361</f>
        <v>-0.15939999999999999</v>
      </c>
      <c r="R362" s="40">
        <f>Month!Q353+R361</f>
        <v>-9.0499999999999997E-2</v>
      </c>
      <c r="S362" s="40">
        <f>Month!R353+S361</f>
        <v>5.4817</v>
      </c>
      <c r="T362" s="40">
        <f>Month!S353+T361</f>
        <v>27.397600000000001</v>
      </c>
      <c r="U362" s="40">
        <f>Month!T353+U361</f>
        <v>8.1786999999999992</v>
      </c>
      <c r="V362" s="40">
        <f>Month!U353+V361</f>
        <v>6.9440999999999988</v>
      </c>
      <c r="W362" s="40">
        <f>Month!V353+W361</f>
        <v>79.195799999999991</v>
      </c>
      <c r="X362" s="40">
        <f>Month!W353+X361</f>
        <v>36.462800000000001</v>
      </c>
      <c r="Y362" s="40">
        <f>Month!X353+Y361</f>
        <v>27.5124</v>
      </c>
      <c r="Z362" s="40">
        <f>Month!Y353+Z361</f>
        <v>27.568199999999997</v>
      </c>
    </row>
    <row r="363" spans="1:26" x14ac:dyDescent="0.35">
      <c r="A363" s="39">
        <f t="shared" si="15"/>
        <v>2025</v>
      </c>
      <c r="B363" s="155" t="s">
        <v>752</v>
      </c>
      <c r="C363" s="40">
        <f>Month!B354+C362</f>
        <v>67.29679999999999</v>
      </c>
      <c r="D363" s="40">
        <f>Month!C354+D362</f>
        <v>3.2238999999999947</v>
      </c>
      <c r="E363" s="40">
        <f>Month!D354+E362</f>
        <v>64.072900000000004</v>
      </c>
      <c r="F363" s="40">
        <f>Month!E354+F362</f>
        <v>0</v>
      </c>
      <c r="G363" s="40">
        <f>Month!F354+G362</f>
        <v>0.1399</v>
      </c>
      <c r="H363" s="40">
        <f>Month!G354+H362</f>
        <v>27.4283</v>
      </c>
      <c r="I363" s="40">
        <f>Month!H354+I362</f>
        <v>8.9504000000000001</v>
      </c>
      <c r="J363" s="40">
        <f>Month!I354+J362</f>
        <v>1.1431</v>
      </c>
      <c r="K363" s="40">
        <f>Month!J354+K362</f>
        <v>20.2685</v>
      </c>
      <c r="L363" s="40">
        <f>Month!K354+L362</f>
        <v>7.2807999999999993</v>
      </c>
      <c r="M363" s="40">
        <f>Month!L354+M362</f>
        <v>12.9879</v>
      </c>
      <c r="N363" s="40">
        <f>Month!M354+N362</f>
        <v>0.84050000000000002</v>
      </c>
      <c r="O363" s="40">
        <f>Month!N354+O362</f>
        <v>5.2603</v>
      </c>
      <c r="P363" s="40">
        <f>Month!O354+P362</f>
        <v>0.2908</v>
      </c>
      <c r="Q363" s="40">
        <f>Month!P354+Q362</f>
        <v>-0.15939999999999999</v>
      </c>
      <c r="R363" s="40">
        <f>Month!Q354+R362</f>
        <v>-9.0499999999999997E-2</v>
      </c>
      <c r="S363" s="40">
        <f>Month!R354+S362</f>
        <v>5.4817</v>
      </c>
      <c r="T363" s="40">
        <f>Month!S354+T362</f>
        <v>27.397600000000001</v>
      </c>
      <c r="U363" s="40">
        <f>Month!T354+U362</f>
        <v>8.1786999999999992</v>
      </c>
      <c r="V363" s="40">
        <f>Month!U354+V362</f>
        <v>6.9440999999999988</v>
      </c>
      <c r="W363" s="40">
        <f>Month!V354+W362</f>
        <v>79.195799999999991</v>
      </c>
      <c r="X363" s="40">
        <f>Month!W354+X362</f>
        <v>36.462800000000001</v>
      </c>
      <c r="Y363" s="40">
        <f>Month!X354+Y362</f>
        <v>27.5124</v>
      </c>
      <c r="Z363" s="40">
        <f>Month!Y354+Z362</f>
        <v>27.568199999999997</v>
      </c>
    </row>
    <row r="364" spans="1:26" x14ac:dyDescent="0.35">
      <c r="A364" s="69">
        <f t="shared" si="15"/>
        <v>2025</v>
      </c>
      <c r="B364" s="156" t="s">
        <v>753</v>
      </c>
      <c r="C364" s="71">
        <f>Month!B355+C363</f>
        <v>67.29679999999999</v>
      </c>
      <c r="D364" s="71">
        <f>Month!C355+D363</f>
        <v>3.2238999999999947</v>
      </c>
      <c r="E364" s="71">
        <f>Month!D355+E363</f>
        <v>64.072900000000004</v>
      </c>
      <c r="F364" s="71">
        <f>Month!E355+F363</f>
        <v>0</v>
      </c>
      <c r="G364" s="71">
        <f>Month!F355+G363</f>
        <v>0.1399</v>
      </c>
      <c r="H364" s="71">
        <f>Month!G355+H363</f>
        <v>27.4283</v>
      </c>
      <c r="I364" s="71">
        <f>Month!H355+I363</f>
        <v>8.9504000000000001</v>
      </c>
      <c r="J364" s="71">
        <f>Month!I355+J363</f>
        <v>1.1431</v>
      </c>
      <c r="K364" s="71">
        <f>Month!J355+K363</f>
        <v>20.2685</v>
      </c>
      <c r="L364" s="71">
        <f>Month!K355+L363</f>
        <v>7.2807999999999993</v>
      </c>
      <c r="M364" s="71">
        <f>Month!L355+M363</f>
        <v>12.9879</v>
      </c>
      <c r="N364" s="71">
        <f>Month!M355+N363</f>
        <v>0.84050000000000002</v>
      </c>
      <c r="O364" s="71">
        <f>Month!N355+O363</f>
        <v>5.2603</v>
      </c>
      <c r="P364" s="71">
        <f>Month!O355+P363</f>
        <v>0.2908</v>
      </c>
      <c r="Q364" s="71">
        <f>Month!P355+Q363</f>
        <v>-0.15939999999999999</v>
      </c>
      <c r="R364" s="71">
        <f>Month!Q355+R363</f>
        <v>-9.0499999999999997E-2</v>
      </c>
      <c r="S364" s="71">
        <f>Month!R355+S363</f>
        <v>5.4817</v>
      </c>
      <c r="T364" s="71">
        <f>Month!S355+T363</f>
        <v>27.397600000000001</v>
      </c>
      <c r="U364" s="71">
        <f>Month!T355+U363</f>
        <v>8.1786999999999992</v>
      </c>
      <c r="V364" s="71">
        <f>Month!U355+V363</f>
        <v>6.9440999999999988</v>
      </c>
      <c r="W364" s="71">
        <f>Month!V355+W363</f>
        <v>79.195799999999991</v>
      </c>
      <c r="X364" s="71">
        <f>Month!W355+X363</f>
        <v>36.462800000000001</v>
      </c>
      <c r="Y364" s="71">
        <f>Month!X355+Y363</f>
        <v>27.5124</v>
      </c>
      <c r="Z364" s="71">
        <f>Month!Y355+Z363</f>
        <v>27.568199999999997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2025-05-24T14:07:50Z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