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ms-excel.sheet.macroEnabled.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codeName="ThisWorkbook" defaultThemeVersion="166925"/>
  <mc:AlternateContent xmlns:mc="http://schemas.openxmlformats.org/markup-compatibility/2006">
    <mc:Choice Requires="x15">
      <x15ac:absPath xmlns:x15ac="http://schemas.microsoft.com/office/spreadsheetml/2010/11/ac" url="C:\Users\william.bailey\Downloads\"/>
    </mc:Choice>
  </mc:AlternateContent>
  <xr:revisionPtr revIDLastSave="0" documentId="13_ncr:1_{AB6F3632-E4E5-405B-B474-B5B0BC26DB2F}" xr6:coauthVersionLast="47" xr6:coauthVersionMax="47" xr10:uidLastSave="{00000000-0000-0000-0000-000000000000}"/>
  <workbookProtection workbookAlgorithmName="SHA-512" workbookHashValue="3l1Z19y9rjUxg0nUiUTToehIOZLVQkhhNUY53PZkcn/Lb/55STPCaCX0RFmmFTHDmIzqcYgJ7A4gzTBPVVZpjA==" workbookSaltValue="eag9x9Zpaj1Ha9aNggFhUA==" workbookSpinCount="100000" lockStructure="1"/>
  <bookViews>
    <workbookView xWindow="-120" yWindow="-120" windowWidth="29040" windowHeight="15720" tabRatio="666" xr2:uid="{C3B30916-10A9-4851-B6F3-C2910BB3B54D}"/>
  </bookViews>
  <sheets>
    <sheet name="Introduction" sheetId="8" r:id="rId1"/>
    <sheet name="1 - Site Details" sheetId="7" r:id="rId2"/>
    <sheet name="2 - Applicant Details" sheetId="44" r:id="rId3"/>
    <sheet name="3 - Land Summary" sheetId="10" r:id="rId4"/>
    <sheet name="WCP 1 - Outline" sheetId="11" r:id="rId5"/>
    <sheet name="WCP 2 - Objectives &amp; Threats" sheetId="12" r:id="rId6"/>
    <sheet name="WCP 3 - Constraints" sheetId="17" r:id="rId7"/>
    <sheet name="WCP 4 - Envt Checks" sheetId="19" r:id="rId8"/>
    <sheet name="WCP 5 - Contacts" sheetId="18" r:id="rId9"/>
    <sheet name="Species List" sheetId="9" r:id="rId10"/>
    <sheet name="4 - Species Breakdown" sheetId="30" r:id="rId11"/>
    <sheet name="5 - Composition &amp; ACs" sheetId="39" r:id="rId12"/>
    <sheet name="6 - Standard Cost Items" sheetId="41" r:id="rId13"/>
    <sheet name="7 - Operational Plan" sheetId="28" r:id="rId14"/>
    <sheet name="8 - Infrastructure" sheetId="46" r:id="rId15"/>
    <sheet name="9 - Scoring" sheetId="15" r:id="rId16"/>
    <sheet name="10 - Grant Values (£)" sheetId="16" r:id="rId17"/>
    <sheet name="WCC Summary" sheetId="38" r:id="rId18"/>
    <sheet name="Tree Procurement Summary " sheetId="37" r:id="rId19"/>
    <sheet name="Look Up Data" sheetId="43" state="hidden" r:id="rId20"/>
  </sheets>
  <definedNames>
    <definedName name="AgentAuthorityForm">'Look Up Data'!$B$31:$B$32</definedName>
    <definedName name="AuthorisedAgent">'Look Up Data'!$B$28:$B$29</definedName>
    <definedName name="BusinessSize">'Look Up Data'!$B$23:$B$26</definedName>
    <definedName name="BusinessType">'Look Up Data'!$B$8:$B$21</definedName>
    <definedName name="Engagement">'Look Up Data'!$B$34:$B$38</definedName>
    <definedName name="LandOccupation">'Look Up Data'!$A$4:$A$8</definedName>
    <definedName name="ManagementControl">'Look Up Data'!$A$13:$A$15</definedName>
    <definedName name="PreferredContact">'Look Up Data'!$B$4:$B$6</definedName>
    <definedName name="_xlnm.Print_Area" localSheetId="1">'1 - Site Details'!$A$1:$D$28</definedName>
    <definedName name="_xlnm.Print_Area" localSheetId="16">'10 - Grant Values (£)'!$A$6:$I$77</definedName>
    <definedName name="_xlnm.Print_Area" localSheetId="2">'2 - Applicant Details'!$A$1:$F$47</definedName>
    <definedName name="_xlnm.Print_Area" localSheetId="3">Print_Area_Formula_LS</definedName>
    <definedName name="_xlnm.Print_Area" localSheetId="10">Print_Area_Formula_SB</definedName>
    <definedName name="_xlnm.Print_Area" localSheetId="11">Print_Area_Formula_ACs</definedName>
    <definedName name="_xlnm.Print_Area" localSheetId="12">'6 - Standard Cost Items'!$A$6:$J$53</definedName>
    <definedName name="_xlnm.Print_Area" localSheetId="13">'7 - Operational Plan'!$A$10:$K$44</definedName>
    <definedName name="_xlnm.Print_Area" localSheetId="14">'8 - Infrastructure'!$A$6:$H$78</definedName>
    <definedName name="_xlnm.Print_Area" localSheetId="15">'9 - Scoring'!$A$6:$H$47</definedName>
    <definedName name="_xlnm.Print_Area" localSheetId="0">Introduction!$A$1:$G$23</definedName>
    <definedName name="_xlnm.Print_Area" localSheetId="9">'Species List'!$A$1:$K$107</definedName>
    <definedName name="_xlnm.Print_Area" localSheetId="18">'Tree Procurement Summary '!$A$1:$K$105</definedName>
    <definedName name="_xlnm.Print_Area" localSheetId="17">Print_Area_Formula_WCC</definedName>
    <definedName name="_xlnm.Print_Area" localSheetId="4">'WCP 1 - Outline'!$A$9:$F$19</definedName>
    <definedName name="_xlnm.Print_Area" localSheetId="5">'WCP 2 - Objectives &amp; Threats'!$A$8:$E$45</definedName>
    <definedName name="_xlnm.Print_Area" localSheetId="6">'WCP 3 - Constraints'!$A$6:$I$39</definedName>
    <definedName name="_xlnm.Print_Area" localSheetId="7">'WCP 4 - Envt Checks'!$A$8:$H$45</definedName>
    <definedName name="_xlnm.Print_Area" localSheetId="8">'WCP 5 - Contacts'!$A$5:$I$39</definedName>
    <definedName name="Print_Area_Formula_ACs">OFFSET('5 - Composition &amp; ACs'!$A$8,0,0,(COUNTA('5 - Composition &amp; ACs'!$B$18:$B$117)-COUNTBLANK('5 - Composition &amp; ACs'!$B$18:$B$117)+10),25)</definedName>
    <definedName name="Print_Area_Formula_LS">OFFSET('3 - Land Summary'!$B$11,0,0,(COUNTA('3 - Land Summary'!$C$21:$C$120)+10),17)</definedName>
    <definedName name="Print_Area_Formula_SB">OFFSET('4 - Species Breakdown'!$A$9,0,0,(COUNTA('4 - Species Breakdown'!$C$31:$C$1028)+22),34)</definedName>
    <definedName name="Print_Area_Formula_WCC">OFFSET('WCC Summary'!$A$8,0,0,(COUNTA('WCC Summary'!$B$24:$B$1021)-COUNTBLANK('WCC Summary'!$B$24:$B$1021)+16),16)</definedName>
    <definedName name="Tenants">'Look Up Data'!$A$10:$A$11</definedName>
    <definedName name="WCPG2">'Look Up Data'!$A$20:$A$21</definedName>
    <definedName name="WoodlandCreationPlanningGrant">'Look Up Data'!$A$17:$A$18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2" i="30" l="1"/>
  <c r="E33" i="30"/>
  <c r="E34" i="30"/>
  <c r="E35" i="30"/>
  <c r="E36" i="30"/>
  <c r="E37" i="30"/>
  <c r="E38" i="30"/>
  <c r="E39" i="30"/>
  <c r="E40" i="30"/>
  <c r="E41" i="30"/>
  <c r="E42" i="30"/>
  <c r="E43" i="30"/>
  <c r="E44" i="30"/>
  <c r="E45" i="30"/>
  <c r="E46" i="30"/>
  <c r="E47" i="30"/>
  <c r="E48" i="30"/>
  <c r="E49" i="30"/>
  <c r="E50" i="30"/>
  <c r="E51" i="30"/>
  <c r="E52" i="30"/>
  <c r="E53" i="30"/>
  <c r="E54" i="30"/>
  <c r="E55" i="30"/>
  <c r="E56" i="30"/>
  <c r="E57" i="30"/>
  <c r="E58" i="30"/>
  <c r="E59" i="30"/>
  <c r="E60" i="30"/>
  <c r="E61" i="30"/>
  <c r="E62" i="30"/>
  <c r="E63" i="30"/>
  <c r="E64" i="30"/>
  <c r="E65" i="30"/>
  <c r="E66" i="30"/>
  <c r="E67" i="30"/>
  <c r="E68" i="30"/>
  <c r="E69" i="30"/>
  <c r="E70" i="30"/>
  <c r="E71" i="30"/>
  <c r="E72" i="30"/>
  <c r="E73" i="30"/>
  <c r="E74" i="30"/>
  <c r="E75" i="30"/>
  <c r="E76" i="30"/>
  <c r="E77" i="30"/>
  <c r="E78" i="30"/>
  <c r="E79" i="30"/>
  <c r="E80" i="30"/>
  <c r="E81" i="30"/>
  <c r="E82" i="30"/>
  <c r="E83" i="30"/>
  <c r="E84" i="30"/>
  <c r="E85" i="30"/>
  <c r="E86" i="30"/>
  <c r="E87" i="30"/>
  <c r="E88" i="30"/>
  <c r="E89" i="30"/>
  <c r="E90" i="30"/>
  <c r="E91" i="30"/>
  <c r="E92" i="30"/>
  <c r="E93" i="30"/>
  <c r="E94" i="30"/>
  <c r="E95" i="30"/>
  <c r="E96" i="30"/>
  <c r="E97" i="30"/>
  <c r="E98" i="30"/>
  <c r="E99" i="30"/>
  <c r="E100" i="30"/>
  <c r="E101" i="30"/>
  <c r="E102" i="30"/>
  <c r="E103" i="30"/>
  <c r="E104" i="30"/>
  <c r="E105" i="30"/>
  <c r="E106" i="30"/>
  <c r="E107" i="30"/>
  <c r="E108" i="30"/>
  <c r="E109" i="30"/>
  <c r="E110" i="30"/>
  <c r="E111" i="30"/>
  <c r="E112" i="30"/>
  <c r="E113" i="30"/>
  <c r="E114" i="30"/>
  <c r="E115" i="30"/>
  <c r="E116" i="30"/>
  <c r="E117" i="30"/>
  <c r="E118" i="30"/>
  <c r="E119" i="30"/>
  <c r="E120" i="30"/>
  <c r="E121" i="30"/>
  <c r="E122" i="30"/>
  <c r="E123" i="30"/>
  <c r="E124" i="30"/>
  <c r="E125" i="30"/>
  <c r="E126" i="30"/>
  <c r="E127" i="30"/>
  <c r="E128" i="30"/>
  <c r="E129" i="30"/>
  <c r="E130" i="30"/>
  <c r="E131" i="30"/>
  <c r="E132" i="30"/>
  <c r="E133" i="30"/>
  <c r="E134" i="30"/>
  <c r="E135" i="30"/>
  <c r="E136" i="30"/>
  <c r="E137" i="30"/>
  <c r="E138" i="30"/>
  <c r="E139" i="30"/>
  <c r="E140" i="30"/>
  <c r="E141" i="30"/>
  <c r="E142" i="30"/>
  <c r="E143" i="30"/>
  <c r="E144" i="30"/>
  <c r="E145" i="30"/>
  <c r="E146" i="30"/>
  <c r="E147" i="30"/>
  <c r="E148" i="30"/>
  <c r="E149" i="30"/>
  <c r="E150" i="30"/>
  <c r="E151" i="30"/>
  <c r="E152" i="30"/>
  <c r="E153" i="30"/>
  <c r="E154" i="30"/>
  <c r="E155" i="30"/>
  <c r="E156" i="30"/>
  <c r="E157" i="30"/>
  <c r="E158" i="30"/>
  <c r="E159" i="30"/>
  <c r="E160" i="30"/>
  <c r="E161" i="30"/>
  <c r="E162" i="30"/>
  <c r="E163" i="30"/>
  <c r="E164" i="30"/>
  <c r="E165" i="30"/>
  <c r="E166" i="30"/>
  <c r="E167" i="30"/>
  <c r="E168" i="30"/>
  <c r="E169" i="30"/>
  <c r="E170" i="30"/>
  <c r="E171" i="30"/>
  <c r="E172" i="30"/>
  <c r="E173" i="30"/>
  <c r="E174" i="30"/>
  <c r="E175" i="30"/>
  <c r="E176" i="30"/>
  <c r="E177" i="30"/>
  <c r="E178" i="30"/>
  <c r="E179" i="30"/>
  <c r="E180" i="30"/>
  <c r="E181" i="30"/>
  <c r="E182" i="30"/>
  <c r="E183" i="30"/>
  <c r="E184" i="30"/>
  <c r="E185" i="30"/>
  <c r="E186" i="30"/>
  <c r="E187" i="30"/>
  <c r="E188" i="30"/>
  <c r="E189" i="30"/>
  <c r="E190" i="30"/>
  <c r="E191" i="30"/>
  <c r="E192" i="30"/>
  <c r="E193" i="30"/>
  <c r="E194" i="30"/>
  <c r="E195" i="30"/>
  <c r="E196" i="30"/>
  <c r="E197" i="30"/>
  <c r="E198" i="30"/>
  <c r="E199" i="30"/>
  <c r="E200" i="30"/>
  <c r="E201" i="30"/>
  <c r="E202" i="30"/>
  <c r="E203" i="30"/>
  <c r="E204" i="30"/>
  <c r="E205" i="30"/>
  <c r="E206" i="30"/>
  <c r="E207" i="30"/>
  <c r="E208" i="30"/>
  <c r="E209" i="30"/>
  <c r="E210" i="30"/>
  <c r="E211" i="30"/>
  <c r="E212" i="30"/>
  <c r="E213" i="30"/>
  <c r="E214" i="30"/>
  <c r="E215" i="30"/>
  <c r="E216" i="30"/>
  <c r="E217" i="30"/>
  <c r="E218" i="30"/>
  <c r="E219" i="30"/>
  <c r="E220" i="30"/>
  <c r="E221" i="30"/>
  <c r="E222" i="30"/>
  <c r="E223" i="30"/>
  <c r="E224" i="30"/>
  <c r="E225" i="30"/>
  <c r="E226" i="30"/>
  <c r="E227" i="30"/>
  <c r="E228" i="30"/>
  <c r="E229" i="30"/>
  <c r="E230" i="30"/>
  <c r="E231" i="30"/>
  <c r="E232" i="30"/>
  <c r="E233" i="30"/>
  <c r="E234" i="30"/>
  <c r="E235" i="30"/>
  <c r="E236" i="30"/>
  <c r="E237" i="30"/>
  <c r="E238" i="30"/>
  <c r="E239" i="30"/>
  <c r="E240" i="30"/>
  <c r="E241" i="30"/>
  <c r="E242" i="30"/>
  <c r="E243" i="30"/>
  <c r="E244" i="30"/>
  <c r="E245" i="30"/>
  <c r="E246" i="30"/>
  <c r="E247" i="30"/>
  <c r="E248" i="30"/>
  <c r="E249" i="30"/>
  <c r="E250" i="30"/>
  <c r="E251" i="30"/>
  <c r="E252" i="30"/>
  <c r="E253" i="30"/>
  <c r="E254" i="30"/>
  <c r="E255" i="30"/>
  <c r="E256" i="30"/>
  <c r="E257" i="30"/>
  <c r="E258" i="30"/>
  <c r="E259" i="30"/>
  <c r="E260" i="30"/>
  <c r="E261" i="30"/>
  <c r="E262" i="30"/>
  <c r="E263" i="30"/>
  <c r="E264" i="30"/>
  <c r="E265" i="30"/>
  <c r="E266" i="30"/>
  <c r="E267" i="30"/>
  <c r="E268" i="30"/>
  <c r="E269" i="30"/>
  <c r="E270" i="30"/>
  <c r="E271" i="30"/>
  <c r="E272" i="30"/>
  <c r="E273" i="30"/>
  <c r="E274" i="30"/>
  <c r="E275" i="30"/>
  <c r="E276" i="30"/>
  <c r="E277" i="30"/>
  <c r="E278" i="30"/>
  <c r="E279" i="30"/>
  <c r="E280" i="30"/>
  <c r="E281" i="30"/>
  <c r="E282" i="30"/>
  <c r="E283" i="30"/>
  <c r="E284" i="30"/>
  <c r="E285" i="30"/>
  <c r="E286" i="30"/>
  <c r="E287" i="30"/>
  <c r="E288" i="30"/>
  <c r="E289" i="30"/>
  <c r="E290" i="30"/>
  <c r="E291" i="30"/>
  <c r="E292" i="30"/>
  <c r="E293" i="30"/>
  <c r="E294" i="30"/>
  <c r="E295" i="30"/>
  <c r="E296" i="30"/>
  <c r="E297" i="30"/>
  <c r="E298" i="30"/>
  <c r="E299" i="30"/>
  <c r="E300" i="30"/>
  <c r="E301" i="30"/>
  <c r="E302" i="30"/>
  <c r="E303" i="30"/>
  <c r="E304" i="30"/>
  <c r="E305" i="30"/>
  <c r="E306" i="30"/>
  <c r="E307" i="30"/>
  <c r="E308" i="30"/>
  <c r="E309" i="30"/>
  <c r="E310" i="30"/>
  <c r="E311" i="30"/>
  <c r="E312" i="30"/>
  <c r="E313" i="30"/>
  <c r="E314" i="30"/>
  <c r="E315" i="30"/>
  <c r="E316" i="30"/>
  <c r="E317" i="30"/>
  <c r="E318" i="30"/>
  <c r="E319" i="30"/>
  <c r="E320" i="30"/>
  <c r="E321" i="30"/>
  <c r="E322" i="30"/>
  <c r="E323" i="30"/>
  <c r="E324" i="30"/>
  <c r="E325" i="30"/>
  <c r="E326" i="30"/>
  <c r="E327" i="30"/>
  <c r="E328" i="30"/>
  <c r="E329" i="30"/>
  <c r="E330" i="30"/>
  <c r="E331" i="30"/>
  <c r="E332" i="30"/>
  <c r="E333" i="30"/>
  <c r="E334" i="30"/>
  <c r="E335" i="30"/>
  <c r="E336" i="30"/>
  <c r="E337" i="30"/>
  <c r="E338" i="30"/>
  <c r="E339" i="30"/>
  <c r="E340" i="30"/>
  <c r="E341" i="30"/>
  <c r="E342" i="30"/>
  <c r="E343" i="30"/>
  <c r="E344" i="30"/>
  <c r="E345" i="30"/>
  <c r="E346" i="30"/>
  <c r="E347" i="30"/>
  <c r="E348" i="30"/>
  <c r="E349" i="30"/>
  <c r="E350" i="30"/>
  <c r="E351" i="30"/>
  <c r="E352" i="30"/>
  <c r="E353" i="30"/>
  <c r="E354" i="30"/>
  <c r="E355" i="30"/>
  <c r="E356" i="30"/>
  <c r="E357" i="30"/>
  <c r="E358" i="30"/>
  <c r="E359" i="30"/>
  <c r="E360" i="30"/>
  <c r="E361" i="30"/>
  <c r="E362" i="30"/>
  <c r="E363" i="30"/>
  <c r="E364" i="30"/>
  <c r="E365" i="30"/>
  <c r="E366" i="30"/>
  <c r="E367" i="30"/>
  <c r="E368" i="30"/>
  <c r="E369" i="30"/>
  <c r="E370" i="30"/>
  <c r="E371" i="30"/>
  <c r="E372" i="30"/>
  <c r="E373" i="30"/>
  <c r="E374" i="30"/>
  <c r="E375" i="30"/>
  <c r="E376" i="30"/>
  <c r="E377" i="30"/>
  <c r="E378" i="30"/>
  <c r="E379" i="30"/>
  <c r="E380" i="30"/>
  <c r="E381" i="30"/>
  <c r="E382" i="30"/>
  <c r="E383" i="30"/>
  <c r="E384" i="30"/>
  <c r="E385" i="30"/>
  <c r="E386" i="30"/>
  <c r="E387" i="30"/>
  <c r="E388" i="30"/>
  <c r="E389" i="30"/>
  <c r="E390" i="30"/>
  <c r="E391" i="30"/>
  <c r="E392" i="30"/>
  <c r="E393" i="30"/>
  <c r="E394" i="30"/>
  <c r="E395" i="30"/>
  <c r="E396" i="30"/>
  <c r="E397" i="30"/>
  <c r="E398" i="30"/>
  <c r="E399" i="30"/>
  <c r="E400" i="30"/>
  <c r="E401" i="30"/>
  <c r="E402" i="30"/>
  <c r="E403" i="30"/>
  <c r="E404" i="30"/>
  <c r="E405" i="30"/>
  <c r="E406" i="30"/>
  <c r="E407" i="30"/>
  <c r="E408" i="30"/>
  <c r="E409" i="30"/>
  <c r="E410" i="30"/>
  <c r="E411" i="30"/>
  <c r="E412" i="30"/>
  <c r="E413" i="30"/>
  <c r="E414" i="30"/>
  <c r="E415" i="30"/>
  <c r="E416" i="30"/>
  <c r="E417" i="30"/>
  <c r="E418" i="30"/>
  <c r="E419" i="30"/>
  <c r="E420" i="30"/>
  <c r="E421" i="30"/>
  <c r="E422" i="30"/>
  <c r="E423" i="30"/>
  <c r="E424" i="30"/>
  <c r="E425" i="30"/>
  <c r="E426" i="30"/>
  <c r="E427" i="30"/>
  <c r="E428" i="30"/>
  <c r="E429" i="30"/>
  <c r="E430" i="30"/>
  <c r="E431" i="30"/>
  <c r="E432" i="30"/>
  <c r="E433" i="30"/>
  <c r="E434" i="30"/>
  <c r="E435" i="30"/>
  <c r="E436" i="30"/>
  <c r="E437" i="30"/>
  <c r="E438" i="30"/>
  <c r="E439" i="30"/>
  <c r="E440" i="30"/>
  <c r="E441" i="30"/>
  <c r="E442" i="30"/>
  <c r="E443" i="30"/>
  <c r="E444" i="30"/>
  <c r="E445" i="30"/>
  <c r="E446" i="30"/>
  <c r="E447" i="30"/>
  <c r="E448" i="30"/>
  <c r="E449" i="30"/>
  <c r="E450" i="30"/>
  <c r="E451" i="30"/>
  <c r="E452" i="30"/>
  <c r="E453" i="30"/>
  <c r="E454" i="30"/>
  <c r="E455" i="30"/>
  <c r="E456" i="30"/>
  <c r="E457" i="30"/>
  <c r="E458" i="30"/>
  <c r="E459" i="30"/>
  <c r="E460" i="30"/>
  <c r="E461" i="30"/>
  <c r="E462" i="30"/>
  <c r="E463" i="30"/>
  <c r="E464" i="30"/>
  <c r="E465" i="30"/>
  <c r="E466" i="30"/>
  <c r="E467" i="30"/>
  <c r="E468" i="30"/>
  <c r="E469" i="30"/>
  <c r="E470" i="30"/>
  <c r="E471" i="30"/>
  <c r="E472" i="30"/>
  <c r="E473" i="30"/>
  <c r="E474" i="30"/>
  <c r="E475" i="30"/>
  <c r="E476" i="30"/>
  <c r="E477" i="30"/>
  <c r="E478" i="30"/>
  <c r="E479" i="30"/>
  <c r="E480" i="30"/>
  <c r="E481" i="30"/>
  <c r="E482" i="30"/>
  <c r="E483" i="30"/>
  <c r="E484" i="30"/>
  <c r="E485" i="30"/>
  <c r="E486" i="30"/>
  <c r="E487" i="30"/>
  <c r="E488" i="30"/>
  <c r="E489" i="30"/>
  <c r="E490" i="30"/>
  <c r="E491" i="30"/>
  <c r="E492" i="30"/>
  <c r="E493" i="30"/>
  <c r="E494" i="30"/>
  <c r="E495" i="30"/>
  <c r="E496" i="30"/>
  <c r="E497" i="30"/>
  <c r="E498" i="30"/>
  <c r="E499" i="30"/>
  <c r="E500" i="30"/>
  <c r="E501" i="30"/>
  <c r="E502" i="30"/>
  <c r="E503" i="30"/>
  <c r="E504" i="30"/>
  <c r="E505" i="30"/>
  <c r="E506" i="30"/>
  <c r="E507" i="30"/>
  <c r="E508" i="30"/>
  <c r="E509" i="30"/>
  <c r="E510" i="30"/>
  <c r="E511" i="30"/>
  <c r="E512" i="30"/>
  <c r="E513" i="30"/>
  <c r="E514" i="30"/>
  <c r="E515" i="30"/>
  <c r="E516" i="30"/>
  <c r="E517" i="30"/>
  <c r="E518" i="30"/>
  <c r="E519" i="30"/>
  <c r="E520" i="30"/>
  <c r="E521" i="30"/>
  <c r="E522" i="30"/>
  <c r="E523" i="30"/>
  <c r="E524" i="30"/>
  <c r="E525" i="30"/>
  <c r="E526" i="30"/>
  <c r="E527" i="30"/>
  <c r="E528" i="30"/>
  <c r="E529" i="30"/>
  <c r="E530" i="30"/>
  <c r="E531" i="30"/>
  <c r="E532" i="30"/>
  <c r="E533" i="30"/>
  <c r="E534" i="30"/>
  <c r="E535" i="30"/>
  <c r="E536" i="30"/>
  <c r="E537" i="30"/>
  <c r="E538" i="30"/>
  <c r="E539" i="30"/>
  <c r="E540" i="30"/>
  <c r="E541" i="30"/>
  <c r="E542" i="30"/>
  <c r="E543" i="30"/>
  <c r="E544" i="30"/>
  <c r="E545" i="30"/>
  <c r="E546" i="30"/>
  <c r="E547" i="30"/>
  <c r="E548" i="30"/>
  <c r="E549" i="30"/>
  <c r="E550" i="30"/>
  <c r="E551" i="30"/>
  <c r="E552" i="30"/>
  <c r="E553" i="30"/>
  <c r="E554" i="30"/>
  <c r="E555" i="30"/>
  <c r="E556" i="30"/>
  <c r="E557" i="30"/>
  <c r="E558" i="30"/>
  <c r="E559" i="30"/>
  <c r="E560" i="30"/>
  <c r="E561" i="30"/>
  <c r="E562" i="30"/>
  <c r="E563" i="30"/>
  <c r="E564" i="30"/>
  <c r="E565" i="30"/>
  <c r="E566" i="30"/>
  <c r="E567" i="30"/>
  <c r="E568" i="30"/>
  <c r="E569" i="30"/>
  <c r="E570" i="30"/>
  <c r="E571" i="30"/>
  <c r="E572" i="30"/>
  <c r="E573" i="30"/>
  <c r="E574" i="30"/>
  <c r="E575" i="30"/>
  <c r="E576" i="30"/>
  <c r="E577" i="30"/>
  <c r="E578" i="30"/>
  <c r="E579" i="30"/>
  <c r="E580" i="30"/>
  <c r="E581" i="30"/>
  <c r="E582" i="30"/>
  <c r="E583" i="30"/>
  <c r="E584" i="30"/>
  <c r="E585" i="30"/>
  <c r="E586" i="30"/>
  <c r="E587" i="30"/>
  <c r="E588" i="30"/>
  <c r="E589" i="30"/>
  <c r="E590" i="30"/>
  <c r="E591" i="30"/>
  <c r="E592" i="30"/>
  <c r="E593" i="30"/>
  <c r="E594" i="30"/>
  <c r="E595" i="30"/>
  <c r="E596" i="30"/>
  <c r="E597" i="30"/>
  <c r="E598" i="30"/>
  <c r="E599" i="30"/>
  <c r="E600" i="30"/>
  <c r="E601" i="30"/>
  <c r="E602" i="30"/>
  <c r="E603" i="30"/>
  <c r="E604" i="30"/>
  <c r="E605" i="30"/>
  <c r="E606" i="30"/>
  <c r="E607" i="30"/>
  <c r="E608" i="30"/>
  <c r="E609" i="30"/>
  <c r="E610" i="30"/>
  <c r="E611" i="30"/>
  <c r="E612" i="30"/>
  <c r="E613" i="30"/>
  <c r="E614" i="30"/>
  <c r="E615" i="30"/>
  <c r="E616" i="30"/>
  <c r="E617" i="30"/>
  <c r="E618" i="30"/>
  <c r="E619" i="30"/>
  <c r="E620" i="30"/>
  <c r="E621" i="30"/>
  <c r="E622" i="30"/>
  <c r="E623" i="30"/>
  <c r="E624" i="30"/>
  <c r="E625" i="30"/>
  <c r="E626" i="30"/>
  <c r="E627" i="30"/>
  <c r="E628" i="30"/>
  <c r="E629" i="30"/>
  <c r="E630" i="30"/>
  <c r="E631" i="30"/>
  <c r="E632" i="30"/>
  <c r="E633" i="30"/>
  <c r="E634" i="30"/>
  <c r="E635" i="30"/>
  <c r="E636" i="30"/>
  <c r="E637" i="30"/>
  <c r="E638" i="30"/>
  <c r="E639" i="30"/>
  <c r="E640" i="30"/>
  <c r="E641" i="30"/>
  <c r="E642" i="30"/>
  <c r="E643" i="30"/>
  <c r="E644" i="30"/>
  <c r="E645" i="30"/>
  <c r="E646" i="30"/>
  <c r="E647" i="30"/>
  <c r="E648" i="30"/>
  <c r="E649" i="30"/>
  <c r="E650" i="30"/>
  <c r="E651" i="30"/>
  <c r="E652" i="30"/>
  <c r="E653" i="30"/>
  <c r="E654" i="30"/>
  <c r="E655" i="30"/>
  <c r="E656" i="30"/>
  <c r="E657" i="30"/>
  <c r="E658" i="30"/>
  <c r="E659" i="30"/>
  <c r="E660" i="30"/>
  <c r="E661" i="30"/>
  <c r="E662" i="30"/>
  <c r="E663" i="30"/>
  <c r="E664" i="30"/>
  <c r="E665" i="30"/>
  <c r="E666" i="30"/>
  <c r="E667" i="30"/>
  <c r="E668" i="30"/>
  <c r="E669" i="30"/>
  <c r="E670" i="30"/>
  <c r="E671" i="30"/>
  <c r="E672" i="30"/>
  <c r="E673" i="30"/>
  <c r="E674" i="30"/>
  <c r="E675" i="30"/>
  <c r="E676" i="30"/>
  <c r="E677" i="30"/>
  <c r="E678" i="30"/>
  <c r="E679" i="30"/>
  <c r="E680" i="30"/>
  <c r="E681" i="30"/>
  <c r="E682" i="30"/>
  <c r="E683" i="30"/>
  <c r="E684" i="30"/>
  <c r="E685" i="30"/>
  <c r="E686" i="30"/>
  <c r="E687" i="30"/>
  <c r="E688" i="30"/>
  <c r="E689" i="30"/>
  <c r="E690" i="30"/>
  <c r="E691" i="30"/>
  <c r="E692" i="30"/>
  <c r="E693" i="30"/>
  <c r="E694" i="30"/>
  <c r="E695" i="30"/>
  <c r="E696" i="30"/>
  <c r="E697" i="30"/>
  <c r="E698" i="30"/>
  <c r="E699" i="30"/>
  <c r="E700" i="30"/>
  <c r="E701" i="30"/>
  <c r="E702" i="30"/>
  <c r="E703" i="30"/>
  <c r="E704" i="30"/>
  <c r="E705" i="30"/>
  <c r="E706" i="30"/>
  <c r="E707" i="30"/>
  <c r="E708" i="30"/>
  <c r="E709" i="30"/>
  <c r="E710" i="30"/>
  <c r="E711" i="30"/>
  <c r="E712" i="30"/>
  <c r="E713" i="30"/>
  <c r="E714" i="30"/>
  <c r="E715" i="30"/>
  <c r="E716" i="30"/>
  <c r="E717" i="30"/>
  <c r="E718" i="30"/>
  <c r="E719" i="30"/>
  <c r="E720" i="30"/>
  <c r="E721" i="30"/>
  <c r="E722" i="30"/>
  <c r="E723" i="30"/>
  <c r="E724" i="30"/>
  <c r="E725" i="30"/>
  <c r="E726" i="30"/>
  <c r="E727" i="30"/>
  <c r="E728" i="30"/>
  <c r="E729" i="30"/>
  <c r="E730" i="30"/>
  <c r="E731" i="30"/>
  <c r="E732" i="30"/>
  <c r="E733" i="30"/>
  <c r="E734" i="30"/>
  <c r="E735" i="30"/>
  <c r="E736" i="30"/>
  <c r="E737" i="30"/>
  <c r="E738" i="30"/>
  <c r="E739" i="30"/>
  <c r="E740" i="30"/>
  <c r="E741" i="30"/>
  <c r="E742" i="30"/>
  <c r="E743" i="30"/>
  <c r="E744" i="30"/>
  <c r="E745" i="30"/>
  <c r="E746" i="30"/>
  <c r="E747" i="30"/>
  <c r="E748" i="30"/>
  <c r="E749" i="30"/>
  <c r="E750" i="30"/>
  <c r="E751" i="30"/>
  <c r="E752" i="30"/>
  <c r="E753" i="30"/>
  <c r="E754" i="30"/>
  <c r="E755" i="30"/>
  <c r="E756" i="30"/>
  <c r="E757" i="30"/>
  <c r="E758" i="30"/>
  <c r="E759" i="30"/>
  <c r="E760" i="30"/>
  <c r="E761" i="30"/>
  <c r="E762" i="30"/>
  <c r="E763" i="30"/>
  <c r="E764" i="30"/>
  <c r="E765" i="30"/>
  <c r="E766" i="30"/>
  <c r="E767" i="30"/>
  <c r="E768" i="30"/>
  <c r="E769" i="30"/>
  <c r="E770" i="30"/>
  <c r="E771" i="30"/>
  <c r="E772" i="30"/>
  <c r="E773" i="30"/>
  <c r="E774" i="30"/>
  <c r="E775" i="30"/>
  <c r="E776" i="30"/>
  <c r="E777" i="30"/>
  <c r="E778" i="30"/>
  <c r="E779" i="30"/>
  <c r="E780" i="30"/>
  <c r="E781" i="30"/>
  <c r="E782" i="30"/>
  <c r="E783" i="30"/>
  <c r="E784" i="30"/>
  <c r="E785" i="30"/>
  <c r="E786" i="30"/>
  <c r="E787" i="30"/>
  <c r="E788" i="30"/>
  <c r="E789" i="30"/>
  <c r="E790" i="30"/>
  <c r="E791" i="30"/>
  <c r="E792" i="30"/>
  <c r="E793" i="30"/>
  <c r="E794" i="30"/>
  <c r="E795" i="30"/>
  <c r="E796" i="30"/>
  <c r="E797" i="30"/>
  <c r="E798" i="30"/>
  <c r="E799" i="30"/>
  <c r="E800" i="30"/>
  <c r="E801" i="30"/>
  <c r="E802" i="30"/>
  <c r="E803" i="30"/>
  <c r="E804" i="30"/>
  <c r="E805" i="30"/>
  <c r="E806" i="30"/>
  <c r="E807" i="30"/>
  <c r="E808" i="30"/>
  <c r="E809" i="30"/>
  <c r="E810" i="30"/>
  <c r="E811" i="30"/>
  <c r="E812" i="30"/>
  <c r="E813" i="30"/>
  <c r="E814" i="30"/>
  <c r="E815" i="30"/>
  <c r="E816" i="30"/>
  <c r="E817" i="30"/>
  <c r="E818" i="30"/>
  <c r="E819" i="30"/>
  <c r="E820" i="30"/>
  <c r="E821" i="30"/>
  <c r="E822" i="30"/>
  <c r="E823" i="30"/>
  <c r="E824" i="30"/>
  <c r="E825" i="30"/>
  <c r="E826" i="30"/>
  <c r="E827" i="30"/>
  <c r="E828" i="30"/>
  <c r="E829" i="30"/>
  <c r="E830" i="30"/>
  <c r="E831" i="30"/>
  <c r="E832" i="30"/>
  <c r="E833" i="30"/>
  <c r="E834" i="30"/>
  <c r="E835" i="30"/>
  <c r="E836" i="30"/>
  <c r="E837" i="30"/>
  <c r="E838" i="30"/>
  <c r="E839" i="30"/>
  <c r="E840" i="30"/>
  <c r="E841" i="30"/>
  <c r="E842" i="30"/>
  <c r="E843" i="30"/>
  <c r="E844" i="30"/>
  <c r="E845" i="30"/>
  <c r="E846" i="30"/>
  <c r="E847" i="30"/>
  <c r="E848" i="30"/>
  <c r="E849" i="30"/>
  <c r="E850" i="30"/>
  <c r="E851" i="30"/>
  <c r="E852" i="30"/>
  <c r="E853" i="30"/>
  <c r="E854" i="30"/>
  <c r="E855" i="30"/>
  <c r="E856" i="30"/>
  <c r="E857" i="30"/>
  <c r="E858" i="30"/>
  <c r="E859" i="30"/>
  <c r="E860" i="30"/>
  <c r="E861" i="30"/>
  <c r="E862" i="30"/>
  <c r="E863" i="30"/>
  <c r="E864" i="30"/>
  <c r="E865" i="30"/>
  <c r="E866" i="30"/>
  <c r="E867" i="30"/>
  <c r="E868" i="30"/>
  <c r="E869" i="30"/>
  <c r="E870" i="30"/>
  <c r="E871" i="30"/>
  <c r="E872" i="30"/>
  <c r="E873" i="30"/>
  <c r="E874" i="30"/>
  <c r="E875" i="30"/>
  <c r="E876" i="30"/>
  <c r="E877" i="30"/>
  <c r="E878" i="30"/>
  <c r="E879" i="30"/>
  <c r="E880" i="30"/>
  <c r="E881" i="30"/>
  <c r="E882" i="30"/>
  <c r="E883" i="30"/>
  <c r="E884" i="30"/>
  <c r="E885" i="30"/>
  <c r="E886" i="30"/>
  <c r="E887" i="30"/>
  <c r="E888" i="30"/>
  <c r="E889" i="30"/>
  <c r="E890" i="30"/>
  <c r="E891" i="30"/>
  <c r="E892" i="30"/>
  <c r="E893" i="30"/>
  <c r="E894" i="30"/>
  <c r="E895" i="30"/>
  <c r="E896" i="30"/>
  <c r="E897" i="30"/>
  <c r="E898" i="30"/>
  <c r="E899" i="30"/>
  <c r="E900" i="30"/>
  <c r="E901" i="30"/>
  <c r="E902" i="30"/>
  <c r="E903" i="30"/>
  <c r="E904" i="30"/>
  <c r="E905" i="30"/>
  <c r="E906" i="30"/>
  <c r="E907" i="30"/>
  <c r="E908" i="30"/>
  <c r="E909" i="30"/>
  <c r="E910" i="30"/>
  <c r="E911" i="30"/>
  <c r="E912" i="30"/>
  <c r="E913" i="30"/>
  <c r="E914" i="30"/>
  <c r="E915" i="30"/>
  <c r="E916" i="30"/>
  <c r="E917" i="30"/>
  <c r="E918" i="30"/>
  <c r="E919" i="30"/>
  <c r="E920" i="30"/>
  <c r="E921" i="30"/>
  <c r="E922" i="30"/>
  <c r="E923" i="30"/>
  <c r="E924" i="30"/>
  <c r="E925" i="30"/>
  <c r="E926" i="30"/>
  <c r="E927" i="30"/>
  <c r="E928" i="30"/>
  <c r="E929" i="30"/>
  <c r="E930" i="30"/>
  <c r="E931" i="30"/>
  <c r="E932" i="30"/>
  <c r="E933" i="30"/>
  <c r="E934" i="30"/>
  <c r="E935" i="30"/>
  <c r="E936" i="30"/>
  <c r="E937" i="30"/>
  <c r="E938" i="30"/>
  <c r="E939" i="30"/>
  <c r="E940" i="30"/>
  <c r="E941" i="30"/>
  <c r="E942" i="30"/>
  <c r="E943" i="30"/>
  <c r="E944" i="30"/>
  <c r="E945" i="30"/>
  <c r="E946" i="30"/>
  <c r="E947" i="30"/>
  <c r="E948" i="30"/>
  <c r="E949" i="30"/>
  <c r="E950" i="30"/>
  <c r="E951" i="30"/>
  <c r="E952" i="30"/>
  <c r="E953" i="30"/>
  <c r="E954" i="30"/>
  <c r="E955" i="30"/>
  <c r="E956" i="30"/>
  <c r="E957" i="30"/>
  <c r="E958" i="30"/>
  <c r="E959" i="30"/>
  <c r="E960" i="30"/>
  <c r="E961" i="30"/>
  <c r="E962" i="30"/>
  <c r="E963" i="30"/>
  <c r="E964" i="30"/>
  <c r="E965" i="30"/>
  <c r="E966" i="30"/>
  <c r="E967" i="30"/>
  <c r="E968" i="30"/>
  <c r="E969" i="30"/>
  <c r="E970" i="30"/>
  <c r="E971" i="30"/>
  <c r="E972" i="30"/>
  <c r="E973" i="30"/>
  <c r="E974" i="30"/>
  <c r="E975" i="30"/>
  <c r="E976" i="30"/>
  <c r="E977" i="30"/>
  <c r="E978" i="30"/>
  <c r="E979" i="30"/>
  <c r="E980" i="30"/>
  <c r="E981" i="30"/>
  <c r="E982" i="30"/>
  <c r="E983" i="30"/>
  <c r="E984" i="30"/>
  <c r="E985" i="30"/>
  <c r="E986" i="30"/>
  <c r="E987" i="30"/>
  <c r="E988" i="30"/>
  <c r="E989" i="30"/>
  <c r="E990" i="30"/>
  <c r="E991" i="30"/>
  <c r="E992" i="30"/>
  <c r="E993" i="30"/>
  <c r="E994" i="30"/>
  <c r="E995" i="30"/>
  <c r="E996" i="30"/>
  <c r="E997" i="30"/>
  <c r="E998" i="30"/>
  <c r="E999" i="30"/>
  <c r="E1000" i="30"/>
  <c r="E1001" i="30"/>
  <c r="E1002" i="30"/>
  <c r="E1003" i="30"/>
  <c r="E1004" i="30"/>
  <c r="E1005" i="30"/>
  <c r="E1006" i="30"/>
  <c r="E1007" i="30"/>
  <c r="E1008" i="30"/>
  <c r="E1009" i="30"/>
  <c r="E1010" i="30"/>
  <c r="E1011" i="30"/>
  <c r="E1012" i="30"/>
  <c r="E1013" i="30"/>
  <c r="E1014" i="30"/>
  <c r="E1015" i="30"/>
  <c r="E1016" i="30"/>
  <c r="E1017" i="30"/>
  <c r="E1018" i="30"/>
  <c r="E1019" i="30"/>
  <c r="E1020" i="30"/>
  <c r="E1021" i="30"/>
  <c r="E1022" i="30"/>
  <c r="E1023" i="30"/>
  <c r="E1024" i="30"/>
  <c r="E1025" i="30"/>
  <c r="E1026" i="30"/>
  <c r="E1027" i="30"/>
  <c r="E1028" i="30"/>
  <c r="E31" i="30"/>
  <c r="V120" i="10" l="1"/>
  <c r="E18" i="37"/>
  <c r="I32" i="30"/>
  <c r="H32" i="30"/>
  <c r="H31" i="30"/>
  <c r="B45" i="16"/>
  <c r="F58" i="46"/>
  <c r="C48" i="16"/>
  <c r="D48" i="16" s="1"/>
  <c r="Q118" i="39"/>
  <c r="C42" i="16" s="1"/>
  <c r="O118" i="39"/>
  <c r="F34" i="15" s="1"/>
  <c r="P118" i="39"/>
  <c r="F35" i="15" s="1"/>
  <c r="R118" i="39"/>
  <c r="C43" i="16" s="1"/>
  <c r="S118" i="39"/>
  <c r="C44" i="16" s="1"/>
  <c r="T118" i="39"/>
  <c r="C45" i="16" s="1"/>
  <c r="U118" i="39"/>
  <c r="C47" i="16" s="1"/>
  <c r="D47" i="16" s="1"/>
  <c r="V118" i="39"/>
  <c r="F41" i="15" s="1"/>
  <c r="G41" i="15" s="1"/>
  <c r="W118" i="39"/>
  <c r="F42" i="15" s="1"/>
  <c r="G42" i="15" s="1"/>
  <c r="X118" i="39"/>
  <c r="F43" i="15" s="1"/>
  <c r="N118" i="39"/>
  <c r="C39" i="16" s="1"/>
  <c r="B42" i="16"/>
  <c r="B46" i="16"/>
  <c r="B35" i="16"/>
  <c r="B47" i="16"/>
  <c r="B48" i="16"/>
  <c r="B40" i="16"/>
  <c r="B43" i="16"/>
  <c r="B39" i="16"/>
  <c r="G22" i="15"/>
  <c r="C46" i="16" l="1"/>
  <c r="D46" i="16" s="1"/>
  <c r="F33" i="15"/>
  <c r="C41" i="16"/>
  <c r="C40" i="16"/>
  <c r="D40" i="16" s="1"/>
  <c r="G34" i="15"/>
  <c r="H52" i="41"/>
  <c r="C49" i="16" l="1"/>
  <c r="L25" i="38"/>
  <c r="L26" i="38"/>
  <c r="L27" i="38"/>
  <c r="L28" i="38"/>
  <c r="L29" i="38"/>
  <c r="L30" i="38"/>
  <c r="L31" i="38"/>
  <c r="L32" i="38"/>
  <c r="L33" i="38"/>
  <c r="L34" i="38"/>
  <c r="L35" i="38"/>
  <c r="L36" i="38"/>
  <c r="L37" i="38"/>
  <c r="L38" i="38"/>
  <c r="L39" i="38"/>
  <c r="L40" i="38"/>
  <c r="L41" i="38"/>
  <c r="L42" i="38"/>
  <c r="L43" i="38"/>
  <c r="L44" i="38"/>
  <c r="L45" i="38"/>
  <c r="L46" i="38"/>
  <c r="L47" i="38"/>
  <c r="L48" i="38"/>
  <c r="L49" i="38"/>
  <c r="L50" i="38"/>
  <c r="L51" i="38"/>
  <c r="L52" i="38"/>
  <c r="L53" i="38"/>
  <c r="L54" i="38"/>
  <c r="L55" i="38"/>
  <c r="L56" i="38"/>
  <c r="L57" i="38"/>
  <c r="L58" i="38"/>
  <c r="L59" i="38"/>
  <c r="L60" i="38"/>
  <c r="L61" i="38"/>
  <c r="L62" i="38"/>
  <c r="L63" i="38"/>
  <c r="L64" i="38"/>
  <c r="L65" i="38"/>
  <c r="L66" i="38"/>
  <c r="L67" i="38"/>
  <c r="L68" i="38"/>
  <c r="L69" i="38"/>
  <c r="L70" i="38"/>
  <c r="L71" i="38"/>
  <c r="L72" i="38"/>
  <c r="L73" i="38"/>
  <c r="L74" i="38"/>
  <c r="L75" i="38"/>
  <c r="L76" i="38"/>
  <c r="L77" i="38"/>
  <c r="L78" i="38"/>
  <c r="L79" i="38"/>
  <c r="L80" i="38"/>
  <c r="L81" i="38"/>
  <c r="L82" i="38"/>
  <c r="L83" i="38"/>
  <c r="L84" i="38"/>
  <c r="L85" i="38"/>
  <c r="L86" i="38"/>
  <c r="L87" i="38"/>
  <c r="L88" i="38"/>
  <c r="L89" i="38"/>
  <c r="L90" i="38"/>
  <c r="L91" i="38"/>
  <c r="L92" i="38"/>
  <c r="L93" i="38"/>
  <c r="L94" i="38"/>
  <c r="L95" i="38"/>
  <c r="L96" i="38"/>
  <c r="L97" i="38"/>
  <c r="L98" i="38"/>
  <c r="L99" i="38"/>
  <c r="L100" i="38"/>
  <c r="L101" i="38"/>
  <c r="L102" i="38"/>
  <c r="L103" i="38"/>
  <c r="L104" i="38"/>
  <c r="L105" i="38"/>
  <c r="L106" i="38"/>
  <c r="L107" i="38"/>
  <c r="L108" i="38"/>
  <c r="L109" i="38"/>
  <c r="L110" i="38"/>
  <c r="L111" i="38"/>
  <c r="L112" i="38"/>
  <c r="L113" i="38"/>
  <c r="L114" i="38"/>
  <c r="L115" i="38"/>
  <c r="L116" i="38"/>
  <c r="L117" i="38"/>
  <c r="L118" i="38"/>
  <c r="L119" i="38"/>
  <c r="L120" i="38"/>
  <c r="L121" i="38"/>
  <c r="L122" i="38"/>
  <c r="L123" i="38"/>
  <c r="L24" i="38"/>
  <c r="K25" i="38"/>
  <c r="K26" i="38"/>
  <c r="K27" i="38"/>
  <c r="K28" i="38"/>
  <c r="K29" i="38"/>
  <c r="K30" i="38"/>
  <c r="K31" i="38"/>
  <c r="K32" i="38"/>
  <c r="K33" i="38"/>
  <c r="K34" i="38"/>
  <c r="K35" i="38"/>
  <c r="K36" i="38"/>
  <c r="K37" i="38"/>
  <c r="K38" i="38"/>
  <c r="K39" i="38"/>
  <c r="K40" i="38"/>
  <c r="K41" i="38"/>
  <c r="K42" i="38"/>
  <c r="K43" i="38"/>
  <c r="K44" i="38"/>
  <c r="K45" i="38"/>
  <c r="K46" i="38"/>
  <c r="K47" i="38"/>
  <c r="K48" i="38"/>
  <c r="K49" i="38"/>
  <c r="K50" i="38"/>
  <c r="K51" i="38"/>
  <c r="K52" i="38"/>
  <c r="K53" i="38"/>
  <c r="K54" i="38"/>
  <c r="K55" i="38"/>
  <c r="K56" i="38"/>
  <c r="K57" i="38"/>
  <c r="K58" i="38"/>
  <c r="K59" i="38"/>
  <c r="K60" i="38"/>
  <c r="K61" i="38"/>
  <c r="K62" i="38"/>
  <c r="K63" i="38"/>
  <c r="K64" i="38"/>
  <c r="K65" i="38"/>
  <c r="K66" i="38"/>
  <c r="K67" i="38"/>
  <c r="K68" i="38"/>
  <c r="K69" i="38"/>
  <c r="K70" i="38"/>
  <c r="K71" i="38"/>
  <c r="K72" i="38"/>
  <c r="K73" i="38"/>
  <c r="K74" i="38"/>
  <c r="K75" i="38"/>
  <c r="K76" i="38"/>
  <c r="K77" i="38"/>
  <c r="K78" i="38"/>
  <c r="K79" i="38"/>
  <c r="K80" i="38"/>
  <c r="K81" i="38"/>
  <c r="K82" i="38"/>
  <c r="K83" i="38"/>
  <c r="K84" i="38"/>
  <c r="K85" i="38"/>
  <c r="K86" i="38"/>
  <c r="K87" i="38"/>
  <c r="K88" i="38"/>
  <c r="K89" i="38"/>
  <c r="K90" i="38"/>
  <c r="K91" i="38"/>
  <c r="K92" i="38"/>
  <c r="K93" i="38"/>
  <c r="K94" i="38"/>
  <c r="K95" i="38"/>
  <c r="K96" i="38"/>
  <c r="K97" i="38"/>
  <c r="K98" i="38"/>
  <c r="K99" i="38"/>
  <c r="K100" i="38"/>
  <c r="K101" i="38"/>
  <c r="K102" i="38"/>
  <c r="K103" i="38"/>
  <c r="K104" i="38"/>
  <c r="K105" i="38"/>
  <c r="K106" i="38"/>
  <c r="K107" i="38"/>
  <c r="K108" i="38"/>
  <c r="K109" i="38"/>
  <c r="K110" i="38"/>
  <c r="K111" i="38"/>
  <c r="K112" i="38"/>
  <c r="K113" i="38"/>
  <c r="K114" i="38"/>
  <c r="K115" i="38"/>
  <c r="K116" i="38"/>
  <c r="K117" i="38"/>
  <c r="K118" i="38"/>
  <c r="K119" i="38"/>
  <c r="K120" i="38"/>
  <c r="K121" i="38"/>
  <c r="K122" i="38"/>
  <c r="K123" i="38"/>
  <c r="K24" i="38"/>
  <c r="J25" i="38"/>
  <c r="J26" i="38"/>
  <c r="J27" i="38"/>
  <c r="J28" i="38"/>
  <c r="J29" i="38"/>
  <c r="J30" i="38"/>
  <c r="J31" i="38"/>
  <c r="J32" i="38"/>
  <c r="J33" i="38"/>
  <c r="J34" i="38"/>
  <c r="J35" i="38"/>
  <c r="J36" i="38"/>
  <c r="J37" i="38"/>
  <c r="J38" i="38"/>
  <c r="J39" i="38"/>
  <c r="J40" i="38"/>
  <c r="J41" i="38"/>
  <c r="J42" i="38"/>
  <c r="J43" i="38"/>
  <c r="J44" i="38"/>
  <c r="J45" i="38"/>
  <c r="J46" i="38"/>
  <c r="J47" i="38"/>
  <c r="J48" i="38"/>
  <c r="J49" i="38"/>
  <c r="J50" i="38"/>
  <c r="J51" i="38"/>
  <c r="J52" i="38"/>
  <c r="J53" i="38"/>
  <c r="J54" i="38"/>
  <c r="J55" i="38"/>
  <c r="J56" i="38"/>
  <c r="J57" i="38"/>
  <c r="J58" i="38"/>
  <c r="J59" i="38"/>
  <c r="J60" i="38"/>
  <c r="J61" i="38"/>
  <c r="J62" i="38"/>
  <c r="J63" i="38"/>
  <c r="J64" i="38"/>
  <c r="J65" i="38"/>
  <c r="J66" i="38"/>
  <c r="J67" i="38"/>
  <c r="J68" i="38"/>
  <c r="J69" i="38"/>
  <c r="J70" i="38"/>
  <c r="J71" i="38"/>
  <c r="J72" i="38"/>
  <c r="J73" i="38"/>
  <c r="J74" i="38"/>
  <c r="J75" i="38"/>
  <c r="J76" i="38"/>
  <c r="J77" i="38"/>
  <c r="J78" i="38"/>
  <c r="J79" i="38"/>
  <c r="J80" i="38"/>
  <c r="J81" i="38"/>
  <c r="J82" i="38"/>
  <c r="J83" i="38"/>
  <c r="J84" i="38"/>
  <c r="J85" i="38"/>
  <c r="J86" i="38"/>
  <c r="J87" i="38"/>
  <c r="J88" i="38"/>
  <c r="J89" i="38"/>
  <c r="J90" i="38"/>
  <c r="J91" i="38"/>
  <c r="J92" i="38"/>
  <c r="J93" i="38"/>
  <c r="J94" i="38"/>
  <c r="J95" i="38"/>
  <c r="J96" i="38"/>
  <c r="J97" i="38"/>
  <c r="J98" i="38"/>
  <c r="J99" i="38"/>
  <c r="J100" i="38"/>
  <c r="J101" i="38"/>
  <c r="J102" i="38"/>
  <c r="J103" i="38"/>
  <c r="J104" i="38"/>
  <c r="J105" i="38"/>
  <c r="J106" i="38"/>
  <c r="J107" i="38"/>
  <c r="J108" i="38"/>
  <c r="J109" i="38"/>
  <c r="J110" i="38"/>
  <c r="J111" i="38"/>
  <c r="J112" i="38"/>
  <c r="J113" i="38"/>
  <c r="J114" i="38"/>
  <c r="J115" i="38"/>
  <c r="J116" i="38"/>
  <c r="J117" i="38"/>
  <c r="J118" i="38"/>
  <c r="J119" i="38"/>
  <c r="J120" i="38"/>
  <c r="J121" i="38"/>
  <c r="J122" i="38"/>
  <c r="J123" i="38"/>
  <c r="J24" i="38"/>
  <c r="D20" i="38"/>
  <c r="K12" i="10" l="1"/>
  <c r="AE14" i="30" l="1"/>
  <c r="C35" i="16"/>
  <c r="C62" i="16"/>
  <c r="C70" i="16"/>
  <c r="C63" i="16"/>
  <c r="C71" i="16"/>
  <c r="D71" i="16" s="1"/>
  <c r="C74" i="16"/>
  <c r="D74" i="16" s="1"/>
  <c r="C68" i="16"/>
  <c r="C69" i="16"/>
  <c r="C64" i="16"/>
  <c r="C72" i="16"/>
  <c r="D72" i="16" s="1"/>
  <c r="C65" i="16"/>
  <c r="C73" i="16"/>
  <c r="D73" i="16" s="1"/>
  <c r="C66" i="16"/>
  <c r="C75" i="16"/>
  <c r="D75" i="16" s="1"/>
  <c r="C61" i="16"/>
  <c r="C67" i="16"/>
  <c r="AC31" i="30"/>
  <c r="E14" i="37"/>
  <c r="G84" i="10"/>
  <c r="G22" i="10"/>
  <c r="G23" i="10"/>
  <c r="G24" i="10"/>
  <c r="G25" i="10"/>
  <c r="G26" i="10"/>
  <c r="G27" i="10"/>
  <c r="G28" i="10"/>
  <c r="G29" i="10"/>
  <c r="G30" i="10"/>
  <c r="G31" i="10"/>
  <c r="G32" i="10"/>
  <c r="G33" i="10"/>
  <c r="G34" i="10"/>
  <c r="G35" i="10"/>
  <c r="G36" i="10"/>
  <c r="G37" i="10"/>
  <c r="G38" i="10"/>
  <c r="G39" i="10"/>
  <c r="G40" i="10"/>
  <c r="G41" i="10"/>
  <c r="G42" i="10"/>
  <c r="G43" i="10"/>
  <c r="G44" i="10"/>
  <c r="G45" i="10"/>
  <c r="G46" i="10"/>
  <c r="G47" i="10"/>
  <c r="G48" i="10"/>
  <c r="G49" i="10"/>
  <c r="G50" i="10"/>
  <c r="G51" i="10"/>
  <c r="G52" i="10"/>
  <c r="G53" i="10"/>
  <c r="G54" i="10"/>
  <c r="G55" i="10"/>
  <c r="G56" i="10"/>
  <c r="G57" i="10"/>
  <c r="G58" i="10"/>
  <c r="G59" i="10"/>
  <c r="G60" i="10"/>
  <c r="G61" i="10"/>
  <c r="G62" i="10"/>
  <c r="G63" i="10"/>
  <c r="G64" i="10"/>
  <c r="G65" i="10"/>
  <c r="G66" i="10"/>
  <c r="G67" i="10"/>
  <c r="G68" i="10"/>
  <c r="G69" i="10"/>
  <c r="G70" i="10"/>
  <c r="G71" i="10"/>
  <c r="G72" i="10"/>
  <c r="G73" i="10"/>
  <c r="G74" i="10"/>
  <c r="G75" i="10"/>
  <c r="G76" i="10"/>
  <c r="G77" i="10"/>
  <c r="G78" i="10"/>
  <c r="G79" i="10"/>
  <c r="G80" i="10"/>
  <c r="G81" i="10"/>
  <c r="G82" i="10"/>
  <c r="G83" i="10"/>
  <c r="G85" i="10"/>
  <c r="G86" i="10"/>
  <c r="G87" i="10"/>
  <c r="G88" i="10"/>
  <c r="G89" i="10"/>
  <c r="G90" i="10"/>
  <c r="G91" i="10"/>
  <c r="G92" i="10"/>
  <c r="G93" i="10"/>
  <c r="G94" i="10"/>
  <c r="G95" i="10"/>
  <c r="G96" i="10"/>
  <c r="G97" i="10"/>
  <c r="G98" i="10"/>
  <c r="G99" i="10"/>
  <c r="G100" i="10"/>
  <c r="G101" i="10"/>
  <c r="G102" i="10"/>
  <c r="G103" i="10"/>
  <c r="G104" i="10"/>
  <c r="G105" i="10"/>
  <c r="G106" i="10"/>
  <c r="G107" i="10"/>
  <c r="G108" i="10"/>
  <c r="G109" i="10"/>
  <c r="G110" i="10"/>
  <c r="G111" i="10"/>
  <c r="G112" i="10"/>
  <c r="G113" i="10"/>
  <c r="G114" i="10"/>
  <c r="G115" i="10"/>
  <c r="G116" i="10"/>
  <c r="G117" i="10"/>
  <c r="G118" i="10"/>
  <c r="G119" i="10"/>
  <c r="G120" i="10"/>
  <c r="G21" i="10"/>
  <c r="K14" i="10" l="1"/>
  <c r="D35" i="16"/>
  <c r="D36" i="16" s="1"/>
  <c r="C12" i="16" s="1"/>
  <c r="C36" i="16"/>
  <c r="O24" i="38"/>
  <c r="H15" i="41"/>
  <c r="H16" i="41"/>
  <c r="H17" i="41"/>
  <c r="H18" i="41"/>
  <c r="H19" i="41"/>
  <c r="H20" i="41"/>
  <c r="H21" i="41"/>
  <c r="H22" i="41"/>
  <c r="H23" i="41"/>
  <c r="H24" i="41"/>
  <c r="H25" i="41"/>
  <c r="H26" i="41"/>
  <c r="H27" i="41"/>
  <c r="H28" i="41"/>
  <c r="H29" i="41"/>
  <c r="H30" i="41"/>
  <c r="H31" i="41"/>
  <c r="H32" i="41"/>
  <c r="H33" i="41"/>
  <c r="H34" i="41"/>
  <c r="H35" i="41"/>
  <c r="H36" i="41"/>
  <c r="H37" i="41"/>
  <c r="H38" i="41"/>
  <c r="H39" i="41"/>
  <c r="H40" i="41"/>
  <c r="H41" i="41"/>
  <c r="H42" i="41"/>
  <c r="H43" i="41"/>
  <c r="H44" i="41"/>
  <c r="H45" i="41"/>
  <c r="H46" i="41"/>
  <c r="H47" i="41"/>
  <c r="H48" i="41"/>
  <c r="H49" i="41"/>
  <c r="H50" i="41"/>
  <c r="H51" i="41"/>
  <c r="C7" i="37"/>
  <c r="C6" i="37"/>
  <c r="D26" i="38"/>
  <c r="D10" i="38"/>
  <c r="D9" i="38"/>
  <c r="C8" i="16"/>
  <c r="C7" i="16"/>
  <c r="D9" i="15"/>
  <c r="D8" i="15"/>
  <c r="G43" i="46"/>
  <c r="F42" i="46"/>
  <c r="G42" i="46" s="1"/>
  <c r="F43" i="46"/>
  <c r="G41" i="46"/>
  <c r="G72" i="46"/>
  <c r="F75" i="46" s="1"/>
  <c r="G74" i="46"/>
  <c r="G73" i="46"/>
  <c r="F73" i="46"/>
  <c r="C8" i="46"/>
  <c r="C7" i="46"/>
  <c r="C12" i="28"/>
  <c r="C11" i="28"/>
  <c r="C7" i="41"/>
  <c r="C8" i="41"/>
  <c r="D10" i="39"/>
  <c r="D9" i="39"/>
  <c r="D10" i="30"/>
  <c r="D11" i="30"/>
  <c r="C10" i="19"/>
  <c r="C9" i="19"/>
  <c r="C7" i="44"/>
  <c r="C6" i="44"/>
  <c r="D17" i="11"/>
  <c r="AE22" i="30"/>
  <c r="U10" i="39" l="1"/>
  <c r="AE15" i="30"/>
  <c r="H8" i="41"/>
  <c r="C31" i="16"/>
  <c r="D61" i="16"/>
  <c r="F44" i="46"/>
  <c r="D45" i="16"/>
  <c r="D44" i="16"/>
  <c r="D43" i="16"/>
  <c r="D42" i="16"/>
  <c r="D41" i="16"/>
  <c r="B44" i="16"/>
  <c r="B41" i="16"/>
  <c r="F41" i="46"/>
  <c r="D21" i="30" l="1"/>
  <c r="D39" i="16"/>
  <c r="D49" i="16" s="1"/>
  <c r="C52" i="16" l="1"/>
  <c r="C53" i="16"/>
  <c r="F74" i="46"/>
  <c r="F72" i="46"/>
  <c r="F70" i="46"/>
  <c r="F27" i="46"/>
  <c r="F39" i="46"/>
  <c r="C7" i="18" l="1"/>
  <c r="C6" i="18"/>
  <c r="C8" i="17"/>
  <c r="C7" i="17"/>
  <c r="C10" i="12"/>
  <c r="C9" i="12"/>
  <c r="C11" i="11"/>
  <c r="C10" i="11"/>
  <c r="D14" i="10"/>
  <c r="D12" i="10"/>
  <c r="D11" i="15"/>
  <c r="G28" i="15" l="1"/>
  <c r="G27" i="15"/>
  <c r="H38" i="30"/>
  <c r="H37" i="30"/>
  <c r="I36" i="30"/>
  <c r="I37" i="30"/>
  <c r="H36" i="30"/>
  <c r="M17" i="30" l="1"/>
  <c r="AE20" i="30" s="1"/>
  <c r="J37" i="30"/>
  <c r="J36" i="30"/>
  <c r="H7" i="41"/>
  <c r="H69" i="30"/>
  <c r="I69" i="30"/>
  <c r="H70" i="30"/>
  <c r="I70" i="30"/>
  <c r="H71" i="30"/>
  <c r="I71" i="30"/>
  <c r="Q36" i="30" l="1"/>
  <c r="K36" i="30"/>
  <c r="Q37" i="30"/>
  <c r="K37" i="30"/>
  <c r="E19" i="37"/>
  <c r="AE16" i="30"/>
  <c r="J70" i="30"/>
  <c r="K70" i="30" s="1"/>
  <c r="J71" i="30"/>
  <c r="K71" i="30" s="1"/>
  <c r="J69" i="30"/>
  <c r="K69" i="30" s="1"/>
  <c r="Q71" i="30" l="1"/>
  <c r="Q70" i="30"/>
  <c r="Q69" i="30"/>
  <c r="U9" i="39"/>
  <c r="G25" i="15" l="1"/>
  <c r="O25" i="38" l="1"/>
  <c r="O26" i="38"/>
  <c r="O27" i="38"/>
  <c r="O28" i="38"/>
  <c r="O29" i="38"/>
  <c r="O30" i="38"/>
  <c r="O31" i="38"/>
  <c r="O32" i="38"/>
  <c r="O33" i="38"/>
  <c r="O34" i="38"/>
  <c r="O35" i="38"/>
  <c r="O36" i="38"/>
  <c r="O37" i="38"/>
  <c r="O38" i="38"/>
  <c r="O39" i="38"/>
  <c r="O40" i="38"/>
  <c r="O41" i="38"/>
  <c r="O42" i="38"/>
  <c r="O43" i="38"/>
  <c r="O44" i="38"/>
  <c r="O45" i="38"/>
  <c r="O46" i="38"/>
  <c r="O47" i="38"/>
  <c r="O48" i="38"/>
  <c r="O49" i="38"/>
  <c r="O50" i="38"/>
  <c r="O51" i="38"/>
  <c r="O52" i="38"/>
  <c r="O53" i="38"/>
  <c r="O54" i="38"/>
  <c r="O55" i="38"/>
  <c r="O56" i="38"/>
  <c r="O57" i="38"/>
  <c r="O58" i="38"/>
  <c r="O59" i="38"/>
  <c r="O60" i="38"/>
  <c r="O61" i="38"/>
  <c r="O62" i="38"/>
  <c r="O63" i="38"/>
  <c r="O64" i="38"/>
  <c r="O65" i="38"/>
  <c r="O66" i="38"/>
  <c r="O67" i="38"/>
  <c r="O68" i="38"/>
  <c r="O69" i="38"/>
  <c r="O70" i="38"/>
  <c r="O71" i="38"/>
  <c r="O72" i="38"/>
  <c r="O73" i="38"/>
  <c r="O74" i="38"/>
  <c r="O75" i="38"/>
  <c r="O76" i="38"/>
  <c r="O77" i="38"/>
  <c r="O78" i="38"/>
  <c r="O79" i="38"/>
  <c r="O80" i="38"/>
  <c r="O81" i="38"/>
  <c r="O82" i="38"/>
  <c r="O83" i="38"/>
  <c r="O84" i="38"/>
  <c r="O85" i="38"/>
  <c r="O86" i="38"/>
  <c r="O87" i="38"/>
  <c r="O88" i="38"/>
  <c r="O89" i="38"/>
  <c r="O90" i="38"/>
  <c r="O91" i="38"/>
  <c r="O92" i="38"/>
  <c r="O93" i="38"/>
  <c r="O94" i="38"/>
  <c r="O95" i="38"/>
  <c r="O96" i="38"/>
  <c r="O97" i="38"/>
  <c r="O98" i="38"/>
  <c r="O99" i="38"/>
  <c r="O100" i="38"/>
  <c r="O101" i="38"/>
  <c r="O102" i="38"/>
  <c r="O103" i="38"/>
  <c r="O104" i="38"/>
  <c r="O105" i="38"/>
  <c r="O106" i="38"/>
  <c r="O107" i="38"/>
  <c r="O108" i="38"/>
  <c r="O109" i="38"/>
  <c r="O110" i="38"/>
  <c r="O111" i="38"/>
  <c r="O112" i="38"/>
  <c r="O113" i="38"/>
  <c r="O114" i="38"/>
  <c r="O115" i="38"/>
  <c r="O116" i="38"/>
  <c r="O117" i="38"/>
  <c r="O118" i="38"/>
  <c r="O119" i="38"/>
  <c r="O120" i="38"/>
  <c r="O121" i="38"/>
  <c r="O122" i="38"/>
  <c r="O123" i="38"/>
  <c r="B21" i="10"/>
  <c r="B22" i="10" s="1"/>
  <c r="B23" i="10" s="1"/>
  <c r="B24" i="10" l="1"/>
  <c r="B25" i="10" l="1"/>
  <c r="C27" i="38"/>
  <c r="D27" i="38"/>
  <c r="E27" i="38"/>
  <c r="F27" i="38"/>
  <c r="C28" i="38"/>
  <c r="D28" i="38"/>
  <c r="E28" i="38"/>
  <c r="F28" i="38"/>
  <c r="C29" i="38"/>
  <c r="D29" i="38"/>
  <c r="E29" i="38"/>
  <c r="F29" i="38"/>
  <c r="C30" i="38"/>
  <c r="D30" i="38"/>
  <c r="E30" i="38"/>
  <c r="F30" i="38"/>
  <c r="C31" i="38"/>
  <c r="D31" i="38"/>
  <c r="E31" i="38"/>
  <c r="F31" i="38"/>
  <c r="C32" i="38"/>
  <c r="D32" i="38"/>
  <c r="E32" i="38"/>
  <c r="F32" i="38"/>
  <c r="C33" i="38"/>
  <c r="D33" i="38"/>
  <c r="E33" i="38"/>
  <c r="F33" i="38"/>
  <c r="C34" i="38"/>
  <c r="D34" i="38"/>
  <c r="E34" i="38"/>
  <c r="F34" i="38"/>
  <c r="C35" i="38"/>
  <c r="D35" i="38"/>
  <c r="E35" i="38"/>
  <c r="F35" i="38"/>
  <c r="C36" i="38"/>
  <c r="D36" i="38"/>
  <c r="E36" i="38"/>
  <c r="F36" i="38"/>
  <c r="C37" i="38"/>
  <c r="D37" i="38"/>
  <c r="E37" i="38"/>
  <c r="F37" i="38"/>
  <c r="C38" i="38"/>
  <c r="D38" i="38"/>
  <c r="E38" i="38"/>
  <c r="F38" i="38"/>
  <c r="C39" i="38"/>
  <c r="D39" i="38"/>
  <c r="E39" i="38"/>
  <c r="F39" i="38"/>
  <c r="C40" i="38"/>
  <c r="D40" i="38"/>
  <c r="E40" i="38"/>
  <c r="F40" i="38"/>
  <c r="C41" i="38"/>
  <c r="D41" i="38"/>
  <c r="E41" i="38"/>
  <c r="F41" i="38"/>
  <c r="C42" i="38"/>
  <c r="D42" i="38"/>
  <c r="E42" i="38"/>
  <c r="F42" i="38"/>
  <c r="C43" i="38"/>
  <c r="D43" i="38"/>
  <c r="E43" i="38"/>
  <c r="F43" i="38"/>
  <c r="C44" i="38"/>
  <c r="D44" i="38"/>
  <c r="E44" i="38"/>
  <c r="F44" i="38"/>
  <c r="C45" i="38"/>
  <c r="D45" i="38"/>
  <c r="E45" i="38"/>
  <c r="F45" i="38"/>
  <c r="C46" i="38"/>
  <c r="D46" i="38"/>
  <c r="E46" i="38"/>
  <c r="F46" i="38"/>
  <c r="C47" i="38"/>
  <c r="D47" i="38"/>
  <c r="E47" i="38"/>
  <c r="F47" i="38"/>
  <c r="C48" i="38"/>
  <c r="D48" i="38"/>
  <c r="E48" i="38"/>
  <c r="F48" i="38"/>
  <c r="C49" i="38"/>
  <c r="D49" i="38"/>
  <c r="E49" i="38"/>
  <c r="F49" i="38"/>
  <c r="C50" i="38"/>
  <c r="D50" i="38"/>
  <c r="E50" i="38"/>
  <c r="F50" i="38"/>
  <c r="C51" i="38"/>
  <c r="D51" i="38"/>
  <c r="E51" i="38"/>
  <c r="F51" i="38"/>
  <c r="C52" i="38"/>
  <c r="D52" i="38"/>
  <c r="E52" i="38"/>
  <c r="F52" i="38"/>
  <c r="C53" i="38"/>
  <c r="D53" i="38"/>
  <c r="E53" i="38"/>
  <c r="F53" i="38"/>
  <c r="C54" i="38"/>
  <c r="D54" i="38"/>
  <c r="E54" i="38"/>
  <c r="F54" i="38"/>
  <c r="C55" i="38"/>
  <c r="D55" i="38"/>
  <c r="E55" i="38"/>
  <c r="F55" i="38"/>
  <c r="C56" i="38"/>
  <c r="D56" i="38"/>
  <c r="E56" i="38"/>
  <c r="F56" i="38"/>
  <c r="C57" i="38"/>
  <c r="D57" i="38"/>
  <c r="E57" i="38"/>
  <c r="F57" i="38"/>
  <c r="C58" i="38"/>
  <c r="D58" i="38"/>
  <c r="E58" i="38"/>
  <c r="F58" i="38"/>
  <c r="C59" i="38"/>
  <c r="D59" i="38"/>
  <c r="E59" i="38"/>
  <c r="F59" i="38"/>
  <c r="C60" i="38"/>
  <c r="D60" i="38"/>
  <c r="E60" i="38"/>
  <c r="F60" i="38"/>
  <c r="C61" i="38"/>
  <c r="D61" i="38"/>
  <c r="E61" i="38"/>
  <c r="F61" i="38"/>
  <c r="C62" i="38"/>
  <c r="D62" i="38"/>
  <c r="E62" i="38"/>
  <c r="F62" i="38"/>
  <c r="C63" i="38"/>
  <c r="D63" i="38"/>
  <c r="E63" i="38"/>
  <c r="F63" i="38"/>
  <c r="C64" i="38"/>
  <c r="D64" i="38"/>
  <c r="E64" i="38"/>
  <c r="F64" i="38"/>
  <c r="C65" i="38"/>
  <c r="D65" i="38"/>
  <c r="E65" i="38"/>
  <c r="F65" i="38"/>
  <c r="C66" i="38"/>
  <c r="D66" i="38"/>
  <c r="E66" i="38"/>
  <c r="F66" i="38"/>
  <c r="C67" i="38"/>
  <c r="D67" i="38"/>
  <c r="E67" i="38"/>
  <c r="F67" i="38"/>
  <c r="C68" i="38"/>
  <c r="D68" i="38"/>
  <c r="E68" i="38"/>
  <c r="F68" i="38"/>
  <c r="C69" i="38"/>
  <c r="D69" i="38"/>
  <c r="E69" i="38"/>
  <c r="F69" i="38"/>
  <c r="C70" i="38"/>
  <c r="D70" i="38"/>
  <c r="E70" i="38"/>
  <c r="F70" i="38"/>
  <c r="C71" i="38"/>
  <c r="D71" i="38"/>
  <c r="E71" i="38"/>
  <c r="F71" i="38"/>
  <c r="C72" i="38"/>
  <c r="D72" i="38"/>
  <c r="E72" i="38"/>
  <c r="F72" i="38"/>
  <c r="C73" i="38"/>
  <c r="D73" i="38"/>
  <c r="E73" i="38"/>
  <c r="F73" i="38"/>
  <c r="C74" i="38"/>
  <c r="D74" i="38"/>
  <c r="E74" i="38"/>
  <c r="F74" i="38"/>
  <c r="C75" i="38"/>
  <c r="D75" i="38"/>
  <c r="E75" i="38"/>
  <c r="F75" i="38"/>
  <c r="C76" i="38"/>
  <c r="D76" i="38"/>
  <c r="E76" i="38"/>
  <c r="F76" i="38"/>
  <c r="C77" i="38"/>
  <c r="D77" i="38"/>
  <c r="E77" i="38"/>
  <c r="F77" i="38"/>
  <c r="C78" i="38"/>
  <c r="D78" i="38"/>
  <c r="E78" i="38"/>
  <c r="F78" i="38"/>
  <c r="C79" i="38"/>
  <c r="D79" i="38"/>
  <c r="E79" i="38"/>
  <c r="F79" i="38"/>
  <c r="C80" i="38"/>
  <c r="D80" i="38"/>
  <c r="E80" i="38"/>
  <c r="F80" i="38"/>
  <c r="C81" i="38"/>
  <c r="D81" i="38"/>
  <c r="E81" i="38"/>
  <c r="F81" i="38"/>
  <c r="C82" i="38"/>
  <c r="D82" i="38"/>
  <c r="E82" i="38"/>
  <c r="F82" i="38"/>
  <c r="C83" i="38"/>
  <c r="D83" i="38"/>
  <c r="E83" i="38"/>
  <c r="F83" i="38"/>
  <c r="C84" i="38"/>
  <c r="D84" i="38"/>
  <c r="E84" i="38"/>
  <c r="F84" i="38"/>
  <c r="C85" i="38"/>
  <c r="D85" i="38"/>
  <c r="E85" i="38"/>
  <c r="F85" i="38"/>
  <c r="C86" i="38"/>
  <c r="D86" i="38"/>
  <c r="E86" i="38"/>
  <c r="F86" i="38"/>
  <c r="C87" i="38"/>
  <c r="D87" i="38"/>
  <c r="E87" i="38"/>
  <c r="F87" i="38"/>
  <c r="C88" i="38"/>
  <c r="D88" i="38"/>
  <c r="E88" i="38"/>
  <c r="F88" i="38"/>
  <c r="C89" i="38"/>
  <c r="D89" i="38"/>
  <c r="E89" i="38"/>
  <c r="F89" i="38"/>
  <c r="C90" i="38"/>
  <c r="D90" i="38"/>
  <c r="E90" i="38"/>
  <c r="F90" i="38"/>
  <c r="C91" i="38"/>
  <c r="D91" i="38"/>
  <c r="E91" i="38"/>
  <c r="F91" i="38"/>
  <c r="C92" i="38"/>
  <c r="D92" i="38"/>
  <c r="E92" i="38"/>
  <c r="F92" i="38"/>
  <c r="C93" i="38"/>
  <c r="D93" i="38"/>
  <c r="E93" i="38"/>
  <c r="F93" i="38"/>
  <c r="C94" i="38"/>
  <c r="D94" i="38"/>
  <c r="E94" i="38"/>
  <c r="F94" i="38"/>
  <c r="C95" i="38"/>
  <c r="D95" i="38"/>
  <c r="E95" i="38"/>
  <c r="F95" i="38"/>
  <c r="C96" i="38"/>
  <c r="D96" i="38"/>
  <c r="E96" i="38"/>
  <c r="F96" i="38"/>
  <c r="C97" i="38"/>
  <c r="D97" i="38"/>
  <c r="E97" i="38"/>
  <c r="F97" i="38"/>
  <c r="C98" i="38"/>
  <c r="D98" i="38"/>
  <c r="E98" i="38"/>
  <c r="F98" i="38"/>
  <c r="C99" i="38"/>
  <c r="D99" i="38"/>
  <c r="E99" i="38"/>
  <c r="F99" i="38"/>
  <c r="C100" i="38"/>
  <c r="D100" i="38"/>
  <c r="E100" i="38"/>
  <c r="F100" i="38"/>
  <c r="C101" i="38"/>
  <c r="D101" i="38"/>
  <c r="E101" i="38"/>
  <c r="F101" i="38"/>
  <c r="C102" i="38"/>
  <c r="D102" i="38"/>
  <c r="E102" i="38"/>
  <c r="F102" i="38"/>
  <c r="C103" i="38"/>
  <c r="D103" i="38"/>
  <c r="E103" i="38"/>
  <c r="F103" i="38"/>
  <c r="C104" i="38"/>
  <c r="D104" i="38"/>
  <c r="E104" i="38"/>
  <c r="F104" i="38"/>
  <c r="C105" i="38"/>
  <c r="D105" i="38"/>
  <c r="E105" i="38"/>
  <c r="F105" i="38"/>
  <c r="C106" i="38"/>
  <c r="D106" i="38"/>
  <c r="E106" i="38"/>
  <c r="F106" i="38"/>
  <c r="C107" i="38"/>
  <c r="D107" i="38"/>
  <c r="E107" i="38"/>
  <c r="F107" i="38"/>
  <c r="C108" i="38"/>
  <c r="D108" i="38"/>
  <c r="E108" i="38"/>
  <c r="F108" i="38"/>
  <c r="C109" i="38"/>
  <c r="D109" i="38"/>
  <c r="E109" i="38"/>
  <c r="F109" i="38"/>
  <c r="C110" i="38"/>
  <c r="D110" i="38"/>
  <c r="E110" i="38"/>
  <c r="F110" i="38"/>
  <c r="C111" i="38"/>
  <c r="D111" i="38"/>
  <c r="E111" i="38"/>
  <c r="F111" i="38"/>
  <c r="C112" i="38"/>
  <c r="D112" i="38"/>
  <c r="E112" i="38"/>
  <c r="F112" i="38"/>
  <c r="C113" i="38"/>
  <c r="D113" i="38"/>
  <c r="E113" i="38"/>
  <c r="F113" i="38"/>
  <c r="C114" i="38"/>
  <c r="D114" i="38"/>
  <c r="E114" i="38"/>
  <c r="F114" i="38"/>
  <c r="C115" i="38"/>
  <c r="D115" i="38"/>
  <c r="E115" i="38"/>
  <c r="F115" i="38"/>
  <c r="C116" i="38"/>
  <c r="D116" i="38"/>
  <c r="E116" i="38"/>
  <c r="F116" i="38"/>
  <c r="C117" i="38"/>
  <c r="D117" i="38"/>
  <c r="E117" i="38"/>
  <c r="F117" i="38"/>
  <c r="C118" i="38"/>
  <c r="D118" i="38"/>
  <c r="E118" i="38"/>
  <c r="F118" i="38"/>
  <c r="C119" i="38"/>
  <c r="D119" i="38"/>
  <c r="E119" i="38"/>
  <c r="F119" i="38"/>
  <c r="C120" i="38"/>
  <c r="D120" i="38"/>
  <c r="E120" i="38"/>
  <c r="F120" i="38"/>
  <c r="C121" i="38"/>
  <c r="D121" i="38"/>
  <c r="E121" i="38"/>
  <c r="F121" i="38"/>
  <c r="C122" i="38"/>
  <c r="D122" i="38"/>
  <c r="E122" i="38"/>
  <c r="F122" i="38"/>
  <c r="C123" i="38"/>
  <c r="D123" i="38"/>
  <c r="E123" i="38"/>
  <c r="F123" i="38"/>
  <c r="C124" i="38"/>
  <c r="D124" i="38"/>
  <c r="E124" i="38"/>
  <c r="F124" i="38"/>
  <c r="C125" i="38"/>
  <c r="D125" i="38"/>
  <c r="E125" i="38"/>
  <c r="F125" i="38"/>
  <c r="C126" i="38"/>
  <c r="D126" i="38"/>
  <c r="E126" i="38"/>
  <c r="F126" i="38"/>
  <c r="C127" i="38"/>
  <c r="D127" i="38"/>
  <c r="E127" i="38"/>
  <c r="F127" i="38"/>
  <c r="C128" i="38"/>
  <c r="D128" i="38"/>
  <c r="E128" i="38"/>
  <c r="F128" i="38"/>
  <c r="C129" i="38"/>
  <c r="D129" i="38"/>
  <c r="E129" i="38"/>
  <c r="F129" i="38"/>
  <c r="C130" i="38"/>
  <c r="D130" i="38"/>
  <c r="E130" i="38"/>
  <c r="F130" i="38"/>
  <c r="C131" i="38"/>
  <c r="D131" i="38"/>
  <c r="E131" i="38"/>
  <c r="F131" i="38"/>
  <c r="C132" i="38"/>
  <c r="D132" i="38"/>
  <c r="E132" i="38"/>
  <c r="F132" i="38"/>
  <c r="C133" i="38"/>
  <c r="D133" i="38"/>
  <c r="E133" i="38"/>
  <c r="F133" i="38"/>
  <c r="C134" i="38"/>
  <c r="D134" i="38"/>
  <c r="E134" i="38"/>
  <c r="F134" i="38"/>
  <c r="C135" i="38"/>
  <c r="D135" i="38"/>
  <c r="E135" i="38"/>
  <c r="F135" i="38"/>
  <c r="C136" i="38"/>
  <c r="D136" i="38"/>
  <c r="E136" i="38"/>
  <c r="F136" i="38"/>
  <c r="C137" i="38"/>
  <c r="D137" i="38"/>
  <c r="E137" i="38"/>
  <c r="F137" i="38"/>
  <c r="C138" i="38"/>
  <c r="D138" i="38"/>
  <c r="E138" i="38"/>
  <c r="F138" i="38"/>
  <c r="C139" i="38"/>
  <c r="D139" i="38"/>
  <c r="E139" i="38"/>
  <c r="F139" i="38"/>
  <c r="C140" i="38"/>
  <c r="D140" i="38"/>
  <c r="E140" i="38"/>
  <c r="F140" i="38"/>
  <c r="C141" i="38"/>
  <c r="D141" i="38"/>
  <c r="E141" i="38"/>
  <c r="F141" i="38"/>
  <c r="C142" i="38"/>
  <c r="D142" i="38"/>
  <c r="E142" i="38"/>
  <c r="F142" i="38"/>
  <c r="C143" i="38"/>
  <c r="D143" i="38"/>
  <c r="E143" i="38"/>
  <c r="F143" i="38"/>
  <c r="C144" i="38"/>
  <c r="D144" i="38"/>
  <c r="E144" i="38"/>
  <c r="F144" i="38"/>
  <c r="C145" i="38"/>
  <c r="D145" i="38"/>
  <c r="E145" i="38"/>
  <c r="F145" i="38"/>
  <c r="C146" i="38"/>
  <c r="D146" i="38"/>
  <c r="E146" i="38"/>
  <c r="F146" i="38"/>
  <c r="C147" i="38"/>
  <c r="D147" i="38"/>
  <c r="E147" i="38"/>
  <c r="F147" i="38"/>
  <c r="C148" i="38"/>
  <c r="D148" i="38"/>
  <c r="E148" i="38"/>
  <c r="F148" i="38"/>
  <c r="C149" i="38"/>
  <c r="D149" i="38"/>
  <c r="E149" i="38"/>
  <c r="F149" i="38"/>
  <c r="C150" i="38"/>
  <c r="D150" i="38"/>
  <c r="E150" i="38"/>
  <c r="F150" i="38"/>
  <c r="C151" i="38"/>
  <c r="D151" i="38"/>
  <c r="E151" i="38"/>
  <c r="F151" i="38"/>
  <c r="C152" i="38"/>
  <c r="D152" i="38"/>
  <c r="E152" i="38"/>
  <c r="F152" i="38"/>
  <c r="C153" i="38"/>
  <c r="D153" i="38"/>
  <c r="E153" i="38"/>
  <c r="F153" i="38"/>
  <c r="C154" i="38"/>
  <c r="D154" i="38"/>
  <c r="E154" i="38"/>
  <c r="F154" i="38"/>
  <c r="C155" i="38"/>
  <c r="D155" i="38"/>
  <c r="E155" i="38"/>
  <c r="F155" i="38"/>
  <c r="C156" i="38"/>
  <c r="D156" i="38"/>
  <c r="E156" i="38"/>
  <c r="F156" i="38"/>
  <c r="C157" i="38"/>
  <c r="D157" i="38"/>
  <c r="E157" i="38"/>
  <c r="F157" i="38"/>
  <c r="C158" i="38"/>
  <c r="D158" i="38"/>
  <c r="E158" i="38"/>
  <c r="F158" i="38"/>
  <c r="C159" i="38"/>
  <c r="D159" i="38"/>
  <c r="E159" i="38"/>
  <c r="F159" i="38"/>
  <c r="C160" i="38"/>
  <c r="D160" i="38"/>
  <c r="E160" i="38"/>
  <c r="F160" i="38"/>
  <c r="C161" i="38"/>
  <c r="D161" i="38"/>
  <c r="E161" i="38"/>
  <c r="F161" i="38"/>
  <c r="C162" i="38"/>
  <c r="D162" i="38"/>
  <c r="E162" i="38"/>
  <c r="F162" i="38"/>
  <c r="C163" i="38"/>
  <c r="D163" i="38"/>
  <c r="E163" i="38"/>
  <c r="F163" i="38"/>
  <c r="C164" i="38"/>
  <c r="D164" i="38"/>
  <c r="E164" i="38"/>
  <c r="F164" i="38"/>
  <c r="C165" i="38"/>
  <c r="D165" i="38"/>
  <c r="E165" i="38"/>
  <c r="F165" i="38"/>
  <c r="C166" i="38"/>
  <c r="D166" i="38"/>
  <c r="E166" i="38"/>
  <c r="F166" i="38"/>
  <c r="C167" i="38"/>
  <c r="D167" i="38"/>
  <c r="E167" i="38"/>
  <c r="F167" i="38"/>
  <c r="C168" i="38"/>
  <c r="D168" i="38"/>
  <c r="E168" i="38"/>
  <c r="F168" i="38"/>
  <c r="C169" i="38"/>
  <c r="D169" i="38"/>
  <c r="E169" i="38"/>
  <c r="F169" i="38"/>
  <c r="C170" i="38"/>
  <c r="D170" i="38"/>
  <c r="E170" i="38"/>
  <c r="F170" i="38"/>
  <c r="C171" i="38"/>
  <c r="D171" i="38"/>
  <c r="E171" i="38"/>
  <c r="F171" i="38"/>
  <c r="C172" i="38"/>
  <c r="D172" i="38"/>
  <c r="E172" i="38"/>
  <c r="F172" i="38"/>
  <c r="C173" i="38"/>
  <c r="D173" i="38"/>
  <c r="E173" i="38"/>
  <c r="F173" i="38"/>
  <c r="C174" i="38"/>
  <c r="D174" i="38"/>
  <c r="E174" i="38"/>
  <c r="F174" i="38"/>
  <c r="C175" i="38"/>
  <c r="D175" i="38"/>
  <c r="E175" i="38"/>
  <c r="F175" i="38"/>
  <c r="C176" i="38"/>
  <c r="D176" i="38"/>
  <c r="E176" i="38"/>
  <c r="F176" i="38"/>
  <c r="C177" i="38"/>
  <c r="D177" i="38"/>
  <c r="E177" i="38"/>
  <c r="F177" i="38"/>
  <c r="C178" i="38"/>
  <c r="D178" i="38"/>
  <c r="E178" i="38"/>
  <c r="F178" i="38"/>
  <c r="C179" i="38"/>
  <c r="D179" i="38"/>
  <c r="E179" i="38"/>
  <c r="F179" i="38"/>
  <c r="C180" i="38"/>
  <c r="D180" i="38"/>
  <c r="E180" i="38"/>
  <c r="F180" i="38"/>
  <c r="C181" i="38"/>
  <c r="D181" i="38"/>
  <c r="E181" i="38"/>
  <c r="F181" i="38"/>
  <c r="C182" i="38"/>
  <c r="D182" i="38"/>
  <c r="E182" i="38"/>
  <c r="F182" i="38"/>
  <c r="C183" i="38"/>
  <c r="D183" i="38"/>
  <c r="E183" i="38"/>
  <c r="F183" i="38"/>
  <c r="C184" i="38"/>
  <c r="D184" i="38"/>
  <c r="E184" i="38"/>
  <c r="F184" i="38"/>
  <c r="C185" i="38"/>
  <c r="D185" i="38"/>
  <c r="E185" i="38"/>
  <c r="F185" i="38"/>
  <c r="C186" i="38"/>
  <c r="D186" i="38"/>
  <c r="E186" i="38"/>
  <c r="F186" i="38"/>
  <c r="C187" i="38"/>
  <c r="D187" i="38"/>
  <c r="E187" i="38"/>
  <c r="F187" i="38"/>
  <c r="C188" i="38"/>
  <c r="D188" i="38"/>
  <c r="E188" i="38"/>
  <c r="F188" i="38"/>
  <c r="C189" i="38"/>
  <c r="D189" i="38"/>
  <c r="E189" i="38"/>
  <c r="F189" i="38"/>
  <c r="C190" i="38"/>
  <c r="D190" i="38"/>
  <c r="E190" i="38"/>
  <c r="F190" i="38"/>
  <c r="C191" i="38"/>
  <c r="D191" i="38"/>
  <c r="E191" i="38"/>
  <c r="F191" i="38"/>
  <c r="C192" i="38"/>
  <c r="D192" i="38"/>
  <c r="E192" i="38"/>
  <c r="F192" i="38"/>
  <c r="C193" i="38"/>
  <c r="D193" i="38"/>
  <c r="E193" i="38"/>
  <c r="F193" i="38"/>
  <c r="C194" i="38"/>
  <c r="D194" i="38"/>
  <c r="E194" i="38"/>
  <c r="F194" i="38"/>
  <c r="C195" i="38"/>
  <c r="D195" i="38"/>
  <c r="E195" i="38"/>
  <c r="F195" i="38"/>
  <c r="C196" i="38"/>
  <c r="D196" i="38"/>
  <c r="E196" i="38"/>
  <c r="F196" i="38"/>
  <c r="C197" i="38"/>
  <c r="D197" i="38"/>
  <c r="E197" i="38"/>
  <c r="F197" i="38"/>
  <c r="C198" i="38"/>
  <c r="D198" i="38"/>
  <c r="E198" i="38"/>
  <c r="F198" i="38"/>
  <c r="C199" i="38"/>
  <c r="D199" i="38"/>
  <c r="E199" i="38"/>
  <c r="F199" i="38"/>
  <c r="C200" i="38"/>
  <c r="D200" i="38"/>
  <c r="E200" i="38"/>
  <c r="F200" i="38"/>
  <c r="C201" i="38"/>
  <c r="D201" i="38"/>
  <c r="E201" i="38"/>
  <c r="F201" i="38"/>
  <c r="C202" i="38"/>
  <c r="D202" i="38"/>
  <c r="E202" i="38"/>
  <c r="F202" i="38"/>
  <c r="C203" i="38"/>
  <c r="D203" i="38"/>
  <c r="E203" i="38"/>
  <c r="F203" i="38"/>
  <c r="C204" i="38"/>
  <c r="D204" i="38"/>
  <c r="E204" i="38"/>
  <c r="F204" i="38"/>
  <c r="C205" i="38"/>
  <c r="D205" i="38"/>
  <c r="E205" i="38"/>
  <c r="F205" i="38"/>
  <c r="C206" i="38"/>
  <c r="D206" i="38"/>
  <c r="E206" i="38"/>
  <c r="F206" i="38"/>
  <c r="C207" i="38"/>
  <c r="D207" i="38"/>
  <c r="E207" i="38"/>
  <c r="F207" i="38"/>
  <c r="C208" i="38"/>
  <c r="D208" i="38"/>
  <c r="E208" i="38"/>
  <c r="F208" i="38"/>
  <c r="C209" i="38"/>
  <c r="D209" i="38"/>
  <c r="E209" i="38"/>
  <c r="F209" i="38"/>
  <c r="C210" i="38"/>
  <c r="D210" i="38"/>
  <c r="E210" i="38"/>
  <c r="F210" i="38"/>
  <c r="C211" i="38"/>
  <c r="D211" i="38"/>
  <c r="E211" i="38"/>
  <c r="F211" i="38"/>
  <c r="C212" i="38"/>
  <c r="D212" i="38"/>
  <c r="E212" i="38"/>
  <c r="F212" i="38"/>
  <c r="C213" i="38"/>
  <c r="D213" i="38"/>
  <c r="E213" i="38"/>
  <c r="F213" i="38"/>
  <c r="C214" i="38"/>
  <c r="D214" i="38"/>
  <c r="E214" i="38"/>
  <c r="F214" i="38"/>
  <c r="C215" i="38"/>
  <c r="D215" i="38"/>
  <c r="E215" i="38"/>
  <c r="F215" i="38"/>
  <c r="C216" i="38"/>
  <c r="D216" i="38"/>
  <c r="E216" i="38"/>
  <c r="F216" i="38"/>
  <c r="C217" i="38"/>
  <c r="D217" i="38"/>
  <c r="E217" i="38"/>
  <c r="F217" i="38"/>
  <c r="C218" i="38"/>
  <c r="D218" i="38"/>
  <c r="E218" i="38"/>
  <c r="F218" i="38"/>
  <c r="C219" i="38"/>
  <c r="D219" i="38"/>
  <c r="E219" i="38"/>
  <c r="F219" i="38"/>
  <c r="C220" i="38"/>
  <c r="D220" i="38"/>
  <c r="E220" i="38"/>
  <c r="F220" i="38"/>
  <c r="C221" i="38"/>
  <c r="D221" i="38"/>
  <c r="E221" i="38"/>
  <c r="F221" i="38"/>
  <c r="C222" i="38"/>
  <c r="D222" i="38"/>
  <c r="E222" i="38"/>
  <c r="F222" i="38"/>
  <c r="C223" i="38"/>
  <c r="D223" i="38"/>
  <c r="E223" i="38"/>
  <c r="F223" i="38"/>
  <c r="C224" i="38"/>
  <c r="D224" i="38"/>
  <c r="E224" i="38"/>
  <c r="F224" i="38"/>
  <c r="C225" i="38"/>
  <c r="D225" i="38"/>
  <c r="E225" i="38"/>
  <c r="F225" i="38"/>
  <c r="C226" i="38"/>
  <c r="D226" i="38"/>
  <c r="E226" i="38"/>
  <c r="F226" i="38"/>
  <c r="C227" i="38"/>
  <c r="D227" i="38"/>
  <c r="E227" i="38"/>
  <c r="F227" i="38"/>
  <c r="C228" i="38"/>
  <c r="D228" i="38"/>
  <c r="E228" i="38"/>
  <c r="F228" i="38"/>
  <c r="C229" i="38"/>
  <c r="D229" i="38"/>
  <c r="E229" i="38"/>
  <c r="F229" i="38"/>
  <c r="C230" i="38"/>
  <c r="D230" i="38"/>
  <c r="E230" i="38"/>
  <c r="F230" i="38"/>
  <c r="C231" i="38"/>
  <c r="D231" i="38"/>
  <c r="E231" i="38"/>
  <c r="F231" i="38"/>
  <c r="C232" i="38"/>
  <c r="D232" i="38"/>
  <c r="E232" i="38"/>
  <c r="F232" i="38"/>
  <c r="C233" i="38"/>
  <c r="D233" i="38"/>
  <c r="E233" i="38"/>
  <c r="F233" i="38"/>
  <c r="C234" i="38"/>
  <c r="D234" i="38"/>
  <c r="E234" i="38"/>
  <c r="F234" i="38"/>
  <c r="C235" i="38"/>
  <c r="D235" i="38"/>
  <c r="E235" i="38"/>
  <c r="F235" i="38"/>
  <c r="C236" i="38"/>
  <c r="D236" i="38"/>
  <c r="E236" i="38"/>
  <c r="F236" i="38"/>
  <c r="C237" i="38"/>
  <c r="D237" i="38"/>
  <c r="E237" i="38"/>
  <c r="F237" i="38"/>
  <c r="C238" i="38"/>
  <c r="D238" i="38"/>
  <c r="E238" i="38"/>
  <c r="F238" i="38"/>
  <c r="C239" i="38"/>
  <c r="D239" i="38"/>
  <c r="E239" i="38"/>
  <c r="F239" i="38"/>
  <c r="C240" i="38"/>
  <c r="D240" i="38"/>
  <c r="E240" i="38"/>
  <c r="F240" i="38"/>
  <c r="C241" i="38"/>
  <c r="D241" i="38"/>
  <c r="E241" i="38"/>
  <c r="F241" i="38"/>
  <c r="C242" i="38"/>
  <c r="D242" i="38"/>
  <c r="E242" i="38"/>
  <c r="F242" i="38"/>
  <c r="C243" i="38"/>
  <c r="D243" i="38"/>
  <c r="E243" i="38"/>
  <c r="F243" i="38"/>
  <c r="C244" i="38"/>
  <c r="D244" i="38"/>
  <c r="E244" i="38"/>
  <c r="F244" i="38"/>
  <c r="C245" i="38"/>
  <c r="D245" i="38"/>
  <c r="E245" i="38"/>
  <c r="F245" i="38"/>
  <c r="C246" i="38"/>
  <c r="D246" i="38"/>
  <c r="E246" i="38"/>
  <c r="F246" i="38"/>
  <c r="C247" i="38"/>
  <c r="D247" i="38"/>
  <c r="E247" i="38"/>
  <c r="F247" i="38"/>
  <c r="C248" i="38"/>
  <c r="D248" i="38"/>
  <c r="E248" i="38"/>
  <c r="F248" i="38"/>
  <c r="C249" i="38"/>
  <c r="D249" i="38"/>
  <c r="E249" i="38"/>
  <c r="F249" i="38"/>
  <c r="C250" i="38"/>
  <c r="D250" i="38"/>
  <c r="E250" i="38"/>
  <c r="F250" i="38"/>
  <c r="C251" i="38"/>
  <c r="D251" i="38"/>
  <c r="E251" i="38"/>
  <c r="F251" i="38"/>
  <c r="C252" i="38"/>
  <c r="D252" i="38"/>
  <c r="E252" i="38"/>
  <c r="F252" i="38"/>
  <c r="C253" i="38"/>
  <c r="D253" i="38"/>
  <c r="E253" i="38"/>
  <c r="F253" i="38"/>
  <c r="C254" i="38"/>
  <c r="D254" i="38"/>
  <c r="E254" i="38"/>
  <c r="F254" i="38"/>
  <c r="C255" i="38"/>
  <c r="D255" i="38"/>
  <c r="E255" i="38"/>
  <c r="F255" i="38"/>
  <c r="C256" i="38"/>
  <c r="D256" i="38"/>
  <c r="E256" i="38"/>
  <c r="F256" i="38"/>
  <c r="C257" i="38"/>
  <c r="D257" i="38"/>
  <c r="E257" i="38"/>
  <c r="F257" i="38"/>
  <c r="C258" i="38"/>
  <c r="D258" i="38"/>
  <c r="E258" i="38"/>
  <c r="F258" i="38"/>
  <c r="C259" i="38"/>
  <c r="D259" i="38"/>
  <c r="E259" i="38"/>
  <c r="F259" i="38"/>
  <c r="C260" i="38"/>
  <c r="D260" i="38"/>
  <c r="E260" i="38"/>
  <c r="F260" i="38"/>
  <c r="C261" i="38"/>
  <c r="D261" i="38"/>
  <c r="E261" i="38"/>
  <c r="F261" i="38"/>
  <c r="C262" i="38"/>
  <c r="D262" i="38"/>
  <c r="E262" i="38"/>
  <c r="F262" i="38"/>
  <c r="C263" i="38"/>
  <c r="D263" i="38"/>
  <c r="E263" i="38"/>
  <c r="F263" i="38"/>
  <c r="C264" i="38"/>
  <c r="D264" i="38"/>
  <c r="E264" i="38"/>
  <c r="F264" i="38"/>
  <c r="C265" i="38"/>
  <c r="D265" i="38"/>
  <c r="E265" i="38"/>
  <c r="F265" i="38"/>
  <c r="C266" i="38"/>
  <c r="D266" i="38"/>
  <c r="E266" i="38"/>
  <c r="F266" i="38"/>
  <c r="C267" i="38"/>
  <c r="D267" i="38"/>
  <c r="E267" i="38"/>
  <c r="F267" i="38"/>
  <c r="C268" i="38"/>
  <c r="D268" i="38"/>
  <c r="E268" i="38"/>
  <c r="F268" i="38"/>
  <c r="C269" i="38"/>
  <c r="D269" i="38"/>
  <c r="E269" i="38"/>
  <c r="F269" i="38"/>
  <c r="C270" i="38"/>
  <c r="D270" i="38"/>
  <c r="E270" i="38"/>
  <c r="F270" i="38"/>
  <c r="C271" i="38"/>
  <c r="D271" i="38"/>
  <c r="E271" i="38"/>
  <c r="F271" i="38"/>
  <c r="C272" i="38"/>
  <c r="D272" i="38"/>
  <c r="E272" i="38"/>
  <c r="F272" i="38"/>
  <c r="C273" i="38"/>
  <c r="D273" i="38"/>
  <c r="E273" i="38"/>
  <c r="F273" i="38"/>
  <c r="C274" i="38"/>
  <c r="D274" i="38"/>
  <c r="E274" i="38"/>
  <c r="F274" i="38"/>
  <c r="C275" i="38"/>
  <c r="D275" i="38"/>
  <c r="E275" i="38"/>
  <c r="F275" i="38"/>
  <c r="C276" i="38"/>
  <c r="D276" i="38"/>
  <c r="E276" i="38"/>
  <c r="F276" i="38"/>
  <c r="C277" i="38"/>
  <c r="D277" i="38"/>
  <c r="E277" i="38"/>
  <c r="F277" i="38"/>
  <c r="C278" i="38"/>
  <c r="D278" i="38"/>
  <c r="E278" i="38"/>
  <c r="F278" i="38"/>
  <c r="C279" i="38"/>
  <c r="D279" i="38"/>
  <c r="E279" i="38"/>
  <c r="F279" i="38"/>
  <c r="C280" i="38"/>
  <c r="D280" i="38"/>
  <c r="E280" i="38"/>
  <c r="F280" i="38"/>
  <c r="C281" i="38"/>
  <c r="D281" i="38"/>
  <c r="E281" i="38"/>
  <c r="F281" i="38"/>
  <c r="C282" i="38"/>
  <c r="D282" i="38"/>
  <c r="E282" i="38"/>
  <c r="F282" i="38"/>
  <c r="C283" i="38"/>
  <c r="D283" i="38"/>
  <c r="E283" i="38"/>
  <c r="F283" i="38"/>
  <c r="C284" i="38"/>
  <c r="D284" i="38"/>
  <c r="E284" i="38"/>
  <c r="F284" i="38"/>
  <c r="C285" i="38"/>
  <c r="D285" i="38"/>
  <c r="E285" i="38"/>
  <c r="F285" i="38"/>
  <c r="C286" i="38"/>
  <c r="D286" i="38"/>
  <c r="E286" i="38"/>
  <c r="F286" i="38"/>
  <c r="C287" i="38"/>
  <c r="D287" i="38"/>
  <c r="E287" i="38"/>
  <c r="F287" i="38"/>
  <c r="C288" i="38"/>
  <c r="D288" i="38"/>
  <c r="E288" i="38"/>
  <c r="F288" i="38"/>
  <c r="C289" i="38"/>
  <c r="D289" i="38"/>
  <c r="E289" i="38"/>
  <c r="F289" i="38"/>
  <c r="C290" i="38"/>
  <c r="D290" i="38"/>
  <c r="E290" i="38"/>
  <c r="F290" i="38"/>
  <c r="C291" i="38"/>
  <c r="D291" i="38"/>
  <c r="E291" i="38"/>
  <c r="F291" i="38"/>
  <c r="C292" i="38"/>
  <c r="D292" i="38"/>
  <c r="E292" i="38"/>
  <c r="F292" i="38"/>
  <c r="C293" i="38"/>
  <c r="D293" i="38"/>
  <c r="E293" i="38"/>
  <c r="F293" i="38"/>
  <c r="C294" i="38"/>
  <c r="D294" i="38"/>
  <c r="E294" i="38"/>
  <c r="F294" i="38"/>
  <c r="C295" i="38"/>
  <c r="D295" i="38"/>
  <c r="E295" i="38"/>
  <c r="F295" i="38"/>
  <c r="C296" i="38"/>
  <c r="D296" i="38"/>
  <c r="E296" i="38"/>
  <c r="F296" i="38"/>
  <c r="C297" i="38"/>
  <c r="D297" i="38"/>
  <c r="E297" i="38"/>
  <c r="F297" i="38"/>
  <c r="C298" i="38"/>
  <c r="D298" i="38"/>
  <c r="E298" i="38"/>
  <c r="F298" i="38"/>
  <c r="C299" i="38"/>
  <c r="D299" i="38"/>
  <c r="E299" i="38"/>
  <c r="F299" i="38"/>
  <c r="C300" i="38"/>
  <c r="D300" i="38"/>
  <c r="E300" i="38"/>
  <c r="F300" i="38"/>
  <c r="C301" i="38"/>
  <c r="D301" i="38"/>
  <c r="E301" i="38"/>
  <c r="F301" i="38"/>
  <c r="C302" i="38"/>
  <c r="D302" i="38"/>
  <c r="E302" i="38"/>
  <c r="F302" i="38"/>
  <c r="C303" i="38"/>
  <c r="D303" i="38"/>
  <c r="E303" i="38"/>
  <c r="F303" i="38"/>
  <c r="C304" i="38"/>
  <c r="D304" i="38"/>
  <c r="E304" i="38"/>
  <c r="F304" i="38"/>
  <c r="C305" i="38"/>
  <c r="D305" i="38"/>
  <c r="E305" i="38"/>
  <c r="F305" i="38"/>
  <c r="C306" i="38"/>
  <c r="D306" i="38"/>
  <c r="E306" i="38"/>
  <c r="F306" i="38"/>
  <c r="C307" i="38"/>
  <c r="D307" i="38"/>
  <c r="E307" i="38"/>
  <c r="F307" i="38"/>
  <c r="C308" i="38"/>
  <c r="D308" i="38"/>
  <c r="E308" i="38"/>
  <c r="F308" i="38"/>
  <c r="C309" i="38"/>
  <c r="D309" i="38"/>
  <c r="E309" i="38"/>
  <c r="F309" i="38"/>
  <c r="C310" i="38"/>
  <c r="D310" i="38"/>
  <c r="E310" i="38"/>
  <c r="F310" i="38"/>
  <c r="C311" i="38"/>
  <c r="D311" i="38"/>
  <c r="E311" i="38"/>
  <c r="F311" i="38"/>
  <c r="C312" i="38"/>
  <c r="D312" i="38"/>
  <c r="E312" i="38"/>
  <c r="F312" i="38"/>
  <c r="C313" i="38"/>
  <c r="D313" i="38"/>
  <c r="E313" i="38"/>
  <c r="F313" i="38"/>
  <c r="C314" i="38"/>
  <c r="D314" i="38"/>
  <c r="E314" i="38"/>
  <c r="F314" i="38"/>
  <c r="C315" i="38"/>
  <c r="D315" i="38"/>
  <c r="E315" i="38"/>
  <c r="F315" i="38"/>
  <c r="C316" i="38"/>
  <c r="D316" i="38"/>
  <c r="E316" i="38"/>
  <c r="F316" i="38"/>
  <c r="C317" i="38"/>
  <c r="D317" i="38"/>
  <c r="E317" i="38"/>
  <c r="F317" i="38"/>
  <c r="C318" i="38"/>
  <c r="D318" i="38"/>
  <c r="E318" i="38"/>
  <c r="F318" i="38"/>
  <c r="C319" i="38"/>
  <c r="D319" i="38"/>
  <c r="E319" i="38"/>
  <c r="F319" i="38"/>
  <c r="C320" i="38"/>
  <c r="D320" i="38"/>
  <c r="E320" i="38"/>
  <c r="F320" i="38"/>
  <c r="C321" i="38"/>
  <c r="D321" i="38"/>
  <c r="E321" i="38"/>
  <c r="F321" i="38"/>
  <c r="C322" i="38"/>
  <c r="D322" i="38"/>
  <c r="E322" i="38"/>
  <c r="F322" i="38"/>
  <c r="C323" i="38"/>
  <c r="D323" i="38"/>
  <c r="E323" i="38"/>
  <c r="F323" i="38"/>
  <c r="C324" i="38"/>
  <c r="D324" i="38"/>
  <c r="E324" i="38"/>
  <c r="F324" i="38"/>
  <c r="C325" i="38"/>
  <c r="D325" i="38"/>
  <c r="E325" i="38"/>
  <c r="F325" i="38"/>
  <c r="C326" i="38"/>
  <c r="D326" i="38"/>
  <c r="E326" i="38"/>
  <c r="F326" i="38"/>
  <c r="C327" i="38"/>
  <c r="D327" i="38"/>
  <c r="E327" i="38"/>
  <c r="F327" i="38"/>
  <c r="C328" i="38"/>
  <c r="D328" i="38"/>
  <c r="E328" i="38"/>
  <c r="F328" i="38"/>
  <c r="C329" i="38"/>
  <c r="D329" i="38"/>
  <c r="E329" i="38"/>
  <c r="F329" i="38"/>
  <c r="C330" i="38"/>
  <c r="D330" i="38"/>
  <c r="E330" i="38"/>
  <c r="F330" i="38"/>
  <c r="C331" i="38"/>
  <c r="D331" i="38"/>
  <c r="E331" i="38"/>
  <c r="F331" i="38"/>
  <c r="C332" i="38"/>
  <c r="D332" i="38"/>
  <c r="E332" i="38"/>
  <c r="F332" i="38"/>
  <c r="C333" i="38"/>
  <c r="D333" i="38"/>
  <c r="E333" i="38"/>
  <c r="F333" i="38"/>
  <c r="C334" i="38"/>
  <c r="D334" i="38"/>
  <c r="E334" i="38"/>
  <c r="F334" i="38"/>
  <c r="C335" i="38"/>
  <c r="D335" i="38"/>
  <c r="E335" i="38"/>
  <c r="F335" i="38"/>
  <c r="C336" i="38"/>
  <c r="D336" i="38"/>
  <c r="E336" i="38"/>
  <c r="F336" i="38"/>
  <c r="C337" i="38"/>
  <c r="D337" i="38"/>
  <c r="E337" i="38"/>
  <c r="F337" i="38"/>
  <c r="C338" i="38"/>
  <c r="D338" i="38"/>
  <c r="E338" i="38"/>
  <c r="F338" i="38"/>
  <c r="C339" i="38"/>
  <c r="D339" i="38"/>
  <c r="E339" i="38"/>
  <c r="F339" i="38"/>
  <c r="C340" i="38"/>
  <c r="D340" i="38"/>
  <c r="E340" i="38"/>
  <c r="F340" i="38"/>
  <c r="C341" i="38"/>
  <c r="D341" i="38"/>
  <c r="E341" i="38"/>
  <c r="F341" i="38"/>
  <c r="C342" i="38"/>
  <c r="D342" i="38"/>
  <c r="E342" i="38"/>
  <c r="F342" i="38"/>
  <c r="C343" i="38"/>
  <c r="D343" i="38"/>
  <c r="E343" i="38"/>
  <c r="F343" i="38"/>
  <c r="C344" i="38"/>
  <c r="D344" i="38"/>
  <c r="E344" i="38"/>
  <c r="F344" i="38"/>
  <c r="C345" i="38"/>
  <c r="D345" i="38"/>
  <c r="E345" i="38"/>
  <c r="F345" i="38"/>
  <c r="C346" i="38"/>
  <c r="D346" i="38"/>
  <c r="E346" i="38"/>
  <c r="F346" i="38"/>
  <c r="C347" i="38"/>
  <c r="D347" i="38"/>
  <c r="E347" i="38"/>
  <c r="F347" i="38"/>
  <c r="C348" i="38"/>
  <c r="D348" i="38"/>
  <c r="E348" i="38"/>
  <c r="F348" i="38"/>
  <c r="C349" i="38"/>
  <c r="D349" i="38"/>
  <c r="E349" i="38"/>
  <c r="F349" i="38"/>
  <c r="C350" i="38"/>
  <c r="D350" i="38"/>
  <c r="E350" i="38"/>
  <c r="F350" i="38"/>
  <c r="C351" i="38"/>
  <c r="D351" i="38"/>
  <c r="E351" i="38"/>
  <c r="F351" i="38"/>
  <c r="C352" i="38"/>
  <c r="D352" i="38"/>
  <c r="E352" i="38"/>
  <c r="F352" i="38"/>
  <c r="C353" i="38"/>
  <c r="D353" i="38"/>
  <c r="E353" i="38"/>
  <c r="F353" i="38"/>
  <c r="C354" i="38"/>
  <c r="D354" i="38"/>
  <c r="E354" i="38"/>
  <c r="F354" i="38"/>
  <c r="C355" i="38"/>
  <c r="D355" i="38"/>
  <c r="E355" i="38"/>
  <c r="F355" i="38"/>
  <c r="C356" i="38"/>
  <c r="D356" i="38"/>
  <c r="E356" i="38"/>
  <c r="F356" i="38"/>
  <c r="C357" i="38"/>
  <c r="D357" i="38"/>
  <c r="E357" i="38"/>
  <c r="F357" i="38"/>
  <c r="C358" i="38"/>
  <c r="D358" i="38"/>
  <c r="E358" i="38"/>
  <c r="F358" i="38"/>
  <c r="C359" i="38"/>
  <c r="D359" i="38"/>
  <c r="E359" i="38"/>
  <c r="F359" i="38"/>
  <c r="C360" i="38"/>
  <c r="D360" i="38"/>
  <c r="E360" i="38"/>
  <c r="F360" i="38"/>
  <c r="C361" i="38"/>
  <c r="D361" i="38"/>
  <c r="E361" i="38"/>
  <c r="F361" i="38"/>
  <c r="C362" i="38"/>
  <c r="D362" i="38"/>
  <c r="E362" i="38"/>
  <c r="F362" i="38"/>
  <c r="C363" i="38"/>
  <c r="D363" i="38"/>
  <c r="E363" i="38"/>
  <c r="F363" i="38"/>
  <c r="C364" i="38"/>
  <c r="D364" i="38"/>
  <c r="E364" i="38"/>
  <c r="F364" i="38"/>
  <c r="C365" i="38"/>
  <c r="D365" i="38"/>
  <c r="E365" i="38"/>
  <c r="F365" i="38"/>
  <c r="C366" i="38"/>
  <c r="D366" i="38"/>
  <c r="E366" i="38"/>
  <c r="F366" i="38"/>
  <c r="C367" i="38"/>
  <c r="D367" i="38"/>
  <c r="E367" i="38"/>
  <c r="F367" i="38"/>
  <c r="C368" i="38"/>
  <c r="D368" i="38"/>
  <c r="E368" i="38"/>
  <c r="F368" i="38"/>
  <c r="C369" i="38"/>
  <c r="D369" i="38"/>
  <c r="E369" i="38"/>
  <c r="F369" i="38"/>
  <c r="C370" i="38"/>
  <c r="D370" i="38"/>
  <c r="E370" i="38"/>
  <c r="F370" i="38"/>
  <c r="C371" i="38"/>
  <c r="D371" i="38"/>
  <c r="E371" i="38"/>
  <c r="F371" i="38"/>
  <c r="C372" i="38"/>
  <c r="D372" i="38"/>
  <c r="E372" i="38"/>
  <c r="F372" i="38"/>
  <c r="C373" i="38"/>
  <c r="D373" i="38"/>
  <c r="E373" i="38"/>
  <c r="F373" i="38"/>
  <c r="C374" i="38"/>
  <c r="D374" i="38"/>
  <c r="E374" i="38"/>
  <c r="F374" i="38"/>
  <c r="C375" i="38"/>
  <c r="D375" i="38"/>
  <c r="E375" i="38"/>
  <c r="F375" i="38"/>
  <c r="C376" i="38"/>
  <c r="D376" i="38"/>
  <c r="E376" i="38"/>
  <c r="F376" i="38"/>
  <c r="C377" i="38"/>
  <c r="D377" i="38"/>
  <c r="E377" i="38"/>
  <c r="F377" i="38"/>
  <c r="C378" i="38"/>
  <c r="D378" i="38"/>
  <c r="E378" i="38"/>
  <c r="F378" i="38"/>
  <c r="C379" i="38"/>
  <c r="D379" i="38"/>
  <c r="E379" i="38"/>
  <c r="F379" i="38"/>
  <c r="C380" i="38"/>
  <c r="D380" i="38"/>
  <c r="E380" i="38"/>
  <c r="F380" i="38"/>
  <c r="C381" i="38"/>
  <c r="D381" i="38"/>
  <c r="E381" i="38"/>
  <c r="F381" i="38"/>
  <c r="C382" i="38"/>
  <c r="D382" i="38"/>
  <c r="E382" i="38"/>
  <c r="F382" i="38"/>
  <c r="C383" i="38"/>
  <c r="D383" i="38"/>
  <c r="E383" i="38"/>
  <c r="F383" i="38"/>
  <c r="C384" i="38"/>
  <c r="D384" i="38"/>
  <c r="E384" i="38"/>
  <c r="F384" i="38"/>
  <c r="C385" i="38"/>
  <c r="D385" i="38"/>
  <c r="E385" i="38"/>
  <c r="F385" i="38"/>
  <c r="C386" i="38"/>
  <c r="D386" i="38"/>
  <c r="E386" i="38"/>
  <c r="F386" i="38"/>
  <c r="C387" i="38"/>
  <c r="D387" i="38"/>
  <c r="E387" i="38"/>
  <c r="F387" i="38"/>
  <c r="C388" i="38"/>
  <c r="D388" i="38"/>
  <c r="E388" i="38"/>
  <c r="F388" i="38"/>
  <c r="C389" i="38"/>
  <c r="D389" i="38"/>
  <c r="E389" i="38"/>
  <c r="F389" i="38"/>
  <c r="C390" i="38"/>
  <c r="D390" i="38"/>
  <c r="E390" i="38"/>
  <c r="F390" i="38"/>
  <c r="C391" i="38"/>
  <c r="D391" i="38"/>
  <c r="E391" i="38"/>
  <c r="F391" i="38"/>
  <c r="C392" i="38"/>
  <c r="D392" i="38"/>
  <c r="E392" i="38"/>
  <c r="F392" i="38"/>
  <c r="C393" i="38"/>
  <c r="D393" i="38"/>
  <c r="E393" i="38"/>
  <c r="F393" i="38"/>
  <c r="C394" i="38"/>
  <c r="D394" i="38"/>
  <c r="E394" i="38"/>
  <c r="F394" i="38"/>
  <c r="C395" i="38"/>
  <c r="D395" i="38"/>
  <c r="E395" i="38"/>
  <c r="F395" i="38"/>
  <c r="C396" i="38"/>
  <c r="D396" i="38"/>
  <c r="E396" i="38"/>
  <c r="F396" i="38"/>
  <c r="C397" i="38"/>
  <c r="D397" i="38"/>
  <c r="E397" i="38"/>
  <c r="F397" i="38"/>
  <c r="C398" i="38"/>
  <c r="D398" i="38"/>
  <c r="E398" i="38"/>
  <c r="F398" i="38"/>
  <c r="C399" i="38"/>
  <c r="D399" i="38"/>
  <c r="E399" i="38"/>
  <c r="F399" i="38"/>
  <c r="C400" i="38"/>
  <c r="D400" i="38"/>
  <c r="E400" i="38"/>
  <c r="F400" i="38"/>
  <c r="C401" i="38"/>
  <c r="D401" i="38"/>
  <c r="E401" i="38"/>
  <c r="F401" i="38"/>
  <c r="C402" i="38"/>
  <c r="D402" i="38"/>
  <c r="E402" i="38"/>
  <c r="F402" i="38"/>
  <c r="C403" i="38"/>
  <c r="D403" i="38"/>
  <c r="E403" i="38"/>
  <c r="F403" i="38"/>
  <c r="C404" i="38"/>
  <c r="D404" i="38"/>
  <c r="E404" i="38"/>
  <c r="F404" i="38"/>
  <c r="C405" i="38"/>
  <c r="D405" i="38"/>
  <c r="E405" i="38"/>
  <c r="F405" i="38"/>
  <c r="C406" i="38"/>
  <c r="D406" i="38"/>
  <c r="E406" i="38"/>
  <c r="F406" i="38"/>
  <c r="C407" i="38"/>
  <c r="D407" i="38"/>
  <c r="E407" i="38"/>
  <c r="F407" i="38"/>
  <c r="C408" i="38"/>
  <c r="D408" i="38"/>
  <c r="E408" i="38"/>
  <c r="F408" i="38"/>
  <c r="C409" i="38"/>
  <c r="D409" i="38"/>
  <c r="E409" i="38"/>
  <c r="F409" i="38"/>
  <c r="C410" i="38"/>
  <c r="D410" i="38"/>
  <c r="E410" i="38"/>
  <c r="F410" i="38"/>
  <c r="C411" i="38"/>
  <c r="D411" i="38"/>
  <c r="E411" i="38"/>
  <c r="F411" i="38"/>
  <c r="C412" i="38"/>
  <c r="D412" i="38"/>
  <c r="E412" i="38"/>
  <c r="F412" i="38"/>
  <c r="C413" i="38"/>
  <c r="D413" i="38"/>
  <c r="E413" i="38"/>
  <c r="F413" i="38"/>
  <c r="C414" i="38"/>
  <c r="D414" i="38"/>
  <c r="E414" i="38"/>
  <c r="F414" i="38"/>
  <c r="C415" i="38"/>
  <c r="D415" i="38"/>
  <c r="E415" i="38"/>
  <c r="F415" i="38"/>
  <c r="C416" i="38"/>
  <c r="D416" i="38"/>
  <c r="E416" i="38"/>
  <c r="F416" i="38"/>
  <c r="C417" i="38"/>
  <c r="D417" i="38"/>
  <c r="E417" i="38"/>
  <c r="F417" i="38"/>
  <c r="C418" i="38"/>
  <c r="D418" i="38"/>
  <c r="E418" i="38"/>
  <c r="F418" i="38"/>
  <c r="C419" i="38"/>
  <c r="D419" i="38"/>
  <c r="E419" i="38"/>
  <c r="F419" i="38"/>
  <c r="C420" i="38"/>
  <c r="D420" i="38"/>
  <c r="E420" i="38"/>
  <c r="F420" i="38"/>
  <c r="C421" i="38"/>
  <c r="D421" i="38"/>
  <c r="E421" i="38"/>
  <c r="F421" i="38"/>
  <c r="C422" i="38"/>
  <c r="D422" i="38"/>
  <c r="E422" i="38"/>
  <c r="F422" i="38"/>
  <c r="C423" i="38"/>
  <c r="D423" i="38"/>
  <c r="E423" i="38"/>
  <c r="F423" i="38"/>
  <c r="C424" i="38"/>
  <c r="D424" i="38"/>
  <c r="E424" i="38"/>
  <c r="F424" i="38"/>
  <c r="C425" i="38"/>
  <c r="D425" i="38"/>
  <c r="E425" i="38"/>
  <c r="F425" i="38"/>
  <c r="C426" i="38"/>
  <c r="D426" i="38"/>
  <c r="E426" i="38"/>
  <c r="F426" i="38"/>
  <c r="C427" i="38"/>
  <c r="D427" i="38"/>
  <c r="E427" i="38"/>
  <c r="F427" i="38"/>
  <c r="C428" i="38"/>
  <c r="D428" i="38"/>
  <c r="E428" i="38"/>
  <c r="F428" i="38"/>
  <c r="C429" i="38"/>
  <c r="D429" i="38"/>
  <c r="E429" i="38"/>
  <c r="F429" i="38"/>
  <c r="C430" i="38"/>
  <c r="D430" i="38"/>
  <c r="E430" i="38"/>
  <c r="F430" i="38"/>
  <c r="C431" i="38"/>
  <c r="D431" i="38"/>
  <c r="E431" i="38"/>
  <c r="F431" i="38"/>
  <c r="C432" i="38"/>
  <c r="D432" i="38"/>
  <c r="E432" i="38"/>
  <c r="F432" i="38"/>
  <c r="C433" i="38"/>
  <c r="D433" i="38"/>
  <c r="E433" i="38"/>
  <c r="F433" i="38"/>
  <c r="C434" i="38"/>
  <c r="D434" i="38"/>
  <c r="E434" i="38"/>
  <c r="F434" i="38"/>
  <c r="C435" i="38"/>
  <c r="D435" i="38"/>
  <c r="E435" i="38"/>
  <c r="F435" i="38"/>
  <c r="C436" i="38"/>
  <c r="D436" i="38"/>
  <c r="E436" i="38"/>
  <c r="F436" i="38"/>
  <c r="C437" i="38"/>
  <c r="D437" i="38"/>
  <c r="E437" i="38"/>
  <c r="F437" i="38"/>
  <c r="C438" i="38"/>
  <c r="D438" i="38"/>
  <c r="E438" i="38"/>
  <c r="F438" i="38"/>
  <c r="C439" i="38"/>
  <c r="D439" i="38"/>
  <c r="E439" i="38"/>
  <c r="F439" i="38"/>
  <c r="C440" i="38"/>
  <c r="D440" i="38"/>
  <c r="E440" i="38"/>
  <c r="F440" i="38"/>
  <c r="C441" i="38"/>
  <c r="D441" i="38"/>
  <c r="E441" i="38"/>
  <c r="F441" i="38"/>
  <c r="C442" i="38"/>
  <c r="D442" i="38"/>
  <c r="E442" i="38"/>
  <c r="F442" i="38"/>
  <c r="C443" i="38"/>
  <c r="D443" i="38"/>
  <c r="E443" i="38"/>
  <c r="F443" i="38"/>
  <c r="C444" i="38"/>
  <c r="D444" i="38"/>
  <c r="E444" i="38"/>
  <c r="F444" i="38"/>
  <c r="C445" i="38"/>
  <c r="D445" i="38"/>
  <c r="E445" i="38"/>
  <c r="F445" i="38"/>
  <c r="C446" i="38"/>
  <c r="D446" i="38"/>
  <c r="E446" i="38"/>
  <c r="F446" i="38"/>
  <c r="C447" i="38"/>
  <c r="D447" i="38"/>
  <c r="E447" i="38"/>
  <c r="F447" i="38"/>
  <c r="C448" i="38"/>
  <c r="D448" i="38"/>
  <c r="E448" i="38"/>
  <c r="F448" i="38"/>
  <c r="C449" i="38"/>
  <c r="D449" i="38"/>
  <c r="E449" i="38"/>
  <c r="F449" i="38"/>
  <c r="C450" i="38"/>
  <c r="D450" i="38"/>
  <c r="E450" i="38"/>
  <c r="F450" i="38"/>
  <c r="C451" i="38"/>
  <c r="D451" i="38"/>
  <c r="E451" i="38"/>
  <c r="F451" i="38"/>
  <c r="C452" i="38"/>
  <c r="D452" i="38"/>
  <c r="E452" i="38"/>
  <c r="F452" i="38"/>
  <c r="C453" i="38"/>
  <c r="D453" i="38"/>
  <c r="E453" i="38"/>
  <c r="F453" i="38"/>
  <c r="C454" i="38"/>
  <c r="D454" i="38"/>
  <c r="E454" i="38"/>
  <c r="F454" i="38"/>
  <c r="C455" i="38"/>
  <c r="D455" i="38"/>
  <c r="E455" i="38"/>
  <c r="F455" i="38"/>
  <c r="C456" i="38"/>
  <c r="D456" i="38"/>
  <c r="E456" i="38"/>
  <c r="F456" i="38"/>
  <c r="C457" i="38"/>
  <c r="D457" i="38"/>
  <c r="E457" i="38"/>
  <c r="F457" i="38"/>
  <c r="C458" i="38"/>
  <c r="D458" i="38"/>
  <c r="E458" i="38"/>
  <c r="F458" i="38"/>
  <c r="C459" i="38"/>
  <c r="D459" i="38"/>
  <c r="E459" i="38"/>
  <c r="F459" i="38"/>
  <c r="C460" i="38"/>
  <c r="D460" i="38"/>
  <c r="E460" i="38"/>
  <c r="F460" i="38"/>
  <c r="C461" i="38"/>
  <c r="D461" i="38"/>
  <c r="E461" i="38"/>
  <c r="F461" i="38"/>
  <c r="C462" i="38"/>
  <c r="D462" i="38"/>
  <c r="E462" i="38"/>
  <c r="F462" i="38"/>
  <c r="C463" i="38"/>
  <c r="D463" i="38"/>
  <c r="E463" i="38"/>
  <c r="F463" i="38"/>
  <c r="C464" i="38"/>
  <c r="D464" i="38"/>
  <c r="E464" i="38"/>
  <c r="F464" i="38"/>
  <c r="C465" i="38"/>
  <c r="D465" i="38"/>
  <c r="E465" i="38"/>
  <c r="F465" i="38"/>
  <c r="C466" i="38"/>
  <c r="D466" i="38"/>
  <c r="E466" i="38"/>
  <c r="F466" i="38"/>
  <c r="C467" i="38"/>
  <c r="D467" i="38"/>
  <c r="E467" i="38"/>
  <c r="F467" i="38"/>
  <c r="C468" i="38"/>
  <c r="D468" i="38"/>
  <c r="E468" i="38"/>
  <c r="F468" i="38"/>
  <c r="C469" i="38"/>
  <c r="D469" i="38"/>
  <c r="E469" i="38"/>
  <c r="F469" i="38"/>
  <c r="C470" i="38"/>
  <c r="D470" i="38"/>
  <c r="E470" i="38"/>
  <c r="F470" i="38"/>
  <c r="C471" i="38"/>
  <c r="D471" i="38"/>
  <c r="E471" i="38"/>
  <c r="F471" i="38"/>
  <c r="C472" i="38"/>
  <c r="D472" i="38"/>
  <c r="E472" i="38"/>
  <c r="F472" i="38"/>
  <c r="C473" i="38"/>
  <c r="D473" i="38"/>
  <c r="E473" i="38"/>
  <c r="F473" i="38"/>
  <c r="C474" i="38"/>
  <c r="D474" i="38"/>
  <c r="E474" i="38"/>
  <c r="F474" i="38"/>
  <c r="C475" i="38"/>
  <c r="D475" i="38"/>
  <c r="E475" i="38"/>
  <c r="F475" i="38"/>
  <c r="C476" i="38"/>
  <c r="D476" i="38"/>
  <c r="E476" i="38"/>
  <c r="F476" i="38"/>
  <c r="C477" i="38"/>
  <c r="D477" i="38"/>
  <c r="E477" i="38"/>
  <c r="F477" i="38"/>
  <c r="C478" i="38"/>
  <c r="D478" i="38"/>
  <c r="E478" i="38"/>
  <c r="F478" i="38"/>
  <c r="C479" i="38"/>
  <c r="D479" i="38"/>
  <c r="E479" i="38"/>
  <c r="F479" i="38"/>
  <c r="C480" i="38"/>
  <c r="D480" i="38"/>
  <c r="E480" i="38"/>
  <c r="F480" i="38"/>
  <c r="C481" i="38"/>
  <c r="D481" i="38"/>
  <c r="E481" i="38"/>
  <c r="F481" i="38"/>
  <c r="C482" i="38"/>
  <c r="D482" i="38"/>
  <c r="E482" i="38"/>
  <c r="F482" i="38"/>
  <c r="C483" i="38"/>
  <c r="D483" i="38"/>
  <c r="E483" i="38"/>
  <c r="F483" i="38"/>
  <c r="C484" i="38"/>
  <c r="D484" i="38"/>
  <c r="E484" i="38"/>
  <c r="F484" i="38"/>
  <c r="C485" i="38"/>
  <c r="D485" i="38"/>
  <c r="E485" i="38"/>
  <c r="F485" i="38"/>
  <c r="C486" i="38"/>
  <c r="D486" i="38"/>
  <c r="E486" i="38"/>
  <c r="F486" i="38"/>
  <c r="C487" i="38"/>
  <c r="D487" i="38"/>
  <c r="E487" i="38"/>
  <c r="F487" i="38"/>
  <c r="C488" i="38"/>
  <c r="D488" i="38"/>
  <c r="E488" i="38"/>
  <c r="F488" i="38"/>
  <c r="C489" i="38"/>
  <c r="D489" i="38"/>
  <c r="E489" i="38"/>
  <c r="F489" i="38"/>
  <c r="C490" i="38"/>
  <c r="D490" i="38"/>
  <c r="E490" i="38"/>
  <c r="F490" i="38"/>
  <c r="C491" i="38"/>
  <c r="D491" i="38"/>
  <c r="E491" i="38"/>
  <c r="F491" i="38"/>
  <c r="C492" i="38"/>
  <c r="D492" i="38"/>
  <c r="E492" i="38"/>
  <c r="F492" i="38"/>
  <c r="C493" i="38"/>
  <c r="D493" i="38"/>
  <c r="E493" i="38"/>
  <c r="F493" i="38"/>
  <c r="C494" i="38"/>
  <c r="D494" i="38"/>
  <c r="E494" i="38"/>
  <c r="F494" i="38"/>
  <c r="C495" i="38"/>
  <c r="D495" i="38"/>
  <c r="E495" i="38"/>
  <c r="F495" i="38"/>
  <c r="C496" i="38"/>
  <c r="D496" i="38"/>
  <c r="E496" i="38"/>
  <c r="F496" i="38"/>
  <c r="C497" i="38"/>
  <c r="D497" i="38"/>
  <c r="E497" i="38"/>
  <c r="F497" i="38"/>
  <c r="C498" i="38"/>
  <c r="D498" i="38"/>
  <c r="E498" i="38"/>
  <c r="F498" i="38"/>
  <c r="C499" i="38"/>
  <c r="D499" i="38"/>
  <c r="E499" i="38"/>
  <c r="F499" i="38"/>
  <c r="C500" i="38"/>
  <c r="D500" i="38"/>
  <c r="E500" i="38"/>
  <c r="F500" i="38"/>
  <c r="C501" i="38"/>
  <c r="D501" i="38"/>
  <c r="E501" i="38"/>
  <c r="F501" i="38"/>
  <c r="C502" i="38"/>
  <c r="D502" i="38"/>
  <c r="E502" i="38"/>
  <c r="F502" i="38"/>
  <c r="C503" i="38"/>
  <c r="D503" i="38"/>
  <c r="E503" i="38"/>
  <c r="F503" i="38"/>
  <c r="C504" i="38"/>
  <c r="D504" i="38"/>
  <c r="E504" i="38"/>
  <c r="F504" i="38"/>
  <c r="C505" i="38"/>
  <c r="D505" i="38"/>
  <c r="E505" i="38"/>
  <c r="F505" i="38"/>
  <c r="C506" i="38"/>
  <c r="D506" i="38"/>
  <c r="E506" i="38"/>
  <c r="F506" i="38"/>
  <c r="C507" i="38"/>
  <c r="D507" i="38"/>
  <c r="E507" i="38"/>
  <c r="F507" i="38"/>
  <c r="C508" i="38"/>
  <c r="D508" i="38"/>
  <c r="E508" i="38"/>
  <c r="F508" i="38"/>
  <c r="C509" i="38"/>
  <c r="D509" i="38"/>
  <c r="E509" i="38"/>
  <c r="F509" i="38"/>
  <c r="C510" i="38"/>
  <c r="D510" i="38"/>
  <c r="E510" i="38"/>
  <c r="F510" i="38"/>
  <c r="C511" i="38"/>
  <c r="D511" i="38"/>
  <c r="E511" i="38"/>
  <c r="F511" i="38"/>
  <c r="C512" i="38"/>
  <c r="D512" i="38"/>
  <c r="E512" i="38"/>
  <c r="F512" i="38"/>
  <c r="C513" i="38"/>
  <c r="D513" i="38"/>
  <c r="E513" i="38"/>
  <c r="F513" i="38"/>
  <c r="C514" i="38"/>
  <c r="D514" i="38"/>
  <c r="E514" i="38"/>
  <c r="F514" i="38"/>
  <c r="C515" i="38"/>
  <c r="D515" i="38"/>
  <c r="E515" i="38"/>
  <c r="F515" i="38"/>
  <c r="C516" i="38"/>
  <c r="D516" i="38"/>
  <c r="E516" i="38"/>
  <c r="F516" i="38"/>
  <c r="C517" i="38"/>
  <c r="D517" i="38"/>
  <c r="E517" i="38"/>
  <c r="F517" i="38"/>
  <c r="C518" i="38"/>
  <c r="D518" i="38"/>
  <c r="E518" i="38"/>
  <c r="F518" i="38"/>
  <c r="C519" i="38"/>
  <c r="D519" i="38"/>
  <c r="E519" i="38"/>
  <c r="F519" i="38"/>
  <c r="C520" i="38"/>
  <c r="D520" i="38"/>
  <c r="E520" i="38"/>
  <c r="F520" i="38"/>
  <c r="C521" i="38"/>
  <c r="D521" i="38"/>
  <c r="E521" i="38"/>
  <c r="F521" i="38"/>
  <c r="C522" i="38"/>
  <c r="D522" i="38"/>
  <c r="E522" i="38"/>
  <c r="F522" i="38"/>
  <c r="C523" i="38"/>
  <c r="D523" i="38"/>
  <c r="E523" i="38"/>
  <c r="F523" i="38"/>
  <c r="C524" i="38"/>
  <c r="D524" i="38"/>
  <c r="E524" i="38"/>
  <c r="F524" i="38"/>
  <c r="C525" i="38"/>
  <c r="D525" i="38"/>
  <c r="E525" i="38"/>
  <c r="F525" i="38"/>
  <c r="C526" i="38"/>
  <c r="D526" i="38"/>
  <c r="E526" i="38"/>
  <c r="F526" i="38"/>
  <c r="C527" i="38"/>
  <c r="D527" i="38"/>
  <c r="E527" i="38"/>
  <c r="F527" i="38"/>
  <c r="C528" i="38"/>
  <c r="D528" i="38"/>
  <c r="E528" i="38"/>
  <c r="F528" i="38"/>
  <c r="C529" i="38"/>
  <c r="D529" i="38"/>
  <c r="E529" i="38"/>
  <c r="F529" i="38"/>
  <c r="C530" i="38"/>
  <c r="D530" i="38"/>
  <c r="E530" i="38"/>
  <c r="F530" i="38"/>
  <c r="C531" i="38"/>
  <c r="D531" i="38"/>
  <c r="E531" i="38"/>
  <c r="F531" i="38"/>
  <c r="C532" i="38"/>
  <c r="D532" i="38"/>
  <c r="E532" i="38"/>
  <c r="F532" i="38"/>
  <c r="C533" i="38"/>
  <c r="D533" i="38"/>
  <c r="E533" i="38"/>
  <c r="F533" i="38"/>
  <c r="C534" i="38"/>
  <c r="D534" i="38"/>
  <c r="E534" i="38"/>
  <c r="F534" i="38"/>
  <c r="C535" i="38"/>
  <c r="D535" i="38"/>
  <c r="E535" i="38"/>
  <c r="F535" i="38"/>
  <c r="C536" i="38"/>
  <c r="D536" i="38"/>
  <c r="E536" i="38"/>
  <c r="F536" i="38"/>
  <c r="C537" i="38"/>
  <c r="D537" i="38"/>
  <c r="E537" i="38"/>
  <c r="F537" i="38"/>
  <c r="C538" i="38"/>
  <c r="D538" i="38"/>
  <c r="E538" i="38"/>
  <c r="F538" i="38"/>
  <c r="C539" i="38"/>
  <c r="D539" i="38"/>
  <c r="E539" i="38"/>
  <c r="F539" i="38"/>
  <c r="C540" i="38"/>
  <c r="D540" i="38"/>
  <c r="E540" i="38"/>
  <c r="F540" i="38"/>
  <c r="C541" i="38"/>
  <c r="D541" i="38"/>
  <c r="E541" i="38"/>
  <c r="F541" i="38"/>
  <c r="C542" i="38"/>
  <c r="D542" i="38"/>
  <c r="E542" i="38"/>
  <c r="F542" i="38"/>
  <c r="C543" i="38"/>
  <c r="D543" i="38"/>
  <c r="E543" i="38"/>
  <c r="F543" i="38"/>
  <c r="C544" i="38"/>
  <c r="D544" i="38"/>
  <c r="E544" i="38"/>
  <c r="F544" i="38"/>
  <c r="C545" i="38"/>
  <c r="D545" i="38"/>
  <c r="E545" i="38"/>
  <c r="F545" i="38"/>
  <c r="C546" i="38"/>
  <c r="D546" i="38"/>
  <c r="E546" i="38"/>
  <c r="F546" i="38"/>
  <c r="C547" i="38"/>
  <c r="D547" i="38"/>
  <c r="E547" i="38"/>
  <c r="F547" i="38"/>
  <c r="C548" i="38"/>
  <c r="D548" i="38"/>
  <c r="E548" i="38"/>
  <c r="F548" i="38"/>
  <c r="C549" i="38"/>
  <c r="D549" i="38"/>
  <c r="E549" i="38"/>
  <c r="F549" i="38"/>
  <c r="C550" i="38"/>
  <c r="D550" i="38"/>
  <c r="E550" i="38"/>
  <c r="F550" i="38"/>
  <c r="C551" i="38"/>
  <c r="D551" i="38"/>
  <c r="E551" i="38"/>
  <c r="F551" i="38"/>
  <c r="C552" i="38"/>
  <c r="D552" i="38"/>
  <c r="E552" i="38"/>
  <c r="F552" i="38"/>
  <c r="C553" i="38"/>
  <c r="D553" i="38"/>
  <c r="E553" i="38"/>
  <c r="F553" i="38"/>
  <c r="C554" i="38"/>
  <c r="D554" i="38"/>
  <c r="E554" i="38"/>
  <c r="F554" i="38"/>
  <c r="C555" i="38"/>
  <c r="D555" i="38"/>
  <c r="E555" i="38"/>
  <c r="F555" i="38"/>
  <c r="C556" i="38"/>
  <c r="D556" i="38"/>
  <c r="E556" i="38"/>
  <c r="F556" i="38"/>
  <c r="C557" i="38"/>
  <c r="D557" i="38"/>
  <c r="E557" i="38"/>
  <c r="F557" i="38"/>
  <c r="C558" i="38"/>
  <c r="D558" i="38"/>
  <c r="E558" i="38"/>
  <c r="F558" i="38"/>
  <c r="C559" i="38"/>
  <c r="D559" i="38"/>
  <c r="E559" i="38"/>
  <c r="F559" i="38"/>
  <c r="C560" i="38"/>
  <c r="D560" i="38"/>
  <c r="E560" i="38"/>
  <c r="F560" i="38"/>
  <c r="C561" i="38"/>
  <c r="D561" i="38"/>
  <c r="E561" i="38"/>
  <c r="F561" i="38"/>
  <c r="C562" i="38"/>
  <c r="D562" i="38"/>
  <c r="E562" i="38"/>
  <c r="F562" i="38"/>
  <c r="C563" i="38"/>
  <c r="D563" i="38"/>
  <c r="E563" i="38"/>
  <c r="F563" i="38"/>
  <c r="C564" i="38"/>
  <c r="D564" i="38"/>
  <c r="E564" i="38"/>
  <c r="F564" i="38"/>
  <c r="C565" i="38"/>
  <c r="D565" i="38"/>
  <c r="E565" i="38"/>
  <c r="F565" i="38"/>
  <c r="C566" i="38"/>
  <c r="D566" i="38"/>
  <c r="E566" i="38"/>
  <c r="F566" i="38"/>
  <c r="C567" i="38"/>
  <c r="D567" i="38"/>
  <c r="E567" i="38"/>
  <c r="F567" i="38"/>
  <c r="C568" i="38"/>
  <c r="D568" i="38"/>
  <c r="E568" i="38"/>
  <c r="F568" i="38"/>
  <c r="C569" i="38"/>
  <c r="D569" i="38"/>
  <c r="E569" i="38"/>
  <c r="F569" i="38"/>
  <c r="C570" i="38"/>
  <c r="D570" i="38"/>
  <c r="E570" i="38"/>
  <c r="F570" i="38"/>
  <c r="C571" i="38"/>
  <c r="D571" i="38"/>
  <c r="E571" i="38"/>
  <c r="F571" i="38"/>
  <c r="C572" i="38"/>
  <c r="D572" i="38"/>
  <c r="E572" i="38"/>
  <c r="F572" i="38"/>
  <c r="C573" i="38"/>
  <c r="D573" i="38"/>
  <c r="E573" i="38"/>
  <c r="F573" i="38"/>
  <c r="C574" i="38"/>
  <c r="D574" i="38"/>
  <c r="E574" i="38"/>
  <c r="F574" i="38"/>
  <c r="C575" i="38"/>
  <c r="D575" i="38"/>
  <c r="E575" i="38"/>
  <c r="F575" i="38"/>
  <c r="C576" i="38"/>
  <c r="D576" i="38"/>
  <c r="E576" i="38"/>
  <c r="F576" i="38"/>
  <c r="C577" i="38"/>
  <c r="D577" i="38"/>
  <c r="E577" i="38"/>
  <c r="F577" i="38"/>
  <c r="C578" i="38"/>
  <c r="D578" i="38"/>
  <c r="E578" i="38"/>
  <c r="F578" i="38"/>
  <c r="C579" i="38"/>
  <c r="D579" i="38"/>
  <c r="E579" i="38"/>
  <c r="F579" i="38"/>
  <c r="C580" i="38"/>
  <c r="D580" i="38"/>
  <c r="E580" i="38"/>
  <c r="F580" i="38"/>
  <c r="C581" i="38"/>
  <c r="D581" i="38"/>
  <c r="E581" i="38"/>
  <c r="F581" i="38"/>
  <c r="C582" i="38"/>
  <c r="D582" i="38"/>
  <c r="E582" i="38"/>
  <c r="F582" i="38"/>
  <c r="C583" i="38"/>
  <c r="D583" i="38"/>
  <c r="E583" i="38"/>
  <c r="F583" i="38"/>
  <c r="C584" i="38"/>
  <c r="D584" i="38"/>
  <c r="E584" i="38"/>
  <c r="F584" i="38"/>
  <c r="C585" i="38"/>
  <c r="D585" i="38"/>
  <c r="E585" i="38"/>
  <c r="F585" i="38"/>
  <c r="C586" i="38"/>
  <c r="D586" i="38"/>
  <c r="E586" i="38"/>
  <c r="F586" i="38"/>
  <c r="C587" i="38"/>
  <c r="D587" i="38"/>
  <c r="E587" i="38"/>
  <c r="F587" i="38"/>
  <c r="C588" i="38"/>
  <c r="D588" i="38"/>
  <c r="E588" i="38"/>
  <c r="F588" i="38"/>
  <c r="C589" i="38"/>
  <c r="D589" i="38"/>
  <c r="E589" i="38"/>
  <c r="F589" i="38"/>
  <c r="C590" i="38"/>
  <c r="D590" i="38"/>
  <c r="E590" i="38"/>
  <c r="F590" i="38"/>
  <c r="C591" i="38"/>
  <c r="D591" i="38"/>
  <c r="E591" i="38"/>
  <c r="F591" i="38"/>
  <c r="C592" i="38"/>
  <c r="D592" i="38"/>
  <c r="E592" i="38"/>
  <c r="F592" i="38"/>
  <c r="C593" i="38"/>
  <c r="D593" i="38"/>
  <c r="E593" i="38"/>
  <c r="F593" i="38"/>
  <c r="C594" i="38"/>
  <c r="D594" i="38"/>
  <c r="E594" i="38"/>
  <c r="F594" i="38"/>
  <c r="C595" i="38"/>
  <c r="D595" i="38"/>
  <c r="E595" i="38"/>
  <c r="F595" i="38"/>
  <c r="C596" i="38"/>
  <c r="D596" i="38"/>
  <c r="E596" i="38"/>
  <c r="F596" i="38"/>
  <c r="C597" i="38"/>
  <c r="D597" i="38"/>
  <c r="E597" i="38"/>
  <c r="F597" i="38"/>
  <c r="C598" i="38"/>
  <c r="D598" i="38"/>
  <c r="E598" i="38"/>
  <c r="F598" i="38"/>
  <c r="C599" i="38"/>
  <c r="D599" i="38"/>
  <c r="E599" i="38"/>
  <c r="F599" i="38"/>
  <c r="C600" i="38"/>
  <c r="D600" i="38"/>
  <c r="E600" i="38"/>
  <c r="F600" i="38"/>
  <c r="C601" i="38"/>
  <c r="D601" i="38"/>
  <c r="E601" i="38"/>
  <c r="F601" i="38"/>
  <c r="C602" i="38"/>
  <c r="D602" i="38"/>
  <c r="E602" i="38"/>
  <c r="F602" i="38"/>
  <c r="C603" i="38"/>
  <c r="D603" i="38"/>
  <c r="E603" i="38"/>
  <c r="F603" i="38"/>
  <c r="C604" i="38"/>
  <c r="D604" i="38"/>
  <c r="E604" i="38"/>
  <c r="F604" i="38"/>
  <c r="C605" i="38"/>
  <c r="D605" i="38"/>
  <c r="E605" i="38"/>
  <c r="F605" i="38"/>
  <c r="C606" i="38"/>
  <c r="D606" i="38"/>
  <c r="E606" i="38"/>
  <c r="F606" i="38"/>
  <c r="C607" i="38"/>
  <c r="D607" i="38"/>
  <c r="E607" i="38"/>
  <c r="F607" i="38"/>
  <c r="C608" i="38"/>
  <c r="D608" i="38"/>
  <c r="E608" i="38"/>
  <c r="F608" i="38"/>
  <c r="C609" i="38"/>
  <c r="D609" i="38"/>
  <c r="E609" i="38"/>
  <c r="F609" i="38"/>
  <c r="C610" i="38"/>
  <c r="D610" i="38"/>
  <c r="E610" i="38"/>
  <c r="F610" i="38"/>
  <c r="C611" i="38"/>
  <c r="D611" i="38"/>
  <c r="E611" i="38"/>
  <c r="F611" i="38"/>
  <c r="C612" i="38"/>
  <c r="D612" i="38"/>
  <c r="E612" i="38"/>
  <c r="F612" i="38"/>
  <c r="C613" i="38"/>
  <c r="D613" i="38"/>
  <c r="E613" i="38"/>
  <c r="F613" i="38"/>
  <c r="C614" i="38"/>
  <c r="D614" i="38"/>
  <c r="E614" i="38"/>
  <c r="F614" i="38"/>
  <c r="C615" i="38"/>
  <c r="D615" i="38"/>
  <c r="E615" i="38"/>
  <c r="F615" i="38"/>
  <c r="C616" i="38"/>
  <c r="D616" i="38"/>
  <c r="E616" i="38"/>
  <c r="F616" i="38"/>
  <c r="C617" i="38"/>
  <c r="D617" i="38"/>
  <c r="E617" i="38"/>
  <c r="F617" i="38"/>
  <c r="C618" i="38"/>
  <c r="D618" i="38"/>
  <c r="E618" i="38"/>
  <c r="F618" i="38"/>
  <c r="C619" i="38"/>
  <c r="D619" i="38"/>
  <c r="E619" i="38"/>
  <c r="F619" i="38"/>
  <c r="C620" i="38"/>
  <c r="D620" i="38"/>
  <c r="E620" i="38"/>
  <c r="F620" i="38"/>
  <c r="C621" i="38"/>
  <c r="D621" i="38"/>
  <c r="E621" i="38"/>
  <c r="F621" i="38"/>
  <c r="C622" i="38"/>
  <c r="D622" i="38"/>
  <c r="E622" i="38"/>
  <c r="F622" i="38"/>
  <c r="C623" i="38"/>
  <c r="D623" i="38"/>
  <c r="E623" i="38"/>
  <c r="F623" i="38"/>
  <c r="C624" i="38"/>
  <c r="D624" i="38"/>
  <c r="E624" i="38"/>
  <c r="F624" i="38"/>
  <c r="C625" i="38"/>
  <c r="D625" i="38"/>
  <c r="E625" i="38"/>
  <c r="F625" i="38"/>
  <c r="C626" i="38"/>
  <c r="D626" i="38"/>
  <c r="E626" i="38"/>
  <c r="F626" i="38"/>
  <c r="C627" i="38"/>
  <c r="D627" i="38"/>
  <c r="E627" i="38"/>
  <c r="F627" i="38"/>
  <c r="C628" i="38"/>
  <c r="D628" i="38"/>
  <c r="E628" i="38"/>
  <c r="F628" i="38"/>
  <c r="C629" i="38"/>
  <c r="D629" i="38"/>
  <c r="E629" i="38"/>
  <c r="F629" i="38"/>
  <c r="C630" i="38"/>
  <c r="D630" i="38"/>
  <c r="E630" i="38"/>
  <c r="F630" i="38"/>
  <c r="C631" i="38"/>
  <c r="D631" i="38"/>
  <c r="E631" i="38"/>
  <c r="F631" i="38"/>
  <c r="C632" i="38"/>
  <c r="D632" i="38"/>
  <c r="E632" i="38"/>
  <c r="F632" i="38"/>
  <c r="C633" i="38"/>
  <c r="D633" i="38"/>
  <c r="E633" i="38"/>
  <c r="F633" i="38"/>
  <c r="C634" i="38"/>
  <c r="D634" i="38"/>
  <c r="E634" i="38"/>
  <c r="F634" i="38"/>
  <c r="C635" i="38"/>
  <c r="D635" i="38"/>
  <c r="E635" i="38"/>
  <c r="F635" i="38"/>
  <c r="C636" i="38"/>
  <c r="D636" i="38"/>
  <c r="E636" i="38"/>
  <c r="F636" i="38"/>
  <c r="C637" i="38"/>
  <c r="D637" i="38"/>
  <c r="E637" i="38"/>
  <c r="F637" i="38"/>
  <c r="C638" i="38"/>
  <c r="D638" i="38"/>
  <c r="E638" i="38"/>
  <c r="F638" i="38"/>
  <c r="C639" i="38"/>
  <c r="D639" i="38"/>
  <c r="E639" i="38"/>
  <c r="F639" i="38"/>
  <c r="C640" i="38"/>
  <c r="D640" i="38"/>
  <c r="E640" i="38"/>
  <c r="F640" i="38"/>
  <c r="C641" i="38"/>
  <c r="D641" i="38"/>
  <c r="E641" i="38"/>
  <c r="F641" i="38"/>
  <c r="C642" i="38"/>
  <c r="D642" i="38"/>
  <c r="E642" i="38"/>
  <c r="F642" i="38"/>
  <c r="C643" i="38"/>
  <c r="D643" i="38"/>
  <c r="E643" i="38"/>
  <c r="F643" i="38"/>
  <c r="C644" i="38"/>
  <c r="D644" i="38"/>
  <c r="E644" i="38"/>
  <c r="F644" i="38"/>
  <c r="C645" i="38"/>
  <c r="D645" i="38"/>
  <c r="E645" i="38"/>
  <c r="F645" i="38"/>
  <c r="C646" i="38"/>
  <c r="D646" i="38"/>
  <c r="E646" i="38"/>
  <c r="F646" i="38"/>
  <c r="C647" i="38"/>
  <c r="D647" i="38"/>
  <c r="E647" i="38"/>
  <c r="F647" i="38"/>
  <c r="C648" i="38"/>
  <c r="D648" i="38"/>
  <c r="E648" i="38"/>
  <c r="F648" i="38"/>
  <c r="C649" i="38"/>
  <c r="D649" i="38"/>
  <c r="E649" i="38"/>
  <c r="F649" i="38"/>
  <c r="C650" i="38"/>
  <c r="D650" i="38"/>
  <c r="E650" i="38"/>
  <c r="F650" i="38"/>
  <c r="C651" i="38"/>
  <c r="D651" i="38"/>
  <c r="E651" i="38"/>
  <c r="F651" i="38"/>
  <c r="C652" i="38"/>
  <c r="D652" i="38"/>
  <c r="E652" i="38"/>
  <c r="F652" i="38"/>
  <c r="C653" i="38"/>
  <c r="D653" i="38"/>
  <c r="E653" i="38"/>
  <c r="F653" i="38"/>
  <c r="C654" i="38"/>
  <c r="D654" i="38"/>
  <c r="E654" i="38"/>
  <c r="F654" i="38"/>
  <c r="C655" i="38"/>
  <c r="D655" i="38"/>
  <c r="E655" i="38"/>
  <c r="F655" i="38"/>
  <c r="C656" i="38"/>
  <c r="D656" i="38"/>
  <c r="E656" i="38"/>
  <c r="F656" i="38"/>
  <c r="C657" i="38"/>
  <c r="D657" i="38"/>
  <c r="E657" i="38"/>
  <c r="F657" i="38"/>
  <c r="C658" i="38"/>
  <c r="D658" i="38"/>
  <c r="E658" i="38"/>
  <c r="F658" i="38"/>
  <c r="C659" i="38"/>
  <c r="D659" i="38"/>
  <c r="E659" i="38"/>
  <c r="F659" i="38"/>
  <c r="C660" i="38"/>
  <c r="D660" i="38"/>
  <c r="E660" i="38"/>
  <c r="F660" i="38"/>
  <c r="C661" i="38"/>
  <c r="D661" i="38"/>
  <c r="E661" i="38"/>
  <c r="F661" i="38"/>
  <c r="C662" i="38"/>
  <c r="D662" i="38"/>
  <c r="E662" i="38"/>
  <c r="F662" i="38"/>
  <c r="C663" i="38"/>
  <c r="D663" i="38"/>
  <c r="E663" i="38"/>
  <c r="F663" i="38"/>
  <c r="C664" i="38"/>
  <c r="D664" i="38"/>
  <c r="E664" i="38"/>
  <c r="F664" i="38"/>
  <c r="C665" i="38"/>
  <c r="D665" i="38"/>
  <c r="E665" i="38"/>
  <c r="F665" i="38"/>
  <c r="C666" i="38"/>
  <c r="D666" i="38"/>
  <c r="E666" i="38"/>
  <c r="F666" i="38"/>
  <c r="C667" i="38"/>
  <c r="D667" i="38"/>
  <c r="E667" i="38"/>
  <c r="F667" i="38"/>
  <c r="C668" i="38"/>
  <c r="D668" i="38"/>
  <c r="E668" i="38"/>
  <c r="F668" i="38"/>
  <c r="C669" i="38"/>
  <c r="D669" i="38"/>
  <c r="E669" i="38"/>
  <c r="F669" i="38"/>
  <c r="C670" i="38"/>
  <c r="D670" i="38"/>
  <c r="E670" i="38"/>
  <c r="F670" i="38"/>
  <c r="C671" i="38"/>
  <c r="D671" i="38"/>
  <c r="E671" i="38"/>
  <c r="F671" i="38"/>
  <c r="C672" i="38"/>
  <c r="D672" i="38"/>
  <c r="E672" i="38"/>
  <c r="F672" i="38"/>
  <c r="C673" i="38"/>
  <c r="D673" i="38"/>
  <c r="E673" i="38"/>
  <c r="F673" i="38"/>
  <c r="C674" i="38"/>
  <c r="D674" i="38"/>
  <c r="E674" i="38"/>
  <c r="F674" i="38"/>
  <c r="C675" i="38"/>
  <c r="D675" i="38"/>
  <c r="E675" i="38"/>
  <c r="F675" i="38"/>
  <c r="C676" i="38"/>
  <c r="D676" i="38"/>
  <c r="E676" i="38"/>
  <c r="F676" i="38"/>
  <c r="C677" i="38"/>
  <c r="D677" i="38"/>
  <c r="E677" i="38"/>
  <c r="F677" i="38"/>
  <c r="C678" i="38"/>
  <c r="D678" i="38"/>
  <c r="E678" i="38"/>
  <c r="F678" i="38"/>
  <c r="C679" i="38"/>
  <c r="D679" i="38"/>
  <c r="E679" i="38"/>
  <c r="F679" i="38"/>
  <c r="C680" i="38"/>
  <c r="D680" i="38"/>
  <c r="E680" i="38"/>
  <c r="F680" i="38"/>
  <c r="C681" i="38"/>
  <c r="D681" i="38"/>
  <c r="E681" i="38"/>
  <c r="F681" i="38"/>
  <c r="C682" i="38"/>
  <c r="D682" i="38"/>
  <c r="E682" i="38"/>
  <c r="F682" i="38"/>
  <c r="C683" i="38"/>
  <c r="D683" i="38"/>
  <c r="E683" i="38"/>
  <c r="F683" i="38"/>
  <c r="C684" i="38"/>
  <c r="D684" i="38"/>
  <c r="E684" i="38"/>
  <c r="F684" i="38"/>
  <c r="C685" i="38"/>
  <c r="D685" i="38"/>
  <c r="E685" i="38"/>
  <c r="F685" i="38"/>
  <c r="C686" i="38"/>
  <c r="D686" i="38"/>
  <c r="E686" i="38"/>
  <c r="F686" i="38"/>
  <c r="C687" i="38"/>
  <c r="D687" i="38"/>
  <c r="E687" i="38"/>
  <c r="F687" i="38"/>
  <c r="C688" i="38"/>
  <c r="D688" i="38"/>
  <c r="E688" i="38"/>
  <c r="F688" i="38"/>
  <c r="C689" i="38"/>
  <c r="D689" i="38"/>
  <c r="E689" i="38"/>
  <c r="F689" i="38"/>
  <c r="C690" i="38"/>
  <c r="D690" i="38"/>
  <c r="E690" i="38"/>
  <c r="F690" i="38"/>
  <c r="C691" i="38"/>
  <c r="D691" i="38"/>
  <c r="E691" i="38"/>
  <c r="F691" i="38"/>
  <c r="C692" i="38"/>
  <c r="D692" i="38"/>
  <c r="E692" i="38"/>
  <c r="F692" i="38"/>
  <c r="C693" i="38"/>
  <c r="D693" i="38"/>
  <c r="E693" i="38"/>
  <c r="F693" i="38"/>
  <c r="C694" i="38"/>
  <c r="D694" i="38"/>
  <c r="E694" i="38"/>
  <c r="F694" i="38"/>
  <c r="C695" i="38"/>
  <c r="D695" i="38"/>
  <c r="E695" i="38"/>
  <c r="F695" i="38"/>
  <c r="C696" i="38"/>
  <c r="D696" i="38"/>
  <c r="E696" i="38"/>
  <c r="F696" i="38"/>
  <c r="C697" i="38"/>
  <c r="D697" i="38"/>
  <c r="E697" i="38"/>
  <c r="F697" i="38"/>
  <c r="C698" i="38"/>
  <c r="D698" i="38"/>
  <c r="E698" i="38"/>
  <c r="F698" i="38"/>
  <c r="C699" i="38"/>
  <c r="D699" i="38"/>
  <c r="E699" i="38"/>
  <c r="F699" i="38"/>
  <c r="C700" i="38"/>
  <c r="D700" i="38"/>
  <c r="E700" i="38"/>
  <c r="F700" i="38"/>
  <c r="C701" i="38"/>
  <c r="D701" i="38"/>
  <c r="E701" i="38"/>
  <c r="F701" i="38"/>
  <c r="C702" i="38"/>
  <c r="D702" i="38"/>
  <c r="E702" i="38"/>
  <c r="F702" i="38"/>
  <c r="C703" i="38"/>
  <c r="D703" i="38"/>
  <c r="E703" i="38"/>
  <c r="F703" i="38"/>
  <c r="C704" i="38"/>
  <c r="D704" i="38"/>
  <c r="E704" i="38"/>
  <c r="F704" i="38"/>
  <c r="C705" i="38"/>
  <c r="D705" i="38"/>
  <c r="E705" i="38"/>
  <c r="F705" i="38"/>
  <c r="C706" i="38"/>
  <c r="D706" i="38"/>
  <c r="E706" i="38"/>
  <c r="F706" i="38"/>
  <c r="C707" i="38"/>
  <c r="D707" i="38"/>
  <c r="E707" i="38"/>
  <c r="F707" i="38"/>
  <c r="C708" i="38"/>
  <c r="D708" i="38"/>
  <c r="E708" i="38"/>
  <c r="F708" i="38"/>
  <c r="C709" i="38"/>
  <c r="D709" i="38"/>
  <c r="E709" i="38"/>
  <c r="F709" i="38"/>
  <c r="C710" i="38"/>
  <c r="D710" i="38"/>
  <c r="E710" i="38"/>
  <c r="F710" i="38"/>
  <c r="C711" i="38"/>
  <c r="D711" i="38"/>
  <c r="E711" i="38"/>
  <c r="F711" i="38"/>
  <c r="C712" i="38"/>
  <c r="D712" i="38"/>
  <c r="E712" i="38"/>
  <c r="F712" i="38"/>
  <c r="C713" i="38"/>
  <c r="D713" i="38"/>
  <c r="E713" i="38"/>
  <c r="F713" i="38"/>
  <c r="C714" i="38"/>
  <c r="D714" i="38"/>
  <c r="E714" i="38"/>
  <c r="F714" i="38"/>
  <c r="C715" i="38"/>
  <c r="D715" i="38"/>
  <c r="E715" i="38"/>
  <c r="F715" i="38"/>
  <c r="C716" i="38"/>
  <c r="D716" i="38"/>
  <c r="E716" i="38"/>
  <c r="F716" i="38"/>
  <c r="C717" i="38"/>
  <c r="D717" i="38"/>
  <c r="E717" i="38"/>
  <c r="F717" i="38"/>
  <c r="C718" i="38"/>
  <c r="D718" i="38"/>
  <c r="E718" i="38"/>
  <c r="F718" i="38"/>
  <c r="C719" i="38"/>
  <c r="D719" i="38"/>
  <c r="E719" i="38"/>
  <c r="F719" i="38"/>
  <c r="C720" i="38"/>
  <c r="D720" i="38"/>
  <c r="E720" i="38"/>
  <c r="F720" i="38"/>
  <c r="C721" i="38"/>
  <c r="D721" i="38"/>
  <c r="E721" i="38"/>
  <c r="F721" i="38"/>
  <c r="C722" i="38"/>
  <c r="D722" i="38"/>
  <c r="E722" i="38"/>
  <c r="F722" i="38"/>
  <c r="C723" i="38"/>
  <c r="D723" i="38"/>
  <c r="E723" i="38"/>
  <c r="F723" i="38"/>
  <c r="C724" i="38"/>
  <c r="D724" i="38"/>
  <c r="E724" i="38"/>
  <c r="F724" i="38"/>
  <c r="C725" i="38"/>
  <c r="D725" i="38"/>
  <c r="E725" i="38"/>
  <c r="F725" i="38"/>
  <c r="C726" i="38"/>
  <c r="D726" i="38"/>
  <c r="E726" i="38"/>
  <c r="F726" i="38"/>
  <c r="C727" i="38"/>
  <c r="D727" i="38"/>
  <c r="E727" i="38"/>
  <c r="F727" i="38"/>
  <c r="C728" i="38"/>
  <c r="D728" i="38"/>
  <c r="E728" i="38"/>
  <c r="F728" i="38"/>
  <c r="C729" i="38"/>
  <c r="D729" i="38"/>
  <c r="E729" i="38"/>
  <c r="F729" i="38"/>
  <c r="C730" i="38"/>
  <c r="D730" i="38"/>
  <c r="E730" i="38"/>
  <c r="F730" i="38"/>
  <c r="C731" i="38"/>
  <c r="D731" i="38"/>
  <c r="E731" i="38"/>
  <c r="F731" i="38"/>
  <c r="C732" i="38"/>
  <c r="D732" i="38"/>
  <c r="E732" i="38"/>
  <c r="F732" i="38"/>
  <c r="C733" i="38"/>
  <c r="D733" i="38"/>
  <c r="E733" i="38"/>
  <c r="F733" i="38"/>
  <c r="C734" i="38"/>
  <c r="D734" i="38"/>
  <c r="E734" i="38"/>
  <c r="F734" i="38"/>
  <c r="C735" i="38"/>
  <c r="D735" i="38"/>
  <c r="E735" i="38"/>
  <c r="F735" i="38"/>
  <c r="C736" i="38"/>
  <c r="D736" i="38"/>
  <c r="E736" i="38"/>
  <c r="F736" i="38"/>
  <c r="C737" i="38"/>
  <c r="D737" i="38"/>
  <c r="E737" i="38"/>
  <c r="F737" i="38"/>
  <c r="C738" i="38"/>
  <c r="D738" i="38"/>
  <c r="E738" i="38"/>
  <c r="F738" i="38"/>
  <c r="C739" i="38"/>
  <c r="D739" i="38"/>
  <c r="E739" i="38"/>
  <c r="F739" i="38"/>
  <c r="C740" i="38"/>
  <c r="D740" i="38"/>
  <c r="E740" i="38"/>
  <c r="F740" i="38"/>
  <c r="C741" i="38"/>
  <c r="D741" i="38"/>
  <c r="E741" i="38"/>
  <c r="F741" i="38"/>
  <c r="C742" i="38"/>
  <c r="D742" i="38"/>
  <c r="E742" i="38"/>
  <c r="F742" i="38"/>
  <c r="C743" i="38"/>
  <c r="D743" i="38"/>
  <c r="E743" i="38"/>
  <c r="F743" i="38"/>
  <c r="C744" i="38"/>
  <c r="D744" i="38"/>
  <c r="E744" i="38"/>
  <c r="F744" i="38"/>
  <c r="C745" i="38"/>
  <c r="D745" i="38"/>
  <c r="E745" i="38"/>
  <c r="F745" i="38"/>
  <c r="C746" i="38"/>
  <c r="D746" i="38"/>
  <c r="E746" i="38"/>
  <c r="F746" i="38"/>
  <c r="C747" i="38"/>
  <c r="D747" i="38"/>
  <c r="E747" i="38"/>
  <c r="F747" i="38"/>
  <c r="C748" i="38"/>
  <c r="D748" i="38"/>
  <c r="E748" i="38"/>
  <c r="F748" i="38"/>
  <c r="C749" i="38"/>
  <c r="D749" i="38"/>
  <c r="E749" i="38"/>
  <c r="F749" i="38"/>
  <c r="C750" i="38"/>
  <c r="D750" i="38"/>
  <c r="E750" i="38"/>
  <c r="F750" i="38"/>
  <c r="C751" i="38"/>
  <c r="D751" i="38"/>
  <c r="E751" i="38"/>
  <c r="F751" i="38"/>
  <c r="C752" i="38"/>
  <c r="D752" i="38"/>
  <c r="E752" i="38"/>
  <c r="F752" i="38"/>
  <c r="C753" i="38"/>
  <c r="D753" i="38"/>
  <c r="E753" i="38"/>
  <c r="F753" i="38"/>
  <c r="C754" i="38"/>
  <c r="D754" i="38"/>
  <c r="E754" i="38"/>
  <c r="F754" i="38"/>
  <c r="C755" i="38"/>
  <c r="D755" i="38"/>
  <c r="E755" i="38"/>
  <c r="F755" i="38"/>
  <c r="C756" i="38"/>
  <c r="D756" i="38"/>
  <c r="E756" i="38"/>
  <c r="F756" i="38"/>
  <c r="C757" i="38"/>
  <c r="D757" i="38"/>
  <c r="E757" i="38"/>
  <c r="F757" i="38"/>
  <c r="C758" i="38"/>
  <c r="D758" i="38"/>
  <c r="E758" i="38"/>
  <c r="F758" i="38"/>
  <c r="C759" i="38"/>
  <c r="D759" i="38"/>
  <c r="E759" i="38"/>
  <c r="F759" i="38"/>
  <c r="C760" i="38"/>
  <c r="D760" i="38"/>
  <c r="E760" i="38"/>
  <c r="F760" i="38"/>
  <c r="C761" i="38"/>
  <c r="D761" i="38"/>
  <c r="E761" i="38"/>
  <c r="F761" i="38"/>
  <c r="C762" i="38"/>
  <c r="D762" i="38"/>
  <c r="E762" i="38"/>
  <c r="F762" i="38"/>
  <c r="C763" i="38"/>
  <c r="D763" i="38"/>
  <c r="E763" i="38"/>
  <c r="F763" i="38"/>
  <c r="C764" i="38"/>
  <c r="D764" i="38"/>
  <c r="E764" i="38"/>
  <c r="F764" i="38"/>
  <c r="C765" i="38"/>
  <c r="D765" i="38"/>
  <c r="E765" i="38"/>
  <c r="F765" i="38"/>
  <c r="C766" i="38"/>
  <c r="D766" i="38"/>
  <c r="E766" i="38"/>
  <c r="F766" i="38"/>
  <c r="C767" i="38"/>
  <c r="D767" i="38"/>
  <c r="E767" i="38"/>
  <c r="F767" i="38"/>
  <c r="C768" i="38"/>
  <c r="D768" i="38"/>
  <c r="E768" i="38"/>
  <c r="F768" i="38"/>
  <c r="C769" i="38"/>
  <c r="D769" i="38"/>
  <c r="E769" i="38"/>
  <c r="F769" i="38"/>
  <c r="C770" i="38"/>
  <c r="D770" i="38"/>
  <c r="E770" i="38"/>
  <c r="F770" i="38"/>
  <c r="C771" i="38"/>
  <c r="D771" i="38"/>
  <c r="E771" i="38"/>
  <c r="F771" i="38"/>
  <c r="C772" i="38"/>
  <c r="D772" i="38"/>
  <c r="E772" i="38"/>
  <c r="F772" i="38"/>
  <c r="C773" i="38"/>
  <c r="D773" i="38"/>
  <c r="E773" i="38"/>
  <c r="F773" i="38"/>
  <c r="C774" i="38"/>
  <c r="D774" i="38"/>
  <c r="E774" i="38"/>
  <c r="F774" i="38"/>
  <c r="C775" i="38"/>
  <c r="D775" i="38"/>
  <c r="E775" i="38"/>
  <c r="F775" i="38"/>
  <c r="C776" i="38"/>
  <c r="D776" i="38"/>
  <c r="E776" i="38"/>
  <c r="F776" i="38"/>
  <c r="C777" i="38"/>
  <c r="D777" i="38"/>
  <c r="E777" i="38"/>
  <c r="F777" i="38"/>
  <c r="C778" i="38"/>
  <c r="D778" i="38"/>
  <c r="E778" i="38"/>
  <c r="F778" i="38"/>
  <c r="C779" i="38"/>
  <c r="D779" i="38"/>
  <c r="E779" i="38"/>
  <c r="F779" i="38"/>
  <c r="C780" i="38"/>
  <c r="D780" i="38"/>
  <c r="E780" i="38"/>
  <c r="F780" i="38"/>
  <c r="C781" i="38"/>
  <c r="D781" i="38"/>
  <c r="E781" i="38"/>
  <c r="F781" i="38"/>
  <c r="C782" i="38"/>
  <c r="D782" i="38"/>
  <c r="E782" i="38"/>
  <c r="F782" i="38"/>
  <c r="C783" i="38"/>
  <c r="D783" i="38"/>
  <c r="E783" i="38"/>
  <c r="F783" i="38"/>
  <c r="C784" i="38"/>
  <c r="D784" i="38"/>
  <c r="E784" i="38"/>
  <c r="F784" i="38"/>
  <c r="C785" i="38"/>
  <c r="D785" i="38"/>
  <c r="E785" i="38"/>
  <c r="F785" i="38"/>
  <c r="C786" i="38"/>
  <c r="D786" i="38"/>
  <c r="E786" i="38"/>
  <c r="F786" i="38"/>
  <c r="C787" i="38"/>
  <c r="D787" i="38"/>
  <c r="E787" i="38"/>
  <c r="F787" i="38"/>
  <c r="C788" i="38"/>
  <c r="D788" i="38"/>
  <c r="E788" i="38"/>
  <c r="F788" i="38"/>
  <c r="C789" i="38"/>
  <c r="D789" i="38"/>
  <c r="E789" i="38"/>
  <c r="F789" i="38"/>
  <c r="C790" i="38"/>
  <c r="D790" i="38"/>
  <c r="E790" i="38"/>
  <c r="F790" i="38"/>
  <c r="C791" i="38"/>
  <c r="D791" i="38"/>
  <c r="E791" i="38"/>
  <c r="F791" i="38"/>
  <c r="C792" i="38"/>
  <c r="D792" i="38"/>
  <c r="E792" i="38"/>
  <c r="F792" i="38"/>
  <c r="C793" i="38"/>
  <c r="D793" i="38"/>
  <c r="E793" i="38"/>
  <c r="F793" i="38"/>
  <c r="C794" i="38"/>
  <c r="D794" i="38"/>
  <c r="E794" i="38"/>
  <c r="F794" i="38"/>
  <c r="C795" i="38"/>
  <c r="D795" i="38"/>
  <c r="E795" i="38"/>
  <c r="F795" i="38"/>
  <c r="C796" i="38"/>
  <c r="D796" i="38"/>
  <c r="E796" i="38"/>
  <c r="F796" i="38"/>
  <c r="C797" i="38"/>
  <c r="D797" i="38"/>
  <c r="E797" i="38"/>
  <c r="F797" i="38"/>
  <c r="C798" i="38"/>
  <c r="D798" i="38"/>
  <c r="E798" i="38"/>
  <c r="F798" i="38"/>
  <c r="C799" i="38"/>
  <c r="D799" i="38"/>
  <c r="E799" i="38"/>
  <c r="F799" i="38"/>
  <c r="C800" i="38"/>
  <c r="D800" i="38"/>
  <c r="E800" i="38"/>
  <c r="F800" i="38"/>
  <c r="C801" i="38"/>
  <c r="D801" i="38"/>
  <c r="E801" i="38"/>
  <c r="F801" i="38"/>
  <c r="C802" i="38"/>
  <c r="D802" i="38"/>
  <c r="E802" i="38"/>
  <c r="F802" i="38"/>
  <c r="C803" i="38"/>
  <c r="D803" i="38"/>
  <c r="E803" i="38"/>
  <c r="F803" i="38"/>
  <c r="C804" i="38"/>
  <c r="D804" i="38"/>
  <c r="E804" i="38"/>
  <c r="F804" i="38"/>
  <c r="C805" i="38"/>
  <c r="D805" i="38"/>
  <c r="E805" i="38"/>
  <c r="F805" i="38"/>
  <c r="C806" i="38"/>
  <c r="D806" i="38"/>
  <c r="E806" i="38"/>
  <c r="F806" i="38"/>
  <c r="C807" i="38"/>
  <c r="D807" i="38"/>
  <c r="E807" i="38"/>
  <c r="F807" i="38"/>
  <c r="C808" i="38"/>
  <c r="D808" i="38"/>
  <c r="E808" i="38"/>
  <c r="F808" i="38"/>
  <c r="C809" i="38"/>
  <c r="D809" i="38"/>
  <c r="E809" i="38"/>
  <c r="F809" i="38"/>
  <c r="C810" i="38"/>
  <c r="D810" i="38"/>
  <c r="E810" i="38"/>
  <c r="F810" i="38"/>
  <c r="C811" i="38"/>
  <c r="D811" i="38"/>
  <c r="E811" i="38"/>
  <c r="F811" i="38"/>
  <c r="C812" i="38"/>
  <c r="D812" i="38"/>
  <c r="E812" i="38"/>
  <c r="F812" i="38"/>
  <c r="C813" i="38"/>
  <c r="D813" i="38"/>
  <c r="E813" i="38"/>
  <c r="F813" i="38"/>
  <c r="C814" i="38"/>
  <c r="D814" i="38"/>
  <c r="E814" i="38"/>
  <c r="F814" i="38"/>
  <c r="C815" i="38"/>
  <c r="D815" i="38"/>
  <c r="E815" i="38"/>
  <c r="F815" i="38"/>
  <c r="C816" i="38"/>
  <c r="D816" i="38"/>
  <c r="E816" i="38"/>
  <c r="F816" i="38"/>
  <c r="C817" i="38"/>
  <c r="D817" i="38"/>
  <c r="E817" i="38"/>
  <c r="F817" i="38"/>
  <c r="C818" i="38"/>
  <c r="D818" i="38"/>
  <c r="E818" i="38"/>
  <c r="F818" i="38"/>
  <c r="C819" i="38"/>
  <c r="D819" i="38"/>
  <c r="E819" i="38"/>
  <c r="F819" i="38"/>
  <c r="C820" i="38"/>
  <c r="D820" i="38"/>
  <c r="E820" i="38"/>
  <c r="F820" i="38"/>
  <c r="C821" i="38"/>
  <c r="D821" i="38"/>
  <c r="E821" i="38"/>
  <c r="F821" i="38"/>
  <c r="C822" i="38"/>
  <c r="D822" i="38"/>
  <c r="E822" i="38"/>
  <c r="F822" i="38"/>
  <c r="C823" i="38"/>
  <c r="D823" i="38"/>
  <c r="E823" i="38"/>
  <c r="F823" i="38"/>
  <c r="C824" i="38"/>
  <c r="D824" i="38"/>
  <c r="E824" i="38"/>
  <c r="F824" i="38"/>
  <c r="C825" i="38"/>
  <c r="D825" i="38"/>
  <c r="E825" i="38"/>
  <c r="F825" i="38"/>
  <c r="C826" i="38"/>
  <c r="D826" i="38"/>
  <c r="E826" i="38"/>
  <c r="F826" i="38"/>
  <c r="C827" i="38"/>
  <c r="D827" i="38"/>
  <c r="E827" i="38"/>
  <c r="F827" i="38"/>
  <c r="C828" i="38"/>
  <c r="D828" i="38"/>
  <c r="E828" i="38"/>
  <c r="F828" i="38"/>
  <c r="C829" i="38"/>
  <c r="D829" i="38"/>
  <c r="E829" i="38"/>
  <c r="F829" i="38"/>
  <c r="C830" i="38"/>
  <c r="D830" i="38"/>
  <c r="E830" i="38"/>
  <c r="F830" i="38"/>
  <c r="C831" i="38"/>
  <c r="D831" i="38"/>
  <c r="E831" i="38"/>
  <c r="F831" i="38"/>
  <c r="C832" i="38"/>
  <c r="D832" i="38"/>
  <c r="E832" i="38"/>
  <c r="F832" i="38"/>
  <c r="C833" i="38"/>
  <c r="D833" i="38"/>
  <c r="E833" i="38"/>
  <c r="F833" i="38"/>
  <c r="C834" i="38"/>
  <c r="D834" i="38"/>
  <c r="E834" i="38"/>
  <c r="F834" i="38"/>
  <c r="C835" i="38"/>
  <c r="D835" i="38"/>
  <c r="E835" i="38"/>
  <c r="F835" i="38"/>
  <c r="C836" i="38"/>
  <c r="D836" i="38"/>
  <c r="E836" i="38"/>
  <c r="F836" i="38"/>
  <c r="C837" i="38"/>
  <c r="D837" i="38"/>
  <c r="E837" i="38"/>
  <c r="F837" i="38"/>
  <c r="C838" i="38"/>
  <c r="D838" i="38"/>
  <c r="E838" i="38"/>
  <c r="F838" i="38"/>
  <c r="C839" i="38"/>
  <c r="D839" i="38"/>
  <c r="E839" i="38"/>
  <c r="F839" i="38"/>
  <c r="C840" i="38"/>
  <c r="D840" i="38"/>
  <c r="E840" i="38"/>
  <c r="F840" i="38"/>
  <c r="C841" i="38"/>
  <c r="D841" i="38"/>
  <c r="E841" i="38"/>
  <c r="F841" i="38"/>
  <c r="C842" i="38"/>
  <c r="D842" i="38"/>
  <c r="E842" i="38"/>
  <c r="F842" i="38"/>
  <c r="C843" i="38"/>
  <c r="D843" i="38"/>
  <c r="E843" i="38"/>
  <c r="F843" i="38"/>
  <c r="C844" i="38"/>
  <c r="D844" i="38"/>
  <c r="E844" i="38"/>
  <c r="F844" i="38"/>
  <c r="C845" i="38"/>
  <c r="D845" i="38"/>
  <c r="E845" i="38"/>
  <c r="F845" i="38"/>
  <c r="C846" i="38"/>
  <c r="D846" i="38"/>
  <c r="E846" i="38"/>
  <c r="F846" i="38"/>
  <c r="C847" i="38"/>
  <c r="D847" i="38"/>
  <c r="E847" i="38"/>
  <c r="F847" i="38"/>
  <c r="C848" i="38"/>
  <c r="D848" i="38"/>
  <c r="E848" i="38"/>
  <c r="F848" i="38"/>
  <c r="C849" i="38"/>
  <c r="D849" i="38"/>
  <c r="E849" i="38"/>
  <c r="F849" i="38"/>
  <c r="C850" i="38"/>
  <c r="D850" i="38"/>
  <c r="E850" i="38"/>
  <c r="F850" i="38"/>
  <c r="C851" i="38"/>
  <c r="D851" i="38"/>
  <c r="E851" i="38"/>
  <c r="F851" i="38"/>
  <c r="C852" i="38"/>
  <c r="D852" i="38"/>
  <c r="E852" i="38"/>
  <c r="F852" i="38"/>
  <c r="C853" i="38"/>
  <c r="D853" i="38"/>
  <c r="E853" i="38"/>
  <c r="F853" i="38"/>
  <c r="C854" i="38"/>
  <c r="D854" i="38"/>
  <c r="E854" i="38"/>
  <c r="F854" i="38"/>
  <c r="C855" i="38"/>
  <c r="D855" i="38"/>
  <c r="E855" i="38"/>
  <c r="F855" i="38"/>
  <c r="C856" i="38"/>
  <c r="D856" i="38"/>
  <c r="E856" i="38"/>
  <c r="F856" i="38"/>
  <c r="C857" i="38"/>
  <c r="D857" i="38"/>
  <c r="E857" i="38"/>
  <c r="F857" i="38"/>
  <c r="C858" i="38"/>
  <c r="D858" i="38"/>
  <c r="E858" i="38"/>
  <c r="F858" i="38"/>
  <c r="C859" i="38"/>
  <c r="D859" i="38"/>
  <c r="E859" i="38"/>
  <c r="F859" i="38"/>
  <c r="C860" i="38"/>
  <c r="D860" i="38"/>
  <c r="E860" i="38"/>
  <c r="F860" i="38"/>
  <c r="C861" i="38"/>
  <c r="D861" i="38"/>
  <c r="E861" i="38"/>
  <c r="F861" i="38"/>
  <c r="C862" i="38"/>
  <c r="D862" i="38"/>
  <c r="E862" i="38"/>
  <c r="F862" i="38"/>
  <c r="C863" i="38"/>
  <c r="D863" i="38"/>
  <c r="E863" i="38"/>
  <c r="F863" i="38"/>
  <c r="C864" i="38"/>
  <c r="D864" i="38"/>
  <c r="E864" i="38"/>
  <c r="F864" i="38"/>
  <c r="C865" i="38"/>
  <c r="D865" i="38"/>
  <c r="E865" i="38"/>
  <c r="F865" i="38"/>
  <c r="C866" i="38"/>
  <c r="D866" i="38"/>
  <c r="E866" i="38"/>
  <c r="F866" i="38"/>
  <c r="C867" i="38"/>
  <c r="D867" i="38"/>
  <c r="E867" i="38"/>
  <c r="F867" i="38"/>
  <c r="C868" i="38"/>
  <c r="D868" i="38"/>
  <c r="E868" i="38"/>
  <c r="F868" i="38"/>
  <c r="C869" i="38"/>
  <c r="D869" i="38"/>
  <c r="E869" i="38"/>
  <c r="F869" i="38"/>
  <c r="C870" i="38"/>
  <c r="D870" i="38"/>
  <c r="E870" i="38"/>
  <c r="F870" i="38"/>
  <c r="C871" i="38"/>
  <c r="D871" i="38"/>
  <c r="E871" i="38"/>
  <c r="F871" i="38"/>
  <c r="C872" i="38"/>
  <c r="D872" i="38"/>
  <c r="E872" i="38"/>
  <c r="F872" i="38"/>
  <c r="C873" i="38"/>
  <c r="D873" i="38"/>
  <c r="E873" i="38"/>
  <c r="F873" i="38"/>
  <c r="C874" i="38"/>
  <c r="D874" i="38"/>
  <c r="E874" i="38"/>
  <c r="F874" i="38"/>
  <c r="C875" i="38"/>
  <c r="D875" i="38"/>
  <c r="E875" i="38"/>
  <c r="F875" i="38"/>
  <c r="C876" i="38"/>
  <c r="D876" i="38"/>
  <c r="E876" i="38"/>
  <c r="F876" i="38"/>
  <c r="C877" i="38"/>
  <c r="D877" i="38"/>
  <c r="E877" i="38"/>
  <c r="F877" i="38"/>
  <c r="C878" i="38"/>
  <c r="D878" i="38"/>
  <c r="E878" i="38"/>
  <c r="F878" i="38"/>
  <c r="C879" i="38"/>
  <c r="D879" i="38"/>
  <c r="E879" i="38"/>
  <c r="F879" i="38"/>
  <c r="C880" i="38"/>
  <c r="D880" i="38"/>
  <c r="E880" i="38"/>
  <c r="F880" i="38"/>
  <c r="C881" i="38"/>
  <c r="D881" i="38"/>
  <c r="E881" i="38"/>
  <c r="F881" i="38"/>
  <c r="C882" i="38"/>
  <c r="D882" i="38"/>
  <c r="E882" i="38"/>
  <c r="F882" i="38"/>
  <c r="C883" i="38"/>
  <c r="D883" i="38"/>
  <c r="E883" i="38"/>
  <c r="F883" i="38"/>
  <c r="C884" i="38"/>
  <c r="D884" i="38"/>
  <c r="E884" i="38"/>
  <c r="F884" i="38"/>
  <c r="C885" i="38"/>
  <c r="D885" i="38"/>
  <c r="E885" i="38"/>
  <c r="F885" i="38"/>
  <c r="C886" i="38"/>
  <c r="D886" i="38"/>
  <c r="E886" i="38"/>
  <c r="F886" i="38"/>
  <c r="C887" i="38"/>
  <c r="D887" i="38"/>
  <c r="E887" i="38"/>
  <c r="F887" i="38"/>
  <c r="C888" i="38"/>
  <c r="D888" i="38"/>
  <c r="E888" i="38"/>
  <c r="F888" i="38"/>
  <c r="C889" i="38"/>
  <c r="D889" i="38"/>
  <c r="E889" i="38"/>
  <c r="F889" i="38"/>
  <c r="C890" i="38"/>
  <c r="D890" i="38"/>
  <c r="E890" i="38"/>
  <c r="F890" i="38"/>
  <c r="C891" i="38"/>
  <c r="D891" i="38"/>
  <c r="E891" i="38"/>
  <c r="F891" i="38"/>
  <c r="C892" i="38"/>
  <c r="D892" i="38"/>
  <c r="E892" i="38"/>
  <c r="F892" i="38"/>
  <c r="C893" i="38"/>
  <c r="D893" i="38"/>
  <c r="E893" i="38"/>
  <c r="F893" i="38"/>
  <c r="C894" i="38"/>
  <c r="D894" i="38"/>
  <c r="E894" i="38"/>
  <c r="F894" i="38"/>
  <c r="C895" i="38"/>
  <c r="D895" i="38"/>
  <c r="E895" i="38"/>
  <c r="F895" i="38"/>
  <c r="C896" i="38"/>
  <c r="D896" i="38"/>
  <c r="E896" i="38"/>
  <c r="F896" i="38"/>
  <c r="C897" i="38"/>
  <c r="D897" i="38"/>
  <c r="E897" i="38"/>
  <c r="F897" i="38"/>
  <c r="C898" i="38"/>
  <c r="D898" i="38"/>
  <c r="E898" i="38"/>
  <c r="F898" i="38"/>
  <c r="C899" i="38"/>
  <c r="D899" i="38"/>
  <c r="E899" i="38"/>
  <c r="F899" i="38"/>
  <c r="C900" i="38"/>
  <c r="D900" i="38"/>
  <c r="E900" i="38"/>
  <c r="F900" i="38"/>
  <c r="C901" i="38"/>
  <c r="D901" i="38"/>
  <c r="E901" i="38"/>
  <c r="F901" i="38"/>
  <c r="C902" i="38"/>
  <c r="D902" i="38"/>
  <c r="E902" i="38"/>
  <c r="F902" i="38"/>
  <c r="C903" i="38"/>
  <c r="D903" i="38"/>
  <c r="E903" i="38"/>
  <c r="F903" i="38"/>
  <c r="C904" i="38"/>
  <c r="D904" i="38"/>
  <c r="E904" i="38"/>
  <c r="F904" i="38"/>
  <c r="C905" i="38"/>
  <c r="D905" i="38"/>
  <c r="E905" i="38"/>
  <c r="F905" i="38"/>
  <c r="C906" i="38"/>
  <c r="D906" i="38"/>
  <c r="E906" i="38"/>
  <c r="F906" i="38"/>
  <c r="C907" i="38"/>
  <c r="D907" i="38"/>
  <c r="E907" i="38"/>
  <c r="F907" i="38"/>
  <c r="C908" i="38"/>
  <c r="D908" i="38"/>
  <c r="E908" i="38"/>
  <c r="F908" i="38"/>
  <c r="C909" i="38"/>
  <c r="D909" i="38"/>
  <c r="E909" i="38"/>
  <c r="F909" i="38"/>
  <c r="C910" i="38"/>
  <c r="D910" i="38"/>
  <c r="E910" i="38"/>
  <c r="F910" i="38"/>
  <c r="C911" i="38"/>
  <c r="D911" i="38"/>
  <c r="E911" i="38"/>
  <c r="F911" i="38"/>
  <c r="C912" i="38"/>
  <c r="D912" i="38"/>
  <c r="E912" i="38"/>
  <c r="F912" i="38"/>
  <c r="C913" i="38"/>
  <c r="D913" i="38"/>
  <c r="E913" i="38"/>
  <c r="F913" i="38"/>
  <c r="C914" i="38"/>
  <c r="D914" i="38"/>
  <c r="E914" i="38"/>
  <c r="F914" i="38"/>
  <c r="C915" i="38"/>
  <c r="D915" i="38"/>
  <c r="E915" i="38"/>
  <c r="F915" i="38"/>
  <c r="C916" i="38"/>
  <c r="D916" i="38"/>
  <c r="E916" i="38"/>
  <c r="F916" i="38"/>
  <c r="C917" i="38"/>
  <c r="D917" i="38"/>
  <c r="E917" i="38"/>
  <c r="F917" i="38"/>
  <c r="C918" i="38"/>
  <c r="D918" i="38"/>
  <c r="E918" i="38"/>
  <c r="F918" i="38"/>
  <c r="C919" i="38"/>
  <c r="D919" i="38"/>
  <c r="E919" i="38"/>
  <c r="F919" i="38"/>
  <c r="C920" i="38"/>
  <c r="D920" i="38"/>
  <c r="E920" i="38"/>
  <c r="F920" i="38"/>
  <c r="C921" i="38"/>
  <c r="D921" i="38"/>
  <c r="E921" i="38"/>
  <c r="F921" i="38"/>
  <c r="C922" i="38"/>
  <c r="D922" i="38"/>
  <c r="E922" i="38"/>
  <c r="F922" i="38"/>
  <c r="C923" i="38"/>
  <c r="D923" i="38"/>
  <c r="E923" i="38"/>
  <c r="F923" i="38"/>
  <c r="C924" i="38"/>
  <c r="D924" i="38"/>
  <c r="E924" i="38"/>
  <c r="F924" i="38"/>
  <c r="C925" i="38"/>
  <c r="D925" i="38"/>
  <c r="E925" i="38"/>
  <c r="F925" i="38"/>
  <c r="C926" i="38"/>
  <c r="D926" i="38"/>
  <c r="E926" i="38"/>
  <c r="F926" i="38"/>
  <c r="C927" i="38"/>
  <c r="D927" i="38"/>
  <c r="E927" i="38"/>
  <c r="F927" i="38"/>
  <c r="C928" i="38"/>
  <c r="D928" i="38"/>
  <c r="E928" i="38"/>
  <c r="F928" i="38"/>
  <c r="C929" i="38"/>
  <c r="D929" i="38"/>
  <c r="E929" i="38"/>
  <c r="F929" i="38"/>
  <c r="C930" i="38"/>
  <c r="D930" i="38"/>
  <c r="E930" i="38"/>
  <c r="F930" i="38"/>
  <c r="C931" i="38"/>
  <c r="D931" i="38"/>
  <c r="E931" i="38"/>
  <c r="F931" i="38"/>
  <c r="C932" i="38"/>
  <c r="D932" i="38"/>
  <c r="E932" i="38"/>
  <c r="F932" i="38"/>
  <c r="C933" i="38"/>
  <c r="D933" i="38"/>
  <c r="E933" i="38"/>
  <c r="F933" i="38"/>
  <c r="C934" i="38"/>
  <c r="D934" i="38"/>
  <c r="E934" i="38"/>
  <c r="F934" i="38"/>
  <c r="C935" i="38"/>
  <c r="D935" i="38"/>
  <c r="E935" i="38"/>
  <c r="F935" i="38"/>
  <c r="C936" i="38"/>
  <c r="D936" i="38"/>
  <c r="E936" i="38"/>
  <c r="F936" i="38"/>
  <c r="C937" i="38"/>
  <c r="D937" i="38"/>
  <c r="E937" i="38"/>
  <c r="F937" i="38"/>
  <c r="C938" i="38"/>
  <c r="D938" i="38"/>
  <c r="E938" i="38"/>
  <c r="F938" i="38"/>
  <c r="C939" i="38"/>
  <c r="D939" i="38"/>
  <c r="E939" i="38"/>
  <c r="F939" i="38"/>
  <c r="C940" i="38"/>
  <c r="D940" i="38"/>
  <c r="E940" i="38"/>
  <c r="F940" i="38"/>
  <c r="C941" i="38"/>
  <c r="D941" i="38"/>
  <c r="E941" i="38"/>
  <c r="F941" i="38"/>
  <c r="C942" i="38"/>
  <c r="D942" i="38"/>
  <c r="E942" i="38"/>
  <c r="F942" i="38"/>
  <c r="C943" i="38"/>
  <c r="D943" i="38"/>
  <c r="E943" i="38"/>
  <c r="F943" i="38"/>
  <c r="C944" i="38"/>
  <c r="D944" i="38"/>
  <c r="E944" i="38"/>
  <c r="F944" i="38"/>
  <c r="C945" i="38"/>
  <c r="D945" i="38"/>
  <c r="E945" i="38"/>
  <c r="F945" i="38"/>
  <c r="C946" i="38"/>
  <c r="D946" i="38"/>
  <c r="E946" i="38"/>
  <c r="F946" i="38"/>
  <c r="C947" i="38"/>
  <c r="D947" i="38"/>
  <c r="E947" i="38"/>
  <c r="F947" i="38"/>
  <c r="C948" i="38"/>
  <c r="D948" i="38"/>
  <c r="E948" i="38"/>
  <c r="F948" i="38"/>
  <c r="C949" i="38"/>
  <c r="D949" i="38"/>
  <c r="E949" i="38"/>
  <c r="F949" i="38"/>
  <c r="C950" i="38"/>
  <c r="D950" i="38"/>
  <c r="E950" i="38"/>
  <c r="F950" i="38"/>
  <c r="C951" i="38"/>
  <c r="D951" i="38"/>
  <c r="E951" i="38"/>
  <c r="F951" i="38"/>
  <c r="C952" i="38"/>
  <c r="D952" i="38"/>
  <c r="E952" i="38"/>
  <c r="F952" i="38"/>
  <c r="C953" i="38"/>
  <c r="D953" i="38"/>
  <c r="E953" i="38"/>
  <c r="F953" i="38"/>
  <c r="C954" i="38"/>
  <c r="D954" i="38"/>
  <c r="E954" i="38"/>
  <c r="F954" i="38"/>
  <c r="C955" i="38"/>
  <c r="D955" i="38"/>
  <c r="E955" i="38"/>
  <c r="F955" i="38"/>
  <c r="C956" i="38"/>
  <c r="D956" i="38"/>
  <c r="E956" i="38"/>
  <c r="F956" i="38"/>
  <c r="C957" i="38"/>
  <c r="D957" i="38"/>
  <c r="E957" i="38"/>
  <c r="F957" i="38"/>
  <c r="C958" i="38"/>
  <c r="D958" i="38"/>
  <c r="E958" i="38"/>
  <c r="F958" i="38"/>
  <c r="C959" i="38"/>
  <c r="D959" i="38"/>
  <c r="E959" i="38"/>
  <c r="F959" i="38"/>
  <c r="C960" i="38"/>
  <c r="D960" i="38"/>
  <c r="E960" i="38"/>
  <c r="F960" i="38"/>
  <c r="C961" i="38"/>
  <c r="D961" i="38"/>
  <c r="E961" i="38"/>
  <c r="F961" i="38"/>
  <c r="C962" i="38"/>
  <c r="D962" i="38"/>
  <c r="E962" i="38"/>
  <c r="F962" i="38"/>
  <c r="C963" i="38"/>
  <c r="D963" i="38"/>
  <c r="E963" i="38"/>
  <c r="F963" i="38"/>
  <c r="C964" i="38"/>
  <c r="D964" i="38"/>
  <c r="E964" i="38"/>
  <c r="F964" i="38"/>
  <c r="C965" i="38"/>
  <c r="D965" i="38"/>
  <c r="E965" i="38"/>
  <c r="F965" i="38"/>
  <c r="C966" i="38"/>
  <c r="D966" i="38"/>
  <c r="E966" i="38"/>
  <c r="F966" i="38"/>
  <c r="C967" i="38"/>
  <c r="D967" i="38"/>
  <c r="E967" i="38"/>
  <c r="F967" i="38"/>
  <c r="C968" i="38"/>
  <c r="D968" i="38"/>
  <c r="E968" i="38"/>
  <c r="F968" i="38"/>
  <c r="C969" i="38"/>
  <c r="D969" i="38"/>
  <c r="E969" i="38"/>
  <c r="F969" i="38"/>
  <c r="C970" i="38"/>
  <c r="D970" i="38"/>
  <c r="E970" i="38"/>
  <c r="F970" i="38"/>
  <c r="C971" i="38"/>
  <c r="D971" i="38"/>
  <c r="E971" i="38"/>
  <c r="F971" i="38"/>
  <c r="C972" i="38"/>
  <c r="D972" i="38"/>
  <c r="E972" i="38"/>
  <c r="F972" i="38"/>
  <c r="C973" i="38"/>
  <c r="D973" i="38"/>
  <c r="E973" i="38"/>
  <c r="F973" i="38"/>
  <c r="C974" i="38"/>
  <c r="D974" i="38"/>
  <c r="E974" i="38"/>
  <c r="F974" i="38"/>
  <c r="C975" i="38"/>
  <c r="D975" i="38"/>
  <c r="E975" i="38"/>
  <c r="F975" i="38"/>
  <c r="C976" i="38"/>
  <c r="D976" i="38"/>
  <c r="E976" i="38"/>
  <c r="F976" i="38"/>
  <c r="C977" i="38"/>
  <c r="D977" i="38"/>
  <c r="E977" i="38"/>
  <c r="F977" i="38"/>
  <c r="C978" i="38"/>
  <c r="D978" i="38"/>
  <c r="E978" i="38"/>
  <c r="F978" i="38"/>
  <c r="C979" i="38"/>
  <c r="D979" i="38"/>
  <c r="E979" i="38"/>
  <c r="F979" i="38"/>
  <c r="C980" i="38"/>
  <c r="D980" i="38"/>
  <c r="E980" i="38"/>
  <c r="F980" i="38"/>
  <c r="C981" i="38"/>
  <c r="D981" i="38"/>
  <c r="E981" i="38"/>
  <c r="F981" i="38"/>
  <c r="C982" i="38"/>
  <c r="D982" i="38"/>
  <c r="E982" i="38"/>
  <c r="F982" i="38"/>
  <c r="C983" i="38"/>
  <c r="D983" i="38"/>
  <c r="E983" i="38"/>
  <c r="F983" i="38"/>
  <c r="C984" i="38"/>
  <c r="D984" i="38"/>
  <c r="E984" i="38"/>
  <c r="F984" i="38"/>
  <c r="C985" i="38"/>
  <c r="D985" i="38"/>
  <c r="E985" i="38"/>
  <c r="F985" i="38"/>
  <c r="C986" i="38"/>
  <c r="D986" i="38"/>
  <c r="E986" i="38"/>
  <c r="F986" i="38"/>
  <c r="C987" i="38"/>
  <c r="D987" i="38"/>
  <c r="E987" i="38"/>
  <c r="F987" i="38"/>
  <c r="C988" i="38"/>
  <c r="D988" i="38"/>
  <c r="E988" i="38"/>
  <c r="F988" i="38"/>
  <c r="C989" i="38"/>
  <c r="D989" i="38"/>
  <c r="E989" i="38"/>
  <c r="F989" i="38"/>
  <c r="C990" i="38"/>
  <c r="D990" i="38"/>
  <c r="E990" i="38"/>
  <c r="F990" i="38"/>
  <c r="C991" i="38"/>
  <c r="D991" i="38"/>
  <c r="E991" i="38"/>
  <c r="F991" i="38"/>
  <c r="C992" i="38"/>
  <c r="D992" i="38"/>
  <c r="E992" i="38"/>
  <c r="F992" i="38"/>
  <c r="C993" i="38"/>
  <c r="D993" i="38"/>
  <c r="E993" i="38"/>
  <c r="F993" i="38"/>
  <c r="C994" i="38"/>
  <c r="D994" i="38"/>
  <c r="E994" i="38"/>
  <c r="F994" i="38"/>
  <c r="C995" i="38"/>
  <c r="D995" i="38"/>
  <c r="E995" i="38"/>
  <c r="F995" i="38"/>
  <c r="C996" i="38"/>
  <c r="D996" i="38"/>
  <c r="E996" i="38"/>
  <c r="F996" i="38"/>
  <c r="C997" i="38"/>
  <c r="D997" i="38"/>
  <c r="E997" i="38"/>
  <c r="F997" i="38"/>
  <c r="C998" i="38"/>
  <c r="D998" i="38"/>
  <c r="E998" i="38"/>
  <c r="F998" i="38"/>
  <c r="C999" i="38"/>
  <c r="D999" i="38"/>
  <c r="E999" i="38"/>
  <c r="F999" i="38"/>
  <c r="C1000" i="38"/>
  <c r="D1000" i="38"/>
  <c r="E1000" i="38"/>
  <c r="F1000" i="38"/>
  <c r="C1001" i="38"/>
  <c r="D1001" i="38"/>
  <c r="E1001" i="38"/>
  <c r="F1001" i="38"/>
  <c r="C1002" i="38"/>
  <c r="D1002" i="38"/>
  <c r="E1002" i="38"/>
  <c r="F1002" i="38"/>
  <c r="C1003" i="38"/>
  <c r="D1003" i="38"/>
  <c r="E1003" i="38"/>
  <c r="F1003" i="38"/>
  <c r="C1004" i="38"/>
  <c r="D1004" i="38"/>
  <c r="E1004" i="38"/>
  <c r="F1004" i="38"/>
  <c r="C1005" i="38"/>
  <c r="D1005" i="38"/>
  <c r="E1005" i="38"/>
  <c r="F1005" i="38"/>
  <c r="C1006" i="38"/>
  <c r="D1006" i="38"/>
  <c r="E1006" i="38"/>
  <c r="F1006" i="38"/>
  <c r="C1007" i="38"/>
  <c r="D1007" i="38"/>
  <c r="E1007" i="38"/>
  <c r="F1007" i="38"/>
  <c r="C1008" i="38"/>
  <c r="D1008" i="38"/>
  <c r="E1008" i="38"/>
  <c r="F1008" i="38"/>
  <c r="C1009" i="38"/>
  <c r="D1009" i="38"/>
  <c r="E1009" i="38"/>
  <c r="F1009" i="38"/>
  <c r="C1010" i="38"/>
  <c r="D1010" i="38"/>
  <c r="E1010" i="38"/>
  <c r="F1010" i="38"/>
  <c r="C1011" i="38"/>
  <c r="D1011" i="38"/>
  <c r="E1011" i="38"/>
  <c r="F1011" i="38"/>
  <c r="C1012" i="38"/>
  <c r="D1012" i="38"/>
  <c r="E1012" i="38"/>
  <c r="F1012" i="38"/>
  <c r="C1013" i="38"/>
  <c r="D1013" i="38"/>
  <c r="E1013" i="38"/>
  <c r="F1013" i="38"/>
  <c r="C1014" i="38"/>
  <c r="D1014" i="38"/>
  <c r="E1014" i="38"/>
  <c r="F1014" i="38"/>
  <c r="C1015" i="38"/>
  <c r="D1015" i="38"/>
  <c r="E1015" i="38"/>
  <c r="F1015" i="38"/>
  <c r="C1016" i="38"/>
  <c r="D1016" i="38"/>
  <c r="E1016" i="38"/>
  <c r="F1016" i="38"/>
  <c r="C1017" i="38"/>
  <c r="D1017" i="38"/>
  <c r="E1017" i="38"/>
  <c r="F1017" i="38"/>
  <c r="C1018" i="38"/>
  <c r="D1018" i="38"/>
  <c r="E1018" i="38"/>
  <c r="F1018" i="38"/>
  <c r="C1019" i="38"/>
  <c r="D1019" i="38"/>
  <c r="E1019" i="38"/>
  <c r="F1019" i="38"/>
  <c r="C1020" i="38"/>
  <c r="D1020" i="38"/>
  <c r="E1020" i="38"/>
  <c r="F1020" i="38"/>
  <c r="C1021" i="38"/>
  <c r="D1021" i="38"/>
  <c r="E1021" i="38"/>
  <c r="F1021" i="38"/>
  <c r="C26" i="38"/>
  <c r="E26" i="38"/>
  <c r="F26" i="38"/>
  <c r="B26" i="10" l="1"/>
  <c r="B27" i="10" s="1"/>
  <c r="D69" i="16"/>
  <c r="D68" i="16"/>
  <c r="D67" i="16"/>
  <c r="D66" i="16"/>
  <c r="D65" i="16"/>
  <c r="D64" i="16"/>
  <c r="D63" i="16"/>
  <c r="D70" i="16"/>
  <c r="D62" i="16"/>
  <c r="B28" i="10" l="1"/>
  <c r="D76" i="16"/>
  <c r="C15" i="16" s="1"/>
  <c r="G19" i="39"/>
  <c r="G20" i="39"/>
  <c r="G21" i="39"/>
  <c r="G22" i="39"/>
  <c r="G23" i="39"/>
  <c r="G24" i="39"/>
  <c r="G25" i="39"/>
  <c r="G26" i="39"/>
  <c r="G27" i="39"/>
  <c r="G28" i="39"/>
  <c r="G29" i="39"/>
  <c r="G30" i="39"/>
  <c r="G31" i="39"/>
  <c r="G32" i="39"/>
  <c r="G33" i="39"/>
  <c r="G34" i="39"/>
  <c r="G35" i="39"/>
  <c r="G36" i="39"/>
  <c r="G37" i="39"/>
  <c r="G38" i="39"/>
  <c r="G39" i="39"/>
  <c r="G40" i="39"/>
  <c r="G41" i="39"/>
  <c r="G42" i="39"/>
  <c r="G43" i="39"/>
  <c r="G44" i="39"/>
  <c r="G45" i="39"/>
  <c r="G46" i="39"/>
  <c r="G47" i="39"/>
  <c r="G48" i="39"/>
  <c r="G49" i="39"/>
  <c r="G50" i="39"/>
  <c r="G51" i="39"/>
  <c r="G52" i="39"/>
  <c r="G53" i="39"/>
  <c r="G54" i="39"/>
  <c r="G55" i="39"/>
  <c r="G56" i="39"/>
  <c r="G57" i="39"/>
  <c r="G58" i="39"/>
  <c r="G59" i="39"/>
  <c r="G60" i="39"/>
  <c r="G61" i="39"/>
  <c r="G62" i="39"/>
  <c r="G63" i="39"/>
  <c r="G64" i="39"/>
  <c r="G65" i="39"/>
  <c r="G66" i="39"/>
  <c r="G67" i="39"/>
  <c r="G68" i="39"/>
  <c r="G69" i="39"/>
  <c r="G70" i="39"/>
  <c r="G71" i="39"/>
  <c r="G72" i="39"/>
  <c r="G73" i="39"/>
  <c r="G74" i="39"/>
  <c r="G75" i="39"/>
  <c r="G76" i="39"/>
  <c r="G77" i="39"/>
  <c r="G78" i="39"/>
  <c r="G79" i="39"/>
  <c r="G80" i="39"/>
  <c r="G81" i="39"/>
  <c r="G82" i="39"/>
  <c r="G83" i="39"/>
  <c r="G84" i="39"/>
  <c r="G85" i="39"/>
  <c r="G86" i="39"/>
  <c r="G87" i="39"/>
  <c r="G88" i="39"/>
  <c r="G89" i="39"/>
  <c r="G90" i="39"/>
  <c r="G91" i="39"/>
  <c r="G92" i="39"/>
  <c r="G93" i="39"/>
  <c r="G94" i="39"/>
  <c r="G95" i="39"/>
  <c r="G96" i="39"/>
  <c r="G97" i="39"/>
  <c r="G98" i="39"/>
  <c r="G99" i="39"/>
  <c r="G100" i="39"/>
  <c r="G101" i="39"/>
  <c r="G102" i="39"/>
  <c r="G103" i="39"/>
  <c r="G104" i="39"/>
  <c r="G105" i="39"/>
  <c r="G106" i="39"/>
  <c r="G107" i="39"/>
  <c r="G108" i="39"/>
  <c r="G109" i="39"/>
  <c r="G110" i="39"/>
  <c r="G111" i="39"/>
  <c r="G112" i="39"/>
  <c r="G113" i="39"/>
  <c r="G114" i="39"/>
  <c r="G115" i="39"/>
  <c r="G116" i="39"/>
  <c r="G117" i="39"/>
  <c r="G18" i="39"/>
  <c r="F18" i="39"/>
  <c r="B29" i="10" l="1"/>
  <c r="J16" i="18"/>
  <c r="C24" i="38"/>
  <c r="C18" i="39"/>
  <c r="K18" i="39" s="1" a="1"/>
  <c r="K18" i="39" s="1"/>
  <c r="B30" i="10" l="1"/>
  <c r="B31" i="10"/>
  <c r="AC60" i="30"/>
  <c r="AC61" i="30"/>
  <c r="AC62" i="30"/>
  <c r="AC63" i="30"/>
  <c r="AC64" i="30"/>
  <c r="AC65" i="30"/>
  <c r="AC66" i="30"/>
  <c r="AC67" i="30"/>
  <c r="AC68" i="30"/>
  <c r="AC69" i="30"/>
  <c r="AC70" i="30"/>
  <c r="AC71" i="30"/>
  <c r="AC72" i="30"/>
  <c r="AC73" i="30"/>
  <c r="AC74" i="30"/>
  <c r="AC75" i="30"/>
  <c r="AC76" i="30"/>
  <c r="AC77" i="30"/>
  <c r="AC78" i="30"/>
  <c r="AC79" i="30"/>
  <c r="AC80" i="30"/>
  <c r="AC81" i="30"/>
  <c r="AC82" i="30"/>
  <c r="AC83" i="30"/>
  <c r="AC84" i="30"/>
  <c r="AC85" i="30"/>
  <c r="AC86" i="30"/>
  <c r="AC87" i="30"/>
  <c r="AC88" i="30"/>
  <c r="AC89" i="30"/>
  <c r="AC90" i="30"/>
  <c r="AC91" i="30"/>
  <c r="AC92" i="30"/>
  <c r="AC93" i="30"/>
  <c r="AC94" i="30"/>
  <c r="AC95" i="30"/>
  <c r="AC96" i="30"/>
  <c r="AC97" i="30"/>
  <c r="AC98" i="30"/>
  <c r="AC99" i="30"/>
  <c r="AC100" i="30"/>
  <c r="AC101" i="30"/>
  <c r="AC102" i="30"/>
  <c r="AC103" i="30"/>
  <c r="AC104" i="30"/>
  <c r="AC105" i="30"/>
  <c r="AC106" i="30"/>
  <c r="AC107" i="30"/>
  <c r="AC108" i="30"/>
  <c r="AC109" i="30"/>
  <c r="AC110" i="30"/>
  <c r="AC111" i="30"/>
  <c r="AC112" i="30"/>
  <c r="AC113" i="30"/>
  <c r="AC114" i="30"/>
  <c r="AC115" i="30"/>
  <c r="AC116" i="30"/>
  <c r="AC117" i="30"/>
  <c r="AC118" i="30"/>
  <c r="AC119" i="30"/>
  <c r="AC120" i="30"/>
  <c r="AC121" i="30"/>
  <c r="AC122" i="30"/>
  <c r="AC123" i="30"/>
  <c r="AC124" i="30"/>
  <c r="AC125" i="30"/>
  <c r="AC126" i="30"/>
  <c r="AC127" i="30"/>
  <c r="AC128" i="30"/>
  <c r="AC129" i="30"/>
  <c r="AC130" i="30"/>
  <c r="AC131" i="30"/>
  <c r="AC132" i="30"/>
  <c r="AC133" i="30"/>
  <c r="AC134" i="30"/>
  <c r="AC135" i="30"/>
  <c r="AC136" i="30"/>
  <c r="AC137" i="30"/>
  <c r="AC138" i="30"/>
  <c r="AC139" i="30"/>
  <c r="AC140" i="30"/>
  <c r="AC141" i="30"/>
  <c r="AC142" i="30"/>
  <c r="AC143" i="30"/>
  <c r="AC144" i="30"/>
  <c r="AC145" i="30"/>
  <c r="AC146" i="30"/>
  <c r="AC147" i="30"/>
  <c r="AC148" i="30"/>
  <c r="AC149" i="30"/>
  <c r="AC150" i="30"/>
  <c r="AC151" i="30"/>
  <c r="AC152" i="30"/>
  <c r="AC153" i="30"/>
  <c r="AC154" i="30"/>
  <c r="AC155" i="30"/>
  <c r="AC156" i="30"/>
  <c r="AC157" i="30"/>
  <c r="AC158" i="30"/>
  <c r="AC159" i="30"/>
  <c r="AC160" i="30"/>
  <c r="AC161" i="30"/>
  <c r="AC162" i="30"/>
  <c r="AC163" i="30"/>
  <c r="AC164" i="30"/>
  <c r="AC165" i="30"/>
  <c r="AC166" i="30"/>
  <c r="AC167" i="30"/>
  <c r="AC168" i="30"/>
  <c r="AC169" i="30"/>
  <c r="AC170" i="30"/>
  <c r="AC171" i="30"/>
  <c r="AC172" i="30"/>
  <c r="AC173" i="30"/>
  <c r="AC174" i="30"/>
  <c r="AC175" i="30"/>
  <c r="AC176" i="30"/>
  <c r="AC177" i="30"/>
  <c r="AC178" i="30"/>
  <c r="AC179" i="30"/>
  <c r="AC180" i="30"/>
  <c r="AC181" i="30"/>
  <c r="AC182" i="30"/>
  <c r="AC183" i="30"/>
  <c r="AC184" i="30"/>
  <c r="AC185" i="30"/>
  <c r="AC186" i="30"/>
  <c r="AC187" i="30"/>
  <c r="AC188" i="30"/>
  <c r="AC189" i="30"/>
  <c r="AC190" i="30"/>
  <c r="AC191" i="30"/>
  <c r="AC192" i="30"/>
  <c r="AC193" i="30"/>
  <c r="AC194" i="30"/>
  <c r="AC195" i="30"/>
  <c r="AC196" i="30"/>
  <c r="AC197" i="30"/>
  <c r="AC198" i="30"/>
  <c r="AC199" i="30"/>
  <c r="AC200" i="30"/>
  <c r="AC201" i="30"/>
  <c r="AC202" i="30"/>
  <c r="AC203" i="30"/>
  <c r="AC204" i="30"/>
  <c r="AC205" i="30"/>
  <c r="AC206" i="30"/>
  <c r="AC207" i="30"/>
  <c r="AC208" i="30"/>
  <c r="AC209" i="30"/>
  <c r="AC210" i="30"/>
  <c r="AC211" i="30"/>
  <c r="AC212" i="30"/>
  <c r="AC213" i="30"/>
  <c r="AC214" i="30"/>
  <c r="AC215" i="30"/>
  <c r="AC216" i="30"/>
  <c r="AC217" i="30"/>
  <c r="AC218" i="30"/>
  <c r="AC219" i="30"/>
  <c r="AC220" i="30"/>
  <c r="AC221" i="30"/>
  <c r="AC222" i="30"/>
  <c r="AC223" i="30"/>
  <c r="AC224" i="30"/>
  <c r="AC225" i="30"/>
  <c r="AC226" i="30"/>
  <c r="AC227" i="30"/>
  <c r="AC228" i="30"/>
  <c r="AC229" i="30"/>
  <c r="AC230" i="30"/>
  <c r="AC231" i="30"/>
  <c r="AC232" i="30"/>
  <c r="AC233" i="30"/>
  <c r="AC234" i="30"/>
  <c r="AC235" i="30"/>
  <c r="AC236" i="30"/>
  <c r="AC237" i="30"/>
  <c r="AC238" i="30"/>
  <c r="AC239" i="30"/>
  <c r="AC240" i="30"/>
  <c r="AC241" i="30"/>
  <c r="AC242" i="30"/>
  <c r="AC243" i="30"/>
  <c r="AC244" i="30"/>
  <c r="AC245" i="30"/>
  <c r="AC246" i="30"/>
  <c r="AC247" i="30"/>
  <c r="AC248" i="30"/>
  <c r="AC249" i="30"/>
  <c r="AC250" i="30"/>
  <c r="AC251" i="30"/>
  <c r="AC252" i="30"/>
  <c r="AC253" i="30"/>
  <c r="AC254" i="30"/>
  <c r="AC255" i="30"/>
  <c r="AC256" i="30"/>
  <c r="AC257" i="30"/>
  <c r="AC258" i="30"/>
  <c r="AC259" i="30"/>
  <c r="AC260" i="30"/>
  <c r="AC261" i="30"/>
  <c r="AC262" i="30"/>
  <c r="AC263" i="30"/>
  <c r="AC264" i="30"/>
  <c r="AC265" i="30"/>
  <c r="AC266" i="30"/>
  <c r="AC267" i="30"/>
  <c r="AC268" i="30"/>
  <c r="AC269" i="30"/>
  <c r="AC270" i="30"/>
  <c r="AC271" i="30"/>
  <c r="AC272" i="30"/>
  <c r="AC273" i="30"/>
  <c r="AC274" i="30"/>
  <c r="AC275" i="30"/>
  <c r="AC276" i="30"/>
  <c r="AC277" i="30"/>
  <c r="AC278" i="30"/>
  <c r="AC279" i="30"/>
  <c r="AC280" i="30"/>
  <c r="AC281" i="30"/>
  <c r="AC282" i="30"/>
  <c r="AC283" i="30"/>
  <c r="AC284" i="30"/>
  <c r="AC285" i="30"/>
  <c r="AC286" i="30"/>
  <c r="AC287" i="30"/>
  <c r="AC288" i="30"/>
  <c r="AC289" i="30"/>
  <c r="AC290" i="30"/>
  <c r="AC291" i="30"/>
  <c r="AC292" i="30"/>
  <c r="AC293" i="30"/>
  <c r="AC294" i="30"/>
  <c r="AC295" i="30"/>
  <c r="AC296" i="30"/>
  <c r="AC297" i="30"/>
  <c r="AC298" i="30"/>
  <c r="AC299" i="30"/>
  <c r="AC300" i="30"/>
  <c r="AC301" i="30"/>
  <c r="AC302" i="30"/>
  <c r="AC303" i="30"/>
  <c r="AC304" i="30"/>
  <c r="AC305" i="30"/>
  <c r="AC306" i="30"/>
  <c r="AC307" i="30"/>
  <c r="AC308" i="30"/>
  <c r="AC309" i="30"/>
  <c r="AC310" i="30"/>
  <c r="AC311" i="30"/>
  <c r="AC312" i="30"/>
  <c r="AC313" i="30"/>
  <c r="AC314" i="30"/>
  <c r="AC315" i="30"/>
  <c r="AC316" i="30"/>
  <c r="AC317" i="30"/>
  <c r="AC318" i="30"/>
  <c r="AC319" i="30"/>
  <c r="AC320" i="30"/>
  <c r="AC321" i="30"/>
  <c r="AC322" i="30"/>
  <c r="AC323" i="30"/>
  <c r="AC324" i="30"/>
  <c r="AC325" i="30"/>
  <c r="AC326" i="30"/>
  <c r="AC327" i="30"/>
  <c r="AC328" i="30"/>
  <c r="AC329" i="30"/>
  <c r="AC330" i="30"/>
  <c r="AC331" i="30"/>
  <c r="AC332" i="30"/>
  <c r="AC333" i="30"/>
  <c r="AC334" i="30"/>
  <c r="AC335" i="30"/>
  <c r="AC336" i="30"/>
  <c r="AC337" i="30"/>
  <c r="AC338" i="30"/>
  <c r="AC339" i="30"/>
  <c r="AC340" i="30"/>
  <c r="AC341" i="30"/>
  <c r="AC342" i="30"/>
  <c r="AC343" i="30"/>
  <c r="AC344" i="30"/>
  <c r="AC345" i="30"/>
  <c r="AC346" i="30"/>
  <c r="AC347" i="30"/>
  <c r="AC348" i="30"/>
  <c r="AC349" i="30"/>
  <c r="AC350" i="30"/>
  <c r="AC351" i="30"/>
  <c r="AC352" i="30"/>
  <c r="AC353" i="30"/>
  <c r="AC354" i="30"/>
  <c r="AC355" i="30"/>
  <c r="AC356" i="30"/>
  <c r="AC357" i="30"/>
  <c r="AC358" i="30"/>
  <c r="AC359" i="30"/>
  <c r="AC360" i="30"/>
  <c r="AC361" i="30"/>
  <c r="AC362" i="30"/>
  <c r="AC363" i="30"/>
  <c r="AC364" i="30"/>
  <c r="AC365" i="30"/>
  <c r="AC366" i="30"/>
  <c r="AC367" i="30"/>
  <c r="AC368" i="30"/>
  <c r="AC369" i="30"/>
  <c r="AC370" i="30"/>
  <c r="AC371" i="30"/>
  <c r="AC372" i="30"/>
  <c r="AC373" i="30"/>
  <c r="AC374" i="30"/>
  <c r="AC375" i="30"/>
  <c r="AC376" i="30"/>
  <c r="AC377" i="30"/>
  <c r="AC378" i="30"/>
  <c r="AC379" i="30"/>
  <c r="AC380" i="30"/>
  <c r="AC381" i="30"/>
  <c r="AC382" i="30"/>
  <c r="AC383" i="30"/>
  <c r="AC384" i="30"/>
  <c r="AC385" i="30"/>
  <c r="AC386" i="30"/>
  <c r="AC387" i="30"/>
  <c r="AC388" i="30"/>
  <c r="AC389" i="30"/>
  <c r="AC390" i="30"/>
  <c r="AC391" i="30"/>
  <c r="AC392" i="30"/>
  <c r="AC393" i="30"/>
  <c r="AC394" i="30"/>
  <c r="AC395" i="30"/>
  <c r="AC396" i="30"/>
  <c r="AC397" i="30"/>
  <c r="AC398" i="30"/>
  <c r="AC399" i="30"/>
  <c r="AC400" i="30"/>
  <c r="AC401" i="30"/>
  <c r="AC402" i="30"/>
  <c r="AC403" i="30"/>
  <c r="AC404" i="30"/>
  <c r="AC405" i="30"/>
  <c r="AC406" i="30"/>
  <c r="AC407" i="30"/>
  <c r="AC408" i="30"/>
  <c r="AC409" i="30"/>
  <c r="AC410" i="30"/>
  <c r="AC411" i="30"/>
  <c r="AC412" i="30"/>
  <c r="AC413" i="30"/>
  <c r="AC414" i="30"/>
  <c r="AC415" i="30"/>
  <c r="AC416" i="30"/>
  <c r="AC417" i="30"/>
  <c r="AC418" i="30"/>
  <c r="AC419" i="30"/>
  <c r="AC420" i="30"/>
  <c r="AC421" i="30"/>
  <c r="AC422" i="30"/>
  <c r="AC423" i="30"/>
  <c r="AC424" i="30"/>
  <c r="AC425" i="30"/>
  <c r="AC426" i="30"/>
  <c r="AC427" i="30"/>
  <c r="AC428" i="30"/>
  <c r="AC429" i="30"/>
  <c r="AC430" i="30"/>
  <c r="AC431" i="30"/>
  <c r="AC432" i="30"/>
  <c r="AC433" i="30"/>
  <c r="AC434" i="30"/>
  <c r="AC435" i="30"/>
  <c r="AC436" i="30"/>
  <c r="AC437" i="30"/>
  <c r="AC438" i="30"/>
  <c r="AC439" i="30"/>
  <c r="AC440" i="30"/>
  <c r="AC441" i="30"/>
  <c r="AC442" i="30"/>
  <c r="AC443" i="30"/>
  <c r="AC444" i="30"/>
  <c r="AC445" i="30"/>
  <c r="AC446" i="30"/>
  <c r="AC447" i="30"/>
  <c r="AC448" i="30"/>
  <c r="AC449" i="30"/>
  <c r="AC450" i="30"/>
  <c r="AC451" i="30"/>
  <c r="AC452" i="30"/>
  <c r="AC453" i="30"/>
  <c r="AC454" i="30"/>
  <c r="AC455" i="30"/>
  <c r="AC456" i="30"/>
  <c r="AC457" i="30"/>
  <c r="AC458" i="30"/>
  <c r="AC459" i="30"/>
  <c r="AC460" i="30"/>
  <c r="AC461" i="30"/>
  <c r="AC462" i="30"/>
  <c r="AC463" i="30"/>
  <c r="AC464" i="30"/>
  <c r="AC465" i="30"/>
  <c r="AC466" i="30"/>
  <c r="AC467" i="30"/>
  <c r="AC468" i="30"/>
  <c r="AC469" i="30"/>
  <c r="AC470" i="30"/>
  <c r="AC471" i="30"/>
  <c r="AC472" i="30"/>
  <c r="AC473" i="30"/>
  <c r="AC474" i="30"/>
  <c r="AC475" i="30"/>
  <c r="AC476" i="30"/>
  <c r="AC477" i="30"/>
  <c r="AC478" i="30"/>
  <c r="AC479" i="30"/>
  <c r="AC480" i="30"/>
  <c r="AC481" i="30"/>
  <c r="AC482" i="30"/>
  <c r="AC483" i="30"/>
  <c r="AC484" i="30"/>
  <c r="AC485" i="30"/>
  <c r="AC486" i="30"/>
  <c r="AC487" i="30"/>
  <c r="AC488" i="30"/>
  <c r="AC489" i="30"/>
  <c r="AC490" i="30"/>
  <c r="AC491" i="30"/>
  <c r="AC492" i="30"/>
  <c r="AC493" i="30"/>
  <c r="AC494" i="30"/>
  <c r="AC495" i="30"/>
  <c r="AC496" i="30"/>
  <c r="AC497" i="30"/>
  <c r="AC498" i="30"/>
  <c r="AC499" i="30"/>
  <c r="AC500" i="30"/>
  <c r="AC501" i="30"/>
  <c r="AC502" i="30"/>
  <c r="AC503" i="30"/>
  <c r="AC504" i="30"/>
  <c r="AC505" i="30"/>
  <c r="AC506" i="30"/>
  <c r="AC507" i="30"/>
  <c r="AC508" i="30"/>
  <c r="AC509" i="30"/>
  <c r="AC510" i="30"/>
  <c r="AC511" i="30"/>
  <c r="AC512" i="30"/>
  <c r="AC513" i="30"/>
  <c r="AC514" i="30"/>
  <c r="AC515" i="30"/>
  <c r="AC516" i="30"/>
  <c r="AC517" i="30"/>
  <c r="AC518" i="30"/>
  <c r="AC519" i="30"/>
  <c r="AC520" i="30"/>
  <c r="AC521" i="30"/>
  <c r="AC522" i="30"/>
  <c r="AC523" i="30"/>
  <c r="AC524" i="30"/>
  <c r="AC525" i="30"/>
  <c r="AC526" i="30"/>
  <c r="AC527" i="30"/>
  <c r="AC528" i="30"/>
  <c r="AC529" i="30"/>
  <c r="AC530" i="30"/>
  <c r="AC531" i="30"/>
  <c r="AC532" i="30"/>
  <c r="AC533" i="30"/>
  <c r="AC534" i="30"/>
  <c r="AC535" i="30"/>
  <c r="AC536" i="30"/>
  <c r="AC537" i="30"/>
  <c r="AC538" i="30"/>
  <c r="AC539" i="30"/>
  <c r="AC540" i="30"/>
  <c r="AC541" i="30"/>
  <c r="AC542" i="30"/>
  <c r="AC543" i="30"/>
  <c r="AC544" i="30"/>
  <c r="AC545" i="30"/>
  <c r="AC546" i="30"/>
  <c r="AC547" i="30"/>
  <c r="AC548" i="30"/>
  <c r="AC549" i="30"/>
  <c r="AC550" i="30"/>
  <c r="AC551" i="30"/>
  <c r="AC552" i="30"/>
  <c r="AC553" i="30"/>
  <c r="AC554" i="30"/>
  <c r="AC555" i="30"/>
  <c r="AC556" i="30"/>
  <c r="AC557" i="30"/>
  <c r="AC558" i="30"/>
  <c r="AC559" i="30"/>
  <c r="AC560" i="30"/>
  <c r="AC561" i="30"/>
  <c r="AC562" i="30"/>
  <c r="AC563" i="30"/>
  <c r="AC564" i="30"/>
  <c r="AC565" i="30"/>
  <c r="AC566" i="30"/>
  <c r="AC567" i="30"/>
  <c r="AC568" i="30"/>
  <c r="AC569" i="30"/>
  <c r="AC570" i="30"/>
  <c r="AC571" i="30"/>
  <c r="AC572" i="30"/>
  <c r="AC573" i="30"/>
  <c r="AC574" i="30"/>
  <c r="AC575" i="30"/>
  <c r="AC576" i="30"/>
  <c r="AC577" i="30"/>
  <c r="AC578" i="30"/>
  <c r="AC579" i="30"/>
  <c r="AC580" i="30"/>
  <c r="AC581" i="30"/>
  <c r="AC582" i="30"/>
  <c r="AC583" i="30"/>
  <c r="AC584" i="30"/>
  <c r="AC585" i="30"/>
  <c r="AC586" i="30"/>
  <c r="AC587" i="30"/>
  <c r="AC588" i="30"/>
  <c r="AC589" i="30"/>
  <c r="AC590" i="30"/>
  <c r="AC591" i="30"/>
  <c r="AC592" i="30"/>
  <c r="AC593" i="30"/>
  <c r="AC594" i="30"/>
  <c r="AC595" i="30"/>
  <c r="AC596" i="30"/>
  <c r="AC597" i="30"/>
  <c r="AC598" i="30"/>
  <c r="AC599" i="30"/>
  <c r="AC600" i="30"/>
  <c r="AC601" i="30"/>
  <c r="AC602" i="30"/>
  <c r="AC603" i="30"/>
  <c r="AC604" i="30"/>
  <c r="AC605" i="30"/>
  <c r="AC606" i="30"/>
  <c r="AC607" i="30"/>
  <c r="AC608" i="30"/>
  <c r="AC609" i="30"/>
  <c r="AC610" i="30"/>
  <c r="AC611" i="30"/>
  <c r="AC612" i="30"/>
  <c r="AC613" i="30"/>
  <c r="AC614" i="30"/>
  <c r="AC615" i="30"/>
  <c r="AC616" i="30"/>
  <c r="AC617" i="30"/>
  <c r="AC618" i="30"/>
  <c r="AC619" i="30"/>
  <c r="AC620" i="30"/>
  <c r="AC621" i="30"/>
  <c r="AC622" i="30"/>
  <c r="AC623" i="30"/>
  <c r="AC624" i="30"/>
  <c r="AC625" i="30"/>
  <c r="AC626" i="30"/>
  <c r="AC627" i="30"/>
  <c r="AC628" i="30"/>
  <c r="AC629" i="30"/>
  <c r="AC630" i="30"/>
  <c r="AC631" i="30"/>
  <c r="AC632" i="30"/>
  <c r="AC633" i="30"/>
  <c r="AC634" i="30"/>
  <c r="AC635" i="30"/>
  <c r="AC636" i="30"/>
  <c r="AC637" i="30"/>
  <c r="AC638" i="30"/>
  <c r="AC639" i="30"/>
  <c r="AC640" i="30"/>
  <c r="AC641" i="30"/>
  <c r="AC642" i="30"/>
  <c r="AC643" i="30"/>
  <c r="AC644" i="30"/>
  <c r="AC645" i="30"/>
  <c r="AC646" i="30"/>
  <c r="AC647" i="30"/>
  <c r="AC648" i="30"/>
  <c r="AC649" i="30"/>
  <c r="AC650" i="30"/>
  <c r="AC651" i="30"/>
  <c r="AC652" i="30"/>
  <c r="AC653" i="30"/>
  <c r="AC654" i="30"/>
  <c r="AC655" i="30"/>
  <c r="AC656" i="30"/>
  <c r="AC657" i="30"/>
  <c r="AC658" i="30"/>
  <c r="AC659" i="30"/>
  <c r="AC660" i="30"/>
  <c r="AC661" i="30"/>
  <c r="AC662" i="30"/>
  <c r="AC663" i="30"/>
  <c r="AC664" i="30"/>
  <c r="AC665" i="30"/>
  <c r="AC666" i="30"/>
  <c r="AC667" i="30"/>
  <c r="AC668" i="30"/>
  <c r="AC669" i="30"/>
  <c r="AC670" i="30"/>
  <c r="AC671" i="30"/>
  <c r="AC672" i="30"/>
  <c r="AC673" i="30"/>
  <c r="AC674" i="30"/>
  <c r="AC675" i="30"/>
  <c r="AC676" i="30"/>
  <c r="AC677" i="30"/>
  <c r="AC678" i="30"/>
  <c r="AC679" i="30"/>
  <c r="AC680" i="30"/>
  <c r="AC681" i="30"/>
  <c r="AC682" i="30"/>
  <c r="AC683" i="30"/>
  <c r="AC684" i="30"/>
  <c r="AC685" i="30"/>
  <c r="AC686" i="30"/>
  <c r="AC687" i="30"/>
  <c r="AC688" i="30"/>
  <c r="AC689" i="30"/>
  <c r="AC690" i="30"/>
  <c r="AC691" i="30"/>
  <c r="AC692" i="30"/>
  <c r="AC693" i="30"/>
  <c r="AC694" i="30"/>
  <c r="AC695" i="30"/>
  <c r="AC696" i="30"/>
  <c r="AC697" i="30"/>
  <c r="AC698" i="30"/>
  <c r="AC699" i="30"/>
  <c r="AC700" i="30"/>
  <c r="AC701" i="30"/>
  <c r="AC702" i="30"/>
  <c r="AC703" i="30"/>
  <c r="AC704" i="30"/>
  <c r="AC705" i="30"/>
  <c r="AC706" i="30"/>
  <c r="AC707" i="30"/>
  <c r="AC708" i="30"/>
  <c r="AC709" i="30"/>
  <c r="AC710" i="30"/>
  <c r="AC711" i="30"/>
  <c r="AC712" i="30"/>
  <c r="AC713" i="30"/>
  <c r="AC714" i="30"/>
  <c r="AC715" i="30"/>
  <c r="AC716" i="30"/>
  <c r="AC717" i="30"/>
  <c r="AC718" i="30"/>
  <c r="AC719" i="30"/>
  <c r="AC720" i="30"/>
  <c r="AC721" i="30"/>
  <c r="AC722" i="30"/>
  <c r="AC723" i="30"/>
  <c r="AC724" i="30"/>
  <c r="AC725" i="30"/>
  <c r="AC726" i="30"/>
  <c r="AC727" i="30"/>
  <c r="AC728" i="30"/>
  <c r="AC729" i="30"/>
  <c r="AC730" i="30"/>
  <c r="AC731" i="30"/>
  <c r="AC732" i="30"/>
  <c r="AC733" i="30"/>
  <c r="AC734" i="30"/>
  <c r="AC735" i="30"/>
  <c r="AC736" i="30"/>
  <c r="AC737" i="30"/>
  <c r="AC738" i="30"/>
  <c r="AC739" i="30"/>
  <c r="AC740" i="30"/>
  <c r="AC741" i="30"/>
  <c r="AC742" i="30"/>
  <c r="AC743" i="30"/>
  <c r="AC744" i="30"/>
  <c r="AC745" i="30"/>
  <c r="AC746" i="30"/>
  <c r="AC747" i="30"/>
  <c r="AC748" i="30"/>
  <c r="AC749" i="30"/>
  <c r="AC750" i="30"/>
  <c r="AC751" i="30"/>
  <c r="AC752" i="30"/>
  <c r="AC753" i="30"/>
  <c r="AC754" i="30"/>
  <c r="AC755" i="30"/>
  <c r="AC756" i="30"/>
  <c r="AC757" i="30"/>
  <c r="AC758" i="30"/>
  <c r="AC759" i="30"/>
  <c r="AC760" i="30"/>
  <c r="AC761" i="30"/>
  <c r="AC762" i="30"/>
  <c r="AC763" i="30"/>
  <c r="AC764" i="30"/>
  <c r="AC765" i="30"/>
  <c r="AC766" i="30"/>
  <c r="AC767" i="30"/>
  <c r="AC768" i="30"/>
  <c r="AC769" i="30"/>
  <c r="AC770" i="30"/>
  <c r="AC771" i="30"/>
  <c r="AC772" i="30"/>
  <c r="AC773" i="30"/>
  <c r="AC774" i="30"/>
  <c r="AC775" i="30"/>
  <c r="AC776" i="30"/>
  <c r="AC777" i="30"/>
  <c r="AC778" i="30"/>
  <c r="AC779" i="30"/>
  <c r="AC780" i="30"/>
  <c r="AC781" i="30"/>
  <c r="AC782" i="30"/>
  <c r="AC783" i="30"/>
  <c r="AC784" i="30"/>
  <c r="AC785" i="30"/>
  <c r="AC786" i="30"/>
  <c r="AC787" i="30"/>
  <c r="AC788" i="30"/>
  <c r="AC789" i="30"/>
  <c r="AC790" i="30"/>
  <c r="AC791" i="30"/>
  <c r="AC792" i="30"/>
  <c r="AC793" i="30"/>
  <c r="AC794" i="30"/>
  <c r="AC795" i="30"/>
  <c r="AC796" i="30"/>
  <c r="AC797" i="30"/>
  <c r="AC798" i="30"/>
  <c r="AC799" i="30"/>
  <c r="AC800" i="30"/>
  <c r="AC801" i="30"/>
  <c r="AC802" i="30"/>
  <c r="AC803" i="30"/>
  <c r="AC804" i="30"/>
  <c r="AC805" i="30"/>
  <c r="AC806" i="30"/>
  <c r="AC807" i="30"/>
  <c r="AC808" i="30"/>
  <c r="AC809" i="30"/>
  <c r="AC810" i="30"/>
  <c r="AC811" i="30"/>
  <c r="AC812" i="30"/>
  <c r="AC813" i="30"/>
  <c r="AC814" i="30"/>
  <c r="AC815" i="30"/>
  <c r="AC816" i="30"/>
  <c r="AC817" i="30"/>
  <c r="AC818" i="30"/>
  <c r="AC819" i="30"/>
  <c r="AC820" i="30"/>
  <c r="AC821" i="30"/>
  <c r="AC822" i="30"/>
  <c r="AC823" i="30"/>
  <c r="AC824" i="30"/>
  <c r="AC825" i="30"/>
  <c r="AC826" i="30"/>
  <c r="AC827" i="30"/>
  <c r="AC828" i="30"/>
  <c r="AC829" i="30"/>
  <c r="AC830" i="30"/>
  <c r="AC831" i="30"/>
  <c r="AC832" i="30"/>
  <c r="AC833" i="30"/>
  <c r="AC834" i="30"/>
  <c r="AC835" i="30"/>
  <c r="AC836" i="30"/>
  <c r="AC837" i="30"/>
  <c r="AC838" i="30"/>
  <c r="AC839" i="30"/>
  <c r="AC840" i="30"/>
  <c r="AC841" i="30"/>
  <c r="AC842" i="30"/>
  <c r="AC843" i="30"/>
  <c r="AC844" i="30"/>
  <c r="AC845" i="30"/>
  <c r="AC846" i="30"/>
  <c r="AC847" i="30"/>
  <c r="AC848" i="30"/>
  <c r="AC849" i="30"/>
  <c r="AC850" i="30"/>
  <c r="AC851" i="30"/>
  <c r="AC852" i="30"/>
  <c r="AC853" i="30"/>
  <c r="AC854" i="30"/>
  <c r="AC855" i="30"/>
  <c r="AC856" i="30"/>
  <c r="AC857" i="30"/>
  <c r="AC858" i="30"/>
  <c r="AC859" i="30"/>
  <c r="AC860" i="30"/>
  <c r="AC861" i="30"/>
  <c r="AC862" i="30"/>
  <c r="AC863" i="30"/>
  <c r="AC864" i="30"/>
  <c r="AC865" i="30"/>
  <c r="AC866" i="30"/>
  <c r="AC867" i="30"/>
  <c r="AC868" i="30"/>
  <c r="AC869" i="30"/>
  <c r="AC870" i="30"/>
  <c r="AC871" i="30"/>
  <c r="AC872" i="30"/>
  <c r="AC873" i="30"/>
  <c r="AC874" i="30"/>
  <c r="AC875" i="30"/>
  <c r="AC876" i="30"/>
  <c r="AC877" i="30"/>
  <c r="AC878" i="30"/>
  <c r="AC879" i="30"/>
  <c r="AC880" i="30"/>
  <c r="AC881" i="30"/>
  <c r="AC882" i="30"/>
  <c r="AC883" i="30"/>
  <c r="AC884" i="30"/>
  <c r="AC885" i="30"/>
  <c r="AC886" i="30"/>
  <c r="AC887" i="30"/>
  <c r="AC888" i="30"/>
  <c r="AC889" i="30"/>
  <c r="AC890" i="30"/>
  <c r="AC891" i="30"/>
  <c r="AC892" i="30"/>
  <c r="AC893" i="30"/>
  <c r="AC894" i="30"/>
  <c r="AC895" i="30"/>
  <c r="AC896" i="30"/>
  <c r="AC897" i="30"/>
  <c r="AC898" i="30"/>
  <c r="AC899" i="30"/>
  <c r="AC900" i="30"/>
  <c r="AC901" i="30"/>
  <c r="AC902" i="30"/>
  <c r="AC903" i="30"/>
  <c r="AC904" i="30"/>
  <c r="AC905" i="30"/>
  <c r="AC906" i="30"/>
  <c r="AC907" i="30"/>
  <c r="AC908" i="30"/>
  <c r="AC909" i="30"/>
  <c r="AC910" i="30"/>
  <c r="AC911" i="30"/>
  <c r="AC912" i="30"/>
  <c r="AC913" i="30"/>
  <c r="AC914" i="30"/>
  <c r="AC915" i="30"/>
  <c r="AC916" i="30"/>
  <c r="AC917" i="30"/>
  <c r="AC918" i="30"/>
  <c r="AC919" i="30"/>
  <c r="AC920" i="30"/>
  <c r="AC921" i="30"/>
  <c r="AC922" i="30"/>
  <c r="AC923" i="30"/>
  <c r="AC924" i="30"/>
  <c r="AC925" i="30"/>
  <c r="AC926" i="30"/>
  <c r="AC927" i="30"/>
  <c r="AC928" i="30"/>
  <c r="AC929" i="30"/>
  <c r="AC930" i="30"/>
  <c r="AC931" i="30"/>
  <c r="AC932" i="30"/>
  <c r="AC933" i="30"/>
  <c r="AC934" i="30"/>
  <c r="AC935" i="30"/>
  <c r="AC936" i="30"/>
  <c r="AC937" i="30"/>
  <c r="AC938" i="30"/>
  <c r="AC939" i="30"/>
  <c r="AC940" i="30"/>
  <c r="AC941" i="30"/>
  <c r="AC942" i="30"/>
  <c r="AC943" i="30"/>
  <c r="AC944" i="30"/>
  <c r="AC945" i="30"/>
  <c r="AC946" i="30"/>
  <c r="AC947" i="30"/>
  <c r="AC948" i="30"/>
  <c r="AC949" i="30"/>
  <c r="AC950" i="30"/>
  <c r="AC951" i="30"/>
  <c r="AC952" i="30"/>
  <c r="AC953" i="30"/>
  <c r="AC954" i="30"/>
  <c r="AC955" i="30"/>
  <c r="AC956" i="30"/>
  <c r="AC957" i="30"/>
  <c r="AC958" i="30"/>
  <c r="AC959" i="30"/>
  <c r="AC960" i="30"/>
  <c r="AC961" i="30"/>
  <c r="AC962" i="30"/>
  <c r="AC963" i="30"/>
  <c r="AC964" i="30"/>
  <c r="AC965" i="30"/>
  <c r="AC966" i="30"/>
  <c r="AC967" i="30"/>
  <c r="AC968" i="30"/>
  <c r="AC969" i="30"/>
  <c r="AC970" i="30"/>
  <c r="AC971" i="30"/>
  <c r="AC972" i="30"/>
  <c r="AC973" i="30"/>
  <c r="AC974" i="30"/>
  <c r="AC975" i="30"/>
  <c r="AC976" i="30"/>
  <c r="AC977" i="30"/>
  <c r="AC978" i="30"/>
  <c r="AC979" i="30"/>
  <c r="AC980" i="30"/>
  <c r="AC981" i="30"/>
  <c r="AC982" i="30"/>
  <c r="AC983" i="30"/>
  <c r="AC984" i="30"/>
  <c r="AC985" i="30"/>
  <c r="AC986" i="30"/>
  <c r="AC987" i="30"/>
  <c r="AC988" i="30"/>
  <c r="AC989" i="30"/>
  <c r="AC990" i="30"/>
  <c r="AC991" i="30"/>
  <c r="AC992" i="30"/>
  <c r="AC993" i="30"/>
  <c r="AC994" i="30"/>
  <c r="AC995" i="30"/>
  <c r="AC996" i="30"/>
  <c r="AC997" i="30"/>
  <c r="AC998" i="30"/>
  <c r="AC999" i="30"/>
  <c r="AC1000" i="30"/>
  <c r="AC1001" i="30"/>
  <c r="AC1002" i="30"/>
  <c r="AC1003" i="30"/>
  <c r="AC1004" i="30"/>
  <c r="AC1005" i="30"/>
  <c r="AC1006" i="30"/>
  <c r="AC1007" i="30"/>
  <c r="AC1008" i="30"/>
  <c r="AC1009" i="30"/>
  <c r="AC1010" i="30"/>
  <c r="AC1011" i="30"/>
  <c r="AC1012" i="30"/>
  <c r="AC1013" i="30"/>
  <c r="AC1014" i="30"/>
  <c r="AC1015" i="30"/>
  <c r="AC1016" i="30"/>
  <c r="AC1017" i="30"/>
  <c r="AC1018" i="30"/>
  <c r="AC1019" i="30"/>
  <c r="AC1020" i="30"/>
  <c r="AC1021" i="30"/>
  <c r="AC1022" i="30"/>
  <c r="AC1023" i="30"/>
  <c r="AC1024" i="30"/>
  <c r="AC1025" i="30"/>
  <c r="AC1026" i="30"/>
  <c r="AC1027" i="30"/>
  <c r="AC1028" i="30"/>
  <c r="H28" i="39"/>
  <c r="H29" i="39"/>
  <c r="H30" i="39"/>
  <c r="H31" i="39"/>
  <c r="H32" i="39"/>
  <c r="H33" i="39"/>
  <c r="H34" i="39"/>
  <c r="H35" i="39"/>
  <c r="H36" i="39"/>
  <c r="H37" i="39"/>
  <c r="H38" i="39"/>
  <c r="H39" i="39"/>
  <c r="H40" i="39"/>
  <c r="H41" i="39"/>
  <c r="H42" i="39"/>
  <c r="H43" i="39"/>
  <c r="H44" i="39"/>
  <c r="H45" i="39"/>
  <c r="H46" i="39"/>
  <c r="H47" i="39"/>
  <c r="H48" i="39"/>
  <c r="H49" i="39"/>
  <c r="H50" i="39"/>
  <c r="H51" i="39"/>
  <c r="H52" i="39"/>
  <c r="H53" i="39"/>
  <c r="H54" i="39"/>
  <c r="H55" i="39"/>
  <c r="H56" i="39"/>
  <c r="H57" i="39"/>
  <c r="H58" i="39"/>
  <c r="H59" i="39"/>
  <c r="H60" i="39"/>
  <c r="H61" i="39"/>
  <c r="H62" i="39"/>
  <c r="H63" i="39"/>
  <c r="H64" i="39"/>
  <c r="H65" i="39"/>
  <c r="H66" i="39"/>
  <c r="H67" i="39"/>
  <c r="H68" i="39"/>
  <c r="H69" i="39"/>
  <c r="H70" i="39"/>
  <c r="H71" i="39"/>
  <c r="H72" i="39"/>
  <c r="H73" i="39"/>
  <c r="H74" i="39"/>
  <c r="H75" i="39"/>
  <c r="H76" i="39"/>
  <c r="H77" i="39"/>
  <c r="H78" i="39"/>
  <c r="H79" i="39"/>
  <c r="H80" i="39"/>
  <c r="H81" i="39"/>
  <c r="H82" i="39"/>
  <c r="H83" i="39"/>
  <c r="H84" i="39"/>
  <c r="H85" i="39"/>
  <c r="H86" i="39"/>
  <c r="H87" i="39"/>
  <c r="H88" i="39"/>
  <c r="H89" i="39"/>
  <c r="H90" i="39"/>
  <c r="H91" i="39"/>
  <c r="H92" i="39"/>
  <c r="H93" i="39"/>
  <c r="H94" i="39"/>
  <c r="H95" i="39"/>
  <c r="H96" i="39"/>
  <c r="H97" i="39"/>
  <c r="H98" i="39"/>
  <c r="H99" i="39"/>
  <c r="H100" i="39"/>
  <c r="H101" i="39"/>
  <c r="H102" i="39"/>
  <c r="H103" i="39"/>
  <c r="H104" i="39"/>
  <c r="H105" i="39"/>
  <c r="H106" i="39"/>
  <c r="H107" i="39"/>
  <c r="H108" i="39"/>
  <c r="H109" i="39"/>
  <c r="H110" i="39"/>
  <c r="H111" i="39"/>
  <c r="H112" i="39"/>
  <c r="H113" i="39"/>
  <c r="H114" i="39"/>
  <c r="H115" i="39"/>
  <c r="H116" i="39"/>
  <c r="H117" i="39"/>
  <c r="H24" i="39"/>
  <c r="H25" i="39"/>
  <c r="H26" i="39"/>
  <c r="H27" i="39"/>
  <c r="B32" i="10" l="1"/>
  <c r="X22" i="10"/>
  <c r="X23" i="10"/>
  <c r="X24" i="10"/>
  <c r="X25" i="10"/>
  <c r="X26" i="10"/>
  <c r="X27" i="10"/>
  <c r="X28" i="10"/>
  <c r="X29" i="10"/>
  <c r="X30" i="10"/>
  <c r="X31" i="10"/>
  <c r="X32" i="10"/>
  <c r="X33" i="10"/>
  <c r="X34" i="10"/>
  <c r="X35" i="10"/>
  <c r="X36" i="10"/>
  <c r="X37" i="10"/>
  <c r="X38" i="10"/>
  <c r="X39" i="10"/>
  <c r="X40" i="10"/>
  <c r="X41" i="10"/>
  <c r="X42" i="10"/>
  <c r="X43" i="10"/>
  <c r="X44" i="10"/>
  <c r="X45" i="10"/>
  <c r="X46" i="10"/>
  <c r="X47" i="10"/>
  <c r="X48" i="10"/>
  <c r="X49" i="10"/>
  <c r="X50" i="10"/>
  <c r="X51" i="10"/>
  <c r="X52" i="10"/>
  <c r="X53" i="10"/>
  <c r="X54" i="10"/>
  <c r="X55" i="10"/>
  <c r="X56" i="10"/>
  <c r="X57" i="10"/>
  <c r="X58" i="10"/>
  <c r="X59" i="10"/>
  <c r="X60" i="10"/>
  <c r="X61" i="10"/>
  <c r="X62" i="10"/>
  <c r="X63" i="10"/>
  <c r="X64" i="10"/>
  <c r="X65" i="10"/>
  <c r="X66" i="10"/>
  <c r="X67" i="10"/>
  <c r="X68" i="10"/>
  <c r="X69" i="10"/>
  <c r="X70" i="10"/>
  <c r="X71" i="10"/>
  <c r="X72" i="10"/>
  <c r="X73" i="10"/>
  <c r="X74" i="10"/>
  <c r="X75" i="10"/>
  <c r="X76" i="10"/>
  <c r="X77" i="10"/>
  <c r="X78" i="10"/>
  <c r="X79" i="10"/>
  <c r="X80" i="10"/>
  <c r="X81" i="10"/>
  <c r="X82" i="10"/>
  <c r="X83" i="10"/>
  <c r="X84" i="10"/>
  <c r="X85" i="10"/>
  <c r="X86" i="10"/>
  <c r="X87" i="10"/>
  <c r="X88" i="10"/>
  <c r="X89" i="10"/>
  <c r="X90" i="10"/>
  <c r="X91" i="10"/>
  <c r="X92" i="10"/>
  <c r="X93" i="10"/>
  <c r="X94" i="10"/>
  <c r="X95" i="10"/>
  <c r="X96" i="10"/>
  <c r="X97" i="10"/>
  <c r="X98" i="10"/>
  <c r="X99" i="10"/>
  <c r="X100" i="10"/>
  <c r="X101" i="10"/>
  <c r="X102" i="10"/>
  <c r="X103" i="10"/>
  <c r="X104" i="10"/>
  <c r="X105" i="10"/>
  <c r="X106" i="10"/>
  <c r="X107" i="10"/>
  <c r="X108" i="10"/>
  <c r="X109" i="10"/>
  <c r="X110" i="10"/>
  <c r="X111" i="10"/>
  <c r="X112" i="10"/>
  <c r="X113" i="10"/>
  <c r="X114" i="10"/>
  <c r="X115" i="10"/>
  <c r="X116" i="10"/>
  <c r="X117" i="10"/>
  <c r="X118" i="10"/>
  <c r="X119" i="10"/>
  <c r="X120" i="10"/>
  <c r="X21" i="10"/>
  <c r="D15" i="38" s="1"/>
  <c r="D14" i="38"/>
  <c r="B33" i="10" l="1"/>
  <c r="AC32" i="30"/>
  <c r="AC33" i="30"/>
  <c r="AC34" i="30"/>
  <c r="AC35" i="30"/>
  <c r="AC36" i="30"/>
  <c r="AC37" i="30"/>
  <c r="AC38" i="30"/>
  <c r="AC39" i="30"/>
  <c r="AC40" i="30"/>
  <c r="AC41" i="30"/>
  <c r="AC42" i="30"/>
  <c r="AC43" i="30"/>
  <c r="AC44" i="30"/>
  <c r="AC45" i="30"/>
  <c r="AC46" i="30"/>
  <c r="AC47" i="30"/>
  <c r="AC48" i="30"/>
  <c r="AC49" i="30"/>
  <c r="AC50" i="30"/>
  <c r="AC51" i="30"/>
  <c r="AC52" i="30"/>
  <c r="AC53" i="30"/>
  <c r="AC54" i="30"/>
  <c r="AC55" i="30"/>
  <c r="AC56" i="30"/>
  <c r="AC57" i="30"/>
  <c r="AC58" i="30"/>
  <c r="AC59" i="30"/>
  <c r="I33" i="30"/>
  <c r="I34" i="30"/>
  <c r="I35" i="30"/>
  <c r="I38" i="30"/>
  <c r="I39" i="30"/>
  <c r="I40" i="30"/>
  <c r="I41" i="30"/>
  <c r="I42" i="30"/>
  <c r="I43" i="30"/>
  <c r="I44" i="30"/>
  <c r="I45" i="30"/>
  <c r="I46" i="30"/>
  <c r="I47" i="30"/>
  <c r="I48" i="30"/>
  <c r="I49" i="30"/>
  <c r="I50" i="30"/>
  <c r="I51" i="30"/>
  <c r="I52" i="30"/>
  <c r="I53" i="30"/>
  <c r="I54" i="30"/>
  <c r="I55" i="30"/>
  <c r="I56" i="30"/>
  <c r="I57" i="30"/>
  <c r="I58" i="30"/>
  <c r="I59" i="30"/>
  <c r="I60" i="30"/>
  <c r="I61" i="30"/>
  <c r="I62" i="30"/>
  <c r="I63" i="30"/>
  <c r="I64" i="30"/>
  <c r="I65" i="30"/>
  <c r="I66" i="30"/>
  <c r="I67" i="30"/>
  <c r="I68" i="30"/>
  <c r="I72" i="30"/>
  <c r="I73" i="30"/>
  <c r="I74" i="30"/>
  <c r="I75" i="30"/>
  <c r="I76" i="30"/>
  <c r="I77" i="30"/>
  <c r="I78" i="30"/>
  <c r="I79" i="30"/>
  <c r="I80" i="30"/>
  <c r="I81" i="30"/>
  <c r="I82" i="30"/>
  <c r="I83" i="30"/>
  <c r="I84" i="30"/>
  <c r="I85" i="30"/>
  <c r="I86" i="30"/>
  <c r="I87" i="30"/>
  <c r="I88" i="30"/>
  <c r="I89" i="30"/>
  <c r="I90" i="30"/>
  <c r="I91" i="30"/>
  <c r="I92" i="30"/>
  <c r="I93" i="30"/>
  <c r="I94" i="30"/>
  <c r="I95" i="30"/>
  <c r="I96" i="30"/>
  <c r="I97" i="30"/>
  <c r="I98" i="30"/>
  <c r="I99" i="30"/>
  <c r="I100" i="30"/>
  <c r="I101" i="30"/>
  <c r="I102" i="30"/>
  <c r="I103" i="30"/>
  <c r="I104" i="30"/>
  <c r="I105" i="30"/>
  <c r="I106" i="30"/>
  <c r="I107" i="30"/>
  <c r="I108" i="30"/>
  <c r="I109" i="30"/>
  <c r="I110" i="30"/>
  <c r="I111" i="30"/>
  <c r="I112" i="30"/>
  <c r="I113" i="30"/>
  <c r="I114" i="30"/>
  <c r="I115" i="30"/>
  <c r="I116" i="30"/>
  <c r="I117" i="30"/>
  <c r="I118" i="30"/>
  <c r="I119" i="30"/>
  <c r="I120" i="30"/>
  <c r="I121" i="30"/>
  <c r="I122" i="30"/>
  <c r="I123" i="30"/>
  <c r="I124" i="30"/>
  <c r="I125" i="30"/>
  <c r="I126" i="30"/>
  <c r="I127" i="30"/>
  <c r="I128" i="30"/>
  <c r="I129" i="30"/>
  <c r="I130" i="30"/>
  <c r="I131" i="30"/>
  <c r="I132" i="30"/>
  <c r="I133" i="30"/>
  <c r="I134" i="30"/>
  <c r="I135" i="30"/>
  <c r="I136" i="30"/>
  <c r="I137" i="30"/>
  <c r="I138" i="30"/>
  <c r="I139" i="30"/>
  <c r="I140" i="30"/>
  <c r="I141" i="30"/>
  <c r="I142" i="30"/>
  <c r="I143" i="30"/>
  <c r="I144" i="30"/>
  <c r="I145" i="30"/>
  <c r="I146" i="30"/>
  <c r="I147" i="30"/>
  <c r="I148" i="30"/>
  <c r="I149" i="30"/>
  <c r="I150" i="30"/>
  <c r="I151" i="30"/>
  <c r="I152" i="30"/>
  <c r="I153" i="30"/>
  <c r="I154" i="30"/>
  <c r="I155" i="30"/>
  <c r="I156" i="30"/>
  <c r="I157" i="30"/>
  <c r="I158" i="30"/>
  <c r="I159" i="30"/>
  <c r="I160" i="30"/>
  <c r="I161" i="30"/>
  <c r="I162" i="30"/>
  <c r="I163" i="30"/>
  <c r="I164" i="30"/>
  <c r="I165" i="30"/>
  <c r="I166" i="30"/>
  <c r="I167" i="30"/>
  <c r="I168" i="30"/>
  <c r="I169" i="30"/>
  <c r="I170" i="30"/>
  <c r="I171" i="30"/>
  <c r="I172" i="30"/>
  <c r="I173" i="30"/>
  <c r="I174" i="30"/>
  <c r="I175" i="30"/>
  <c r="I176" i="30"/>
  <c r="I177" i="30"/>
  <c r="I178" i="30"/>
  <c r="I179" i="30"/>
  <c r="I180" i="30"/>
  <c r="I181" i="30"/>
  <c r="I182" i="30"/>
  <c r="I183" i="30"/>
  <c r="I184" i="30"/>
  <c r="I185" i="30"/>
  <c r="I186" i="30"/>
  <c r="I187" i="30"/>
  <c r="I188" i="30"/>
  <c r="I189" i="30"/>
  <c r="I190" i="30"/>
  <c r="I191" i="30"/>
  <c r="I192" i="30"/>
  <c r="I193" i="30"/>
  <c r="I194" i="30"/>
  <c r="I195" i="30"/>
  <c r="I196" i="30"/>
  <c r="I197" i="30"/>
  <c r="I198" i="30"/>
  <c r="I199" i="30"/>
  <c r="I200" i="30"/>
  <c r="I201" i="30"/>
  <c r="I202" i="30"/>
  <c r="I203" i="30"/>
  <c r="I204" i="30"/>
  <c r="I205" i="30"/>
  <c r="I206" i="30"/>
  <c r="I207" i="30"/>
  <c r="I208" i="30"/>
  <c r="I209" i="30"/>
  <c r="I210" i="30"/>
  <c r="I211" i="30"/>
  <c r="I212" i="30"/>
  <c r="I213" i="30"/>
  <c r="I214" i="30"/>
  <c r="I215" i="30"/>
  <c r="I216" i="30"/>
  <c r="I217" i="30"/>
  <c r="I218" i="30"/>
  <c r="I219" i="30"/>
  <c r="I220" i="30"/>
  <c r="I221" i="30"/>
  <c r="I222" i="30"/>
  <c r="I223" i="30"/>
  <c r="I224" i="30"/>
  <c r="I225" i="30"/>
  <c r="I226" i="30"/>
  <c r="I227" i="30"/>
  <c r="I228" i="30"/>
  <c r="I229" i="30"/>
  <c r="I230" i="30"/>
  <c r="I231" i="30"/>
  <c r="I232" i="30"/>
  <c r="I233" i="30"/>
  <c r="I234" i="30"/>
  <c r="I235" i="30"/>
  <c r="I236" i="30"/>
  <c r="I237" i="30"/>
  <c r="I238" i="30"/>
  <c r="I239" i="30"/>
  <c r="I240" i="30"/>
  <c r="I241" i="30"/>
  <c r="I242" i="30"/>
  <c r="I243" i="30"/>
  <c r="I244" i="30"/>
  <c r="I245" i="30"/>
  <c r="I246" i="30"/>
  <c r="I247" i="30"/>
  <c r="I248" i="30"/>
  <c r="I249" i="30"/>
  <c r="I250" i="30"/>
  <c r="I251" i="30"/>
  <c r="I252" i="30"/>
  <c r="I253" i="30"/>
  <c r="I254" i="30"/>
  <c r="I255" i="30"/>
  <c r="I256" i="30"/>
  <c r="I257" i="30"/>
  <c r="I258" i="30"/>
  <c r="I259" i="30"/>
  <c r="I260" i="30"/>
  <c r="I261" i="30"/>
  <c r="I262" i="30"/>
  <c r="I263" i="30"/>
  <c r="I264" i="30"/>
  <c r="I265" i="30"/>
  <c r="I266" i="30"/>
  <c r="I267" i="30"/>
  <c r="I268" i="30"/>
  <c r="I269" i="30"/>
  <c r="I270" i="30"/>
  <c r="I271" i="30"/>
  <c r="I272" i="30"/>
  <c r="I273" i="30"/>
  <c r="I274" i="30"/>
  <c r="I275" i="30"/>
  <c r="I276" i="30"/>
  <c r="I277" i="30"/>
  <c r="I278" i="30"/>
  <c r="I279" i="30"/>
  <c r="I280" i="30"/>
  <c r="I281" i="30"/>
  <c r="I282" i="30"/>
  <c r="I283" i="30"/>
  <c r="I284" i="30"/>
  <c r="I285" i="30"/>
  <c r="I286" i="30"/>
  <c r="I287" i="30"/>
  <c r="I288" i="30"/>
  <c r="I289" i="30"/>
  <c r="I290" i="30"/>
  <c r="I291" i="30"/>
  <c r="I292" i="30"/>
  <c r="I293" i="30"/>
  <c r="I294" i="30"/>
  <c r="I295" i="30"/>
  <c r="I296" i="30"/>
  <c r="I297" i="30"/>
  <c r="I298" i="30"/>
  <c r="I299" i="30"/>
  <c r="I300" i="30"/>
  <c r="I301" i="30"/>
  <c r="I302" i="30"/>
  <c r="I303" i="30"/>
  <c r="I304" i="30"/>
  <c r="I305" i="30"/>
  <c r="I306" i="30"/>
  <c r="I307" i="30"/>
  <c r="I308" i="30"/>
  <c r="I309" i="30"/>
  <c r="I310" i="30"/>
  <c r="I311" i="30"/>
  <c r="I312" i="30"/>
  <c r="I313" i="30"/>
  <c r="I314" i="30"/>
  <c r="I315" i="30"/>
  <c r="I316" i="30"/>
  <c r="I317" i="30"/>
  <c r="I318" i="30"/>
  <c r="I319" i="30"/>
  <c r="I320" i="30"/>
  <c r="I321" i="30"/>
  <c r="I322" i="30"/>
  <c r="I323" i="30"/>
  <c r="I324" i="30"/>
  <c r="I325" i="30"/>
  <c r="I326" i="30"/>
  <c r="I327" i="30"/>
  <c r="I328" i="30"/>
  <c r="I329" i="30"/>
  <c r="I330" i="30"/>
  <c r="I331" i="30"/>
  <c r="I332" i="30"/>
  <c r="I333" i="30"/>
  <c r="I334" i="30"/>
  <c r="I335" i="30"/>
  <c r="I336" i="30"/>
  <c r="I337" i="30"/>
  <c r="I338" i="30"/>
  <c r="I339" i="30"/>
  <c r="I340" i="30"/>
  <c r="I341" i="30"/>
  <c r="I342" i="30"/>
  <c r="I343" i="30"/>
  <c r="I344" i="30"/>
  <c r="I345" i="30"/>
  <c r="I346" i="30"/>
  <c r="I347" i="30"/>
  <c r="I348" i="30"/>
  <c r="I349" i="30"/>
  <c r="I350" i="30"/>
  <c r="I351" i="30"/>
  <c r="I352" i="30"/>
  <c r="I353" i="30"/>
  <c r="I354" i="30"/>
  <c r="I355" i="30"/>
  <c r="I356" i="30"/>
  <c r="I357" i="30"/>
  <c r="I358" i="30"/>
  <c r="I359" i="30"/>
  <c r="I360" i="30"/>
  <c r="I361" i="30"/>
  <c r="I362" i="30"/>
  <c r="I363" i="30"/>
  <c r="I364" i="30"/>
  <c r="I365" i="30"/>
  <c r="I366" i="30"/>
  <c r="I367" i="30"/>
  <c r="I368" i="30"/>
  <c r="I369" i="30"/>
  <c r="I370" i="30"/>
  <c r="I371" i="30"/>
  <c r="I372" i="30"/>
  <c r="I373" i="30"/>
  <c r="I374" i="30"/>
  <c r="I375" i="30"/>
  <c r="I376" i="30"/>
  <c r="I377" i="30"/>
  <c r="I378" i="30"/>
  <c r="I379" i="30"/>
  <c r="I380" i="30"/>
  <c r="I381" i="30"/>
  <c r="I382" i="30"/>
  <c r="I383" i="30"/>
  <c r="I384" i="30"/>
  <c r="I385" i="30"/>
  <c r="I386" i="30"/>
  <c r="I387" i="30"/>
  <c r="I388" i="30"/>
  <c r="I389" i="30"/>
  <c r="I390" i="30"/>
  <c r="I391" i="30"/>
  <c r="I392" i="30"/>
  <c r="I393" i="30"/>
  <c r="I394" i="30"/>
  <c r="I395" i="30"/>
  <c r="I396" i="30"/>
  <c r="I397" i="30"/>
  <c r="I398" i="30"/>
  <c r="I399" i="30"/>
  <c r="I400" i="30"/>
  <c r="I401" i="30"/>
  <c r="I402" i="30"/>
  <c r="I403" i="30"/>
  <c r="I404" i="30"/>
  <c r="I405" i="30"/>
  <c r="I406" i="30"/>
  <c r="I407" i="30"/>
  <c r="I408" i="30"/>
  <c r="I409" i="30"/>
  <c r="I410" i="30"/>
  <c r="I411" i="30"/>
  <c r="I412" i="30"/>
  <c r="I413" i="30"/>
  <c r="I414" i="30"/>
  <c r="I415" i="30"/>
  <c r="I416" i="30"/>
  <c r="I417" i="30"/>
  <c r="I418" i="30"/>
  <c r="I419" i="30"/>
  <c r="I420" i="30"/>
  <c r="I421" i="30"/>
  <c r="I422" i="30"/>
  <c r="I423" i="30"/>
  <c r="I424" i="30"/>
  <c r="I425" i="30"/>
  <c r="I426" i="30"/>
  <c r="I427" i="30"/>
  <c r="I428" i="30"/>
  <c r="I429" i="30"/>
  <c r="I430" i="30"/>
  <c r="I431" i="30"/>
  <c r="I432" i="30"/>
  <c r="I433" i="30"/>
  <c r="I434" i="30"/>
  <c r="I435" i="30"/>
  <c r="I436" i="30"/>
  <c r="I437" i="30"/>
  <c r="I438" i="30"/>
  <c r="I439" i="30"/>
  <c r="I440" i="30"/>
  <c r="I441" i="30"/>
  <c r="I442" i="30"/>
  <c r="I443" i="30"/>
  <c r="I444" i="30"/>
  <c r="I445" i="30"/>
  <c r="I446" i="30"/>
  <c r="I447" i="30"/>
  <c r="I448" i="30"/>
  <c r="I449" i="30"/>
  <c r="I450" i="30"/>
  <c r="I451" i="30"/>
  <c r="I452" i="30"/>
  <c r="I453" i="30"/>
  <c r="I454" i="30"/>
  <c r="I455" i="30"/>
  <c r="I456" i="30"/>
  <c r="I457" i="30"/>
  <c r="I458" i="30"/>
  <c r="I459" i="30"/>
  <c r="I460" i="30"/>
  <c r="I461" i="30"/>
  <c r="I462" i="30"/>
  <c r="I463" i="30"/>
  <c r="I464" i="30"/>
  <c r="I465" i="30"/>
  <c r="I466" i="30"/>
  <c r="I467" i="30"/>
  <c r="I468" i="30"/>
  <c r="I469" i="30"/>
  <c r="I470" i="30"/>
  <c r="I471" i="30"/>
  <c r="I472" i="30"/>
  <c r="I473" i="30"/>
  <c r="I474" i="30"/>
  <c r="I475" i="30"/>
  <c r="I476" i="30"/>
  <c r="I477" i="30"/>
  <c r="I478" i="30"/>
  <c r="I479" i="30"/>
  <c r="I480" i="30"/>
  <c r="I481" i="30"/>
  <c r="I482" i="30"/>
  <c r="I483" i="30"/>
  <c r="I484" i="30"/>
  <c r="I485" i="30"/>
  <c r="I486" i="30"/>
  <c r="I487" i="30"/>
  <c r="I488" i="30"/>
  <c r="I489" i="30"/>
  <c r="I490" i="30"/>
  <c r="I491" i="30"/>
  <c r="I492" i="30"/>
  <c r="I493" i="30"/>
  <c r="I494" i="30"/>
  <c r="I495" i="30"/>
  <c r="I496" i="30"/>
  <c r="I497" i="30"/>
  <c r="I498" i="30"/>
  <c r="I499" i="30"/>
  <c r="I500" i="30"/>
  <c r="I501" i="30"/>
  <c r="I502" i="30"/>
  <c r="I503" i="30"/>
  <c r="I504" i="30"/>
  <c r="I505" i="30"/>
  <c r="I506" i="30"/>
  <c r="I507" i="30"/>
  <c r="I508" i="30"/>
  <c r="I509" i="30"/>
  <c r="I510" i="30"/>
  <c r="I511" i="30"/>
  <c r="I512" i="30"/>
  <c r="I513" i="30"/>
  <c r="I514" i="30"/>
  <c r="I515" i="30"/>
  <c r="I516" i="30"/>
  <c r="I517" i="30"/>
  <c r="I518" i="30"/>
  <c r="I519" i="30"/>
  <c r="I520" i="30"/>
  <c r="I521" i="30"/>
  <c r="I522" i="30"/>
  <c r="I523" i="30"/>
  <c r="I524" i="30"/>
  <c r="I525" i="30"/>
  <c r="I526" i="30"/>
  <c r="I527" i="30"/>
  <c r="I528" i="30"/>
  <c r="I529" i="30"/>
  <c r="I530" i="30"/>
  <c r="I531" i="30"/>
  <c r="I532" i="30"/>
  <c r="I533" i="30"/>
  <c r="I534" i="30"/>
  <c r="I535" i="30"/>
  <c r="I536" i="30"/>
  <c r="I537" i="30"/>
  <c r="I538" i="30"/>
  <c r="I539" i="30"/>
  <c r="I540" i="30"/>
  <c r="I541" i="30"/>
  <c r="I542" i="30"/>
  <c r="I543" i="30"/>
  <c r="I544" i="30"/>
  <c r="I545" i="30"/>
  <c r="I546" i="30"/>
  <c r="I547" i="30"/>
  <c r="I548" i="30"/>
  <c r="I549" i="30"/>
  <c r="I550" i="30"/>
  <c r="I551" i="30"/>
  <c r="I552" i="30"/>
  <c r="I553" i="30"/>
  <c r="I554" i="30"/>
  <c r="I555" i="30"/>
  <c r="I556" i="30"/>
  <c r="I557" i="30"/>
  <c r="I558" i="30"/>
  <c r="I559" i="30"/>
  <c r="I560" i="30"/>
  <c r="I561" i="30"/>
  <c r="I562" i="30"/>
  <c r="I563" i="30"/>
  <c r="I564" i="30"/>
  <c r="I565" i="30"/>
  <c r="I566" i="30"/>
  <c r="I567" i="30"/>
  <c r="I568" i="30"/>
  <c r="I569" i="30"/>
  <c r="I570" i="30"/>
  <c r="I571" i="30"/>
  <c r="I572" i="30"/>
  <c r="I573" i="30"/>
  <c r="I574" i="30"/>
  <c r="I575" i="30"/>
  <c r="I576" i="30"/>
  <c r="I577" i="30"/>
  <c r="I578" i="30"/>
  <c r="I579" i="30"/>
  <c r="I580" i="30"/>
  <c r="I581" i="30"/>
  <c r="I582" i="30"/>
  <c r="I583" i="30"/>
  <c r="I584" i="30"/>
  <c r="I585" i="30"/>
  <c r="I586" i="30"/>
  <c r="I587" i="30"/>
  <c r="I588" i="30"/>
  <c r="I589" i="30"/>
  <c r="I590" i="30"/>
  <c r="I591" i="30"/>
  <c r="I592" i="30"/>
  <c r="I593" i="30"/>
  <c r="I594" i="30"/>
  <c r="I595" i="30"/>
  <c r="I596" i="30"/>
  <c r="I597" i="30"/>
  <c r="I598" i="30"/>
  <c r="I599" i="30"/>
  <c r="I600" i="30"/>
  <c r="I601" i="30"/>
  <c r="I602" i="30"/>
  <c r="I603" i="30"/>
  <c r="I604" i="30"/>
  <c r="I605" i="30"/>
  <c r="I606" i="30"/>
  <c r="I607" i="30"/>
  <c r="I608" i="30"/>
  <c r="I609" i="30"/>
  <c r="I610" i="30"/>
  <c r="I611" i="30"/>
  <c r="I612" i="30"/>
  <c r="I613" i="30"/>
  <c r="I614" i="30"/>
  <c r="I615" i="30"/>
  <c r="I616" i="30"/>
  <c r="I617" i="30"/>
  <c r="I618" i="30"/>
  <c r="I619" i="30"/>
  <c r="I620" i="30"/>
  <c r="I621" i="30"/>
  <c r="I622" i="30"/>
  <c r="I623" i="30"/>
  <c r="I624" i="30"/>
  <c r="I625" i="30"/>
  <c r="I626" i="30"/>
  <c r="I627" i="30"/>
  <c r="I628" i="30"/>
  <c r="I629" i="30"/>
  <c r="I630" i="30"/>
  <c r="I631" i="30"/>
  <c r="I632" i="30"/>
  <c r="I633" i="30"/>
  <c r="I634" i="30"/>
  <c r="I635" i="30"/>
  <c r="I636" i="30"/>
  <c r="I637" i="30"/>
  <c r="I638" i="30"/>
  <c r="I639" i="30"/>
  <c r="I640" i="30"/>
  <c r="I641" i="30"/>
  <c r="I642" i="30"/>
  <c r="I643" i="30"/>
  <c r="I644" i="30"/>
  <c r="I645" i="30"/>
  <c r="I646" i="30"/>
  <c r="I647" i="30"/>
  <c r="I648" i="30"/>
  <c r="I649" i="30"/>
  <c r="I650" i="30"/>
  <c r="I651" i="30"/>
  <c r="I652" i="30"/>
  <c r="I653" i="30"/>
  <c r="I654" i="30"/>
  <c r="I655" i="30"/>
  <c r="I656" i="30"/>
  <c r="I657" i="30"/>
  <c r="I658" i="30"/>
  <c r="I659" i="30"/>
  <c r="I660" i="30"/>
  <c r="I661" i="30"/>
  <c r="I662" i="30"/>
  <c r="I663" i="30"/>
  <c r="I664" i="30"/>
  <c r="I665" i="30"/>
  <c r="I666" i="30"/>
  <c r="I667" i="30"/>
  <c r="I668" i="30"/>
  <c r="I669" i="30"/>
  <c r="I670" i="30"/>
  <c r="I671" i="30"/>
  <c r="I672" i="30"/>
  <c r="I673" i="30"/>
  <c r="I674" i="30"/>
  <c r="I675" i="30"/>
  <c r="I676" i="30"/>
  <c r="I677" i="30"/>
  <c r="I678" i="30"/>
  <c r="I679" i="30"/>
  <c r="I680" i="30"/>
  <c r="I681" i="30"/>
  <c r="I682" i="30"/>
  <c r="I683" i="30"/>
  <c r="I684" i="30"/>
  <c r="I685" i="30"/>
  <c r="I686" i="30"/>
  <c r="I687" i="30"/>
  <c r="I688" i="30"/>
  <c r="I689" i="30"/>
  <c r="I690" i="30"/>
  <c r="I691" i="30"/>
  <c r="I692" i="30"/>
  <c r="I693" i="30"/>
  <c r="I694" i="30"/>
  <c r="I695" i="30"/>
  <c r="I696" i="30"/>
  <c r="I697" i="30"/>
  <c r="I698" i="30"/>
  <c r="I699" i="30"/>
  <c r="I700" i="30"/>
  <c r="I701" i="30"/>
  <c r="I702" i="30"/>
  <c r="I703" i="30"/>
  <c r="I704" i="30"/>
  <c r="I705" i="30"/>
  <c r="I706" i="30"/>
  <c r="I707" i="30"/>
  <c r="I708" i="30"/>
  <c r="I709" i="30"/>
  <c r="I710" i="30"/>
  <c r="I711" i="30"/>
  <c r="I712" i="30"/>
  <c r="I713" i="30"/>
  <c r="I714" i="30"/>
  <c r="I715" i="30"/>
  <c r="I716" i="30"/>
  <c r="I717" i="30"/>
  <c r="I718" i="30"/>
  <c r="I719" i="30"/>
  <c r="I720" i="30"/>
  <c r="I721" i="30"/>
  <c r="I722" i="30"/>
  <c r="I723" i="30"/>
  <c r="I724" i="30"/>
  <c r="I725" i="30"/>
  <c r="I726" i="30"/>
  <c r="I727" i="30"/>
  <c r="I728" i="30"/>
  <c r="I729" i="30"/>
  <c r="I730" i="30"/>
  <c r="I731" i="30"/>
  <c r="I732" i="30"/>
  <c r="I733" i="30"/>
  <c r="I734" i="30"/>
  <c r="I735" i="30"/>
  <c r="I736" i="30"/>
  <c r="I737" i="30"/>
  <c r="I738" i="30"/>
  <c r="I739" i="30"/>
  <c r="I740" i="30"/>
  <c r="I741" i="30"/>
  <c r="I742" i="30"/>
  <c r="I743" i="30"/>
  <c r="I744" i="30"/>
  <c r="I745" i="30"/>
  <c r="I746" i="30"/>
  <c r="I747" i="30"/>
  <c r="I748" i="30"/>
  <c r="I749" i="30"/>
  <c r="I750" i="30"/>
  <c r="I751" i="30"/>
  <c r="I752" i="30"/>
  <c r="I753" i="30"/>
  <c r="I754" i="30"/>
  <c r="I755" i="30"/>
  <c r="I756" i="30"/>
  <c r="I757" i="30"/>
  <c r="I758" i="30"/>
  <c r="I759" i="30"/>
  <c r="I760" i="30"/>
  <c r="I761" i="30"/>
  <c r="I762" i="30"/>
  <c r="I763" i="30"/>
  <c r="I764" i="30"/>
  <c r="I765" i="30"/>
  <c r="I766" i="30"/>
  <c r="I767" i="30"/>
  <c r="I768" i="30"/>
  <c r="I769" i="30"/>
  <c r="I770" i="30"/>
  <c r="I771" i="30"/>
  <c r="I772" i="30"/>
  <c r="I773" i="30"/>
  <c r="I774" i="30"/>
  <c r="I775" i="30"/>
  <c r="I776" i="30"/>
  <c r="I777" i="30"/>
  <c r="I778" i="30"/>
  <c r="I779" i="30"/>
  <c r="I780" i="30"/>
  <c r="I781" i="30"/>
  <c r="I782" i="30"/>
  <c r="I783" i="30"/>
  <c r="I784" i="30"/>
  <c r="I785" i="30"/>
  <c r="I786" i="30"/>
  <c r="I787" i="30"/>
  <c r="I788" i="30"/>
  <c r="I789" i="30"/>
  <c r="I790" i="30"/>
  <c r="I791" i="30"/>
  <c r="I792" i="30"/>
  <c r="I793" i="30"/>
  <c r="I794" i="30"/>
  <c r="I795" i="30"/>
  <c r="I796" i="30"/>
  <c r="I797" i="30"/>
  <c r="I798" i="30"/>
  <c r="I799" i="30"/>
  <c r="I800" i="30"/>
  <c r="I801" i="30"/>
  <c r="I802" i="30"/>
  <c r="I803" i="30"/>
  <c r="I804" i="30"/>
  <c r="I805" i="30"/>
  <c r="I806" i="30"/>
  <c r="I807" i="30"/>
  <c r="I808" i="30"/>
  <c r="I809" i="30"/>
  <c r="I810" i="30"/>
  <c r="I811" i="30"/>
  <c r="I812" i="30"/>
  <c r="I813" i="30"/>
  <c r="I814" i="30"/>
  <c r="I815" i="30"/>
  <c r="I816" i="30"/>
  <c r="I817" i="30"/>
  <c r="I818" i="30"/>
  <c r="I819" i="30"/>
  <c r="I820" i="30"/>
  <c r="I821" i="30"/>
  <c r="I822" i="30"/>
  <c r="I823" i="30"/>
  <c r="I824" i="30"/>
  <c r="I825" i="30"/>
  <c r="I826" i="30"/>
  <c r="I827" i="30"/>
  <c r="I828" i="30"/>
  <c r="I829" i="30"/>
  <c r="I830" i="30"/>
  <c r="I831" i="30"/>
  <c r="I832" i="30"/>
  <c r="I833" i="30"/>
  <c r="I834" i="30"/>
  <c r="I835" i="30"/>
  <c r="I836" i="30"/>
  <c r="I837" i="30"/>
  <c r="I838" i="30"/>
  <c r="I839" i="30"/>
  <c r="I840" i="30"/>
  <c r="I841" i="30"/>
  <c r="I842" i="30"/>
  <c r="I843" i="30"/>
  <c r="I844" i="30"/>
  <c r="I845" i="30"/>
  <c r="I846" i="30"/>
  <c r="I847" i="30"/>
  <c r="I848" i="30"/>
  <c r="I849" i="30"/>
  <c r="I850" i="30"/>
  <c r="I851" i="30"/>
  <c r="I852" i="30"/>
  <c r="I853" i="30"/>
  <c r="I854" i="30"/>
  <c r="I855" i="30"/>
  <c r="I856" i="30"/>
  <c r="I857" i="30"/>
  <c r="I858" i="30"/>
  <c r="I859" i="30"/>
  <c r="I860" i="30"/>
  <c r="I861" i="30"/>
  <c r="I862" i="30"/>
  <c r="I863" i="30"/>
  <c r="I864" i="30"/>
  <c r="I865" i="30"/>
  <c r="I866" i="30"/>
  <c r="I867" i="30"/>
  <c r="I868" i="30"/>
  <c r="I869" i="30"/>
  <c r="I870" i="30"/>
  <c r="I871" i="30"/>
  <c r="I872" i="30"/>
  <c r="I873" i="30"/>
  <c r="I874" i="30"/>
  <c r="I875" i="30"/>
  <c r="I876" i="30"/>
  <c r="I877" i="30"/>
  <c r="I878" i="30"/>
  <c r="I879" i="30"/>
  <c r="I880" i="30"/>
  <c r="I881" i="30"/>
  <c r="I882" i="30"/>
  <c r="I883" i="30"/>
  <c r="I884" i="30"/>
  <c r="I885" i="30"/>
  <c r="I886" i="30"/>
  <c r="I887" i="30"/>
  <c r="I888" i="30"/>
  <c r="I889" i="30"/>
  <c r="I890" i="30"/>
  <c r="I891" i="30"/>
  <c r="I892" i="30"/>
  <c r="I893" i="30"/>
  <c r="I894" i="30"/>
  <c r="I895" i="30"/>
  <c r="I896" i="30"/>
  <c r="I897" i="30"/>
  <c r="I898" i="30"/>
  <c r="I899" i="30"/>
  <c r="I900" i="30"/>
  <c r="I901" i="30"/>
  <c r="I902" i="30"/>
  <c r="I903" i="30"/>
  <c r="I904" i="30"/>
  <c r="I905" i="30"/>
  <c r="I906" i="30"/>
  <c r="I907" i="30"/>
  <c r="I908" i="30"/>
  <c r="I909" i="30"/>
  <c r="I910" i="30"/>
  <c r="I911" i="30"/>
  <c r="I912" i="30"/>
  <c r="I913" i="30"/>
  <c r="I914" i="30"/>
  <c r="I915" i="30"/>
  <c r="I916" i="30"/>
  <c r="I917" i="30"/>
  <c r="I918" i="30"/>
  <c r="I919" i="30"/>
  <c r="I920" i="30"/>
  <c r="I921" i="30"/>
  <c r="I922" i="30"/>
  <c r="I923" i="30"/>
  <c r="I924" i="30"/>
  <c r="I925" i="30"/>
  <c r="I926" i="30"/>
  <c r="I927" i="30"/>
  <c r="I928" i="30"/>
  <c r="I929" i="30"/>
  <c r="I930" i="30"/>
  <c r="I931" i="30"/>
  <c r="I932" i="30"/>
  <c r="I933" i="30"/>
  <c r="I934" i="30"/>
  <c r="I935" i="30"/>
  <c r="I936" i="30"/>
  <c r="I937" i="30"/>
  <c r="I938" i="30"/>
  <c r="I939" i="30"/>
  <c r="I940" i="30"/>
  <c r="I941" i="30"/>
  <c r="I942" i="30"/>
  <c r="I943" i="30"/>
  <c r="I944" i="30"/>
  <c r="I945" i="30"/>
  <c r="I946" i="30"/>
  <c r="I947" i="30"/>
  <c r="I948" i="30"/>
  <c r="I949" i="30"/>
  <c r="I950" i="30"/>
  <c r="I951" i="30"/>
  <c r="I952" i="30"/>
  <c r="I953" i="30"/>
  <c r="I954" i="30"/>
  <c r="I955" i="30"/>
  <c r="I956" i="30"/>
  <c r="I957" i="30"/>
  <c r="I958" i="30"/>
  <c r="I959" i="30"/>
  <c r="I960" i="30"/>
  <c r="I961" i="30"/>
  <c r="I962" i="30"/>
  <c r="I963" i="30"/>
  <c r="I964" i="30"/>
  <c r="I965" i="30"/>
  <c r="I966" i="30"/>
  <c r="I967" i="30"/>
  <c r="I968" i="30"/>
  <c r="I969" i="30"/>
  <c r="I970" i="30"/>
  <c r="I971" i="30"/>
  <c r="I972" i="30"/>
  <c r="I973" i="30"/>
  <c r="I974" i="30"/>
  <c r="I975" i="30"/>
  <c r="I976" i="30"/>
  <c r="I977" i="30"/>
  <c r="I978" i="30"/>
  <c r="I979" i="30"/>
  <c r="I980" i="30"/>
  <c r="I981" i="30"/>
  <c r="I982" i="30"/>
  <c r="I983" i="30"/>
  <c r="I984" i="30"/>
  <c r="I985" i="30"/>
  <c r="I986" i="30"/>
  <c r="I987" i="30"/>
  <c r="I988" i="30"/>
  <c r="I989" i="30"/>
  <c r="I990" i="30"/>
  <c r="I991" i="30"/>
  <c r="I992" i="30"/>
  <c r="I993" i="30"/>
  <c r="I994" i="30"/>
  <c r="I995" i="30"/>
  <c r="I996" i="30"/>
  <c r="I997" i="30"/>
  <c r="I998" i="30"/>
  <c r="I999" i="30"/>
  <c r="I1000" i="30"/>
  <c r="I1001" i="30"/>
  <c r="I1002" i="30"/>
  <c r="I1003" i="30"/>
  <c r="I1004" i="30"/>
  <c r="I1005" i="30"/>
  <c r="I1006" i="30"/>
  <c r="I1007" i="30"/>
  <c r="I1008" i="30"/>
  <c r="I1009" i="30"/>
  <c r="I1010" i="30"/>
  <c r="I1011" i="30"/>
  <c r="I1012" i="30"/>
  <c r="I1013" i="30"/>
  <c r="I1014" i="30"/>
  <c r="I1015" i="30"/>
  <c r="I1016" i="30"/>
  <c r="I1017" i="30"/>
  <c r="I1018" i="30"/>
  <c r="I1019" i="30"/>
  <c r="I1020" i="30"/>
  <c r="I1021" i="30"/>
  <c r="I1022" i="30"/>
  <c r="I1023" i="30"/>
  <c r="I1024" i="30"/>
  <c r="I1025" i="30"/>
  <c r="I1026" i="30"/>
  <c r="I1027" i="30"/>
  <c r="I1028" i="30"/>
  <c r="J32" i="30"/>
  <c r="H33" i="30"/>
  <c r="H34" i="30"/>
  <c r="H35" i="30"/>
  <c r="H39" i="30"/>
  <c r="H40" i="30"/>
  <c r="H41" i="30"/>
  <c r="H42" i="30"/>
  <c r="H43" i="30"/>
  <c r="H44" i="30"/>
  <c r="H45" i="30"/>
  <c r="H46" i="30"/>
  <c r="H47" i="30"/>
  <c r="H48" i="30"/>
  <c r="H49" i="30"/>
  <c r="H50" i="30"/>
  <c r="H51" i="30"/>
  <c r="H52" i="30"/>
  <c r="H53" i="30"/>
  <c r="H54" i="30"/>
  <c r="H55" i="30"/>
  <c r="H56" i="30"/>
  <c r="H57" i="30"/>
  <c r="H58" i="30"/>
  <c r="H59" i="30"/>
  <c r="H60" i="30"/>
  <c r="H61" i="30"/>
  <c r="H62" i="30"/>
  <c r="H63" i="30"/>
  <c r="H64" i="30"/>
  <c r="H65" i="30"/>
  <c r="H66" i="30"/>
  <c r="H67" i="30"/>
  <c r="H68" i="30"/>
  <c r="H72" i="30"/>
  <c r="H73" i="30"/>
  <c r="H74" i="30"/>
  <c r="H75" i="30"/>
  <c r="H76" i="30"/>
  <c r="H77" i="30"/>
  <c r="H78" i="30"/>
  <c r="H79" i="30"/>
  <c r="H80" i="30"/>
  <c r="H81" i="30"/>
  <c r="H82" i="30"/>
  <c r="H83" i="30"/>
  <c r="H84" i="30"/>
  <c r="H85" i="30"/>
  <c r="H86" i="30"/>
  <c r="H87" i="30"/>
  <c r="H88" i="30"/>
  <c r="H89" i="30"/>
  <c r="H90" i="30"/>
  <c r="H91" i="30"/>
  <c r="H92" i="30"/>
  <c r="H93" i="30"/>
  <c r="H94" i="30"/>
  <c r="H95" i="30"/>
  <c r="H96" i="30"/>
  <c r="H97" i="30"/>
  <c r="H98" i="30"/>
  <c r="H99" i="30"/>
  <c r="H100" i="30"/>
  <c r="H101" i="30"/>
  <c r="H102" i="30"/>
  <c r="H103" i="30"/>
  <c r="H104" i="30"/>
  <c r="H105" i="30"/>
  <c r="H106" i="30"/>
  <c r="H107" i="30"/>
  <c r="H108" i="30"/>
  <c r="H109" i="30"/>
  <c r="H110" i="30"/>
  <c r="H111" i="30"/>
  <c r="H112" i="30"/>
  <c r="H113" i="30"/>
  <c r="H114" i="30"/>
  <c r="H115" i="30"/>
  <c r="H116" i="30"/>
  <c r="H117" i="30"/>
  <c r="H118" i="30"/>
  <c r="H119" i="30"/>
  <c r="H120" i="30"/>
  <c r="H121" i="30"/>
  <c r="H122" i="30"/>
  <c r="H123" i="30"/>
  <c r="H124" i="30"/>
  <c r="H125" i="30"/>
  <c r="H126" i="30"/>
  <c r="H127" i="30"/>
  <c r="H128" i="30"/>
  <c r="H129" i="30"/>
  <c r="H130" i="30"/>
  <c r="H131" i="30"/>
  <c r="H132" i="30"/>
  <c r="H133" i="30"/>
  <c r="H134" i="30"/>
  <c r="H135" i="30"/>
  <c r="H136" i="30"/>
  <c r="H137" i="30"/>
  <c r="H138" i="30"/>
  <c r="H139" i="30"/>
  <c r="H140" i="30"/>
  <c r="H141" i="30"/>
  <c r="H142" i="30"/>
  <c r="H143" i="30"/>
  <c r="H144" i="30"/>
  <c r="H145" i="30"/>
  <c r="H146" i="30"/>
  <c r="H147" i="30"/>
  <c r="H148" i="30"/>
  <c r="H149" i="30"/>
  <c r="H150" i="30"/>
  <c r="H151" i="30"/>
  <c r="H152" i="30"/>
  <c r="H153" i="30"/>
  <c r="H154" i="30"/>
  <c r="H155" i="30"/>
  <c r="H156" i="30"/>
  <c r="H157" i="30"/>
  <c r="H158" i="30"/>
  <c r="H159" i="30"/>
  <c r="H160" i="30"/>
  <c r="H161" i="30"/>
  <c r="H162" i="30"/>
  <c r="H163" i="30"/>
  <c r="H164" i="30"/>
  <c r="H165" i="30"/>
  <c r="H166" i="30"/>
  <c r="H167" i="30"/>
  <c r="H168" i="30"/>
  <c r="H169" i="30"/>
  <c r="H170" i="30"/>
  <c r="H171" i="30"/>
  <c r="H172" i="30"/>
  <c r="H173" i="30"/>
  <c r="H174" i="30"/>
  <c r="H175" i="30"/>
  <c r="H176" i="30"/>
  <c r="H177" i="30"/>
  <c r="H178" i="30"/>
  <c r="H179" i="30"/>
  <c r="H180" i="30"/>
  <c r="H181" i="30"/>
  <c r="H182" i="30"/>
  <c r="H183" i="30"/>
  <c r="H184" i="30"/>
  <c r="H185" i="30"/>
  <c r="H186" i="30"/>
  <c r="H187" i="30"/>
  <c r="H188" i="30"/>
  <c r="H189" i="30"/>
  <c r="H190" i="30"/>
  <c r="H191" i="30"/>
  <c r="H192" i="30"/>
  <c r="H193" i="30"/>
  <c r="H194" i="30"/>
  <c r="H195" i="30"/>
  <c r="H196" i="30"/>
  <c r="H197" i="30"/>
  <c r="H198" i="30"/>
  <c r="H199" i="30"/>
  <c r="H200" i="30"/>
  <c r="H201" i="30"/>
  <c r="H202" i="30"/>
  <c r="H203" i="30"/>
  <c r="H204" i="30"/>
  <c r="H205" i="30"/>
  <c r="H206" i="30"/>
  <c r="H207" i="30"/>
  <c r="H208" i="30"/>
  <c r="H209" i="30"/>
  <c r="H210" i="30"/>
  <c r="H211" i="30"/>
  <c r="H212" i="30"/>
  <c r="H213" i="30"/>
  <c r="H214" i="30"/>
  <c r="H215" i="30"/>
  <c r="H216" i="30"/>
  <c r="H217" i="30"/>
  <c r="H218" i="30"/>
  <c r="H219" i="30"/>
  <c r="H220" i="30"/>
  <c r="H221" i="30"/>
  <c r="H222" i="30"/>
  <c r="H223" i="30"/>
  <c r="H224" i="30"/>
  <c r="H225" i="30"/>
  <c r="H226" i="30"/>
  <c r="H227" i="30"/>
  <c r="H228" i="30"/>
  <c r="H229" i="30"/>
  <c r="H230" i="30"/>
  <c r="H231" i="30"/>
  <c r="H232" i="30"/>
  <c r="H233" i="30"/>
  <c r="H234" i="30"/>
  <c r="H235" i="30"/>
  <c r="H236" i="30"/>
  <c r="H237" i="30"/>
  <c r="H238" i="30"/>
  <c r="H239" i="30"/>
  <c r="H240" i="30"/>
  <c r="H241" i="30"/>
  <c r="H242" i="30"/>
  <c r="H243" i="30"/>
  <c r="H244" i="30"/>
  <c r="H245" i="30"/>
  <c r="H246" i="30"/>
  <c r="H247" i="30"/>
  <c r="H248" i="30"/>
  <c r="H249" i="30"/>
  <c r="H250" i="30"/>
  <c r="H251" i="30"/>
  <c r="H252" i="30"/>
  <c r="H253" i="30"/>
  <c r="H254" i="30"/>
  <c r="H255" i="30"/>
  <c r="H256" i="30"/>
  <c r="H257" i="30"/>
  <c r="H258" i="30"/>
  <c r="H259" i="30"/>
  <c r="H260" i="30"/>
  <c r="H261" i="30"/>
  <c r="H262" i="30"/>
  <c r="H263" i="30"/>
  <c r="H264" i="30"/>
  <c r="H265" i="30"/>
  <c r="H266" i="30"/>
  <c r="H267" i="30"/>
  <c r="H268" i="30"/>
  <c r="H269" i="30"/>
  <c r="H270" i="30"/>
  <c r="H271" i="30"/>
  <c r="H272" i="30"/>
  <c r="H273" i="30"/>
  <c r="H274" i="30"/>
  <c r="H275" i="30"/>
  <c r="H276" i="30"/>
  <c r="H277" i="30"/>
  <c r="H278" i="30"/>
  <c r="H279" i="30"/>
  <c r="H280" i="30"/>
  <c r="H281" i="30"/>
  <c r="H282" i="30"/>
  <c r="H283" i="30"/>
  <c r="H284" i="30"/>
  <c r="H285" i="30"/>
  <c r="H286" i="30"/>
  <c r="H287" i="30"/>
  <c r="H288" i="30"/>
  <c r="H289" i="30"/>
  <c r="H290" i="30"/>
  <c r="H291" i="30"/>
  <c r="H292" i="30"/>
  <c r="H293" i="30"/>
  <c r="H294" i="30"/>
  <c r="H295" i="30"/>
  <c r="H296" i="30"/>
  <c r="H297" i="30"/>
  <c r="H298" i="30"/>
  <c r="H299" i="30"/>
  <c r="H300" i="30"/>
  <c r="H301" i="30"/>
  <c r="H302" i="30"/>
  <c r="H303" i="30"/>
  <c r="H304" i="30"/>
  <c r="H305" i="30"/>
  <c r="H306" i="30"/>
  <c r="H307" i="30"/>
  <c r="H308" i="30"/>
  <c r="H309" i="30"/>
  <c r="H310" i="30"/>
  <c r="H311" i="30"/>
  <c r="H312" i="30"/>
  <c r="H313" i="30"/>
  <c r="H314" i="30"/>
  <c r="H315" i="30"/>
  <c r="H316" i="30"/>
  <c r="H317" i="30"/>
  <c r="H318" i="30"/>
  <c r="H319" i="30"/>
  <c r="H320" i="30"/>
  <c r="H321" i="30"/>
  <c r="H322" i="30"/>
  <c r="H323" i="30"/>
  <c r="H324" i="30"/>
  <c r="H325" i="30"/>
  <c r="H326" i="30"/>
  <c r="H327" i="30"/>
  <c r="H328" i="30"/>
  <c r="H329" i="30"/>
  <c r="H330" i="30"/>
  <c r="H331" i="30"/>
  <c r="H332" i="30"/>
  <c r="H333" i="30"/>
  <c r="H334" i="30"/>
  <c r="H335" i="30"/>
  <c r="H336" i="30"/>
  <c r="H337" i="30"/>
  <c r="H338" i="30"/>
  <c r="H339" i="30"/>
  <c r="H340" i="30"/>
  <c r="H341" i="30"/>
  <c r="H342" i="30"/>
  <c r="H343" i="30"/>
  <c r="H344" i="30"/>
  <c r="H345" i="30"/>
  <c r="H346" i="30"/>
  <c r="H347" i="30"/>
  <c r="H348" i="30"/>
  <c r="H349" i="30"/>
  <c r="H350" i="30"/>
  <c r="H351" i="30"/>
  <c r="H352" i="30"/>
  <c r="H353" i="30"/>
  <c r="H354" i="30"/>
  <c r="H355" i="30"/>
  <c r="H356" i="30"/>
  <c r="H357" i="30"/>
  <c r="H358" i="30"/>
  <c r="H359" i="30"/>
  <c r="H360" i="30"/>
  <c r="H361" i="30"/>
  <c r="H362" i="30"/>
  <c r="H363" i="30"/>
  <c r="H364" i="30"/>
  <c r="H365" i="30"/>
  <c r="H366" i="30"/>
  <c r="H367" i="30"/>
  <c r="H368" i="30"/>
  <c r="H369" i="30"/>
  <c r="H370" i="30"/>
  <c r="H371" i="30"/>
  <c r="H372" i="30"/>
  <c r="H373" i="30"/>
  <c r="H374" i="30"/>
  <c r="H375" i="30"/>
  <c r="H376" i="30"/>
  <c r="H377" i="30"/>
  <c r="H378" i="30"/>
  <c r="H379" i="30"/>
  <c r="H380" i="30"/>
  <c r="H381" i="30"/>
  <c r="H382" i="30"/>
  <c r="H383" i="30"/>
  <c r="H384" i="30"/>
  <c r="H385" i="30"/>
  <c r="H386" i="30"/>
  <c r="H387" i="30"/>
  <c r="H388" i="30"/>
  <c r="H389" i="30"/>
  <c r="H390" i="30"/>
  <c r="H391" i="30"/>
  <c r="H392" i="30"/>
  <c r="H393" i="30"/>
  <c r="H394" i="30"/>
  <c r="H395" i="30"/>
  <c r="H396" i="30"/>
  <c r="H397" i="30"/>
  <c r="H398" i="30"/>
  <c r="H399" i="30"/>
  <c r="H400" i="30"/>
  <c r="H401" i="30"/>
  <c r="H402" i="30"/>
  <c r="H403" i="30"/>
  <c r="H404" i="30"/>
  <c r="H405" i="30"/>
  <c r="H406" i="30"/>
  <c r="H407" i="30"/>
  <c r="H408" i="30"/>
  <c r="H409" i="30"/>
  <c r="H410" i="30"/>
  <c r="H411" i="30"/>
  <c r="H412" i="30"/>
  <c r="H413" i="30"/>
  <c r="H414" i="30"/>
  <c r="H415" i="30"/>
  <c r="H416" i="30"/>
  <c r="H417" i="30"/>
  <c r="H418" i="30"/>
  <c r="H419" i="30"/>
  <c r="H420" i="30"/>
  <c r="H421" i="30"/>
  <c r="H422" i="30"/>
  <c r="H423" i="30"/>
  <c r="H424" i="30"/>
  <c r="H425" i="30"/>
  <c r="H426" i="30"/>
  <c r="H427" i="30"/>
  <c r="H428" i="30"/>
  <c r="H429" i="30"/>
  <c r="H430" i="30"/>
  <c r="H431" i="30"/>
  <c r="H432" i="30"/>
  <c r="H433" i="30"/>
  <c r="H434" i="30"/>
  <c r="H435" i="30"/>
  <c r="H436" i="30"/>
  <c r="H437" i="30"/>
  <c r="H438" i="30"/>
  <c r="H439" i="30"/>
  <c r="H440" i="30"/>
  <c r="H441" i="30"/>
  <c r="H442" i="30"/>
  <c r="H443" i="30"/>
  <c r="H444" i="30"/>
  <c r="H445" i="30"/>
  <c r="H446" i="30"/>
  <c r="H447" i="30"/>
  <c r="H448" i="30"/>
  <c r="H449" i="30"/>
  <c r="H450" i="30"/>
  <c r="H451" i="30"/>
  <c r="H452" i="30"/>
  <c r="H453" i="30"/>
  <c r="H454" i="30"/>
  <c r="H455" i="30"/>
  <c r="H456" i="30"/>
  <c r="H457" i="30"/>
  <c r="H458" i="30"/>
  <c r="H459" i="30"/>
  <c r="H460" i="30"/>
  <c r="H461" i="30"/>
  <c r="H462" i="30"/>
  <c r="H463" i="30"/>
  <c r="H464" i="30"/>
  <c r="H465" i="30"/>
  <c r="H466" i="30"/>
  <c r="H467" i="30"/>
  <c r="H468" i="30"/>
  <c r="H469" i="30"/>
  <c r="H470" i="30"/>
  <c r="H471" i="30"/>
  <c r="H472" i="30"/>
  <c r="H473" i="30"/>
  <c r="H474" i="30"/>
  <c r="H475" i="30"/>
  <c r="H476" i="30"/>
  <c r="H477" i="30"/>
  <c r="H478" i="30"/>
  <c r="H479" i="30"/>
  <c r="H480" i="30"/>
  <c r="H481" i="30"/>
  <c r="H482" i="30"/>
  <c r="H483" i="30"/>
  <c r="H484" i="30"/>
  <c r="H485" i="30"/>
  <c r="H486" i="30"/>
  <c r="H487" i="30"/>
  <c r="H488" i="30"/>
  <c r="H489" i="30"/>
  <c r="H490" i="30"/>
  <c r="H491" i="30"/>
  <c r="H492" i="30"/>
  <c r="H493" i="30"/>
  <c r="H494" i="30"/>
  <c r="H495" i="30"/>
  <c r="H496" i="30"/>
  <c r="H497" i="30"/>
  <c r="H498" i="30"/>
  <c r="H499" i="30"/>
  <c r="H500" i="30"/>
  <c r="H501" i="30"/>
  <c r="H502" i="30"/>
  <c r="H503" i="30"/>
  <c r="H504" i="30"/>
  <c r="H505" i="30"/>
  <c r="H506" i="30"/>
  <c r="H507" i="30"/>
  <c r="H508" i="30"/>
  <c r="H509" i="30"/>
  <c r="H510" i="30"/>
  <c r="H511" i="30"/>
  <c r="H512" i="30"/>
  <c r="H513" i="30"/>
  <c r="H514" i="30"/>
  <c r="H515" i="30"/>
  <c r="H516" i="30"/>
  <c r="H517" i="30"/>
  <c r="H518" i="30"/>
  <c r="H519" i="30"/>
  <c r="H520" i="30"/>
  <c r="H521" i="30"/>
  <c r="H522" i="30"/>
  <c r="H523" i="30"/>
  <c r="H524" i="30"/>
  <c r="H525" i="30"/>
  <c r="H526" i="30"/>
  <c r="H527" i="30"/>
  <c r="H528" i="30"/>
  <c r="H529" i="30"/>
  <c r="H530" i="30"/>
  <c r="H531" i="30"/>
  <c r="H532" i="30"/>
  <c r="H533" i="30"/>
  <c r="H534" i="30"/>
  <c r="H535" i="30"/>
  <c r="H536" i="30"/>
  <c r="H537" i="30"/>
  <c r="H538" i="30"/>
  <c r="H539" i="30"/>
  <c r="H540" i="30"/>
  <c r="H541" i="30"/>
  <c r="H542" i="30"/>
  <c r="H543" i="30"/>
  <c r="H544" i="30"/>
  <c r="H545" i="30"/>
  <c r="H546" i="30"/>
  <c r="H547" i="30"/>
  <c r="H548" i="30"/>
  <c r="H549" i="30"/>
  <c r="H550" i="30"/>
  <c r="H551" i="30"/>
  <c r="H552" i="30"/>
  <c r="H553" i="30"/>
  <c r="H554" i="30"/>
  <c r="H555" i="30"/>
  <c r="H556" i="30"/>
  <c r="H557" i="30"/>
  <c r="H558" i="30"/>
  <c r="H559" i="30"/>
  <c r="H560" i="30"/>
  <c r="H561" i="30"/>
  <c r="H562" i="30"/>
  <c r="H563" i="30"/>
  <c r="H564" i="30"/>
  <c r="H565" i="30"/>
  <c r="H566" i="30"/>
  <c r="H567" i="30"/>
  <c r="H568" i="30"/>
  <c r="H569" i="30"/>
  <c r="H570" i="30"/>
  <c r="H571" i="30"/>
  <c r="H572" i="30"/>
  <c r="H573" i="30"/>
  <c r="H574" i="30"/>
  <c r="H575" i="30"/>
  <c r="H576" i="30"/>
  <c r="H577" i="30"/>
  <c r="H578" i="30"/>
  <c r="H579" i="30"/>
  <c r="H580" i="30"/>
  <c r="H581" i="30"/>
  <c r="H582" i="30"/>
  <c r="H583" i="30"/>
  <c r="H584" i="30"/>
  <c r="H585" i="30"/>
  <c r="H586" i="30"/>
  <c r="H587" i="30"/>
  <c r="H588" i="30"/>
  <c r="H589" i="30"/>
  <c r="H590" i="30"/>
  <c r="H591" i="30"/>
  <c r="H592" i="30"/>
  <c r="H593" i="30"/>
  <c r="H594" i="30"/>
  <c r="H595" i="30"/>
  <c r="H596" i="30"/>
  <c r="H597" i="30"/>
  <c r="H598" i="30"/>
  <c r="H599" i="30"/>
  <c r="H600" i="30"/>
  <c r="H601" i="30"/>
  <c r="H602" i="30"/>
  <c r="H603" i="30"/>
  <c r="H604" i="30"/>
  <c r="H605" i="30"/>
  <c r="H606" i="30"/>
  <c r="H607" i="30"/>
  <c r="H608" i="30"/>
  <c r="H609" i="30"/>
  <c r="H610" i="30"/>
  <c r="H611" i="30"/>
  <c r="H612" i="30"/>
  <c r="H613" i="30"/>
  <c r="H614" i="30"/>
  <c r="H615" i="30"/>
  <c r="H616" i="30"/>
  <c r="H617" i="30"/>
  <c r="H618" i="30"/>
  <c r="H619" i="30"/>
  <c r="H620" i="30"/>
  <c r="H621" i="30"/>
  <c r="H622" i="30"/>
  <c r="H623" i="30"/>
  <c r="H624" i="30"/>
  <c r="H625" i="30"/>
  <c r="H626" i="30"/>
  <c r="H627" i="30"/>
  <c r="H628" i="30"/>
  <c r="H629" i="30"/>
  <c r="H630" i="30"/>
  <c r="H631" i="30"/>
  <c r="H632" i="30"/>
  <c r="H633" i="30"/>
  <c r="H634" i="30"/>
  <c r="H635" i="30"/>
  <c r="H636" i="30"/>
  <c r="H637" i="30"/>
  <c r="H638" i="30"/>
  <c r="H639" i="30"/>
  <c r="H640" i="30"/>
  <c r="H641" i="30"/>
  <c r="H642" i="30"/>
  <c r="H643" i="30"/>
  <c r="H644" i="30"/>
  <c r="H645" i="30"/>
  <c r="H646" i="30"/>
  <c r="H647" i="30"/>
  <c r="H648" i="30"/>
  <c r="H649" i="30"/>
  <c r="H650" i="30"/>
  <c r="H651" i="30"/>
  <c r="H652" i="30"/>
  <c r="H653" i="30"/>
  <c r="H654" i="30"/>
  <c r="H655" i="30"/>
  <c r="H656" i="30"/>
  <c r="H657" i="30"/>
  <c r="H658" i="30"/>
  <c r="H659" i="30"/>
  <c r="H660" i="30"/>
  <c r="H661" i="30"/>
  <c r="H662" i="30"/>
  <c r="H663" i="30"/>
  <c r="H664" i="30"/>
  <c r="H665" i="30"/>
  <c r="H666" i="30"/>
  <c r="H667" i="30"/>
  <c r="H668" i="30"/>
  <c r="H669" i="30"/>
  <c r="H670" i="30"/>
  <c r="H671" i="30"/>
  <c r="H672" i="30"/>
  <c r="H673" i="30"/>
  <c r="H674" i="30"/>
  <c r="H675" i="30"/>
  <c r="H676" i="30"/>
  <c r="H677" i="30"/>
  <c r="H678" i="30"/>
  <c r="H679" i="30"/>
  <c r="H680" i="30"/>
  <c r="H681" i="30"/>
  <c r="H682" i="30"/>
  <c r="H683" i="30"/>
  <c r="H684" i="30"/>
  <c r="H685" i="30"/>
  <c r="H686" i="30"/>
  <c r="H687" i="30"/>
  <c r="H688" i="30"/>
  <c r="H689" i="30"/>
  <c r="H690" i="30"/>
  <c r="H691" i="30"/>
  <c r="H692" i="30"/>
  <c r="H693" i="30"/>
  <c r="H694" i="30"/>
  <c r="H695" i="30"/>
  <c r="H696" i="30"/>
  <c r="H697" i="30"/>
  <c r="H698" i="30"/>
  <c r="H699" i="30"/>
  <c r="H700" i="30"/>
  <c r="H701" i="30"/>
  <c r="H702" i="30"/>
  <c r="H703" i="30"/>
  <c r="H704" i="30"/>
  <c r="H705" i="30"/>
  <c r="H706" i="30"/>
  <c r="H707" i="30"/>
  <c r="H708" i="30"/>
  <c r="H709" i="30"/>
  <c r="H710" i="30"/>
  <c r="H711" i="30"/>
  <c r="H712" i="30"/>
  <c r="H713" i="30"/>
  <c r="H714" i="30"/>
  <c r="H715" i="30"/>
  <c r="H716" i="30"/>
  <c r="H717" i="30"/>
  <c r="H718" i="30"/>
  <c r="H719" i="30"/>
  <c r="H720" i="30"/>
  <c r="H721" i="30"/>
  <c r="H722" i="30"/>
  <c r="H723" i="30"/>
  <c r="H724" i="30"/>
  <c r="H725" i="30"/>
  <c r="H726" i="30"/>
  <c r="H727" i="30"/>
  <c r="H728" i="30"/>
  <c r="H729" i="30"/>
  <c r="H730" i="30"/>
  <c r="H731" i="30"/>
  <c r="H732" i="30"/>
  <c r="H733" i="30"/>
  <c r="H734" i="30"/>
  <c r="H735" i="30"/>
  <c r="H736" i="30"/>
  <c r="H737" i="30"/>
  <c r="H738" i="30"/>
  <c r="H739" i="30"/>
  <c r="H740" i="30"/>
  <c r="H741" i="30"/>
  <c r="H742" i="30"/>
  <c r="H743" i="30"/>
  <c r="H744" i="30"/>
  <c r="H745" i="30"/>
  <c r="H746" i="30"/>
  <c r="H747" i="30"/>
  <c r="H748" i="30"/>
  <c r="H749" i="30"/>
  <c r="H750" i="30"/>
  <c r="H751" i="30"/>
  <c r="H752" i="30"/>
  <c r="H753" i="30"/>
  <c r="H754" i="30"/>
  <c r="H755" i="30"/>
  <c r="H756" i="30"/>
  <c r="H757" i="30"/>
  <c r="H758" i="30"/>
  <c r="H759" i="30"/>
  <c r="H760" i="30"/>
  <c r="H761" i="30"/>
  <c r="H762" i="30"/>
  <c r="H763" i="30"/>
  <c r="H764" i="30"/>
  <c r="H765" i="30"/>
  <c r="H766" i="30"/>
  <c r="H767" i="30"/>
  <c r="H768" i="30"/>
  <c r="H769" i="30"/>
  <c r="H770" i="30"/>
  <c r="H771" i="30"/>
  <c r="H772" i="30"/>
  <c r="H773" i="30"/>
  <c r="H774" i="30"/>
  <c r="H775" i="30"/>
  <c r="H776" i="30"/>
  <c r="H777" i="30"/>
  <c r="H778" i="30"/>
  <c r="H779" i="30"/>
  <c r="H780" i="30"/>
  <c r="H781" i="30"/>
  <c r="H782" i="30"/>
  <c r="H783" i="30"/>
  <c r="H784" i="30"/>
  <c r="H785" i="30"/>
  <c r="H786" i="30"/>
  <c r="H787" i="30"/>
  <c r="H788" i="30"/>
  <c r="H789" i="30"/>
  <c r="H790" i="30"/>
  <c r="H791" i="30"/>
  <c r="H792" i="30"/>
  <c r="H793" i="30"/>
  <c r="H794" i="30"/>
  <c r="H795" i="30"/>
  <c r="H796" i="30"/>
  <c r="H797" i="30"/>
  <c r="H798" i="30"/>
  <c r="H799" i="30"/>
  <c r="H800" i="30"/>
  <c r="H801" i="30"/>
  <c r="H802" i="30"/>
  <c r="H803" i="30"/>
  <c r="H804" i="30"/>
  <c r="H805" i="30"/>
  <c r="H806" i="30"/>
  <c r="H807" i="30"/>
  <c r="H808" i="30"/>
  <c r="H809" i="30"/>
  <c r="H810" i="30"/>
  <c r="H811" i="30"/>
  <c r="H812" i="30"/>
  <c r="H813" i="30"/>
  <c r="H814" i="30"/>
  <c r="H815" i="30"/>
  <c r="H816" i="30"/>
  <c r="H817" i="30"/>
  <c r="H818" i="30"/>
  <c r="H819" i="30"/>
  <c r="H820" i="30"/>
  <c r="H821" i="30"/>
  <c r="H822" i="30"/>
  <c r="H823" i="30"/>
  <c r="H824" i="30"/>
  <c r="H825" i="30"/>
  <c r="H826" i="30"/>
  <c r="H827" i="30"/>
  <c r="H828" i="30"/>
  <c r="H829" i="30"/>
  <c r="H830" i="30"/>
  <c r="H831" i="30"/>
  <c r="H832" i="30"/>
  <c r="H833" i="30"/>
  <c r="H834" i="30"/>
  <c r="H835" i="30"/>
  <c r="H836" i="30"/>
  <c r="H837" i="30"/>
  <c r="H838" i="30"/>
  <c r="H839" i="30"/>
  <c r="H840" i="30"/>
  <c r="H841" i="30"/>
  <c r="H842" i="30"/>
  <c r="H843" i="30"/>
  <c r="H844" i="30"/>
  <c r="H845" i="30"/>
  <c r="H846" i="30"/>
  <c r="H847" i="30"/>
  <c r="H848" i="30"/>
  <c r="H849" i="30"/>
  <c r="H850" i="30"/>
  <c r="H851" i="30"/>
  <c r="H852" i="30"/>
  <c r="H853" i="30"/>
  <c r="H854" i="30"/>
  <c r="H855" i="30"/>
  <c r="H856" i="30"/>
  <c r="H857" i="30"/>
  <c r="H858" i="30"/>
  <c r="H859" i="30"/>
  <c r="H860" i="30"/>
  <c r="H861" i="30"/>
  <c r="H862" i="30"/>
  <c r="H863" i="30"/>
  <c r="H864" i="30"/>
  <c r="H865" i="30"/>
  <c r="H866" i="30"/>
  <c r="H867" i="30"/>
  <c r="H868" i="30"/>
  <c r="H869" i="30"/>
  <c r="H870" i="30"/>
  <c r="H871" i="30"/>
  <c r="H872" i="30"/>
  <c r="H873" i="30"/>
  <c r="H874" i="30"/>
  <c r="H875" i="30"/>
  <c r="H876" i="30"/>
  <c r="H877" i="30"/>
  <c r="H878" i="30"/>
  <c r="H879" i="30"/>
  <c r="H880" i="30"/>
  <c r="H881" i="30"/>
  <c r="H882" i="30"/>
  <c r="H883" i="30"/>
  <c r="H884" i="30"/>
  <c r="H885" i="30"/>
  <c r="H886" i="30"/>
  <c r="H887" i="30"/>
  <c r="H888" i="30"/>
  <c r="H889" i="30"/>
  <c r="H890" i="30"/>
  <c r="H891" i="30"/>
  <c r="H892" i="30"/>
  <c r="H893" i="30"/>
  <c r="H894" i="30"/>
  <c r="H895" i="30"/>
  <c r="H896" i="30"/>
  <c r="H897" i="30"/>
  <c r="H898" i="30"/>
  <c r="H899" i="30"/>
  <c r="H900" i="30"/>
  <c r="H901" i="30"/>
  <c r="H902" i="30"/>
  <c r="H903" i="30"/>
  <c r="H904" i="30"/>
  <c r="H905" i="30"/>
  <c r="H906" i="30"/>
  <c r="H907" i="30"/>
  <c r="H908" i="30"/>
  <c r="H909" i="30"/>
  <c r="H910" i="30"/>
  <c r="H911" i="30"/>
  <c r="H912" i="30"/>
  <c r="H913" i="30"/>
  <c r="H914" i="30"/>
  <c r="H915" i="30"/>
  <c r="H916" i="30"/>
  <c r="H917" i="30"/>
  <c r="H918" i="30"/>
  <c r="H919" i="30"/>
  <c r="H920" i="30"/>
  <c r="H921" i="30"/>
  <c r="H922" i="30"/>
  <c r="H923" i="30"/>
  <c r="H924" i="30"/>
  <c r="H925" i="30"/>
  <c r="H926" i="30"/>
  <c r="H927" i="30"/>
  <c r="H928" i="30"/>
  <c r="H929" i="30"/>
  <c r="H930" i="30"/>
  <c r="H931" i="30"/>
  <c r="H932" i="30"/>
  <c r="H933" i="30"/>
  <c r="H934" i="30"/>
  <c r="H935" i="30"/>
  <c r="H936" i="30"/>
  <c r="H937" i="30"/>
  <c r="H938" i="30"/>
  <c r="H939" i="30"/>
  <c r="H940" i="30"/>
  <c r="H941" i="30"/>
  <c r="H942" i="30"/>
  <c r="H943" i="30"/>
  <c r="H944" i="30"/>
  <c r="H945" i="30"/>
  <c r="H946" i="30"/>
  <c r="H947" i="30"/>
  <c r="H948" i="30"/>
  <c r="H949" i="30"/>
  <c r="H950" i="30"/>
  <c r="H951" i="30"/>
  <c r="H952" i="30"/>
  <c r="H953" i="30"/>
  <c r="H954" i="30"/>
  <c r="H955" i="30"/>
  <c r="H956" i="30"/>
  <c r="H957" i="30"/>
  <c r="H958" i="30"/>
  <c r="H959" i="30"/>
  <c r="H960" i="30"/>
  <c r="H961" i="30"/>
  <c r="H962" i="30"/>
  <c r="H963" i="30"/>
  <c r="H964" i="30"/>
  <c r="H965" i="30"/>
  <c r="H966" i="30"/>
  <c r="H967" i="30"/>
  <c r="H968" i="30"/>
  <c r="H969" i="30"/>
  <c r="H970" i="30"/>
  <c r="H971" i="30"/>
  <c r="H972" i="30"/>
  <c r="H973" i="30"/>
  <c r="H974" i="30"/>
  <c r="H975" i="30"/>
  <c r="H976" i="30"/>
  <c r="H977" i="30"/>
  <c r="H978" i="30"/>
  <c r="H979" i="30"/>
  <c r="H980" i="30"/>
  <c r="H981" i="30"/>
  <c r="H982" i="30"/>
  <c r="H983" i="30"/>
  <c r="H984" i="30"/>
  <c r="H985" i="30"/>
  <c r="H986" i="30"/>
  <c r="H987" i="30"/>
  <c r="H988" i="30"/>
  <c r="H989" i="30"/>
  <c r="H990" i="30"/>
  <c r="H991" i="30"/>
  <c r="H992" i="30"/>
  <c r="H993" i="30"/>
  <c r="H994" i="30"/>
  <c r="H995" i="30"/>
  <c r="H996" i="30"/>
  <c r="H997" i="30"/>
  <c r="H998" i="30"/>
  <c r="H999" i="30"/>
  <c r="H1000" i="30"/>
  <c r="H1001" i="30"/>
  <c r="H1002" i="30"/>
  <c r="H1003" i="30"/>
  <c r="H1004" i="30"/>
  <c r="H1005" i="30"/>
  <c r="H1006" i="30"/>
  <c r="H1007" i="30"/>
  <c r="H1008" i="30"/>
  <c r="H1009" i="30"/>
  <c r="H1010" i="30"/>
  <c r="H1011" i="30"/>
  <c r="H1012" i="30"/>
  <c r="H1013" i="30"/>
  <c r="H1014" i="30"/>
  <c r="H1015" i="30"/>
  <c r="H1016" i="30"/>
  <c r="H1017" i="30"/>
  <c r="H1018" i="30"/>
  <c r="H1019" i="30"/>
  <c r="H1020" i="30"/>
  <c r="H1021" i="30"/>
  <c r="H1022" i="30"/>
  <c r="H1023" i="30"/>
  <c r="H1024" i="30"/>
  <c r="H1025" i="30"/>
  <c r="H1026" i="30"/>
  <c r="H1027" i="30"/>
  <c r="H1028" i="30"/>
  <c r="I31" i="30"/>
  <c r="T27" i="30"/>
  <c r="S27" i="30"/>
  <c r="R27" i="30"/>
  <c r="Q27" i="30"/>
  <c r="P27" i="30"/>
  <c r="O27" i="30"/>
  <c r="B34" i="10" l="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B76" i="10" s="1"/>
  <c r="B77" i="10" s="1"/>
  <c r="B78" i="10" s="1"/>
  <c r="B79" i="10" s="1"/>
  <c r="B80" i="10" s="1"/>
  <c r="B81" i="10" s="1"/>
  <c r="B82" i="10" s="1"/>
  <c r="B83" i="10" s="1"/>
  <c r="B84" i="10" s="1"/>
  <c r="B85" i="10" s="1"/>
  <c r="B86" i="10" s="1"/>
  <c r="B87" i="10" s="1"/>
  <c r="B88" i="10" s="1"/>
  <c r="B89" i="10" s="1"/>
  <c r="B90" i="10" s="1"/>
  <c r="B91" i="10" s="1"/>
  <c r="B92" i="10" s="1"/>
  <c r="B93" i="10" s="1"/>
  <c r="B94" i="10" s="1"/>
  <c r="B95" i="10" s="1"/>
  <c r="B96" i="10" s="1"/>
  <c r="B97" i="10" s="1"/>
  <c r="B98" i="10" s="1"/>
  <c r="B99" i="10" s="1"/>
  <c r="B100" i="10" s="1"/>
  <c r="B101" i="10" s="1"/>
  <c r="B102" i="10" s="1"/>
  <c r="B103" i="10" s="1"/>
  <c r="B104" i="10" s="1"/>
  <c r="B105" i="10" s="1"/>
  <c r="B106" i="10" s="1"/>
  <c r="B107" i="10" s="1"/>
  <c r="B108" i="10" s="1"/>
  <c r="B109" i="10" s="1"/>
  <c r="B110" i="10" s="1"/>
  <c r="B111" i="10" s="1"/>
  <c r="B112" i="10" s="1"/>
  <c r="B113" i="10" s="1"/>
  <c r="B114" i="10" s="1"/>
  <c r="B115" i="10" s="1"/>
  <c r="B116" i="10" s="1"/>
  <c r="B117" i="10" s="1"/>
  <c r="B118" i="10" s="1"/>
  <c r="B119" i="10" s="1"/>
  <c r="B120" i="10" s="1"/>
  <c r="Q32" i="30"/>
  <c r="K32" i="30"/>
  <c r="E15" i="37"/>
  <c r="J31" i="30"/>
  <c r="K31" i="30" s="1"/>
  <c r="J97" i="30"/>
  <c r="K97" i="30" s="1"/>
  <c r="J89" i="30"/>
  <c r="K89" i="30" s="1"/>
  <c r="J81" i="30"/>
  <c r="K81" i="30" s="1"/>
  <c r="J73" i="30"/>
  <c r="K73" i="30" s="1"/>
  <c r="J65" i="30"/>
  <c r="J57" i="30"/>
  <c r="J49" i="30"/>
  <c r="J41" i="30"/>
  <c r="K41" i="30" s="1"/>
  <c r="J33" i="30"/>
  <c r="J1027" i="30"/>
  <c r="K1027" i="30" s="1"/>
  <c r="J1019" i="30"/>
  <c r="K1019" i="30" s="1"/>
  <c r="J1011" i="30"/>
  <c r="K1011" i="30" s="1"/>
  <c r="J1003" i="30"/>
  <c r="K1003" i="30" s="1"/>
  <c r="J995" i="30"/>
  <c r="K995" i="30" s="1"/>
  <c r="J987" i="30"/>
  <c r="K987" i="30" s="1"/>
  <c r="J979" i="30"/>
  <c r="K979" i="30" s="1"/>
  <c r="J971" i="30"/>
  <c r="K971" i="30" s="1"/>
  <c r="J963" i="30"/>
  <c r="K963" i="30" s="1"/>
  <c r="J955" i="30"/>
  <c r="K955" i="30" s="1"/>
  <c r="J947" i="30"/>
  <c r="K947" i="30" s="1"/>
  <c r="J939" i="30"/>
  <c r="K939" i="30" s="1"/>
  <c r="J931" i="30"/>
  <c r="K931" i="30" s="1"/>
  <c r="J923" i="30"/>
  <c r="K923" i="30" s="1"/>
  <c r="J915" i="30"/>
  <c r="K915" i="30" s="1"/>
  <c r="J907" i="30"/>
  <c r="K907" i="30" s="1"/>
  <c r="J899" i="30"/>
  <c r="K899" i="30" s="1"/>
  <c r="J891" i="30"/>
  <c r="K891" i="30" s="1"/>
  <c r="J883" i="30"/>
  <c r="K883" i="30" s="1"/>
  <c r="J875" i="30"/>
  <c r="K875" i="30" s="1"/>
  <c r="J867" i="30"/>
  <c r="K867" i="30" s="1"/>
  <c r="J859" i="30"/>
  <c r="K859" i="30" s="1"/>
  <c r="J851" i="30"/>
  <c r="K851" i="30" s="1"/>
  <c r="J843" i="30"/>
  <c r="K843" i="30" s="1"/>
  <c r="J835" i="30"/>
  <c r="K835" i="30" s="1"/>
  <c r="J827" i="30"/>
  <c r="K827" i="30" s="1"/>
  <c r="J819" i="30"/>
  <c r="K819" i="30" s="1"/>
  <c r="J811" i="30"/>
  <c r="K811" i="30" s="1"/>
  <c r="J803" i="30"/>
  <c r="K803" i="30" s="1"/>
  <c r="J795" i="30"/>
  <c r="K795" i="30" s="1"/>
  <c r="J787" i="30"/>
  <c r="K787" i="30" s="1"/>
  <c r="J779" i="30"/>
  <c r="K779" i="30" s="1"/>
  <c r="J771" i="30"/>
  <c r="K771" i="30" s="1"/>
  <c r="J763" i="30"/>
  <c r="K763" i="30" s="1"/>
  <c r="J755" i="30"/>
  <c r="K755" i="30" s="1"/>
  <c r="J747" i="30"/>
  <c r="K747" i="30" s="1"/>
  <c r="J739" i="30"/>
  <c r="K739" i="30" s="1"/>
  <c r="J731" i="30"/>
  <c r="K731" i="30" s="1"/>
  <c r="J723" i="30"/>
  <c r="K723" i="30" s="1"/>
  <c r="J715" i="30"/>
  <c r="K715" i="30" s="1"/>
  <c r="J1028" i="30"/>
  <c r="K1028" i="30" s="1"/>
  <c r="J1020" i="30"/>
  <c r="K1020" i="30" s="1"/>
  <c r="J1012" i="30"/>
  <c r="K1012" i="30" s="1"/>
  <c r="J1004" i="30"/>
  <c r="K1004" i="30" s="1"/>
  <c r="J996" i="30"/>
  <c r="K996" i="30" s="1"/>
  <c r="J988" i="30"/>
  <c r="K988" i="30" s="1"/>
  <c r="J980" i="30"/>
  <c r="K980" i="30" s="1"/>
  <c r="J972" i="30"/>
  <c r="K972" i="30" s="1"/>
  <c r="J964" i="30"/>
  <c r="K964" i="30" s="1"/>
  <c r="J956" i="30"/>
  <c r="K956" i="30" s="1"/>
  <c r="J948" i="30"/>
  <c r="K948" i="30" s="1"/>
  <c r="J940" i="30"/>
  <c r="K940" i="30" s="1"/>
  <c r="J932" i="30"/>
  <c r="K932" i="30" s="1"/>
  <c r="J924" i="30"/>
  <c r="K924" i="30" s="1"/>
  <c r="J916" i="30"/>
  <c r="K916" i="30" s="1"/>
  <c r="J908" i="30"/>
  <c r="K908" i="30" s="1"/>
  <c r="J900" i="30"/>
  <c r="K900" i="30" s="1"/>
  <c r="J892" i="30"/>
  <c r="K892" i="30" s="1"/>
  <c r="J884" i="30"/>
  <c r="K884" i="30" s="1"/>
  <c r="J876" i="30"/>
  <c r="K876" i="30" s="1"/>
  <c r="J868" i="30"/>
  <c r="K868" i="30" s="1"/>
  <c r="J860" i="30"/>
  <c r="K860" i="30" s="1"/>
  <c r="J852" i="30"/>
  <c r="K852" i="30" s="1"/>
  <c r="J844" i="30"/>
  <c r="K844" i="30" s="1"/>
  <c r="J836" i="30"/>
  <c r="K836" i="30" s="1"/>
  <c r="J828" i="30"/>
  <c r="K828" i="30" s="1"/>
  <c r="J820" i="30"/>
  <c r="K820" i="30" s="1"/>
  <c r="J812" i="30"/>
  <c r="K812" i="30" s="1"/>
  <c r="J804" i="30"/>
  <c r="K804" i="30" s="1"/>
  <c r="J796" i="30"/>
  <c r="K796" i="30" s="1"/>
  <c r="J788" i="30"/>
  <c r="K788" i="30" s="1"/>
  <c r="J780" i="30"/>
  <c r="K780" i="30" s="1"/>
  <c r="J772" i="30"/>
  <c r="K772" i="30" s="1"/>
  <c r="J764" i="30"/>
  <c r="K764" i="30" s="1"/>
  <c r="J756" i="30"/>
  <c r="K756" i="30" s="1"/>
  <c r="J748" i="30"/>
  <c r="K748" i="30" s="1"/>
  <c r="J740" i="30"/>
  <c r="K740" i="30" s="1"/>
  <c r="J732" i="30"/>
  <c r="K732" i="30" s="1"/>
  <c r="J724" i="30"/>
  <c r="K724" i="30" s="1"/>
  <c r="J716" i="30"/>
  <c r="K716" i="30" s="1"/>
  <c r="J708" i="30"/>
  <c r="K708" i="30" s="1"/>
  <c r="J700" i="30"/>
  <c r="K700" i="30" s="1"/>
  <c r="J692" i="30"/>
  <c r="K692" i="30" s="1"/>
  <c r="J684" i="30"/>
  <c r="K684" i="30" s="1"/>
  <c r="J676" i="30"/>
  <c r="K676" i="30" s="1"/>
  <c r="J668" i="30"/>
  <c r="K668" i="30" s="1"/>
  <c r="J660" i="30"/>
  <c r="K660" i="30" s="1"/>
  <c r="J652" i="30"/>
  <c r="K652" i="30" s="1"/>
  <c r="J644" i="30"/>
  <c r="K644" i="30" s="1"/>
  <c r="J636" i="30"/>
  <c r="K636" i="30" s="1"/>
  <c r="J628" i="30"/>
  <c r="K628" i="30" s="1"/>
  <c r="J620" i="30"/>
  <c r="K620" i="30" s="1"/>
  <c r="J612" i="30"/>
  <c r="K612" i="30" s="1"/>
  <c r="J604" i="30"/>
  <c r="K604" i="30" s="1"/>
  <c r="J596" i="30"/>
  <c r="K596" i="30" s="1"/>
  <c r="J588" i="30"/>
  <c r="K588" i="30" s="1"/>
  <c r="J580" i="30"/>
  <c r="K580" i="30" s="1"/>
  <c r="J572" i="30"/>
  <c r="K572" i="30" s="1"/>
  <c r="J564" i="30"/>
  <c r="K564" i="30" s="1"/>
  <c r="J556" i="30"/>
  <c r="K556" i="30" s="1"/>
  <c r="J548" i="30"/>
  <c r="K548" i="30" s="1"/>
  <c r="J540" i="30"/>
  <c r="K540" i="30" s="1"/>
  <c r="J532" i="30"/>
  <c r="K532" i="30" s="1"/>
  <c r="J524" i="30"/>
  <c r="K524" i="30" s="1"/>
  <c r="J516" i="30"/>
  <c r="K516" i="30" s="1"/>
  <c r="J508" i="30"/>
  <c r="K508" i="30" s="1"/>
  <c r="J500" i="30"/>
  <c r="K500" i="30" s="1"/>
  <c r="J492" i="30"/>
  <c r="K492" i="30" s="1"/>
  <c r="J484" i="30"/>
  <c r="K484" i="30" s="1"/>
  <c r="J476" i="30"/>
  <c r="K476" i="30" s="1"/>
  <c r="J468" i="30"/>
  <c r="K468" i="30" s="1"/>
  <c r="J460" i="30"/>
  <c r="K460" i="30" s="1"/>
  <c r="J452" i="30"/>
  <c r="K452" i="30" s="1"/>
  <c r="J444" i="30"/>
  <c r="K444" i="30" s="1"/>
  <c r="J436" i="30"/>
  <c r="K436" i="30" s="1"/>
  <c r="J428" i="30"/>
  <c r="K428" i="30" s="1"/>
  <c r="J420" i="30"/>
  <c r="K420" i="30" s="1"/>
  <c r="J412" i="30"/>
  <c r="K412" i="30" s="1"/>
  <c r="J404" i="30"/>
  <c r="K404" i="30" s="1"/>
  <c r="J396" i="30"/>
  <c r="K396" i="30" s="1"/>
  <c r="J388" i="30"/>
  <c r="K388" i="30" s="1"/>
  <c r="J380" i="30"/>
  <c r="K380" i="30" s="1"/>
  <c r="J372" i="30"/>
  <c r="K372" i="30" s="1"/>
  <c r="J364" i="30"/>
  <c r="K364" i="30" s="1"/>
  <c r="J356" i="30"/>
  <c r="K356" i="30" s="1"/>
  <c r="J348" i="30"/>
  <c r="K348" i="30" s="1"/>
  <c r="J340" i="30"/>
  <c r="K340" i="30" s="1"/>
  <c r="J332" i="30"/>
  <c r="K332" i="30" s="1"/>
  <c r="J324" i="30"/>
  <c r="K324" i="30" s="1"/>
  <c r="J316" i="30"/>
  <c r="K316" i="30" s="1"/>
  <c r="J308" i="30"/>
  <c r="K308" i="30" s="1"/>
  <c r="J300" i="30"/>
  <c r="K300" i="30" s="1"/>
  <c r="J292" i="30"/>
  <c r="K292" i="30" s="1"/>
  <c r="J284" i="30"/>
  <c r="K284" i="30" s="1"/>
  <c r="J276" i="30"/>
  <c r="K276" i="30" s="1"/>
  <c r="J268" i="30"/>
  <c r="K268" i="30" s="1"/>
  <c r="J260" i="30"/>
  <c r="K260" i="30" s="1"/>
  <c r="J252" i="30"/>
  <c r="K252" i="30" s="1"/>
  <c r="J244" i="30"/>
  <c r="K244" i="30" s="1"/>
  <c r="J236" i="30"/>
  <c r="K236" i="30" s="1"/>
  <c r="J228" i="30"/>
  <c r="K228" i="30" s="1"/>
  <c r="J220" i="30"/>
  <c r="K220" i="30" s="1"/>
  <c r="J212" i="30"/>
  <c r="K212" i="30" s="1"/>
  <c r="J204" i="30"/>
  <c r="K204" i="30" s="1"/>
  <c r="J196" i="30"/>
  <c r="K196" i="30" s="1"/>
  <c r="J188" i="30"/>
  <c r="K188" i="30" s="1"/>
  <c r="J180" i="30"/>
  <c r="K180" i="30" s="1"/>
  <c r="J172" i="30"/>
  <c r="K172" i="30" s="1"/>
  <c r="J164" i="30"/>
  <c r="K164" i="30" s="1"/>
  <c r="J156" i="30"/>
  <c r="K156" i="30" s="1"/>
  <c r="J148" i="30"/>
  <c r="K148" i="30" s="1"/>
  <c r="J140" i="30"/>
  <c r="K140" i="30" s="1"/>
  <c r="J132" i="30"/>
  <c r="K132" i="30" s="1"/>
  <c r="J124" i="30"/>
  <c r="K124" i="30" s="1"/>
  <c r="J116" i="30"/>
  <c r="K116" i="30" s="1"/>
  <c r="J108" i="30"/>
  <c r="K108" i="30" s="1"/>
  <c r="J100" i="30"/>
  <c r="K100" i="30" s="1"/>
  <c r="J92" i="30"/>
  <c r="K92" i="30" s="1"/>
  <c r="J84" i="30"/>
  <c r="K84" i="30" s="1"/>
  <c r="J76" i="30"/>
  <c r="K76" i="30" s="1"/>
  <c r="J68" i="30"/>
  <c r="K68" i="30" s="1"/>
  <c r="J60" i="30"/>
  <c r="J52" i="30"/>
  <c r="J44" i="30"/>
  <c r="J690" i="30"/>
  <c r="K690" i="30" s="1"/>
  <c r="J290" i="30"/>
  <c r="K290" i="30" s="1"/>
  <c r="J1018" i="30"/>
  <c r="K1018" i="30" s="1"/>
  <c r="J986" i="30"/>
  <c r="K986" i="30" s="1"/>
  <c r="J946" i="30"/>
  <c r="K946" i="30" s="1"/>
  <c r="J914" i="30"/>
  <c r="K914" i="30" s="1"/>
  <c r="J882" i="30"/>
  <c r="K882" i="30" s="1"/>
  <c r="J850" i="30"/>
  <c r="K850" i="30" s="1"/>
  <c r="J826" i="30"/>
  <c r="K826" i="30" s="1"/>
  <c r="J802" i="30"/>
  <c r="K802" i="30" s="1"/>
  <c r="J770" i="30"/>
  <c r="K770" i="30" s="1"/>
  <c r="J730" i="30"/>
  <c r="K730" i="30" s="1"/>
  <c r="J698" i="30"/>
  <c r="K698" i="30" s="1"/>
  <c r="J658" i="30"/>
  <c r="K658" i="30" s="1"/>
  <c r="J626" i="30"/>
  <c r="K626" i="30" s="1"/>
  <c r="J594" i="30"/>
  <c r="K594" i="30" s="1"/>
  <c r="J562" i="30"/>
  <c r="K562" i="30" s="1"/>
  <c r="J530" i="30"/>
  <c r="K530" i="30" s="1"/>
  <c r="J498" i="30"/>
  <c r="K498" i="30" s="1"/>
  <c r="J458" i="30"/>
  <c r="K458" i="30" s="1"/>
  <c r="J426" i="30"/>
  <c r="K426" i="30" s="1"/>
  <c r="J394" i="30"/>
  <c r="K394" i="30" s="1"/>
  <c r="J362" i="30"/>
  <c r="K362" i="30" s="1"/>
  <c r="J330" i="30"/>
  <c r="K330" i="30" s="1"/>
  <c r="J298" i="30"/>
  <c r="K298" i="30" s="1"/>
  <c r="J258" i="30"/>
  <c r="K258" i="30" s="1"/>
  <c r="J226" i="30"/>
  <c r="K226" i="30" s="1"/>
  <c r="J194" i="30"/>
  <c r="K194" i="30" s="1"/>
  <c r="J162" i="30"/>
  <c r="K162" i="30" s="1"/>
  <c r="J130" i="30"/>
  <c r="K130" i="30" s="1"/>
  <c r="J98" i="30"/>
  <c r="K98" i="30" s="1"/>
  <c r="J66" i="30"/>
  <c r="J42" i="30"/>
  <c r="J1010" i="30"/>
  <c r="K1010" i="30" s="1"/>
  <c r="J978" i="30"/>
  <c r="K978" i="30" s="1"/>
  <c r="J954" i="30"/>
  <c r="K954" i="30" s="1"/>
  <c r="J922" i="30"/>
  <c r="K922" i="30" s="1"/>
  <c r="J890" i="30"/>
  <c r="K890" i="30" s="1"/>
  <c r="J858" i="30"/>
  <c r="K858" i="30" s="1"/>
  <c r="J842" i="30"/>
  <c r="K842" i="30" s="1"/>
  <c r="J810" i="30"/>
  <c r="K810" i="30" s="1"/>
  <c r="J778" i="30"/>
  <c r="K778" i="30" s="1"/>
  <c r="J746" i="30"/>
  <c r="K746" i="30" s="1"/>
  <c r="J714" i="30"/>
  <c r="K714" i="30" s="1"/>
  <c r="J682" i="30"/>
  <c r="K682" i="30" s="1"/>
  <c r="J650" i="30"/>
  <c r="K650" i="30" s="1"/>
  <c r="J618" i="30"/>
  <c r="K618" i="30" s="1"/>
  <c r="J586" i="30"/>
  <c r="K586" i="30" s="1"/>
  <c r="J554" i="30"/>
  <c r="K554" i="30" s="1"/>
  <c r="J522" i="30"/>
  <c r="K522" i="30" s="1"/>
  <c r="J490" i="30"/>
  <c r="K490" i="30" s="1"/>
  <c r="J466" i="30"/>
  <c r="K466" i="30" s="1"/>
  <c r="J442" i="30"/>
  <c r="K442" i="30" s="1"/>
  <c r="J410" i="30"/>
  <c r="K410" i="30" s="1"/>
  <c r="J378" i="30"/>
  <c r="K378" i="30" s="1"/>
  <c r="J346" i="30"/>
  <c r="K346" i="30" s="1"/>
  <c r="J322" i="30"/>
  <c r="K322" i="30" s="1"/>
  <c r="J282" i="30"/>
  <c r="K282" i="30" s="1"/>
  <c r="J250" i="30"/>
  <c r="K250" i="30" s="1"/>
  <c r="J218" i="30"/>
  <c r="K218" i="30" s="1"/>
  <c r="J186" i="30"/>
  <c r="K186" i="30" s="1"/>
  <c r="J154" i="30"/>
  <c r="K154" i="30" s="1"/>
  <c r="J122" i="30"/>
  <c r="K122" i="30" s="1"/>
  <c r="J90" i="30"/>
  <c r="K90" i="30" s="1"/>
  <c r="J58" i="30"/>
  <c r="J1002" i="30"/>
  <c r="K1002" i="30" s="1"/>
  <c r="J970" i="30"/>
  <c r="K970" i="30" s="1"/>
  <c r="J938" i="30"/>
  <c r="K938" i="30" s="1"/>
  <c r="J906" i="30"/>
  <c r="K906" i="30" s="1"/>
  <c r="J866" i="30"/>
  <c r="K866" i="30" s="1"/>
  <c r="J818" i="30"/>
  <c r="K818" i="30" s="1"/>
  <c r="J786" i="30"/>
  <c r="K786" i="30" s="1"/>
  <c r="J754" i="30"/>
  <c r="K754" i="30" s="1"/>
  <c r="J722" i="30"/>
  <c r="K722" i="30" s="1"/>
  <c r="J674" i="30"/>
  <c r="K674" i="30" s="1"/>
  <c r="J642" i="30"/>
  <c r="K642" i="30" s="1"/>
  <c r="J610" i="30"/>
  <c r="K610" i="30" s="1"/>
  <c r="J578" i="30"/>
  <c r="K578" i="30" s="1"/>
  <c r="J546" i="30"/>
  <c r="K546" i="30" s="1"/>
  <c r="J514" i="30"/>
  <c r="K514" i="30" s="1"/>
  <c r="J482" i="30"/>
  <c r="K482" i="30" s="1"/>
  <c r="J450" i="30"/>
  <c r="K450" i="30" s="1"/>
  <c r="J418" i="30"/>
  <c r="K418" i="30" s="1"/>
  <c r="J386" i="30"/>
  <c r="K386" i="30" s="1"/>
  <c r="J354" i="30"/>
  <c r="K354" i="30" s="1"/>
  <c r="J314" i="30"/>
  <c r="K314" i="30" s="1"/>
  <c r="J274" i="30"/>
  <c r="K274" i="30" s="1"/>
  <c r="J242" i="30"/>
  <c r="K242" i="30" s="1"/>
  <c r="J210" i="30"/>
  <c r="K210" i="30" s="1"/>
  <c r="J170" i="30"/>
  <c r="K170" i="30" s="1"/>
  <c r="J138" i="30"/>
  <c r="K138" i="30" s="1"/>
  <c r="J106" i="30"/>
  <c r="K106" i="30" s="1"/>
  <c r="J74" i="30"/>
  <c r="K74" i="30" s="1"/>
  <c r="J34" i="30"/>
  <c r="J1026" i="30"/>
  <c r="K1026" i="30" s="1"/>
  <c r="J994" i="30"/>
  <c r="K994" i="30" s="1"/>
  <c r="J962" i="30"/>
  <c r="K962" i="30" s="1"/>
  <c r="J930" i="30"/>
  <c r="K930" i="30" s="1"/>
  <c r="J898" i="30"/>
  <c r="K898" i="30" s="1"/>
  <c r="J874" i="30"/>
  <c r="K874" i="30" s="1"/>
  <c r="J834" i="30"/>
  <c r="K834" i="30" s="1"/>
  <c r="J794" i="30"/>
  <c r="K794" i="30" s="1"/>
  <c r="J762" i="30"/>
  <c r="K762" i="30" s="1"/>
  <c r="J738" i="30"/>
  <c r="K738" i="30" s="1"/>
  <c r="J706" i="30"/>
  <c r="K706" i="30" s="1"/>
  <c r="J666" i="30"/>
  <c r="K666" i="30" s="1"/>
  <c r="J634" i="30"/>
  <c r="K634" i="30" s="1"/>
  <c r="J602" i="30"/>
  <c r="K602" i="30" s="1"/>
  <c r="J570" i="30"/>
  <c r="K570" i="30" s="1"/>
  <c r="J538" i="30"/>
  <c r="K538" i="30" s="1"/>
  <c r="J506" i="30"/>
  <c r="K506" i="30" s="1"/>
  <c r="J474" i="30"/>
  <c r="K474" i="30" s="1"/>
  <c r="J434" i="30"/>
  <c r="K434" i="30" s="1"/>
  <c r="J402" i="30"/>
  <c r="K402" i="30" s="1"/>
  <c r="J370" i="30"/>
  <c r="K370" i="30" s="1"/>
  <c r="J338" i="30"/>
  <c r="K338" i="30" s="1"/>
  <c r="J306" i="30"/>
  <c r="K306" i="30" s="1"/>
  <c r="J266" i="30"/>
  <c r="K266" i="30" s="1"/>
  <c r="J234" i="30"/>
  <c r="K234" i="30" s="1"/>
  <c r="J202" i="30"/>
  <c r="K202" i="30" s="1"/>
  <c r="J178" i="30"/>
  <c r="K178" i="30" s="1"/>
  <c r="J146" i="30"/>
  <c r="K146" i="30" s="1"/>
  <c r="J114" i="30"/>
  <c r="K114" i="30" s="1"/>
  <c r="J82" i="30"/>
  <c r="K82" i="30" s="1"/>
  <c r="J50" i="30"/>
  <c r="K50" i="30" s="1"/>
  <c r="J707" i="30"/>
  <c r="K707" i="30" s="1"/>
  <c r="J699" i="30"/>
  <c r="K699" i="30" s="1"/>
  <c r="J691" i="30"/>
  <c r="K691" i="30" s="1"/>
  <c r="J683" i="30"/>
  <c r="K683" i="30" s="1"/>
  <c r="J675" i="30"/>
  <c r="K675" i="30" s="1"/>
  <c r="J667" i="30"/>
  <c r="K667" i="30" s="1"/>
  <c r="J659" i="30"/>
  <c r="K659" i="30" s="1"/>
  <c r="J651" i="30"/>
  <c r="K651" i="30" s="1"/>
  <c r="J643" i="30"/>
  <c r="K643" i="30" s="1"/>
  <c r="J635" i="30"/>
  <c r="K635" i="30" s="1"/>
  <c r="J627" i="30"/>
  <c r="K627" i="30" s="1"/>
  <c r="J619" i="30"/>
  <c r="K619" i="30" s="1"/>
  <c r="J611" i="30"/>
  <c r="K611" i="30" s="1"/>
  <c r="J603" i="30"/>
  <c r="K603" i="30" s="1"/>
  <c r="J595" i="30"/>
  <c r="K595" i="30" s="1"/>
  <c r="J587" i="30"/>
  <c r="K587" i="30" s="1"/>
  <c r="J579" i="30"/>
  <c r="K579" i="30" s="1"/>
  <c r="J571" i="30"/>
  <c r="K571" i="30" s="1"/>
  <c r="J563" i="30"/>
  <c r="K563" i="30" s="1"/>
  <c r="J555" i="30"/>
  <c r="K555" i="30" s="1"/>
  <c r="J547" i="30"/>
  <c r="K547" i="30" s="1"/>
  <c r="J539" i="30"/>
  <c r="K539" i="30" s="1"/>
  <c r="J531" i="30"/>
  <c r="K531" i="30" s="1"/>
  <c r="J523" i="30"/>
  <c r="K523" i="30" s="1"/>
  <c r="J515" i="30"/>
  <c r="K515" i="30" s="1"/>
  <c r="J507" i="30"/>
  <c r="K507" i="30" s="1"/>
  <c r="J499" i="30"/>
  <c r="K499" i="30" s="1"/>
  <c r="J491" i="30"/>
  <c r="K491" i="30" s="1"/>
  <c r="J483" i="30"/>
  <c r="K483" i="30" s="1"/>
  <c r="J475" i="30"/>
  <c r="K475" i="30" s="1"/>
  <c r="J467" i="30"/>
  <c r="K467" i="30" s="1"/>
  <c r="J459" i="30"/>
  <c r="K459" i="30" s="1"/>
  <c r="J451" i="30"/>
  <c r="K451" i="30" s="1"/>
  <c r="J443" i="30"/>
  <c r="K443" i="30" s="1"/>
  <c r="J435" i="30"/>
  <c r="K435" i="30" s="1"/>
  <c r="J427" i="30"/>
  <c r="K427" i="30" s="1"/>
  <c r="J419" i="30"/>
  <c r="K419" i="30" s="1"/>
  <c r="J411" i="30"/>
  <c r="K411" i="30" s="1"/>
  <c r="J403" i="30"/>
  <c r="K403" i="30" s="1"/>
  <c r="J395" i="30"/>
  <c r="K395" i="30" s="1"/>
  <c r="J387" i="30"/>
  <c r="K387" i="30" s="1"/>
  <c r="J379" i="30"/>
  <c r="K379" i="30" s="1"/>
  <c r="J371" i="30"/>
  <c r="K371" i="30" s="1"/>
  <c r="J363" i="30"/>
  <c r="K363" i="30" s="1"/>
  <c r="J355" i="30"/>
  <c r="K355" i="30" s="1"/>
  <c r="J347" i="30"/>
  <c r="K347" i="30" s="1"/>
  <c r="J339" i="30"/>
  <c r="K339" i="30" s="1"/>
  <c r="J331" i="30"/>
  <c r="K331" i="30" s="1"/>
  <c r="J323" i="30"/>
  <c r="K323" i="30" s="1"/>
  <c r="J315" i="30"/>
  <c r="K315" i="30" s="1"/>
  <c r="J307" i="30"/>
  <c r="K307" i="30" s="1"/>
  <c r="J299" i="30"/>
  <c r="K299" i="30" s="1"/>
  <c r="J291" i="30"/>
  <c r="K291" i="30" s="1"/>
  <c r="J283" i="30"/>
  <c r="K283" i="30" s="1"/>
  <c r="J275" i="30"/>
  <c r="K275" i="30" s="1"/>
  <c r="J267" i="30"/>
  <c r="K267" i="30" s="1"/>
  <c r="J259" i="30"/>
  <c r="K259" i="30" s="1"/>
  <c r="J251" i="30"/>
  <c r="K251" i="30" s="1"/>
  <c r="J243" i="30"/>
  <c r="K243" i="30" s="1"/>
  <c r="J235" i="30"/>
  <c r="K235" i="30" s="1"/>
  <c r="J227" i="30"/>
  <c r="K227" i="30" s="1"/>
  <c r="J219" i="30"/>
  <c r="K219" i="30" s="1"/>
  <c r="J211" i="30"/>
  <c r="K211" i="30" s="1"/>
  <c r="J203" i="30"/>
  <c r="K203" i="30" s="1"/>
  <c r="J195" i="30"/>
  <c r="K195" i="30" s="1"/>
  <c r="J187" i="30"/>
  <c r="K187" i="30" s="1"/>
  <c r="J179" i="30"/>
  <c r="K179" i="30" s="1"/>
  <c r="J171" i="30"/>
  <c r="K171" i="30" s="1"/>
  <c r="J163" i="30"/>
  <c r="K163" i="30" s="1"/>
  <c r="J155" i="30"/>
  <c r="K155" i="30" s="1"/>
  <c r="J147" i="30"/>
  <c r="K147" i="30" s="1"/>
  <c r="J139" i="30"/>
  <c r="K139" i="30" s="1"/>
  <c r="J131" i="30"/>
  <c r="K131" i="30" s="1"/>
  <c r="J123" i="30"/>
  <c r="K123" i="30" s="1"/>
  <c r="J115" i="30"/>
  <c r="K115" i="30" s="1"/>
  <c r="J107" i="30"/>
  <c r="K107" i="30" s="1"/>
  <c r="J99" i="30"/>
  <c r="K99" i="30" s="1"/>
  <c r="J91" i="30"/>
  <c r="K91" i="30" s="1"/>
  <c r="J83" i="30"/>
  <c r="K83" i="30" s="1"/>
  <c r="J75" i="30"/>
  <c r="K75" i="30" s="1"/>
  <c r="J67" i="30"/>
  <c r="J59" i="30"/>
  <c r="J51" i="30"/>
  <c r="J43" i="30"/>
  <c r="J35" i="30"/>
  <c r="J1024" i="30"/>
  <c r="K1024" i="30" s="1"/>
  <c r="J1016" i="30"/>
  <c r="K1016" i="30" s="1"/>
  <c r="J1008" i="30"/>
  <c r="K1008" i="30" s="1"/>
  <c r="J1000" i="30"/>
  <c r="K1000" i="30" s="1"/>
  <c r="J992" i="30"/>
  <c r="K992" i="30" s="1"/>
  <c r="J984" i="30"/>
  <c r="K984" i="30" s="1"/>
  <c r="J976" i="30"/>
  <c r="K976" i="30" s="1"/>
  <c r="J968" i="30"/>
  <c r="K968" i="30" s="1"/>
  <c r="J960" i="30"/>
  <c r="K960" i="30" s="1"/>
  <c r="J952" i="30"/>
  <c r="K952" i="30" s="1"/>
  <c r="J944" i="30"/>
  <c r="K944" i="30" s="1"/>
  <c r="J936" i="30"/>
  <c r="K936" i="30" s="1"/>
  <c r="J928" i="30"/>
  <c r="K928" i="30" s="1"/>
  <c r="J920" i="30"/>
  <c r="K920" i="30" s="1"/>
  <c r="J912" i="30"/>
  <c r="K912" i="30" s="1"/>
  <c r="J904" i="30"/>
  <c r="K904" i="30" s="1"/>
  <c r="J896" i="30"/>
  <c r="K896" i="30" s="1"/>
  <c r="J888" i="30"/>
  <c r="K888" i="30" s="1"/>
  <c r="J880" i="30"/>
  <c r="K880" i="30" s="1"/>
  <c r="J872" i="30"/>
  <c r="K872" i="30" s="1"/>
  <c r="J864" i="30"/>
  <c r="K864" i="30" s="1"/>
  <c r="J856" i="30"/>
  <c r="K856" i="30" s="1"/>
  <c r="J848" i="30"/>
  <c r="K848" i="30" s="1"/>
  <c r="J840" i="30"/>
  <c r="K840" i="30" s="1"/>
  <c r="J832" i="30"/>
  <c r="K832" i="30" s="1"/>
  <c r="J824" i="30"/>
  <c r="K824" i="30" s="1"/>
  <c r="J816" i="30"/>
  <c r="K816" i="30" s="1"/>
  <c r="J808" i="30"/>
  <c r="K808" i="30" s="1"/>
  <c r="J800" i="30"/>
  <c r="K800" i="30" s="1"/>
  <c r="J792" i="30"/>
  <c r="K792" i="30" s="1"/>
  <c r="J784" i="30"/>
  <c r="K784" i="30" s="1"/>
  <c r="J776" i="30"/>
  <c r="K776" i="30" s="1"/>
  <c r="J768" i="30"/>
  <c r="K768" i="30" s="1"/>
  <c r="J760" i="30"/>
  <c r="K760" i="30" s="1"/>
  <c r="J752" i="30"/>
  <c r="K752" i="30" s="1"/>
  <c r="J744" i="30"/>
  <c r="K744" i="30" s="1"/>
  <c r="J736" i="30"/>
  <c r="K736" i="30" s="1"/>
  <c r="J728" i="30"/>
  <c r="K728" i="30" s="1"/>
  <c r="J720" i="30"/>
  <c r="K720" i="30" s="1"/>
  <c r="J712" i="30"/>
  <c r="K712" i="30" s="1"/>
  <c r="J704" i="30"/>
  <c r="K704" i="30" s="1"/>
  <c r="J696" i="30"/>
  <c r="K696" i="30" s="1"/>
  <c r="J688" i="30"/>
  <c r="K688" i="30" s="1"/>
  <c r="J680" i="30"/>
  <c r="K680" i="30" s="1"/>
  <c r="J672" i="30"/>
  <c r="K672" i="30" s="1"/>
  <c r="J664" i="30"/>
  <c r="K664" i="30" s="1"/>
  <c r="J656" i="30"/>
  <c r="K656" i="30" s="1"/>
  <c r="J648" i="30"/>
  <c r="K648" i="30" s="1"/>
  <c r="J640" i="30"/>
  <c r="K640" i="30" s="1"/>
  <c r="J632" i="30"/>
  <c r="K632" i="30" s="1"/>
  <c r="J624" i="30"/>
  <c r="K624" i="30" s="1"/>
  <c r="J616" i="30"/>
  <c r="K616" i="30" s="1"/>
  <c r="J608" i="30"/>
  <c r="K608" i="30" s="1"/>
  <c r="J600" i="30"/>
  <c r="K600" i="30" s="1"/>
  <c r="J592" i="30"/>
  <c r="K592" i="30" s="1"/>
  <c r="J584" i="30"/>
  <c r="K584" i="30" s="1"/>
  <c r="J576" i="30"/>
  <c r="K576" i="30" s="1"/>
  <c r="J568" i="30"/>
  <c r="K568" i="30" s="1"/>
  <c r="J560" i="30"/>
  <c r="K560" i="30" s="1"/>
  <c r="J552" i="30"/>
  <c r="K552" i="30" s="1"/>
  <c r="J544" i="30"/>
  <c r="K544" i="30" s="1"/>
  <c r="J536" i="30"/>
  <c r="K536" i="30" s="1"/>
  <c r="J528" i="30"/>
  <c r="K528" i="30" s="1"/>
  <c r="J520" i="30"/>
  <c r="K520" i="30" s="1"/>
  <c r="J512" i="30"/>
  <c r="K512" i="30" s="1"/>
  <c r="J504" i="30"/>
  <c r="K504" i="30" s="1"/>
  <c r="J496" i="30"/>
  <c r="K496" i="30" s="1"/>
  <c r="J488" i="30"/>
  <c r="K488" i="30" s="1"/>
  <c r="J480" i="30"/>
  <c r="K480" i="30" s="1"/>
  <c r="J472" i="30"/>
  <c r="K472" i="30" s="1"/>
  <c r="J464" i="30"/>
  <c r="K464" i="30" s="1"/>
  <c r="J456" i="30"/>
  <c r="K456" i="30" s="1"/>
  <c r="J448" i="30"/>
  <c r="K448" i="30" s="1"/>
  <c r="J440" i="30"/>
  <c r="K440" i="30" s="1"/>
  <c r="J432" i="30"/>
  <c r="K432" i="30" s="1"/>
  <c r="J424" i="30"/>
  <c r="K424" i="30" s="1"/>
  <c r="J416" i="30"/>
  <c r="K416" i="30" s="1"/>
  <c r="J408" i="30"/>
  <c r="K408" i="30" s="1"/>
  <c r="J400" i="30"/>
  <c r="K400" i="30" s="1"/>
  <c r="J392" i="30"/>
  <c r="K392" i="30" s="1"/>
  <c r="J384" i="30"/>
  <c r="K384" i="30" s="1"/>
  <c r="J376" i="30"/>
  <c r="K376" i="30" s="1"/>
  <c r="J368" i="30"/>
  <c r="K368" i="30" s="1"/>
  <c r="J360" i="30"/>
  <c r="K360" i="30" s="1"/>
  <c r="J352" i="30"/>
  <c r="K352" i="30" s="1"/>
  <c r="J344" i="30"/>
  <c r="K344" i="30" s="1"/>
  <c r="J336" i="30"/>
  <c r="K336" i="30" s="1"/>
  <c r="J328" i="30"/>
  <c r="K328" i="30" s="1"/>
  <c r="J320" i="30"/>
  <c r="K320" i="30" s="1"/>
  <c r="J312" i="30"/>
  <c r="K312" i="30" s="1"/>
  <c r="J304" i="30"/>
  <c r="K304" i="30" s="1"/>
  <c r="J296" i="30"/>
  <c r="K296" i="30" s="1"/>
  <c r="J288" i="30"/>
  <c r="K288" i="30" s="1"/>
  <c r="J280" i="30"/>
  <c r="K280" i="30" s="1"/>
  <c r="J272" i="30"/>
  <c r="K272" i="30" s="1"/>
  <c r="J264" i="30"/>
  <c r="K264" i="30" s="1"/>
  <c r="J256" i="30"/>
  <c r="K256" i="30" s="1"/>
  <c r="J248" i="30"/>
  <c r="K248" i="30" s="1"/>
  <c r="J240" i="30"/>
  <c r="K240" i="30" s="1"/>
  <c r="J232" i="30"/>
  <c r="K232" i="30" s="1"/>
  <c r="J224" i="30"/>
  <c r="K224" i="30" s="1"/>
  <c r="J216" i="30"/>
  <c r="K216" i="30" s="1"/>
  <c r="J208" i="30"/>
  <c r="K208" i="30" s="1"/>
  <c r="J200" i="30"/>
  <c r="K200" i="30" s="1"/>
  <c r="J192" i="30"/>
  <c r="K192" i="30" s="1"/>
  <c r="J184" i="30"/>
  <c r="K184" i="30" s="1"/>
  <c r="J176" i="30"/>
  <c r="K176" i="30" s="1"/>
  <c r="J168" i="30"/>
  <c r="K168" i="30" s="1"/>
  <c r="J160" i="30"/>
  <c r="K160" i="30" s="1"/>
  <c r="J152" i="30"/>
  <c r="K152" i="30" s="1"/>
  <c r="J144" i="30"/>
  <c r="K144" i="30" s="1"/>
  <c r="J136" i="30"/>
  <c r="K136" i="30" s="1"/>
  <c r="J128" i="30"/>
  <c r="K128" i="30" s="1"/>
  <c r="J120" i="30"/>
  <c r="K120" i="30" s="1"/>
  <c r="J112" i="30"/>
  <c r="K112" i="30" s="1"/>
  <c r="J104" i="30"/>
  <c r="K104" i="30" s="1"/>
  <c r="J96" i="30"/>
  <c r="K96" i="30" s="1"/>
  <c r="J88" i="30"/>
  <c r="K88" i="30" s="1"/>
  <c r="J80" i="30"/>
  <c r="K80" i="30" s="1"/>
  <c r="J72" i="30"/>
  <c r="K72" i="30" s="1"/>
  <c r="J64" i="30"/>
  <c r="J56" i="30"/>
  <c r="J48" i="30"/>
  <c r="J40" i="30"/>
  <c r="J1009" i="30"/>
  <c r="K1009" i="30" s="1"/>
  <c r="J977" i="30"/>
  <c r="K977" i="30" s="1"/>
  <c r="J937" i="30"/>
  <c r="K937" i="30" s="1"/>
  <c r="J921" i="30"/>
  <c r="K921" i="30" s="1"/>
  <c r="J897" i="30"/>
  <c r="K897" i="30" s="1"/>
  <c r="J873" i="30"/>
  <c r="K873" i="30" s="1"/>
  <c r="J849" i="30"/>
  <c r="K849" i="30" s="1"/>
  <c r="J825" i="30"/>
  <c r="K825" i="30" s="1"/>
  <c r="J801" i="30"/>
  <c r="K801" i="30" s="1"/>
  <c r="J777" i="30"/>
  <c r="K777" i="30" s="1"/>
  <c r="J753" i="30"/>
  <c r="K753" i="30" s="1"/>
  <c r="J729" i="30"/>
  <c r="K729" i="30" s="1"/>
  <c r="J697" i="30"/>
  <c r="K697" i="30" s="1"/>
  <c r="J673" i="30"/>
  <c r="K673" i="30" s="1"/>
  <c r="J649" i="30"/>
  <c r="K649" i="30" s="1"/>
  <c r="J625" i="30"/>
  <c r="K625" i="30" s="1"/>
  <c r="J593" i="30"/>
  <c r="K593" i="30" s="1"/>
  <c r="J561" i="30"/>
  <c r="K561" i="30" s="1"/>
  <c r="J529" i="30"/>
  <c r="K529" i="30" s="1"/>
  <c r="J1017" i="30"/>
  <c r="K1017" i="30" s="1"/>
  <c r="J993" i="30"/>
  <c r="K993" i="30" s="1"/>
  <c r="J969" i="30"/>
  <c r="K969" i="30" s="1"/>
  <c r="J953" i="30"/>
  <c r="K953" i="30" s="1"/>
  <c r="J929" i="30"/>
  <c r="K929" i="30" s="1"/>
  <c r="J905" i="30"/>
  <c r="K905" i="30" s="1"/>
  <c r="J881" i="30"/>
  <c r="K881" i="30" s="1"/>
  <c r="J857" i="30"/>
  <c r="K857" i="30" s="1"/>
  <c r="J833" i="30"/>
  <c r="K833" i="30" s="1"/>
  <c r="J809" i="30"/>
  <c r="K809" i="30" s="1"/>
  <c r="J785" i="30"/>
  <c r="K785" i="30" s="1"/>
  <c r="J761" i="30"/>
  <c r="K761" i="30" s="1"/>
  <c r="J737" i="30"/>
  <c r="K737" i="30" s="1"/>
  <c r="J713" i="30"/>
  <c r="K713" i="30" s="1"/>
  <c r="J689" i="30"/>
  <c r="K689" i="30" s="1"/>
  <c r="J665" i="30"/>
  <c r="K665" i="30" s="1"/>
  <c r="J641" i="30"/>
  <c r="K641" i="30" s="1"/>
  <c r="J617" i="30"/>
  <c r="K617" i="30" s="1"/>
  <c r="J601" i="30"/>
  <c r="K601" i="30" s="1"/>
  <c r="J577" i="30"/>
  <c r="K577" i="30" s="1"/>
  <c r="J537" i="30"/>
  <c r="K537" i="30" s="1"/>
  <c r="J1025" i="30"/>
  <c r="K1025" i="30" s="1"/>
  <c r="J1001" i="30"/>
  <c r="K1001" i="30" s="1"/>
  <c r="J985" i="30"/>
  <c r="K985" i="30" s="1"/>
  <c r="J961" i="30"/>
  <c r="K961" i="30" s="1"/>
  <c r="J945" i="30"/>
  <c r="K945" i="30" s="1"/>
  <c r="J913" i="30"/>
  <c r="K913" i="30" s="1"/>
  <c r="J889" i="30"/>
  <c r="K889" i="30" s="1"/>
  <c r="J865" i="30"/>
  <c r="K865" i="30" s="1"/>
  <c r="J841" i="30"/>
  <c r="K841" i="30" s="1"/>
  <c r="J817" i="30"/>
  <c r="K817" i="30" s="1"/>
  <c r="J793" i="30"/>
  <c r="K793" i="30" s="1"/>
  <c r="J769" i="30"/>
  <c r="K769" i="30" s="1"/>
  <c r="J745" i="30"/>
  <c r="K745" i="30" s="1"/>
  <c r="J721" i="30"/>
  <c r="K721" i="30" s="1"/>
  <c r="J705" i="30"/>
  <c r="K705" i="30" s="1"/>
  <c r="J681" i="30"/>
  <c r="K681" i="30" s="1"/>
  <c r="J657" i="30"/>
  <c r="K657" i="30" s="1"/>
  <c r="J633" i="30"/>
  <c r="K633" i="30" s="1"/>
  <c r="J609" i="30"/>
  <c r="K609" i="30" s="1"/>
  <c r="J585" i="30"/>
  <c r="K585" i="30" s="1"/>
  <c r="J569" i="30"/>
  <c r="K569" i="30" s="1"/>
  <c r="J553" i="30"/>
  <c r="K553" i="30" s="1"/>
  <c r="J545" i="30"/>
  <c r="K545" i="30" s="1"/>
  <c r="J521" i="30"/>
  <c r="K521" i="30" s="1"/>
  <c r="J161" i="30"/>
  <c r="K161" i="30" s="1"/>
  <c r="J145" i="30"/>
  <c r="K145" i="30" s="1"/>
  <c r="J1021" i="30"/>
  <c r="K1021" i="30" s="1"/>
  <c r="J1013" i="30"/>
  <c r="K1013" i="30" s="1"/>
  <c r="J1005" i="30"/>
  <c r="K1005" i="30" s="1"/>
  <c r="J997" i="30"/>
  <c r="K997" i="30" s="1"/>
  <c r="J989" i="30"/>
  <c r="K989" i="30" s="1"/>
  <c r="J981" i="30"/>
  <c r="K981" i="30" s="1"/>
  <c r="J973" i="30"/>
  <c r="K973" i="30" s="1"/>
  <c r="J965" i="30"/>
  <c r="K965" i="30" s="1"/>
  <c r="J957" i="30"/>
  <c r="K957" i="30" s="1"/>
  <c r="J949" i="30"/>
  <c r="K949" i="30" s="1"/>
  <c r="J941" i="30"/>
  <c r="K941" i="30" s="1"/>
  <c r="J933" i="30"/>
  <c r="K933" i="30" s="1"/>
  <c r="J925" i="30"/>
  <c r="K925" i="30" s="1"/>
  <c r="J917" i="30"/>
  <c r="K917" i="30" s="1"/>
  <c r="J909" i="30"/>
  <c r="K909" i="30" s="1"/>
  <c r="J901" i="30"/>
  <c r="K901" i="30" s="1"/>
  <c r="J893" i="30"/>
  <c r="K893" i="30" s="1"/>
  <c r="J885" i="30"/>
  <c r="K885" i="30" s="1"/>
  <c r="J877" i="30"/>
  <c r="K877" i="30" s="1"/>
  <c r="J869" i="30"/>
  <c r="K869" i="30" s="1"/>
  <c r="J861" i="30"/>
  <c r="K861" i="30" s="1"/>
  <c r="J853" i="30"/>
  <c r="K853" i="30" s="1"/>
  <c r="J845" i="30"/>
  <c r="K845" i="30" s="1"/>
  <c r="J837" i="30"/>
  <c r="K837" i="30" s="1"/>
  <c r="J829" i="30"/>
  <c r="K829" i="30" s="1"/>
  <c r="J821" i="30"/>
  <c r="K821" i="30" s="1"/>
  <c r="J813" i="30"/>
  <c r="K813" i="30" s="1"/>
  <c r="J805" i="30"/>
  <c r="K805" i="30" s="1"/>
  <c r="J797" i="30"/>
  <c r="K797" i="30" s="1"/>
  <c r="J789" i="30"/>
  <c r="K789" i="30" s="1"/>
  <c r="J781" i="30"/>
  <c r="K781" i="30" s="1"/>
  <c r="J773" i="30"/>
  <c r="K773" i="30" s="1"/>
  <c r="J765" i="30"/>
  <c r="K765" i="30" s="1"/>
  <c r="J757" i="30"/>
  <c r="K757" i="30" s="1"/>
  <c r="J749" i="30"/>
  <c r="K749" i="30" s="1"/>
  <c r="J1023" i="30"/>
  <c r="K1023" i="30" s="1"/>
  <c r="J1015" i="30"/>
  <c r="K1015" i="30" s="1"/>
  <c r="J1007" i="30"/>
  <c r="K1007" i="30" s="1"/>
  <c r="J999" i="30"/>
  <c r="K999" i="30" s="1"/>
  <c r="J991" i="30"/>
  <c r="K991" i="30" s="1"/>
  <c r="J983" i="30"/>
  <c r="K983" i="30" s="1"/>
  <c r="J975" i="30"/>
  <c r="K975" i="30" s="1"/>
  <c r="J967" i="30"/>
  <c r="K967" i="30" s="1"/>
  <c r="J959" i="30"/>
  <c r="K959" i="30" s="1"/>
  <c r="J951" i="30"/>
  <c r="K951" i="30" s="1"/>
  <c r="J943" i="30"/>
  <c r="K943" i="30" s="1"/>
  <c r="J935" i="30"/>
  <c r="K935" i="30" s="1"/>
  <c r="J927" i="30"/>
  <c r="K927" i="30" s="1"/>
  <c r="J919" i="30"/>
  <c r="K919" i="30" s="1"/>
  <c r="J911" i="30"/>
  <c r="K911" i="30" s="1"/>
  <c r="J903" i="30"/>
  <c r="K903" i="30" s="1"/>
  <c r="J895" i="30"/>
  <c r="K895" i="30" s="1"/>
  <c r="J887" i="30"/>
  <c r="K887" i="30" s="1"/>
  <c r="J879" i="30"/>
  <c r="K879" i="30" s="1"/>
  <c r="J871" i="30"/>
  <c r="K871" i="30" s="1"/>
  <c r="J863" i="30"/>
  <c r="K863" i="30" s="1"/>
  <c r="J855" i="30"/>
  <c r="K855" i="30" s="1"/>
  <c r="J847" i="30"/>
  <c r="K847" i="30" s="1"/>
  <c r="J839" i="30"/>
  <c r="K839" i="30" s="1"/>
  <c r="J831" i="30"/>
  <c r="K831" i="30" s="1"/>
  <c r="J823" i="30"/>
  <c r="K823" i="30" s="1"/>
  <c r="J815" i="30"/>
  <c r="K815" i="30" s="1"/>
  <c r="J807" i="30"/>
  <c r="K807" i="30" s="1"/>
  <c r="J799" i="30"/>
  <c r="K799" i="30" s="1"/>
  <c r="J791" i="30"/>
  <c r="K791" i="30" s="1"/>
  <c r="J783" i="30"/>
  <c r="K783" i="30" s="1"/>
  <c r="J775" i="30"/>
  <c r="K775" i="30" s="1"/>
  <c r="J767" i="30"/>
  <c r="K767" i="30" s="1"/>
  <c r="J759" i="30"/>
  <c r="K759" i="30" s="1"/>
  <c r="J751" i="30"/>
  <c r="K751" i="30" s="1"/>
  <c r="J743" i="30"/>
  <c r="K743" i="30" s="1"/>
  <c r="J735" i="30"/>
  <c r="K735" i="30" s="1"/>
  <c r="J727" i="30"/>
  <c r="K727" i="30" s="1"/>
  <c r="J719" i="30"/>
  <c r="K719" i="30" s="1"/>
  <c r="J1022" i="30"/>
  <c r="K1022" i="30" s="1"/>
  <c r="J1014" i="30"/>
  <c r="K1014" i="30" s="1"/>
  <c r="J1006" i="30"/>
  <c r="K1006" i="30" s="1"/>
  <c r="J998" i="30"/>
  <c r="K998" i="30" s="1"/>
  <c r="J990" i="30"/>
  <c r="K990" i="30" s="1"/>
  <c r="J982" i="30"/>
  <c r="K982" i="30" s="1"/>
  <c r="J974" i="30"/>
  <c r="K974" i="30" s="1"/>
  <c r="J966" i="30"/>
  <c r="K966" i="30" s="1"/>
  <c r="J958" i="30"/>
  <c r="K958" i="30" s="1"/>
  <c r="J950" i="30"/>
  <c r="K950" i="30" s="1"/>
  <c r="J942" i="30"/>
  <c r="K942" i="30" s="1"/>
  <c r="J934" i="30"/>
  <c r="K934" i="30" s="1"/>
  <c r="J926" i="30"/>
  <c r="K926" i="30" s="1"/>
  <c r="J918" i="30"/>
  <c r="K918" i="30" s="1"/>
  <c r="J910" i="30"/>
  <c r="K910" i="30" s="1"/>
  <c r="J902" i="30"/>
  <c r="K902" i="30" s="1"/>
  <c r="J894" i="30"/>
  <c r="K894" i="30" s="1"/>
  <c r="J886" i="30"/>
  <c r="K886" i="30" s="1"/>
  <c r="J878" i="30"/>
  <c r="K878" i="30" s="1"/>
  <c r="J870" i="30"/>
  <c r="K870" i="30" s="1"/>
  <c r="J862" i="30"/>
  <c r="K862" i="30" s="1"/>
  <c r="J854" i="30"/>
  <c r="K854" i="30" s="1"/>
  <c r="J846" i="30"/>
  <c r="K846" i="30" s="1"/>
  <c r="J838" i="30"/>
  <c r="K838" i="30" s="1"/>
  <c r="J830" i="30"/>
  <c r="K830" i="30" s="1"/>
  <c r="J822" i="30"/>
  <c r="K822" i="30" s="1"/>
  <c r="J814" i="30"/>
  <c r="K814" i="30" s="1"/>
  <c r="J806" i="30"/>
  <c r="K806" i="30" s="1"/>
  <c r="J798" i="30"/>
  <c r="K798" i="30" s="1"/>
  <c r="J790" i="30"/>
  <c r="K790" i="30" s="1"/>
  <c r="J782" i="30"/>
  <c r="K782" i="30" s="1"/>
  <c r="J774" i="30"/>
  <c r="K774" i="30" s="1"/>
  <c r="J766" i="30"/>
  <c r="K766" i="30" s="1"/>
  <c r="J758" i="30"/>
  <c r="K758" i="30" s="1"/>
  <c r="J750" i="30"/>
  <c r="K750" i="30" s="1"/>
  <c r="J742" i="30"/>
  <c r="K742" i="30" s="1"/>
  <c r="J734" i="30"/>
  <c r="K734" i="30" s="1"/>
  <c r="J726" i="30"/>
  <c r="K726" i="30" s="1"/>
  <c r="J718" i="30"/>
  <c r="K718" i="30" s="1"/>
  <c r="J741" i="30"/>
  <c r="K741" i="30" s="1"/>
  <c r="J733" i="30"/>
  <c r="K733" i="30" s="1"/>
  <c r="J725" i="30"/>
  <c r="K725" i="30" s="1"/>
  <c r="J717" i="30"/>
  <c r="K717" i="30" s="1"/>
  <c r="J709" i="30"/>
  <c r="K709" i="30" s="1"/>
  <c r="J701" i="30"/>
  <c r="K701" i="30" s="1"/>
  <c r="J693" i="30"/>
  <c r="K693" i="30" s="1"/>
  <c r="J685" i="30"/>
  <c r="K685" i="30" s="1"/>
  <c r="J677" i="30"/>
  <c r="K677" i="30" s="1"/>
  <c r="J669" i="30"/>
  <c r="K669" i="30" s="1"/>
  <c r="J661" i="30"/>
  <c r="K661" i="30" s="1"/>
  <c r="J653" i="30"/>
  <c r="K653" i="30" s="1"/>
  <c r="J645" i="30"/>
  <c r="K645" i="30" s="1"/>
  <c r="J637" i="30"/>
  <c r="K637" i="30" s="1"/>
  <c r="J629" i="30"/>
  <c r="K629" i="30" s="1"/>
  <c r="J621" i="30"/>
  <c r="K621" i="30" s="1"/>
  <c r="J613" i="30"/>
  <c r="K613" i="30" s="1"/>
  <c r="J605" i="30"/>
  <c r="K605" i="30" s="1"/>
  <c r="J597" i="30"/>
  <c r="K597" i="30" s="1"/>
  <c r="J589" i="30"/>
  <c r="K589" i="30" s="1"/>
  <c r="J581" i="30"/>
  <c r="K581" i="30" s="1"/>
  <c r="J573" i="30"/>
  <c r="K573" i="30" s="1"/>
  <c r="J565" i="30"/>
  <c r="K565" i="30" s="1"/>
  <c r="J557" i="30"/>
  <c r="K557" i="30" s="1"/>
  <c r="J549" i="30"/>
  <c r="K549" i="30" s="1"/>
  <c r="J541" i="30"/>
  <c r="K541" i="30" s="1"/>
  <c r="J533" i="30"/>
  <c r="K533" i="30" s="1"/>
  <c r="J525" i="30"/>
  <c r="K525" i="30" s="1"/>
  <c r="J517" i="30"/>
  <c r="K517" i="30" s="1"/>
  <c r="J509" i="30"/>
  <c r="K509" i="30" s="1"/>
  <c r="J501" i="30"/>
  <c r="K501" i="30" s="1"/>
  <c r="J493" i="30"/>
  <c r="K493" i="30" s="1"/>
  <c r="J485" i="30"/>
  <c r="K485" i="30" s="1"/>
  <c r="J477" i="30"/>
  <c r="K477" i="30" s="1"/>
  <c r="J469" i="30"/>
  <c r="K469" i="30" s="1"/>
  <c r="J461" i="30"/>
  <c r="K461" i="30" s="1"/>
  <c r="J453" i="30"/>
  <c r="K453" i="30" s="1"/>
  <c r="J445" i="30"/>
  <c r="K445" i="30" s="1"/>
  <c r="J437" i="30"/>
  <c r="K437" i="30" s="1"/>
  <c r="J429" i="30"/>
  <c r="K429" i="30" s="1"/>
  <c r="J421" i="30"/>
  <c r="K421" i="30" s="1"/>
  <c r="J413" i="30"/>
  <c r="K413" i="30" s="1"/>
  <c r="J405" i="30"/>
  <c r="K405" i="30" s="1"/>
  <c r="J397" i="30"/>
  <c r="K397" i="30" s="1"/>
  <c r="J389" i="30"/>
  <c r="K389" i="30" s="1"/>
  <c r="J381" i="30"/>
  <c r="K381" i="30" s="1"/>
  <c r="J373" i="30"/>
  <c r="K373" i="30" s="1"/>
  <c r="J365" i="30"/>
  <c r="K365" i="30" s="1"/>
  <c r="J357" i="30"/>
  <c r="K357" i="30" s="1"/>
  <c r="J349" i="30"/>
  <c r="K349" i="30" s="1"/>
  <c r="J341" i="30"/>
  <c r="K341" i="30" s="1"/>
  <c r="J333" i="30"/>
  <c r="K333" i="30" s="1"/>
  <c r="J325" i="30"/>
  <c r="K325" i="30" s="1"/>
  <c r="J317" i="30"/>
  <c r="K317" i="30" s="1"/>
  <c r="J309" i="30"/>
  <c r="K309" i="30" s="1"/>
  <c r="J301" i="30"/>
  <c r="K301" i="30" s="1"/>
  <c r="J293" i="30"/>
  <c r="K293" i="30" s="1"/>
  <c r="J285" i="30"/>
  <c r="K285" i="30" s="1"/>
  <c r="J277" i="30"/>
  <c r="K277" i="30" s="1"/>
  <c r="J269" i="30"/>
  <c r="K269" i="30" s="1"/>
  <c r="J261" i="30"/>
  <c r="K261" i="30" s="1"/>
  <c r="J253" i="30"/>
  <c r="K253" i="30" s="1"/>
  <c r="J245" i="30"/>
  <c r="K245" i="30" s="1"/>
  <c r="J237" i="30"/>
  <c r="K237" i="30" s="1"/>
  <c r="J229" i="30"/>
  <c r="K229" i="30" s="1"/>
  <c r="J221" i="30"/>
  <c r="K221" i="30" s="1"/>
  <c r="J213" i="30"/>
  <c r="K213" i="30" s="1"/>
  <c r="J205" i="30"/>
  <c r="K205" i="30" s="1"/>
  <c r="J197" i="30"/>
  <c r="K197" i="30" s="1"/>
  <c r="J189" i="30"/>
  <c r="K189" i="30" s="1"/>
  <c r="J181" i="30"/>
  <c r="K181" i="30" s="1"/>
  <c r="J173" i="30"/>
  <c r="K173" i="30" s="1"/>
  <c r="J165" i="30"/>
  <c r="K165" i="30" s="1"/>
  <c r="J157" i="30"/>
  <c r="K157" i="30" s="1"/>
  <c r="J149" i="30"/>
  <c r="K149" i="30" s="1"/>
  <c r="J141" i="30"/>
  <c r="K141" i="30" s="1"/>
  <c r="J133" i="30"/>
  <c r="K133" i="30" s="1"/>
  <c r="J125" i="30"/>
  <c r="K125" i="30" s="1"/>
  <c r="J117" i="30"/>
  <c r="K117" i="30" s="1"/>
  <c r="J109" i="30"/>
  <c r="K109" i="30" s="1"/>
  <c r="J101" i="30"/>
  <c r="K101" i="30" s="1"/>
  <c r="J93" i="30"/>
  <c r="K93" i="30" s="1"/>
  <c r="J85" i="30"/>
  <c r="K85" i="30" s="1"/>
  <c r="J77" i="30"/>
  <c r="K77" i="30" s="1"/>
  <c r="J711" i="30"/>
  <c r="K711" i="30" s="1"/>
  <c r="J703" i="30"/>
  <c r="K703" i="30" s="1"/>
  <c r="J695" i="30"/>
  <c r="K695" i="30" s="1"/>
  <c r="J687" i="30"/>
  <c r="K687" i="30" s="1"/>
  <c r="J679" i="30"/>
  <c r="K679" i="30" s="1"/>
  <c r="J671" i="30"/>
  <c r="K671" i="30" s="1"/>
  <c r="J663" i="30"/>
  <c r="K663" i="30" s="1"/>
  <c r="J655" i="30"/>
  <c r="K655" i="30" s="1"/>
  <c r="J647" i="30"/>
  <c r="K647" i="30" s="1"/>
  <c r="J639" i="30"/>
  <c r="K639" i="30" s="1"/>
  <c r="J631" i="30"/>
  <c r="K631" i="30" s="1"/>
  <c r="J623" i="30"/>
  <c r="K623" i="30" s="1"/>
  <c r="J615" i="30"/>
  <c r="K615" i="30" s="1"/>
  <c r="J607" i="30"/>
  <c r="K607" i="30" s="1"/>
  <c r="J599" i="30"/>
  <c r="K599" i="30" s="1"/>
  <c r="J591" i="30"/>
  <c r="K591" i="30" s="1"/>
  <c r="J583" i="30"/>
  <c r="K583" i="30" s="1"/>
  <c r="J575" i="30"/>
  <c r="K575" i="30" s="1"/>
  <c r="J567" i="30"/>
  <c r="K567" i="30" s="1"/>
  <c r="J559" i="30"/>
  <c r="K559" i="30" s="1"/>
  <c r="J551" i="30"/>
  <c r="K551" i="30" s="1"/>
  <c r="J543" i="30"/>
  <c r="K543" i="30" s="1"/>
  <c r="J535" i="30"/>
  <c r="K535" i="30" s="1"/>
  <c r="J527" i="30"/>
  <c r="K527" i="30" s="1"/>
  <c r="J519" i="30"/>
  <c r="K519" i="30" s="1"/>
  <c r="J511" i="30"/>
  <c r="K511" i="30" s="1"/>
  <c r="J503" i="30"/>
  <c r="K503" i="30" s="1"/>
  <c r="J495" i="30"/>
  <c r="K495" i="30" s="1"/>
  <c r="J487" i="30"/>
  <c r="K487" i="30" s="1"/>
  <c r="J479" i="30"/>
  <c r="K479" i="30" s="1"/>
  <c r="J471" i="30"/>
  <c r="K471" i="30" s="1"/>
  <c r="J463" i="30"/>
  <c r="K463" i="30" s="1"/>
  <c r="J455" i="30"/>
  <c r="K455" i="30" s="1"/>
  <c r="J447" i="30"/>
  <c r="K447" i="30" s="1"/>
  <c r="J439" i="30"/>
  <c r="K439" i="30" s="1"/>
  <c r="J431" i="30"/>
  <c r="K431" i="30" s="1"/>
  <c r="J423" i="30"/>
  <c r="K423" i="30" s="1"/>
  <c r="J415" i="30"/>
  <c r="K415" i="30" s="1"/>
  <c r="J407" i="30"/>
  <c r="K407" i="30" s="1"/>
  <c r="J399" i="30"/>
  <c r="K399" i="30" s="1"/>
  <c r="J391" i="30"/>
  <c r="K391" i="30" s="1"/>
  <c r="J383" i="30"/>
  <c r="K383" i="30" s="1"/>
  <c r="J375" i="30"/>
  <c r="K375" i="30" s="1"/>
  <c r="J367" i="30"/>
  <c r="K367" i="30" s="1"/>
  <c r="J359" i="30"/>
  <c r="K359" i="30" s="1"/>
  <c r="J351" i="30"/>
  <c r="K351" i="30" s="1"/>
  <c r="J343" i="30"/>
  <c r="K343" i="30" s="1"/>
  <c r="J335" i="30"/>
  <c r="K335" i="30" s="1"/>
  <c r="J327" i="30"/>
  <c r="K327" i="30" s="1"/>
  <c r="J319" i="30"/>
  <c r="K319" i="30" s="1"/>
  <c r="J311" i="30"/>
  <c r="K311" i="30" s="1"/>
  <c r="J303" i="30"/>
  <c r="K303" i="30" s="1"/>
  <c r="J295" i="30"/>
  <c r="K295" i="30" s="1"/>
  <c r="J287" i="30"/>
  <c r="K287" i="30" s="1"/>
  <c r="J279" i="30"/>
  <c r="K279" i="30" s="1"/>
  <c r="J271" i="30"/>
  <c r="K271" i="30" s="1"/>
  <c r="J263" i="30"/>
  <c r="K263" i="30" s="1"/>
  <c r="J255" i="30"/>
  <c r="K255" i="30" s="1"/>
  <c r="J247" i="30"/>
  <c r="K247" i="30" s="1"/>
  <c r="J239" i="30"/>
  <c r="K239" i="30" s="1"/>
  <c r="J231" i="30"/>
  <c r="K231" i="30" s="1"/>
  <c r="J223" i="30"/>
  <c r="K223" i="30" s="1"/>
  <c r="J215" i="30"/>
  <c r="K215" i="30" s="1"/>
  <c r="J207" i="30"/>
  <c r="K207" i="30" s="1"/>
  <c r="J199" i="30"/>
  <c r="K199" i="30" s="1"/>
  <c r="J191" i="30"/>
  <c r="K191" i="30" s="1"/>
  <c r="J183" i="30"/>
  <c r="K183" i="30" s="1"/>
  <c r="J175" i="30"/>
  <c r="K175" i="30" s="1"/>
  <c r="J167" i="30"/>
  <c r="K167" i="30" s="1"/>
  <c r="J159" i="30"/>
  <c r="K159" i="30" s="1"/>
  <c r="J151" i="30"/>
  <c r="K151" i="30" s="1"/>
  <c r="J143" i="30"/>
  <c r="K143" i="30" s="1"/>
  <c r="J135" i="30"/>
  <c r="K135" i="30" s="1"/>
  <c r="J127" i="30"/>
  <c r="K127" i="30" s="1"/>
  <c r="J119" i="30"/>
  <c r="K119" i="30" s="1"/>
  <c r="J111" i="30"/>
  <c r="K111" i="30" s="1"/>
  <c r="J103" i="30"/>
  <c r="K103" i="30" s="1"/>
  <c r="J95" i="30"/>
  <c r="K95" i="30" s="1"/>
  <c r="J87" i="30"/>
  <c r="K87" i="30" s="1"/>
  <c r="J79" i="30"/>
  <c r="K79" i="30" s="1"/>
  <c r="J63" i="30"/>
  <c r="J55" i="30"/>
  <c r="J47" i="30"/>
  <c r="J39" i="30"/>
  <c r="J710" i="30"/>
  <c r="K710" i="30" s="1"/>
  <c r="J702" i="30"/>
  <c r="K702" i="30" s="1"/>
  <c r="J694" i="30"/>
  <c r="K694" i="30" s="1"/>
  <c r="J686" i="30"/>
  <c r="K686" i="30" s="1"/>
  <c r="J678" i="30"/>
  <c r="K678" i="30" s="1"/>
  <c r="J670" i="30"/>
  <c r="K670" i="30" s="1"/>
  <c r="J662" i="30"/>
  <c r="K662" i="30" s="1"/>
  <c r="J654" i="30"/>
  <c r="K654" i="30" s="1"/>
  <c r="J646" i="30"/>
  <c r="K646" i="30" s="1"/>
  <c r="J638" i="30"/>
  <c r="K638" i="30" s="1"/>
  <c r="J630" i="30"/>
  <c r="K630" i="30" s="1"/>
  <c r="J622" i="30"/>
  <c r="K622" i="30" s="1"/>
  <c r="J614" i="30"/>
  <c r="K614" i="30" s="1"/>
  <c r="J606" i="30"/>
  <c r="K606" i="30" s="1"/>
  <c r="J598" i="30"/>
  <c r="K598" i="30" s="1"/>
  <c r="J590" i="30"/>
  <c r="K590" i="30" s="1"/>
  <c r="J582" i="30"/>
  <c r="K582" i="30" s="1"/>
  <c r="J574" i="30"/>
  <c r="K574" i="30" s="1"/>
  <c r="J566" i="30"/>
  <c r="K566" i="30" s="1"/>
  <c r="J558" i="30"/>
  <c r="K558" i="30" s="1"/>
  <c r="J550" i="30"/>
  <c r="K550" i="30" s="1"/>
  <c r="J542" i="30"/>
  <c r="K542" i="30" s="1"/>
  <c r="J534" i="30"/>
  <c r="K534" i="30" s="1"/>
  <c r="J526" i="30"/>
  <c r="K526" i="30" s="1"/>
  <c r="J518" i="30"/>
  <c r="K518" i="30" s="1"/>
  <c r="J510" i="30"/>
  <c r="K510" i="30" s="1"/>
  <c r="J502" i="30"/>
  <c r="K502" i="30" s="1"/>
  <c r="J494" i="30"/>
  <c r="K494" i="30" s="1"/>
  <c r="J486" i="30"/>
  <c r="K486" i="30" s="1"/>
  <c r="J478" i="30"/>
  <c r="K478" i="30" s="1"/>
  <c r="J470" i="30"/>
  <c r="K470" i="30" s="1"/>
  <c r="J462" i="30"/>
  <c r="K462" i="30" s="1"/>
  <c r="J454" i="30"/>
  <c r="K454" i="30" s="1"/>
  <c r="J446" i="30"/>
  <c r="K446" i="30" s="1"/>
  <c r="J438" i="30"/>
  <c r="K438" i="30" s="1"/>
  <c r="J430" i="30"/>
  <c r="K430" i="30" s="1"/>
  <c r="J422" i="30"/>
  <c r="K422" i="30" s="1"/>
  <c r="J414" i="30"/>
  <c r="K414" i="30" s="1"/>
  <c r="J406" i="30"/>
  <c r="K406" i="30" s="1"/>
  <c r="J398" i="30"/>
  <c r="K398" i="30" s="1"/>
  <c r="J390" i="30"/>
  <c r="K390" i="30" s="1"/>
  <c r="J382" i="30"/>
  <c r="K382" i="30" s="1"/>
  <c r="J374" i="30"/>
  <c r="K374" i="30" s="1"/>
  <c r="J366" i="30"/>
  <c r="K366" i="30" s="1"/>
  <c r="J358" i="30"/>
  <c r="K358" i="30" s="1"/>
  <c r="J350" i="30"/>
  <c r="K350" i="30" s="1"/>
  <c r="J342" i="30"/>
  <c r="K342" i="30" s="1"/>
  <c r="J334" i="30"/>
  <c r="K334" i="30" s="1"/>
  <c r="J326" i="30"/>
  <c r="K326" i="30" s="1"/>
  <c r="J318" i="30"/>
  <c r="K318" i="30" s="1"/>
  <c r="J310" i="30"/>
  <c r="K310" i="30" s="1"/>
  <c r="J302" i="30"/>
  <c r="K302" i="30" s="1"/>
  <c r="J294" i="30"/>
  <c r="K294" i="30" s="1"/>
  <c r="J286" i="30"/>
  <c r="K286" i="30" s="1"/>
  <c r="J278" i="30"/>
  <c r="K278" i="30" s="1"/>
  <c r="J270" i="30"/>
  <c r="K270" i="30" s="1"/>
  <c r="J262" i="30"/>
  <c r="K262" i="30" s="1"/>
  <c r="J254" i="30"/>
  <c r="K254" i="30" s="1"/>
  <c r="J246" i="30"/>
  <c r="K246" i="30" s="1"/>
  <c r="J238" i="30"/>
  <c r="K238" i="30" s="1"/>
  <c r="J230" i="30"/>
  <c r="K230" i="30" s="1"/>
  <c r="J222" i="30"/>
  <c r="K222" i="30" s="1"/>
  <c r="J214" i="30"/>
  <c r="K214" i="30" s="1"/>
  <c r="J206" i="30"/>
  <c r="K206" i="30" s="1"/>
  <c r="J198" i="30"/>
  <c r="K198" i="30" s="1"/>
  <c r="J190" i="30"/>
  <c r="K190" i="30" s="1"/>
  <c r="J182" i="30"/>
  <c r="K182" i="30" s="1"/>
  <c r="J174" i="30"/>
  <c r="K174" i="30" s="1"/>
  <c r="J166" i="30"/>
  <c r="K166" i="30" s="1"/>
  <c r="J158" i="30"/>
  <c r="K158" i="30" s="1"/>
  <c r="J150" i="30"/>
  <c r="K150" i="30" s="1"/>
  <c r="J142" i="30"/>
  <c r="K142" i="30" s="1"/>
  <c r="J134" i="30"/>
  <c r="K134" i="30" s="1"/>
  <c r="J126" i="30"/>
  <c r="K126" i="30" s="1"/>
  <c r="J118" i="30"/>
  <c r="K118" i="30" s="1"/>
  <c r="J110" i="30"/>
  <c r="K110" i="30" s="1"/>
  <c r="J102" i="30"/>
  <c r="K102" i="30" s="1"/>
  <c r="J94" i="30"/>
  <c r="K94" i="30" s="1"/>
  <c r="J86" i="30"/>
  <c r="K86" i="30" s="1"/>
  <c r="J78" i="30"/>
  <c r="K78" i="30" s="1"/>
  <c r="J62" i="30"/>
  <c r="J54" i="30"/>
  <c r="J46" i="30"/>
  <c r="J38" i="30"/>
  <c r="J61" i="30"/>
  <c r="J53" i="30"/>
  <c r="J45" i="30"/>
  <c r="J513" i="30"/>
  <c r="K513" i="30" s="1"/>
  <c r="J505" i="30"/>
  <c r="K505" i="30" s="1"/>
  <c r="J489" i="30"/>
  <c r="K489" i="30" s="1"/>
  <c r="J481" i="30"/>
  <c r="K481" i="30" s="1"/>
  <c r="J457" i="30"/>
  <c r="K457" i="30" s="1"/>
  <c r="J441" i="30"/>
  <c r="K441" i="30" s="1"/>
  <c r="J425" i="30"/>
  <c r="K425" i="30" s="1"/>
  <c r="J417" i="30"/>
  <c r="K417" i="30" s="1"/>
  <c r="J393" i="30"/>
  <c r="K393" i="30" s="1"/>
  <c r="J377" i="30"/>
  <c r="K377" i="30" s="1"/>
  <c r="J361" i="30"/>
  <c r="K361" i="30" s="1"/>
  <c r="J353" i="30"/>
  <c r="K353" i="30" s="1"/>
  <c r="J329" i="30"/>
  <c r="K329" i="30" s="1"/>
  <c r="J313" i="30"/>
  <c r="K313" i="30" s="1"/>
  <c r="J273" i="30"/>
  <c r="K273" i="30" s="1"/>
  <c r="J497" i="30"/>
  <c r="K497" i="30" s="1"/>
  <c r="J473" i="30"/>
  <c r="K473" i="30" s="1"/>
  <c r="J465" i="30"/>
  <c r="K465" i="30" s="1"/>
  <c r="J449" i="30"/>
  <c r="K449" i="30" s="1"/>
  <c r="J433" i="30"/>
  <c r="K433" i="30" s="1"/>
  <c r="J409" i="30"/>
  <c r="K409" i="30" s="1"/>
  <c r="J401" i="30"/>
  <c r="K401" i="30" s="1"/>
  <c r="J385" i="30"/>
  <c r="K385" i="30" s="1"/>
  <c r="J369" i="30"/>
  <c r="K369" i="30" s="1"/>
  <c r="J345" i="30"/>
  <c r="K345" i="30" s="1"/>
  <c r="J337" i="30"/>
  <c r="K337" i="30" s="1"/>
  <c r="J321" i="30"/>
  <c r="K321" i="30" s="1"/>
  <c r="J305" i="30"/>
  <c r="K305" i="30" s="1"/>
  <c r="J297" i="30"/>
  <c r="K297" i="30" s="1"/>
  <c r="J289" i="30"/>
  <c r="K289" i="30" s="1"/>
  <c r="J281" i="30"/>
  <c r="K281" i="30" s="1"/>
  <c r="J265" i="30"/>
  <c r="K265" i="30" s="1"/>
  <c r="J257" i="30"/>
  <c r="K257" i="30" s="1"/>
  <c r="J249" i="30"/>
  <c r="K249" i="30" s="1"/>
  <c r="J241" i="30"/>
  <c r="K241" i="30" s="1"/>
  <c r="J233" i="30"/>
  <c r="K233" i="30" s="1"/>
  <c r="J225" i="30"/>
  <c r="K225" i="30" s="1"/>
  <c r="J217" i="30"/>
  <c r="K217" i="30" s="1"/>
  <c r="J209" i="30"/>
  <c r="K209" i="30" s="1"/>
  <c r="J201" i="30"/>
  <c r="K201" i="30" s="1"/>
  <c r="J193" i="30"/>
  <c r="K193" i="30" s="1"/>
  <c r="J185" i="30"/>
  <c r="K185" i="30" s="1"/>
  <c r="J177" i="30"/>
  <c r="K177" i="30" s="1"/>
  <c r="J169" i="30"/>
  <c r="K169" i="30" s="1"/>
  <c r="J153" i="30"/>
  <c r="K153" i="30" s="1"/>
  <c r="J137" i="30"/>
  <c r="K137" i="30" s="1"/>
  <c r="J129" i="30"/>
  <c r="K129" i="30" s="1"/>
  <c r="J121" i="30"/>
  <c r="K121" i="30" s="1"/>
  <c r="J113" i="30"/>
  <c r="K113" i="30" s="1"/>
  <c r="J105" i="30"/>
  <c r="K105" i="30" s="1"/>
  <c r="G43" i="15"/>
  <c r="G19" i="15"/>
  <c r="G17" i="15"/>
  <c r="G16" i="15"/>
  <c r="Q45" i="30" l="1"/>
  <c r="K45" i="30"/>
  <c r="Q53" i="30"/>
  <c r="K53" i="30"/>
  <c r="Q61" i="30"/>
  <c r="K61" i="30"/>
  <c r="Q38" i="30"/>
  <c r="K38" i="30"/>
  <c r="Q46" i="30"/>
  <c r="K46" i="30"/>
  <c r="Q54" i="30"/>
  <c r="K54" i="30"/>
  <c r="Q62" i="30"/>
  <c r="K62" i="30"/>
  <c r="Q39" i="30"/>
  <c r="K39" i="30"/>
  <c r="Q47" i="30"/>
  <c r="K47" i="30"/>
  <c r="Q55" i="30"/>
  <c r="K55" i="30"/>
  <c r="Q63" i="30"/>
  <c r="K63" i="30"/>
  <c r="Q40" i="30"/>
  <c r="K40" i="30"/>
  <c r="E20" i="37" s="1"/>
  <c r="Q48" i="30"/>
  <c r="K48" i="30"/>
  <c r="Q56" i="30"/>
  <c r="K56" i="30"/>
  <c r="Q64" i="30"/>
  <c r="K64" i="30"/>
  <c r="Q35" i="30"/>
  <c r="K35" i="30"/>
  <c r="Q43" i="30"/>
  <c r="K43" i="30"/>
  <c r="Q51" i="30"/>
  <c r="K51" i="30"/>
  <c r="Q59" i="30"/>
  <c r="K59" i="30"/>
  <c r="Q67" i="30"/>
  <c r="K67" i="30"/>
  <c r="Q34" i="30"/>
  <c r="K34" i="30"/>
  <c r="Q58" i="30"/>
  <c r="K58" i="30"/>
  <c r="Q42" i="30"/>
  <c r="K42" i="30"/>
  <c r="Q66" i="30"/>
  <c r="K66" i="30"/>
  <c r="Q44" i="30"/>
  <c r="K44" i="30"/>
  <c r="Q52" i="30"/>
  <c r="K52" i="30"/>
  <c r="Q60" i="30"/>
  <c r="K60" i="30"/>
  <c r="Q33" i="30"/>
  <c r="K33" i="30"/>
  <c r="Q49" i="30"/>
  <c r="K49" i="30"/>
  <c r="Q57" i="30"/>
  <c r="K57" i="30"/>
  <c r="Q65" i="30"/>
  <c r="K65" i="30"/>
  <c r="Q513" i="30"/>
  <c r="Q334" i="30"/>
  <c r="Q121" i="30"/>
  <c r="Q265" i="30"/>
  <c r="Q497" i="30"/>
  <c r="Q417" i="30"/>
  <c r="Q86" i="30"/>
  <c r="Q150" i="30"/>
  <c r="Q214" i="30"/>
  <c r="Q278" i="30"/>
  <c r="Q342" i="30"/>
  <c r="Q406" i="30"/>
  <c r="Q470" i="30"/>
  <c r="Q534" i="30"/>
  <c r="Q598" i="30"/>
  <c r="Q662" i="30"/>
  <c r="Q119" i="30"/>
  <c r="Q183" i="30"/>
  <c r="Q247" i="30"/>
  <c r="Q311" i="30"/>
  <c r="Q375" i="30"/>
  <c r="Q439" i="30"/>
  <c r="Q503" i="30"/>
  <c r="Q567" i="30"/>
  <c r="Q631" i="30"/>
  <c r="Q695" i="30"/>
  <c r="Q117" i="30"/>
  <c r="Q181" i="30"/>
  <c r="Q245" i="30"/>
  <c r="Q309" i="30"/>
  <c r="Q373" i="30"/>
  <c r="Q437" i="30"/>
  <c r="Q501" i="30"/>
  <c r="Q565" i="30"/>
  <c r="Q629" i="30"/>
  <c r="Q693" i="30"/>
  <c r="Q726" i="30"/>
  <c r="Q790" i="30"/>
  <c r="Q854" i="30"/>
  <c r="Q918" i="30"/>
  <c r="Q982" i="30"/>
  <c r="Q735" i="30"/>
  <c r="Q799" i="30"/>
  <c r="Q863" i="30"/>
  <c r="Q927" i="30"/>
  <c r="Q991" i="30"/>
  <c r="Q773" i="30"/>
  <c r="Q837" i="30"/>
  <c r="Q901" i="30"/>
  <c r="Q965" i="30"/>
  <c r="Q145" i="30"/>
  <c r="Q633" i="30"/>
  <c r="Q817" i="30"/>
  <c r="Q1001" i="30"/>
  <c r="Q689" i="30"/>
  <c r="Q881" i="30"/>
  <c r="Q561" i="30"/>
  <c r="Q777" i="30"/>
  <c r="Q977" i="30"/>
  <c r="Q88" i="30"/>
  <c r="Q152" i="30"/>
  <c r="Q216" i="30"/>
  <c r="Q280" i="30"/>
  <c r="Q344" i="30"/>
  <c r="Q408" i="30"/>
  <c r="Q472" i="30"/>
  <c r="Q536" i="30"/>
  <c r="Q600" i="30"/>
  <c r="Q664" i="30"/>
  <c r="Q728" i="30"/>
  <c r="Q792" i="30"/>
  <c r="Q856" i="30"/>
  <c r="Q920" i="30"/>
  <c r="Q984" i="30"/>
  <c r="Q115" i="30"/>
  <c r="Q179" i="30"/>
  <c r="Q243" i="30"/>
  <c r="Q307" i="30"/>
  <c r="Q371" i="30"/>
  <c r="Q435" i="30"/>
  <c r="Q499" i="30"/>
  <c r="Q563" i="30"/>
  <c r="Q627" i="30"/>
  <c r="Q691" i="30"/>
  <c r="Q202" i="30"/>
  <c r="Q474" i="30"/>
  <c r="Q738" i="30"/>
  <c r="Q994" i="30"/>
  <c r="Q242" i="30"/>
  <c r="Q514" i="30"/>
  <c r="Q786" i="30"/>
  <c r="Q90" i="30"/>
  <c r="Q346" i="30"/>
  <c r="Q586" i="30"/>
  <c r="Q842" i="30"/>
  <c r="Q330" i="30"/>
  <c r="Q594" i="30"/>
  <c r="Q850" i="30"/>
  <c r="Q108" i="30"/>
  <c r="Q172" i="30"/>
  <c r="Q236" i="30"/>
  <c r="Q300" i="30"/>
  <c r="Q364" i="30"/>
  <c r="Q428" i="30"/>
  <c r="Q492" i="30"/>
  <c r="Q556" i="30"/>
  <c r="Q620" i="30"/>
  <c r="Q684" i="30"/>
  <c r="Q748" i="30"/>
  <c r="Q812" i="30"/>
  <c r="Q876" i="30"/>
  <c r="Q940" i="30"/>
  <c r="Q1004" i="30"/>
  <c r="Q747" i="30"/>
  <c r="Q811" i="30"/>
  <c r="Q875" i="30"/>
  <c r="Q939" i="30"/>
  <c r="Q1003" i="30"/>
  <c r="Q393" i="30"/>
  <c r="Q462" i="30"/>
  <c r="Q201" i="30"/>
  <c r="Q369" i="30"/>
  <c r="Q129" i="30"/>
  <c r="Q209" i="30"/>
  <c r="Q281" i="30"/>
  <c r="Q385" i="30"/>
  <c r="Q273" i="30"/>
  <c r="Q425" i="30"/>
  <c r="Q94" i="30"/>
  <c r="Q158" i="30"/>
  <c r="Q222" i="30"/>
  <c r="Q286" i="30"/>
  <c r="Q350" i="30"/>
  <c r="Q414" i="30"/>
  <c r="Q478" i="30"/>
  <c r="Q542" i="30"/>
  <c r="Q606" i="30"/>
  <c r="Q670" i="30"/>
  <c r="Q127" i="30"/>
  <c r="Q191" i="30"/>
  <c r="Q255" i="30"/>
  <c r="Q319" i="30"/>
  <c r="Q383" i="30"/>
  <c r="Q447" i="30"/>
  <c r="Q511" i="30"/>
  <c r="Q575" i="30"/>
  <c r="Q639" i="30"/>
  <c r="Q703" i="30"/>
  <c r="Q125" i="30"/>
  <c r="Q189" i="30"/>
  <c r="Q253" i="30"/>
  <c r="Q317" i="30"/>
  <c r="Q381" i="30"/>
  <c r="Q445" i="30"/>
  <c r="Q509" i="30"/>
  <c r="Q573" i="30"/>
  <c r="Q637" i="30"/>
  <c r="Q701" i="30"/>
  <c r="Q734" i="30"/>
  <c r="Q798" i="30"/>
  <c r="Q862" i="30"/>
  <c r="Q926" i="30"/>
  <c r="Q990" i="30"/>
  <c r="Q743" i="30"/>
  <c r="Q807" i="30"/>
  <c r="Q871" i="30"/>
  <c r="Q935" i="30"/>
  <c r="Q999" i="30"/>
  <c r="Q781" i="30"/>
  <c r="Q845" i="30"/>
  <c r="Q909" i="30"/>
  <c r="Q973" i="30"/>
  <c r="Q161" i="30"/>
  <c r="Q657" i="30"/>
  <c r="Q841" i="30"/>
  <c r="Q1025" i="30"/>
  <c r="Q713" i="30"/>
  <c r="Q905" i="30"/>
  <c r="Q593" i="30"/>
  <c r="Q801" i="30"/>
  <c r="Q1009" i="30"/>
  <c r="Q96" i="30"/>
  <c r="Q160" i="30"/>
  <c r="Q224" i="30"/>
  <c r="Q288" i="30"/>
  <c r="Q352" i="30"/>
  <c r="Q416" i="30"/>
  <c r="Q480" i="30"/>
  <c r="Q544" i="30"/>
  <c r="Q608" i="30"/>
  <c r="Q672" i="30"/>
  <c r="Q736" i="30"/>
  <c r="Q800" i="30"/>
  <c r="Q864" i="30"/>
  <c r="Q928" i="30"/>
  <c r="Q992" i="30"/>
  <c r="Q123" i="30"/>
  <c r="Q187" i="30"/>
  <c r="Q251" i="30"/>
  <c r="Q315" i="30"/>
  <c r="Q379" i="30"/>
  <c r="Q443" i="30"/>
  <c r="Q507" i="30"/>
  <c r="Q571" i="30"/>
  <c r="Q635" i="30"/>
  <c r="Q699" i="30"/>
  <c r="Q234" i="30"/>
  <c r="Q506" i="30"/>
  <c r="Q762" i="30"/>
  <c r="Q1026" i="30"/>
  <c r="Q274" i="30"/>
  <c r="Q546" i="30"/>
  <c r="Q818" i="30"/>
  <c r="Q122" i="30"/>
  <c r="Q378" i="30"/>
  <c r="Q618" i="30"/>
  <c r="Q858" i="30"/>
  <c r="Q98" i="30"/>
  <c r="Q362" i="30"/>
  <c r="Q626" i="30"/>
  <c r="Q882" i="30"/>
  <c r="Q116" i="30"/>
  <c r="Q180" i="30"/>
  <c r="Q244" i="30"/>
  <c r="Q308" i="30"/>
  <c r="Q372" i="30"/>
  <c r="Q436" i="30"/>
  <c r="Q500" i="30"/>
  <c r="Q564" i="30"/>
  <c r="Q628" i="30"/>
  <c r="Q692" i="30"/>
  <c r="Q756" i="30"/>
  <c r="Q820" i="30"/>
  <c r="Q884" i="30"/>
  <c r="Q948" i="30"/>
  <c r="Q1012" i="30"/>
  <c r="Q755" i="30"/>
  <c r="Q819" i="30"/>
  <c r="Q883" i="30"/>
  <c r="Q947" i="30"/>
  <c r="Q1011" i="30"/>
  <c r="Q73" i="30"/>
  <c r="Q193" i="30"/>
  <c r="Q142" i="30"/>
  <c r="Q289" i="30"/>
  <c r="Q102" i="30"/>
  <c r="Q230" i="30"/>
  <c r="Q358" i="30"/>
  <c r="Q422" i="30"/>
  <c r="Q486" i="30"/>
  <c r="Q550" i="30"/>
  <c r="Q614" i="30"/>
  <c r="Q678" i="30"/>
  <c r="Q135" i="30"/>
  <c r="Q199" i="30"/>
  <c r="Q263" i="30"/>
  <c r="Q327" i="30"/>
  <c r="Q391" i="30"/>
  <c r="Q455" i="30"/>
  <c r="Q519" i="30"/>
  <c r="Q583" i="30"/>
  <c r="Q647" i="30"/>
  <c r="Q711" i="30"/>
  <c r="Q133" i="30"/>
  <c r="Q197" i="30"/>
  <c r="Q261" i="30"/>
  <c r="Q325" i="30"/>
  <c r="Q389" i="30"/>
  <c r="Q453" i="30"/>
  <c r="Q517" i="30"/>
  <c r="Q581" i="30"/>
  <c r="Q645" i="30"/>
  <c r="Q709" i="30"/>
  <c r="Q742" i="30"/>
  <c r="Q806" i="30"/>
  <c r="Q870" i="30"/>
  <c r="Q934" i="30"/>
  <c r="Q998" i="30"/>
  <c r="Q751" i="30"/>
  <c r="Q815" i="30"/>
  <c r="Q879" i="30"/>
  <c r="Q943" i="30"/>
  <c r="Q1007" i="30"/>
  <c r="Q789" i="30"/>
  <c r="Q853" i="30"/>
  <c r="Q917" i="30"/>
  <c r="Q981" i="30"/>
  <c r="Q521" i="30"/>
  <c r="Q681" i="30"/>
  <c r="Q865" i="30"/>
  <c r="Q537" i="30"/>
  <c r="Q737" i="30"/>
  <c r="Q929" i="30"/>
  <c r="Q625" i="30"/>
  <c r="Q825" i="30"/>
  <c r="Q104" i="30"/>
  <c r="Q168" i="30"/>
  <c r="Q232" i="30"/>
  <c r="Q296" i="30"/>
  <c r="Q360" i="30"/>
  <c r="Q424" i="30"/>
  <c r="Q488" i="30"/>
  <c r="Q552" i="30"/>
  <c r="Q616" i="30"/>
  <c r="Q680" i="30"/>
  <c r="Q744" i="30"/>
  <c r="Q808" i="30"/>
  <c r="Q872" i="30"/>
  <c r="Q936" i="30"/>
  <c r="Q1000" i="30"/>
  <c r="Q131" i="30"/>
  <c r="Q195" i="30"/>
  <c r="Q259" i="30"/>
  <c r="Q323" i="30"/>
  <c r="Q387" i="30"/>
  <c r="Q451" i="30"/>
  <c r="Q515" i="30"/>
  <c r="Q579" i="30"/>
  <c r="Q643" i="30"/>
  <c r="Q707" i="30"/>
  <c r="Q266" i="30"/>
  <c r="Q538" i="30"/>
  <c r="Q794" i="30"/>
  <c r="Q314" i="30"/>
  <c r="Q578" i="30"/>
  <c r="Q866" i="30"/>
  <c r="Q154" i="30"/>
  <c r="Q410" i="30"/>
  <c r="Q650" i="30"/>
  <c r="Q890" i="30"/>
  <c r="Q130" i="30"/>
  <c r="Q394" i="30"/>
  <c r="Q658" i="30"/>
  <c r="Q914" i="30"/>
  <c r="Q124" i="30"/>
  <c r="Q188" i="30"/>
  <c r="Q252" i="30"/>
  <c r="Q316" i="30"/>
  <c r="Q380" i="30"/>
  <c r="Q444" i="30"/>
  <c r="Q508" i="30"/>
  <c r="Q572" i="30"/>
  <c r="Q636" i="30"/>
  <c r="Q700" i="30"/>
  <c r="Q764" i="30"/>
  <c r="Q828" i="30"/>
  <c r="Q892" i="30"/>
  <c r="Q956" i="30"/>
  <c r="Q1020" i="30"/>
  <c r="Q763" i="30"/>
  <c r="Q827" i="30"/>
  <c r="Q891" i="30"/>
  <c r="Q955" i="30"/>
  <c r="Q1019" i="30"/>
  <c r="Q81" i="30"/>
  <c r="Q473" i="30"/>
  <c r="Q294" i="30"/>
  <c r="Q153" i="30"/>
  <c r="Q225" i="30"/>
  <c r="Q297" i="30"/>
  <c r="Q409" i="30"/>
  <c r="Q329" i="30"/>
  <c r="Q457" i="30"/>
  <c r="Q110" i="30"/>
  <c r="Q174" i="30"/>
  <c r="Q238" i="30"/>
  <c r="Q302" i="30"/>
  <c r="Q366" i="30"/>
  <c r="Q430" i="30"/>
  <c r="Q494" i="30"/>
  <c r="Q558" i="30"/>
  <c r="Q622" i="30"/>
  <c r="Q686" i="30"/>
  <c r="Q79" i="30"/>
  <c r="Q143" i="30"/>
  <c r="Q207" i="30"/>
  <c r="Q271" i="30"/>
  <c r="Q335" i="30"/>
  <c r="Q399" i="30"/>
  <c r="Q463" i="30"/>
  <c r="Q527" i="30"/>
  <c r="Q591" i="30"/>
  <c r="Q655" i="30"/>
  <c r="Q77" i="30"/>
  <c r="Q141" i="30"/>
  <c r="Q205" i="30"/>
  <c r="Q269" i="30"/>
  <c r="Q333" i="30"/>
  <c r="Q397" i="30"/>
  <c r="Q461" i="30"/>
  <c r="Q525" i="30"/>
  <c r="Q589" i="30"/>
  <c r="Q653" i="30"/>
  <c r="Q717" i="30"/>
  <c r="Q750" i="30"/>
  <c r="Q814" i="30"/>
  <c r="Q878" i="30"/>
  <c r="Q942" i="30"/>
  <c r="Q1006" i="30"/>
  <c r="Q759" i="30"/>
  <c r="Q823" i="30"/>
  <c r="Q887" i="30"/>
  <c r="Q951" i="30"/>
  <c r="Q1015" i="30"/>
  <c r="Q797" i="30"/>
  <c r="Q861" i="30"/>
  <c r="Q925" i="30"/>
  <c r="Q989" i="30"/>
  <c r="Q545" i="30"/>
  <c r="Q705" i="30"/>
  <c r="Q889" i="30"/>
  <c r="Q577" i="30"/>
  <c r="Q761" i="30"/>
  <c r="Q953" i="30"/>
  <c r="Q649" i="30"/>
  <c r="Q849" i="30"/>
  <c r="Q112" i="30"/>
  <c r="Q176" i="30"/>
  <c r="Q240" i="30"/>
  <c r="Q304" i="30"/>
  <c r="Q368" i="30"/>
  <c r="Q432" i="30"/>
  <c r="Q496" i="30"/>
  <c r="Q560" i="30"/>
  <c r="Q624" i="30"/>
  <c r="Q688" i="30"/>
  <c r="Q752" i="30"/>
  <c r="Q816" i="30"/>
  <c r="Q880" i="30"/>
  <c r="Q944" i="30"/>
  <c r="Q1008" i="30"/>
  <c r="Q75" i="30"/>
  <c r="Q139" i="30"/>
  <c r="Q203" i="30"/>
  <c r="Q267" i="30"/>
  <c r="Q331" i="30"/>
  <c r="Q395" i="30"/>
  <c r="Q459" i="30"/>
  <c r="Q523" i="30"/>
  <c r="Q587" i="30"/>
  <c r="Q651" i="30"/>
  <c r="Q50" i="30"/>
  <c r="Q306" i="30"/>
  <c r="Q570" i="30"/>
  <c r="Q834" i="30"/>
  <c r="Q74" i="30"/>
  <c r="Q354" i="30"/>
  <c r="Q610" i="30"/>
  <c r="Q906" i="30"/>
  <c r="Q186" i="30"/>
  <c r="Q442" i="30"/>
  <c r="Q682" i="30"/>
  <c r="Q922" i="30"/>
  <c r="Q162" i="30"/>
  <c r="Q426" i="30"/>
  <c r="Q698" i="30"/>
  <c r="Q946" i="30"/>
  <c r="Q68" i="30"/>
  <c r="Q132" i="30"/>
  <c r="Q196" i="30"/>
  <c r="Q260" i="30"/>
  <c r="Q324" i="30"/>
  <c r="Q388" i="30"/>
  <c r="Q452" i="30"/>
  <c r="Q516" i="30"/>
  <c r="Q580" i="30"/>
  <c r="Q644" i="30"/>
  <c r="Q708" i="30"/>
  <c r="Q772" i="30"/>
  <c r="Q836" i="30"/>
  <c r="Q900" i="30"/>
  <c r="Q964" i="30"/>
  <c r="Q1028" i="30"/>
  <c r="Q771" i="30"/>
  <c r="Q835" i="30"/>
  <c r="Q899" i="30"/>
  <c r="Q963" i="30"/>
  <c r="Q1027" i="30"/>
  <c r="Q89" i="30"/>
  <c r="Q206" i="30"/>
  <c r="Q401" i="30"/>
  <c r="Q166" i="30"/>
  <c r="Q305" i="30"/>
  <c r="Q353" i="30"/>
  <c r="Q481" i="30"/>
  <c r="Q118" i="30"/>
  <c r="Q182" i="30"/>
  <c r="Q246" i="30"/>
  <c r="Q310" i="30"/>
  <c r="Q374" i="30"/>
  <c r="Q438" i="30"/>
  <c r="Q502" i="30"/>
  <c r="Q566" i="30"/>
  <c r="Q630" i="30"/>
  <c r="Q694" i="30"/>
  <c r="Q87" i="30"/>
  <c r="Q151" i="30"/>
  <c r="Q215" i="30"/>
  <c r="Q279" i="30"/>
  <c r="Q343" i="30"/>
  <c r="Q407" i="30"/>
  <c r="Q471" i="30"/>
  <c r="Q535" i="30"/>
  <c r="Q599" i="30"/>
  <c r="Q663" i="30"/>
  <c r="Q85" i="30"/>
  <c r="Q149" i="30"/>
  <c r="Q213" i="30"/>
  <c r="Q277" i="30"/>
  <c r="Q341" i="30"/>
  <c r="Q405" i="30"/>
  <c r="Q469" i="30"/>
  <c r="Q533" i="30"/>
  <c r="Q597" i="30"/>
  <c r="Q661" i="30"/>
  <c r="Q725" i="30"/>
  <c r="Q758" i="30"/>
  <c r="Q822" i="30"/>
  <c r="Q886" i="30"/>
  <c r="Q950" i="30"/>
  <c r="Q1014" i="30"/>
  <c r="Q767" i="30"/>
  <c r="Q831" i="30"/>
  <c r="Q895" i="30"/>
  <c r="Q959" i="30"/>
  <c r="Q1023" i="30"/>
  <c r="Q805" i="30"/>
  <c r="Q869" i="30"/>
  <c r="Q933" i="30"/>
  <c r="Q997" i="30"/>
  <c r="Q553" i="30"/>
  <c r="Q721" i="30"/>
  <c r="Q913" i="30"/>
  <c r="Q601" i="30"/>
  <c r="Q785" i="30"/>
  <c r="Q969" i="30"/>
  <c r="Q673" i="30"/>
  <c r="Q873" i="30"/>
  <c r="Q120" i="30"/>
  <c r="Q184" i="30"/>
  <c r="Q248" i="30"/>
  <c r="Q312" i="30"/>
  <c r="Q376" i="30"/>
  <c r="Q440" i="30"/>
  <c r="Q504" i="30"/>
  <c r="Q568" i="30"/>
  <c r="Q632" i="30"/>
  <c r="Q696" i="30"/>
  <c r="Q760" i="30"/>
  <c r="Q824" i="30"/>
  <c r="Q888" i="30"/>
  <c r="Q952" i="30"/>
  <c r="Q1016" i="30"/>
  <c r="Q83" i="30"/>
  <c r="Q147" i="30"/>
  <c r="Q211" i="30"/>
  <c r="Q275" i="30"/>
  <c r="Q339" i="30"/>
  <c r="Q403" i="30"/>
  <c r="Q467" i="30"/>
  <c r="Q531" i="30"/>
  <c r="Q595" i="30"/>
  <c r="Q659" i="30"/>
  <c r="Q82" i="30"/>
  <c r="Q338" i="30"/>
  <c r="Q602" i="30"/>
  <c r="Q874" i="30"/>
  <c r="Q106" i="30"/>
  <c r="Q386" i="30"/>
  <c r="Q642" i="30"/>
  <c r="Q938" i="30"/>
  <c r="Q218" i="30"/>
  <c r="Q466" i="30"/>
  <c r="Q714" i="30"/>
  <c r="Q954" i="30"/>
  <c r="Q194" i="30"/>
  <c r="Q458" i="30"/>
  <c r="Q730" i="30"/>
  <c r="Q986" i="30"/>
  <c r="Q76" i="30"/>
  <c r="Q140" i="30"/>
  <c r="Q204" i="30"/>
  <c r="Q268" i="30"/>
  <c r="Q332" i="30"/>
  <c r="Q396" i="30"/>
  <c r="Q460" i="30"/>
  <c r="Q524" i="30"/>
  <c r="Q588" i="30"/>
  <c r="Q652" i="30"/>
  <c r="Q716" i="30"/>
  <c r="Q780" i="30"/>
  <c r="Q844" i="30"/>
  <c r="Q908" i="30"/>
  <c r="Q972" i="30"/>
  <c r="Q715" i="30"/>
  <c r="Q779" i="30"/>
  <c r="Q843" i="30"/>
  <c r="Q907" i="30"/>
  <c r="Q971" i="30"/>
  <c r="Q97" i="30"/>
  <c r="Q345" i="30"/>
  <c r="Q137" i="30"/>
  <c r="Q313" i="30"/>
  <c r="Q233" i="30"/>
  <c r="Q433" i="30"/>
  <c r="Q177" i="30"/>
  <c r="Q241" i="30"/>
  <c r="Q321" i="30"/>
  <c r="Q449" i="30"/>
  <c r="Q361" i="30"/>
  <c r="Q489" i="30"/>
  <c r="Q126" i="30"/>
  <c r="Q190" i="30"/>
  <c r="Q254" i="30"/>
  <c r="Q318" i="30"/>
  <c r="Q382" i="30"/>
  <c r="Q446" i="30"/>
  <c r="Q510" i="30"/>
  <c r="Q574" i="30"/>
  <c r="Q638" i="30"/>
  <c r="Q702" i="30"/>
  <c r="Q95" i="30"/>
  <c r="Q159" i="30"/>
  <c r="Q223" i="30"/>
  <c r="Q287" i="30"/>
  <c r="Q351" i="30"/>
  <c r="Q415" i="30"/>
  <c r="Q479" i="30"/>
  <c r="Q543" i="30"/>
  <c r="Q607" i="30"/>
  <c r="Q671" i="30"/>
  <c r="Q93" i="30"/>
  <c r="Q157" i="30"/>
  <c r="Q221" i="30"/>
  <c r="Q285" i="30"/>
  <c r="Q349" i="30"/>
  <c r="Q413" i="30"/>
  <c r="Q477" i="30"/>
  <c r="Q541" i="30"/>
  <c r="Q605" i="30"/>
  <c r="Q669" i="30"/>
  <c r="Q733" i="30"/>
  <c r="Q766" i="30"/>
  <c r="Q830" i="30"/>
  <c r="Q894" i="30"/>
  <c r="Q958" i="30"/>
  <c r="Q1022" i="30"/>
  <c r="Q775" i="30"/>
  <c r="Q839" i="30"/>
  <c r="Q903" i="30"/>
  <c r="Q967" i="30"/>
  <c r="Q749" i="30"/>
  <c r="Q813" i="30"/>
  <c r="Q877" i="30"/>
  <c r="Q941" i="30"/>
  <c r="Q1005" i="30"/>
  <c r="Q569" i="30"/>
  <c r="Q745" i="30"/>
  <c r="Q945" i="30"/>
  <c r="Q617" i="30"/>
  <c r="Q809" i="30"/>
  <c r="Q993" i="30"/>
  <c r="Q697" i="30"/>
  <c r="Q897" i="30"/>
  <c r="Q128" i="30"/>
  <c r="Q192" i="30"/>
  <c r="Q256" i="30"/>
  <c r="Q320" i="30"/>
  <c r="Q384" i="30"/>
  <c r="Q448" i="30"/>
  <c r="Q512" i="30"/>
  <c r="Q576" i="30"/>
  <c r="Q640" i="30"/>
  <c r="Q704" i="30"/>
  <c r="Q768" i="30"/>
  <c r="Q832" i="30"/>
  <c r="Q896" i="30"/>
  <c r="Q960" i="30"/>
  <c r="Q1024" i="30"/>
  <c r="Q91" i="30"/>
  <c r="Q155" i="30"/>
  <c r="Q219" i="30"/>
  <c r="Q283" i="30"/>
  <c r="Q347" i="30"/>
  <c r="Q411" i="30"/>
  <c r="Q475" i="30"/>
  <c r="Q539" i="30"/>
  <c r="Q603" i="30"/>
  <c r="Q667" i="30"/>
  <c r="Q114" i="30"/>
  <c r="Q370" i="30"/>
  <c r="Q634" i="30"/>
  <c r="Q898" i="30"/>
  <c r="Q138" i="30"/>
  <c r="Q418" i="30"/>
  <c r="Q674" i="30"/>
  <c r="Q970" i="30"/>
  <c r="Q250" i="30"/>
  <c r="Q490" i="30"/>
  <c r="Q746" i="30"/>
  <c r="Q978" i="30"/>
  <c r="Q226" i="30"/>
  <c r="Q498" i="30"/>
  <c r="Q770" i="30"/>
  <c r="Q1018" i="30"/>
  <c r="Q84" i="30"/>
  <c r="Q148" i="30"/>
  <c r="Q212" i="30"/>
  <c r="Q276" i="30"/>
  <c r="Q340" i="30"/>
  <c r="Q404" i="30"/>
  <c r="Q468" i="30"/>
  <c r="Q532" i="30"/>
  <c r="Q596" i="30"/>
  <c r="Q660" i="30"/>
  <c r="Q724" i="30"/>
  <c r="Q788" i="30"/>
  <c r="Q852" i="30"/>
  <c r="Q916" i="30"/>
  <c r="Q980" i="30"/>
  <c r="Q723" i="30"/>
  <c r="Q787" i="30"/>
  <c r="Q851" i="30"/>
  <c r="Q915" i="30"/>
  <c r="Q979" i="30"/>
  <c r="Q41" i="30"/>
  <c r="Q31" i="30"/>
  <c r="Q113" i="30"/>
  <c r="Q78" i="30"/>
  <c r="Q217" i="30"/>
  <c r="Q441" i="30"/>
  <c r="Q169" i="30"/>
  <c r="Q105" i="30"/>
  <c r="Q185" i="30"/>
  <c r="Q249" i="30"/>
  <c r="Q337" i="30"/>
  <c r="Q465" i="30"/>
  <c r="Q377" i="30"/>
  <c r="Q505" i="30"/>
  <c r="Q134" i="30"/>
  <c r="Q198" i="30"/>
  <c r="Q262" i="30"/>
  <c r="Q326" i="30"/>
  <c r="Q390" i="30"/>
  <c r="Q454" i="30"/>
  <c r="Q518" i="30"/>
  <c r="Q582" i="30"/>
  <c r="Q646" i="30"/>
  <c r="Q710" i="30"/>
  <c r="Q103" i="30"/>
  <c r="Q167" i="30"/>
  <c r="Q231" i="30"/>
  <c r="Q295" i="30"/>
  <c r="Q359" i="30"/>
  <c r="Q423" i="30"/>
  <c r="Q487" i="30"/>
  <c r="Q551" i="30"/>
  <c r="Q615" i="30"/>
  <c r="Q679" i="30"/>
  <c r="Q101" i="30"/>
  <c r="Q165" i="30"/>
  <c r="Q229" i="30"/>
  <c r="Q293" i="30"/>
  <c r="Q357" i="30"/>
  <c r="Q421" i="30"/>
  <c r="Q485" i="30"/>
  <c r="Q549" i="30"/>
  <c r="Q613" i="30"/>
  <c r="Q677" i="30"/>
  <c r="Q741" i="30"/>
  <c r="Q774" i="30"/>
  <c r="Q838" i="30"/>
  <c r="Q902" i="30"/>
  <c r="Q966" i="30"/>
  <c r="Q719" i="30"/>
  <c r="Q783" i="30"/>
  <c r="Q847" i="30"/>
  <c r="Q911" i="30"/>
  <c r="Q975" i="30"/>
  <c r="Q757" i="30"/>
  <c r="Q821" i="30"/>
  <c r="Q885" i="30"/>
  <c r="Q949" i="30"/>
  <c r="Q1013" i="30"/>
  <c r="Q585" i="30"/>
  <c r="Q769" i="30"/>
  <c r="Q961" i="30"/>
  <c r="Q641" i="30"/>
  <c r="Q833" i="30"/>
  <c r="Q1017" i="30"/>
  <c r="Q729" i="30"/>
  <c r="Q921" i="30"/>
  <c r="Q72" i="30"/>
  <c r="Q136" i="30"/>
  <c r="Q200" i="30"/>
  <c r="Q264" i="30"/>
  <c r="Q328" i="30"/>
  <c r="Q392" i="30"/>
  <c r="Q456" i="30"/>
  <c r="Q520" i="30"/>
  <c r="Q584" i="30"/>
  <c r="Q648" i="30"/>
  <c r="Q712" i="30"/>
  <c r="Q776" i="30"/>
  <c r="Q840" i="30"/>
  <c r="Q904" i="30"/>
  <c r="Q968" i="30"/>
  <c r="Q99" i="30"/>
  <c r="Q163" i="30"/>
  <c r="Q227" i="30"/>
  <c r="Q291" i="30"/>
  <c r="Q355" i="30"/>
  <c r="Q419" i="30"/>
  <c r="Q483" i="30"/>
  <c r="Q547" i="30"/>
  <c r="Q611" i="30"/>
  <c r="Q675" i="30"/>
  <c r="Q146" i="30"/>
  <c r="Q402" i="30"/>
  <c r="Q666" i="30"/>
  <c r="Q930" i="30"/>
  <c r="Q170" i="30"/>
  <c r="Q450" i="30"/>
  <c r="Q722" i="30"/>
  <c r="Q1002" i="30"/>
  <c r="Q282" i="30"/>
  <c r="Q522" i="30"/>
  <c r="Q778" i="30"/>
  <c r="Q1010" i="30"/>
  <c r="Q258" i="30"/>
  <c r="Q530" i="30"/>
  <c r="Q802" i="30"/>
  <c r="Q290" i="30"/>
  <c r="Q92" i="30"/>
  <c r="Q156" i="30"/>
  <c r="Q220" i="30"/>
  <c r="Q284" i="30"/>
  <c r="Q348" i="30"/>
  <c r="Q412" i="30"/>
  <c r="Q476" i="30"/>
  <c r="Q540" i="30"/>
  <c r="Q604" i="30"/>
  <c r="Q668" i="30"/>
  <c r="Q732" i="30"/>
  <c r="Q796" i="30"/>
  <c r="Q860" i="30"/>
  <c r="Q924" i="30"/>
  <c r="Q988" i="30"/>
  <c r="Q731" i="30"/>
  <c r="Q795" i="30"/>
  <c r="Q859" i="30"/>
  <c r="Q923" i="30"/>
  <c r="Q987" i="30"/>
  <c r="Q257" i="30"/>
  <c r="Q270" i="30"/>
  <c r="Q398" i="30"/>
  <c r="Q526" i="30"/>
  <c r="Q590" i="30"/>
  <c r="Q654" i="30"/>
  <c r="Q111" i="30"/>
  <c r="Q175" i="30"/>
  <c r="Q239" i="30"/>
  <c r="Q303" i="30"/>
  <c r="Q367" i="30"/>
  <c r="Q431" i="30"/>
  <c r="Q495" i="30"/>
  <c r="Q559" i="30"/>
  <c r="Q623" i="30"/>
  <c r="Q687" i="30"/>
  <c r="Q109" i="30"/>
  <c r="Q173" i="30"/>
  <c r="Q237" i="30"/>
  <c r="Q301" i="30"/>
  <c r="Q365" i="30"/>
  <c r="Q429" i="30"/>
  <c r="Q493" i="30"/>
  <c r="Q557" i="30"/>
  <c r="Q621" i="30"/>
  <c r="Q685" i="30"/>
  <c r="Q718" i="30"/>
  <c r="Q782" i="30"/>
  <c r="Q846" i="30"/>
  <c r="Q910" i="30"/>
  <c r="Q974" i="30"/>
  <c r="Q727" i="30"/>
  <c r="Q791" i="30"/>
  <c r="Q855" i="30"/>
  <c r="Q919" i="30"/>
  <c r="Q983" i="30"/>
  <c r="Q765" i="30"/>
  <c r="Q829" i="30"/>
  <c r="Q893" i="30"/>
  <c r="Q957" i="30"/>
  <c r="Q1021" i="30"/>
  <c r="Q609" i="30"/>
  <c r="Q793" i="30"/>
  <c r="Q985" i="30"/>
  <c r="Q665" i="30"/>
  <c r="Q857" i="30"/>
  <c r="Q529" i="30"/>
  <c r="Q753" i="30"/>
  <c r="Q937" i="30"/>
  <c r="Q80" i="30"/>
  <c r="Q144" i="30"/>
  <c r="Q208" i="30"/>
  <c r="Q272" i="30"/>
  <c r="Q336" i="30"/>
  <c r="Q400" i="30"/>
  <c r="Q464" i="30"/>
  <c r="Q528" i="30"/>
  <c r="Q592" i="30"/>
  <c r="Q656" i="30"/>
  <c r="Q720" i="30"/>
  <c r="Q784" i="30"/>
  <c r="Q848" i="30"/>
  <c r="Q912" i="30"/>
  <c r="Q976" i="30"/>
  <c r="Q107" i="30"/>
  <c r="Q171" i="30"/>
  <c r="Q235" i="30"/>
  <c r="Q299" i="30"/>
  <c r="Q363" i="30"/>
  <c r="Q427" i="30"/>
  <c r="Q491" i="30"/>
  <c r="Q555" i="30"/>
  <c r="Q619" i="30"/>
  <c r="Q683" i="30"/>
  <c r="Q178" i="30"/>
  <c r="Q434" i="30"/>
  <c r="Q706" i="30"/>
  <c r="Q962" i="30"/>
  <c r="Q210" i="30"/>
  <c r="Q482" i="30"/>
  <c r="Q754" i="30"/>
  <c r="Q322" i="30"/>
  <c r="Q554" i="30"/>
  <c r="Q810" i="30"/>
  <c r="Q298" i="30"/>
  <c r="Q562" i="30"/>
  <c r="Q826" i="30"/>
  <c r="Q690" i="30"/>
  <c r="Q100" i="30"/>
  <c r="Q164" i="30"/>
  <c r="Q228" i="30"/>
  <c r="Q292" i="30"/>
  <c r="Q356" i="30"/>
  <c r="Q420" i="30"/>
  <c r="Q484" i="30"/>
  <c r="Q548" i="30"/>
  <c r="Q612" i="30"/>
  <c r="Q676" i="30"/>
  <c r="Q740" i="30"/>
  <c r="Q804" i="30"/>
  <c r="Q868" i="30"/>
  <c r="Q932" i="30"/>
  <c r="Q996" i="30"/>
  <c r="Q739" i="30"/>
  <c r="Q803" i="30"/>
  <c r="Q867" i="30"/>
  <c r="Q931" i="30"/>
  <c r="Q995" i="30"/>
  <c r="G29" i="15"/>
  <c r="E33" i="37"/>
  <c r="E47" i="37"/>
  <c r="E43" i="37"/>
  <c r="E45" i="37"/>
  <c r="E23" i="37"/>
  <c r="E49" i="37"/>
  <c r="E17" i="37"/>
  <c r="E42" i="37"/>
  <c r="E26" i="37"/>
  <c r="E35" i="37"/>
  <c r="E21" i="37"/>
  <c r="E30" i="37"/>
  <c r="E48" i="37"/>
  <c r="E41" i="37"/>
  <c r="E38" i="37"/>
  <c r="E16" i="37"/>
  <c r="E27" i="37"/>
  <c r="E29" i="37"/>
  <c r="E34" i="37"/>
  <c r="E36" i="37"/>
  <c r="E46" i="37"/>
  <c r="E28" i="37"/>
  <c r="E44" i="37"/>
  <c r="E31" i="37"/>
  <c r="E37" i="37"/>
  <c r="E22" i="37"/>
  <c r="E25" i="37"/>
  <c r="E40" i="37"/>
  <c r="E24" i="37"/>
  <c r="E39" i="37"/>
  <c r="O31" i="30"/>
  <c r="E32" i="37"/>
  <c r="P113" i="30"/>
  <c r="P193" i="30"/>
  <c r="P257" i="30"/>
  <c r="P345" i="30"/>
  <c r="P473" i="30"/>
  <c r="P393" i="30"/>
  <c r="P513" i="30"/>
  <c r="P54" i="30"/>
  <c r="P118" i="30"/>
  <c r="P182" i="30"/>
  <c r="P246" i="30"/>
  <c r="P310" i="30"/>
  <c r="P374" i="30"/>
  <c r="P438" i="30"/>
  <c r="P502" i="30"/>
  <c r="P566" i="30"/>
  <c r="P630" i="30"/>
  <c r="P694" i="30"/>
  <c r="P79" i="30"/>
  <c r="P143" i="30"/>
  <c r="P207" i="30"/>
  <c r="P271" i="30"/>
  <c r="P335" i="30"/>
  <c r="P399" i="30"/>
  <c r="P463" i="30"/>
  <c r="P527" i="30"/>
  <c r="P591" i="30"/>
  <c r="P655" i="30"/>
  <c r="P69" i="30"/>
  <c r="P133" i="30"/>
  <c r="P197" i="30"/>
  <c r="P261" i="30"/>
  <c r="P325" i="30"/>
  <c r="P389" i="30"/>
  <c r="P453" i="30"/>
  <c r="P517" i="30"/>
  <c r="P581" i="30"/>
  <c r="P645" i="30"/>
  <c r="P709" i="30"/>
  <c r="P742" i="30"/>
  <c r="P806" i="30"/>
  <c r="P870" i="30"/>
  <c r="P934" i="30"/>
  <c r="P998" i="30"/>
  <c r="P751" i="30"/>
  <c r="P815" i="30"/>
  <c r="P879" i="30"/>
  <c r="P943" i="30"/>
  <c r="P1007" i="30"/>
  <c r="P789" i="30"/>
  <c r="P853" i="30"/>
  <c r="P917" i="30"/>
  <c r="P981" i="30"/>
  <c r="P521" i="30"/>
  <c r="P681" i="30"/>
  <c r="P865" i="30"/>
  <c r="P537" i="30"/>
  <c r="P737" i="30"/>
  <c r="P929" i="30"/>
  <c r="P625" i="30"/>
  <c r="P825" i="30"/>
  <c r="H25" i="38"/>
  <c r="P32" i="30"/>
  <c r="P96" i="30"/>
  <c r="P160" i="30"/>
  <c r="P224" i="30"/>
  <c r="P288" i="30"/>
  <c r="P352" i="30"/>
  <c r="P416" i="30"/>
  <c r="P480" i="30"/>
  <c r="P544" i="30"/>
  <c r="P608" i="30"/>
  <c r="P672" i="30"/>
  <c r="P736" i="30"/>
  <c r="P800" i="30"/>
  <c r="P864" i="30"/>
  <c r="P928" i="30"/>
  <c r="P992" i="30"/>
  <c r="P59" i="30"/>
  <c r="P123" i="30"/>
  <c r="P187" i="30"/>
  <c r="P251" i="30"/>
  <c r="P315" i="30"/>
  <c r="P379" i="30"/>
  <c r="P443" i="30"/>
  <c r="P507" i="30"/>
  <c r="P571" i="30"/>
  <c r="P635" i="30"/>
  <c r="P699" i="30"/>
  <c r="P234" i="30"/>
  <c r="P506" i="30"/>
  <c r="P762" i="30"/>
  <c r="P1026" i="30"/>
  <c r="P274" i="30"/>
  <c r="P546" i="30"/>
  <c r="P818" i="30"/>
  <c r="P122" i="30"/>
  <c r="P378" i="30"/>
  <c r="P618" i="30"/>
  <c r="P858" i="30"/>
  <c r="P98" i="30"/>
  <c r="P362" i="30"/>
  <c r="P626" i="30"/>
  <c r="P882" i="30"/>
  <c r="P36" i="30"/>
  <c r="P100" i="30"/>
  <c r="P164" i="30"/>
  <c r="P228" i="30"/>
  <c r="P292" i="30"/>
  <c r="P356" i="30"/>
  <c r="P420" i="30"/>
  <c r="P484" i="30"/>
  <c r="P548" i="30"/>
  <c r="P612" i="30"/>
  <c r="P676" i="30"/>
  <c r="P740" i="30"/>
  <c r="P804" i="30"/>
  <c r="P868" i="30"/>
  <c r="P932" i="30"/>
  <c r="P996" i="30"/>
  <c r="P739" i="30"/>
  <c r="P803" i="30"/>
  <c r="P867" i="30"/>
  <c r="P931" i="30"/>
  <c r="P995" i="30"/>
  <c r="P57" i="30"/>
  <c r="P201" i="30"/>
  <c r="P265" i="30"/>
  <c r="P369" i="30"/>
  <c r="P497" i="30"/>
  <c r="P417" i="30"/>
  <c r="P31" i="30"/>
  <c r="P62" i="30"/>
  <c r="P126" i="30"/>
  <c r="P190" i="30"/>
  <c r="P254" i="30"/>
  <c r="P318" i="30"/>
  <c r="P382" i="30"/>
  <c r="P446" i="30"/>
  <c r="P510" i="30"/>
  <c r="P574" i="30"/>
  <c r="P638" i="30"/>
  <c r="P702" i="30"/>
  <c r="P87" i="30"/>
  <c r="P151" i="30"/>
  <c r="P215" i="30"/>
  <c r="P279" i="30"/>
  <c r="P343" i="30"/>
  <c r="P407" i="30"/>
  <c r="P471" i="30"/>
  <c r="P535" i="30"/>
  <c r="P599" i="30"/>
  <c r="P663" i="30"/>
  <c r="P77" i="30"/>
  <c r="P141" i="30"/>
  <c r="P205" i="30"/>
  <c r="P269" i="30"/>
  <c r="P333" i="30"/>
  <c r="P397" i="30"/>
  <c r="P461" i="30"/>
  <c r="P525" i="30"/>
  <c r="P589" i="30"/>
  <c r="P653" i="30"/>
  <c r="P717" i="30"/>
  <c r="P750" i="30"/>
  <c r="P814" i="30"/>
  <c r="P878" i="30"/>
  <c r="P942" i="30"/>
  <c r="P1006" i="30"/>
  <c r="P759" i="30"/>
  <c r="P823" i="30"/>
  <c r="P887" i="30"/>
  <c r="P951" i="30"/>
  <c r="P1015" i="30"/>
  <c r="P797" i="30"/>
  <c r="P861" i="30"/>
  <c r="P925" i="30"/>
  <c r="P989" i="30"/>
  <c r="P545" i="30"/>
  <c r="P705" i="30"/>
  <c r="P889" i="30"/>
  <c r="P577" i="30"/>
  <c r="P761" i="30"/>
  <c r="P953" i="30"/>
  <c r="P649" i="30"/>
  <c r="P849" i="30"/>
  <c r="P40" i="30"/>
  <c r="P104" i="30"/>
  <c r="P168" i="30"/>
  <c r="P232" i="30"/>
  <c r="P296" i="30"/>
  <c r="P360" i="30"/>
  <c r="P424" i="30"/>
  <c r="P488" i="30"/>
  <c r="P552" i="30"/>
  <c r="P616" i="30"/>
  <c r="P680" i="30"/>
  <c r="P744" i="30"/>
  <c r="P808" i="30"/>
  <c r="P872" i="30"/>
  <c r="P936" i="30"/>
  <c r="P1000" i="30"/>
  <c r="P67" i="30"/>
  <c r="P131" i="30"/>
  <c r="P195" i="30"/>
  <c r="P259" i="30"/>
  <c r="P323" i="30"/>
  <c r="P387" i="30"/>
  <c r="P451" i="30"/>
  <c r="P515" i="30"/>
  <c r="P579" i="30"/>
  <c r="P643" i="30"/>
  <c r="P707" i="30"/>
  <c r="P266" i="30"/>
  <c r="P538" i="30"/>
  <c r="P794" i="30"/>
  <c r="P34" i="30"/>
  <c r="P314" i="30"/>
  <c r="P578" i="30"/>
  <c r="P866" i="30"/>
  <c r="P154" i="30"/>
  <c r="P410" i="30"/>
  <c r="P650" i="30"/>
  <c r="P890" i="30"/>
  <c r="P130" i="30"/>
  <c r="P394" i="30"/>
  <c r="P658" i="30"/>
  <c r="P914" i="30"/>
  <c r="P44" i="30"/>
  <c r="P108" i="30"/>
  <c r="P172" i="30"/>
  <c r="P236" i="30"/>
  <c r="P300" i="30"/>
  <c r="P364" i="30"/>
  <c r="P428" i="30"/>
  <c r="P492" i="30"/>
  <c r="P556" i="30"/>
  <c r="P620" i="30"/>
  <c r="P684" i="30"/>
  <c r="P748" i="30"/>
  <c r="P812" i="30"/>
  <c r="P876" i="30"/>
  <c r="P940" i="30"/>
  <c r="P1004" i="30"/>
  <c r="P747" i="30"/>
  <c r="P811" i="30"/>
  <c r="P875" i="30"/>
  <c r="P939" i="30"/>
  <c r="P1003" i="30"/>
  <c r="P65" i="30"/>
  <c r="P121" i="30"/>
  <c r="P129" i="30"/>
  <c r="P209" i="30"/>
  <c r="P281" i="30"/>
  <c r="P385" i="30"/>
  <c r="P273" i="30"/>
  <c r="P425" i="30"/>
  <c r="P37" i="30"/>
  <c r="P70" i="30"/>
  <c r="P134" i="30"/>
  <c r="P198" i="30"/>
  <c r="P262" i="30"/>
  <c r="P326" i="30"/>
  <c r="P390" i="30"/>
  <c r="P454" i="30"/>
  <c r="P518" i="30"/>
  <c r="P582" i="30"/>
  <c r="P646" i="30"/>
  <c r="P710" i="30"/>
  <c r="P95" i="30"/>
  <c r="P159" i="30"/>
  <c r="P223" i="30"/>
  <c r="P287" i="30"/>
  <c r="P351" i="30"/>
  <c r="P415" i="30"/>
  <c r="P479" i="30"/>
  <c r="P543" i="30"/>
  <c r="P607" i="30"/>
  <c r="P671" i="30"/>
  <c r="P85" i="30"/>
  <c r="P149" i="30"/>
  <c r="P213" i="30"/>
  <c r="P277" i="30"/>
  <c r="P341" i="30"/>
  <c r="P405" i="30"/>
  <c r="P469" i="30"/>
  <c r="P533" i="30"/>
  <c r="P597" i="30"/>
  <c r="P661" i="30"/>
  <c r="P725" i="30"/>
  <c r="P758" i="30"/>
  <c r="P822" i="30"/>
  <c r="P886" i="30"/>
  <c r="P950" i="30"/>
  <c r="P1014" i="30"/>
  <c r="P767" i="30"/>
  <c r="P831" i="30"/>
  <c r="P895" i="30"/>
  <c r="P959" i="30"/>
  <c r="P1023" i="30"/>
  <c r="P805" i="30"/>
  <c r="P869" i="30"/>
  <c r="P933" i="30"/>
  <c r="P997" i="30"/>
  <c r="P553" i="30"/>
  <c r="P721" i="30"/>
  <c r="P913" i="30"/>
  <c r="P601" i="30"/>
  <c r="P785" i="30"/>
  <c r="P969" i="30"/>
  <c r="P673" i="30"/>
  <c r="P873" i="30"/>
  <c r="P48" i="30"/>
  <c r="P112" i="30"/>
  <c r="P176" i="30"/>
  <c r="P240" i="30"/>
  <c r="P304" i="30"/>
  <c r="P368" i="30"/>
  <c r="P432" i="30"/>
  <c r="P496" i="30"/>
  <c r="P560" i="30"/>
  <c r="P624" i="30"/>
  <c r="P688" i="30"/>
  <c r="P752" i="30"/>
  <c r="P816" i="30"/>
  <c r="P880" i="30"/>
  <c r="P944" i="30"/>
  <c r="P1008" i="30"/>
  <c r="P75" i="30"/>
  <c r="P139" i="30"/>
  <c r="P203" i="30"/>
  <c r="P267" i="30"/>
  <c r="P331" i="30"/>
  <c r="P395" i="30"/>
  <c r="P459" i="30"/>
  <c r="P523" i="30"/>
  <c r="P587" i="30"/>
  <c r="P651" i="30"/>
  <c r="P50" i="30"/>
  <c r="P306" i="30"/>
  <c r="P570" i="30"/>
  <c r="P834" i="30"/>
  <c r="P74" i="30"/>
  <c r="P354" i="30"/>
  <c r="P610" i="30"/>
  <c r="P906" i="30"/>
  <c r="P186" i="30"/>
  <c r="P442" i="30"/>
  <c r="P682" i="30"/>
  <c r="P922" i="30"/>
  <c r="P162" i="30"/>
  <c r="P426" i="30"/>
  <c r="P698" i="30"/>
  <c r="P946" i="30"/>
  <c r="P52" i="30"/>
  <c r="P116" i="30"/>
  <c r="P180" i="30"/>
  <c r="P244" i="30"/>
  <c r="P308" i="30"/>
  <c r="P372" i="30"/>
  <c r="P436" i="30"/>
  <c r="P500" i="30"/>
  <c r="P564" i="30"/>
  <c r="P628" i="30"/>
  <c r="P692" i="30"/>
  <c r="P756" i="30"/>
  <c r="P820" i="30"/>
  <c r="P884" i="30"/>
  <c r="P948" i="30"/>
  <c r="P1012" i="30"/>
  <c r="P755" i="30"/>
  <c r="P819" i="30"/>
  <c r="P883" i="30"/>
  <c r="P947" i="30"/>
  <c r="P1011" i="30"/>
  <c r="P73" i="30"/>
  <c r="P137" i="30"/>
  <c r="P217" i="30"/>
  <c r="P289" i="30"/>
  <c r="P401" i="30"/>
  <c r="P313" i="30"/>
  <c r="P441" i="30"/>
  <c r="P45" i="30"/>
  <c r="P78" i="30"/>
  <c r="P142" i="30"/>
  <c r="P206" i="30"/>
  <c r="P270" i="30"/>
  <c r="P334" i="30"/>
  <c r="P398" i="30"/>
  <c r="P462" i="30"/>
  <c r="P526" i="30"/>
  <c r="P590" i="30"/>
  <c r="P654" i="30"/>
  <c r="P39" i="30"/>
  <c r="P103" i="30"/>
  <c r="P167" i="30"/>
  <c r="P231" i="30"/>
  <c r="P295" i="30"/>
  <c r="P359" i="30"/>
  <c r="P423" i="30"/>
  <c r="P487" i="30"/>
  <c r="P551" i="30"/>
  <c r="P615" i="30"/>
  <c r="P679" i="30"/>
  <c r="P93" i="30"/>
  <c r="P157" i="30"/>
  <c r="P221" i="30"/>
  <c r="P285" i="30"/>
  <c r="P349" i="30"/>
  <c r="P413" i="30"/>
  <c r="P477" i="30"/>
  <c r="P541" i="30"/>
  <c r="P605" i="30"/>
  <c r="P669" i="30"/>
  <c r="P733" i="30"/>
  <c r="P766" i="30"/>
  <c r="P830" i="30"/>
  <c r="P894" i="30"/>
  <c r="P958" i="30"/>
  <c r="P1022" i="30"/>
  <c r="P775" i="30"/>
  <c r="P839" i="30"/>
  <c r="P903" i="30"/>
  <c r="P967" i="30"/>
  <c r="P749" i="30"/>
  <c r="P813" i="30"/>
  <c r="P877" i="30"/>
  <c r="P941" i="30"/>
  <c r="P1005" i="30"/>
  <c r="P569" i="30"/>
  <c r="P745" i="30"/>
  <c r="P945" i="30"/>
  <c r="P617" i="30"/>
  <c r="P809" i="30"/>
  <c r="P993" i="30"/>
  <c r="P697" i="30"/>
  <c r="P897" i="30"/>
  <c r="P56" i="30"/>
  <c r="P120" i="30"/>
  <c r="P184" i="30"/>
  <c r="P248" i="30"/>
  <c r="P312" i="30"/>
  <c r="P376" i="30"/>
  <c r="P440" i="30"/>
  <c r="P504" i="30"/>
  <c r="P568" i="30"/>
  <c r="P632" i="30"/>
  <c r="P696" i="30"/>
  <c r="P760" i="30"/>
  <c r="P824" i="30"/>
  <c r="P888" i="30"/>
  <c r="P952" i="30"/>
  <c r="P1016" i="30"/>
  <c r="P83" i="30"/>
  <c r="P147" i="30"/>
  <c r="P211" i="30"/>
  <c r="P275" i="30"/>
  <c r="P339" i="30"/>
  <c r="P403" i="30"/>
  <c r="P467" i="30"/>
  <c r="P531" i="30"/>
  <c r="P595" i="30"/>
  <c r="P659" i="30"/>
  <c r="P82" i="30"/>
  <c r="P338" i="30"/>
  <c r="P602" i="30"/>
  <c r="P874" i="30"/>
  <c r="P106" i="30"/>
  <c r="P386" i="30"/>
  <c r="P642" i="30"/>
  <c r="P938" i="30"/>
  <c r="P218" i="30"/>
  <c r="P466" i="30"/>
  <c r="P714" i="30"/>
  <c r="P954" i="30"/>
  <c r="P194" i="30"/>
  <c r="P458" i="30"/>
  <c r="P730" i="30"/>
  <c r="P986" i="30"/>
  <c r="P60" i="30"/>
  <c r="P124" i="30"/>
  <c r="P188" i="30"/>
  <c r="P252" i="30"/>
  <c r="P316" i="30"/>
  <c r="P380" i="30"/>
  <c r="P444" i="30"/>
  <c r="P508" i="30"/>
  <c r="P572" i="30"/>
  <c r="P636" i="30"/>
  <c r="P700" i="30"/>
  <c r="P764" i="30"/>
  <c r="P828" i="30"/>
  <c r="P892" i="30"/>
  <c r="P956" i="30"/>
  <c r="P1020" i="30"/>
  <c r="P763" i="30"/>
  <c r="P827" i="30"/>
  <c r="P891" i="30"/>
  <c r="P955" i="30"/>
  <c r="P1019" i="30"/>
  <c r="P81" i="30"/>
  <c r="P153" i="30"/>
  <c r="P225" i="30"/>
  <c r="P297" i="30"/>
  <c r="P409" i="30"/>
  <c r="P329" i="30"/>
  <c r="P457" i="30"/>
  <c r="P53" i="30"/>
  <c r="P86" i="30"/>
  <c r="P150" i="30"/>
  <c r="P214" i="30"/>
  <c r="P278" i="30"/>
  <c r="P342" i="30"/>
  <c r="P406" i="30"/>
  <c r="P470" i="30"/>
  <c r="P534" i="30"/>
  <c r="P598" i="30"/>
  <c r="P662" i="30"/>
  <c r="P47" i="30"/>
  <c r="P111" i="30"/>
  <c r="P175" i="30"/>
  <c r="P239" i="30"/>
  <c r="P303" i="30"/>
  <c r="P367" i="30"/>
  <c r="P431" i="30"/>
  <c r="P495" i="30"/>
  <c r="P559" i="30"/>
  <c r="P623" i="30"/>
  <c r="P687" i="30"/>
  <c r="P101" i="30"/>
  <c r="P165" i="30"/>
  <c r="P229" i="30"/>
  <c r="P293" i="30"/>
  <c r="P357" i="30"/>
  <c r="P421" i="30"/>
  <c r="P485" i="30"/>
  <c r="P549" i="30"/>
  <c r="P613" i="30"/>
  <c r="P677" i="30"/>
  <c r="P741" i="30"/>
  <c r="P774" i="30"/>
  <c r="P838" i="30"/>
  <c r="P902" i="30"/>
  <c r="P966" i="30"/>
  <c r="P719" i="30"/>
  <c r="P783" i="30"/>
  <c r="P847" i="30"/>
  <c r="P911" i="30"/>
  <c r="P975" i="30"/>
  <c r="P757" i="30"/>
  <c r="P821" i="30"/>
  <c r="P885" i="30"/>
  <c r="P949" i="30"/>
  <c r="P1013" i="30"/>
  <c r="P585" i="30"/>
  <c r="P769" i="30"/>
  <c r="P961" i="30"/>
  <c r="P641" i="30"/>
  <c r="P833" i="30"/>
  <c r="P1017" i="30"/>
  <c r="P729" i="30"/>
  <c r="P921" i="30"/>
  <c r="P64" i="30"/>
  <c r="P128" i="30"/>
  <c r="P192" i="30"/>
  <c r="P256" i="30"/>
  <c r="P320" i="30"/>
  <c r="P384" i="30"/>
  <c r="P448" i="30"/>
  <c r="P512" i="30"/>
  <c r="P576" i="30"/>
  <c r="P640" i="30"/>
  <c r="P704" i="30"/>
  <c r="P768" i="30"/>
  <c r="P832" i="30"/>
  <c r="P896" i="30"/>
  <c r="P960" i="30"/>
  <c r="P1024" i="30"/>
  <c r="P91" i="30"/>
  <c r="P155" i="30"/>
  <c r="P219" i="30"/>
  <c r="P283" i="30"/>
  <c r="P347" i="30"/>
  <c r="P411" i="30"/>
  <c r="P475" i="30"/>
  <c r="P539" i="30"/>
  <c r="P603" i="30"/>
  <c r="P667" i="30"/>
  <c r="P114" i="30"/>
  <c r="P370" i="30"/>
  <c r="P634" i="30"/>
  <c r="P898" i="30"/>
  <c r="P138" i="30"/>
  <c r="P418" i="30"/>
  <c r="P674" i="30"/>
  <c r="P970" i="30"/>
  <c r="P250" i="30"/>
  <c r="P490" i="30"/>
  <c r="P746" i="30"/>
  <c r="P978" i="30"/>
  <c r="P226" i="30"/>
  <c r="P498" i="30"/>
  <c r="P770" i="30"/>
  <c r="P1018" i="30"/>
  <c r="P68" i="30"/>
  <c r="P132" i="30"/>
  <c r="P196" i="30"/>
  <c r="P260" i="30"/>
  <c r="P324" i="30"/>
  <c r="P388" i="30"/>
  <c r="P452" i="30"/>
  <c r="P516" i="30"/>
  <c r="P580" i="30"/>
  <c r="P644" i="30"/>
  <c r="P708" i="30"/>
  <c r="P772" i="30"/>
  <c r="P836" i="30"/>
  <c r="P900" i="30"/>
  <c r="P964" i="30"/>
  <c r="P1028" i="30"/>
  <c r="P771" i="30"/>
  <c r="P835" i="30"/>
  <c r="P899" i="30"/>
  <c r="P963" i="30"/>
  <c r="P1027" i="30"/>
  <c r="P89" i="30"/>
  <c r="P169" i="30"/>
  <c r="P233" i="30"/>
  <c r="P305" i="30"/>
  <c r="P433" i="30"/>
  <c r="P353" i="30"/>
  <c r="P481" i="30"/>
  <c r="P61" i="30"/>
  <c r="P94" i="30"/>
  <c r="P158" i="30"/>
  <c r="P222" i="30"/>
  <c r="P286" i="30"/>
  <c r="P350" i="30"/>
  <c r="P414" i="30"/>
  <c r="P478" i="30"/>
  <c r="P542" i="30"/>
  <c r="P606" i="30"/>
  <c r="P670" i="30"/>
  <c r="P55" i="30"/>
  <c r="P119" i="30"/>
  <c r="P183" i="30"/>
  <c r="P247" i="30"/>
  <c r="P311" i="30"/>
  <c r="P375" i="30"/>
  <c r="P439" i="30"/>
  <c r="P503" i="30"/>
  <c r="P567" i="30"/>
  <c r="P631" i="30"/>
  <c r="P695" i="30"/>
  <c r="P109" i="30"/>
  <c r="P173" i="30"/>
  <c r="P237" i="30"/>
  <c r="P301" i="30"/>
  <c r="P365" i="30"/>
  <c r="P429" i="30"/>
  <c r="P493" i="30"/>
  <c r="P557" i="30"/>
  <c r="P621" i="30"/>
  <c r="P685" i="30"/>
  <c r="P718" i="30"/>
  <c r="P782" i="30"/>
  <c r="P846" i="30"/>
  <c r="P910" i="30"/>
  <c r="P974" i="30"/>
  <c r="P727" i="30"/>
  <c r="P791" i="30"/>
  <c r="P855" i="30"/>
  <c r="P919" i="30"/>
  <c r="P983" i="30"/>
  <c r="P765" i="30"/>
  <c r="P829" i="30"/>
  <c r="P893" i="30"/>
  <c r="P957" i="30"/>
  <c r="P1021" i="30"/>
  <c r="P609" i="30"/>
  <c r="P793" i="30"/>
  <c r="P985" i="30"/>
  <c r="P665" i="30"/>
  <c r="P857" i="30"/>
  <c r="P529" i="30"/>
  <c r="P753" i="30"/>
  <c r="P937" i="30"/>
  <c r="P72" i="30"/>
  <c r="P136" i="30"/>
  <c r="P200" i="30"/>
  <c r="P264" i="30"/>
  <c r="P328" i="30"/>
  <c r="P392" i="30"/>
  <c r="P456" i="30"/>
  <c r="P520" i="30"/>
  <c r="P584" i="30"/>
  <c r="P648" i="30"/>
  <c r="P712" i="30"/>
  <c r="P776" i="30"/>
  <c r="P840" i="30"/>
  <c r="P904" i="30"/>
  <c r="P968" i="30"/>
  <c r="P35" i="30"/>
  <c r="P99" i="30"/>
  <c r="P163" i="30"/>
  <c r="P227" i="30"/>
  <c r="P291" i="30"/>
  <c r="P355" i="30"/>
  <c r="P419" i="30"/>
  <c r="P483" i="30"/>
  <c r="P547" i="30"/>
  <c r="P611" i="30"/>
  <c r="P675" i="30"/>
  <c r="P146" i="30"/>
  <c r="P402" i="30"/>
  <c r="P666" i="30"/>
  <c r="P930" i="30"/>
  <c r="P170" i="30"/>
  <c r="P450" i="30"/>
  <c r="P722" i="30"/>
  <c r="P1002" i="30"/>
  <c r="P282" i="30"/>
  <c r="P522" i="30"/>
  <c r="P778" i="30"/>
  <c r="P1010" i="30"/>
  <c r="P258" i="30"/>
  <c r="P530" i="30"/>
  <c r="P802" i="30"/>
  <c r="P290" i="30"/>
  <c r="P76" i="30"/>
  <c r="P140" i="30"/>
  <c r="P204" i="30"/>
  <c r="P268" i="30"/>
  <c r="P332" i="30"/>
  <c r="P396" i="30"/>
  <c r="P460" i="30"/>
  <c r="P524" i="30"/>
  <c r="P588" i="30"/>
  <c r="P652" i="30"/>
  <c r="P716" i="30"/>
  <c r="P780" i="30"/>
  <c r="P844" i="30"/>
  <c r="P908" i="30"/>
  <c r="P972" i="30"/>
  <c r="P715" i="30"/>
  <c r="P779" i="30"/>
  <c r="P843" i="30"/>
  <c r="P907" i="30"/>
  <c r="P971" i="30"/>
  <c r="P33" i="30"/>
  <c r="P97" i="30"/>
  <c r="P177" i="30"/>
  <c r="P241" i="30"/>
  <c r="P321" i="30"/>
  <c r="P449" i="30"/>
  <c r="P361" i="30"/>
  <c r="P489" i="30"/>
  <c r="P38" i="30"/>
  <c r="P102" i="30"/>
  <c r="P166" i="30"/>
  <c r="P230" i="30"/>
  <c r="P294" i="30"/>
  <c r="P358" i="30"/>
  <c r="P422" i="30"/>
  <c r="P486" i="30"/>
  <c r="P550" i="30"/>
  <c r="P614" i="30"/>
  <c r="P678" i="30"/>
  <c r="P63" i="30"/>
  <c r="P127" i="30"/>
  <c r="P191" i="30"/>
  <c r="P255" i="30"/>
  <c r="P319" i="30"/>
  <c r="P383" i="30"/>
  <c r="P447" i="30"/>
  <c r="P511" i="30"/>
  <c r="P575" i="30"/>
  <c r="P639" i="30"/>
  <c r="P703" i="30"/>
  <c r="P117" i="30"/>
  <c r="P181" i="30"/>
  <c r="P245" i="30"/>
  <c r="P309" i="30"/>
  <c r="P373" i="30"/>
  <c r="P437" i="30"/>
  <c r="P501" i="30"/>
  <c r="P565" i="30"/>
  <c r="P629" i="30"/>
  <c r="P693" i="30"/>
  <c r="P726" i="30"/>
  <c r="P790" i="30"/>
  <c r="P854" i="30"/>
  <c r="P918" i="30"/>
  <c r="P982" i="30"/>
  <c r="P735" i="30"/>
  <c r="P799" i="30"/>
  <c r="P863" i="30"/>
  <c r="P927" i="30"/>
  <c r="P991" i="30"/>
  <c r="P773" i="30"/>
  <c r="P837" i="30"/>
  <c r="P901" i="30"/>
  <c r="P965" i="30"/>
  <c r="P145" i="30"/>
  <c r="P633" i="30"/>
  <c r="P817" i="30"/>
  <c r="P1001" i="30"/>
  <c r="P689" i="30"/>
  <c r="P881" i="30"/>
  <c r="P561" i="30"/>
  <c r="P777" i="30"/>
  <c r="P977" i="30"/>
  <c r="P80" i="30"/>
  <c r="P144" i="30"/>
  <c r="P208" i="30"/>
  <c r="P272" i="30"/>
  <c r="P336" i="30"/>
  <c r="P400" i="30"/>
  <c r="P464" i="30"/>
  <c r="P528" i="30"/>
  <c r="P592" i="30"/>
  <c r="P656" i="30"/>
  <c r="P720" i="30"/>
  <c r="P784" i="30"/>
  <c r="P848" i="30"/>
  <c r="P912" i="30"/>
  <c r="P976" i="30"/>
  <c r="P43" i="30"/>
  <c r="P107" i="30"/>
  <c r="P171" i="30"/>
  <c r="P235" i="30"/>
  <c r="P299" i="30"/>
  <c r="P363" i="30"/>
  <c r="P427" i="30"/>
  <c r="P491" i="30"/>
  <c r="P555" i="30"/>
  <c r="P619" i="30"/>
  <c r="P683" i="30"/>
  <c r="P178" i="30"/>
  <c r="P434" i="30"/>
  <c r="P706" i="30"/>
  <c r="P962" i="30"/>
  <c r="P210" i="30"/>
  <c r="P482" i="30"/>
  <c r="P754" i="30"/>
  <c r="P58" i="30"/>
  <c r="P322" i="30"/>
  <c r="P554" i="30"/>
  <c r="P810" i="30"/>
  <c r="P42" i="30"/>
  <c r="P298" i="30"/>
  <c r="P562" i="30"/>
  <c r="P826" i="30"/>
  <c r="P690" i="30"/>
  <c r="P84" i="30"/>
  <c r="P148" i="30"/>
  <c r="P212" i="30"/>
  <c r="P276" i="30"/>
  <c r="P340" i="30"/>
  <c r="P404" i="30"/>
  <c r="P468" i="30"/>
  <c r="P532" i="30"/>
  <c r="P596" i="30"/>
  <c r="P660" i="30"/>
  <c r="P724" i="30"/>
  <c r="P788" i="30"/>
  <c r="P852" i="30"/>
  <c r="P916" i="30"/>
  <c r="P980" i="30"/>
  <c r="P723" i="30"/>
  <c r="P787" i="30"/>
  <c r="P851" i="30"/>
  <c r="P915" i="30"/>
  <c r="P979" i="30"/>
  <c r="P41" i="30"/>
  <c r="P105" i="30"/>
  <c r="P185" i="30"/>
  <c r="P249" i="30"/>
  <c r="P337" i="30"/>
  <c r="P465" i="30"/>
  <c r="P377" i="30"/>
  <c r="P505" i="30"/>
  <c r="P46" i="30"/>
  <c r="P110" i="30"/>
  <c r="P174" i="30"/>
  <c r="P238" i="30"/>
  <c r="P302" i="30"/>
  <c r="P366" i="30"/>
  <c r="P430" i="30"/>
  <c r="P494" i="30"/>
  <c r="P558" i="30"/>
  <c r="P622" i="30"/>
  <c r="P686" i="30"/>
  <c r="P71" i="30"/>
  <c r="P135" i="30"/>
  <c r="P199" i="30"/>
  <c r="P263" i="30"/>
  <c r="P327" i="30"/>
  <c r="P391" i="30"/>
  <c r="P455" i="30"/>
  <c r="P519" i="30"/>
  <c r="P583" i="30"/>
  <c r="P647" i="30"/>
  <c r="P711" i="30"/>
  <c r="P125" i="30"/>
  <c r="P189" i="30"/>
  <c r="P253" i="30"/>
  <c r="P317" i="30"/>
  <c r="P381" i="30"/>
  <c r="P445" i="30"/>
  <c r="P509" i="30"/>
  <c r="P573" i="30"/>
  <c r="P637" i="30"/>
  <c r="P701" i="30"/>
  <c r="P734" i="30"/>
  <c r="P798" i="30"/>
  <c r="P862" i="30"/>
  <c r="P926" i="30"/>
  <c r="P990" i="30"/>
  <c r="P743" i="30"/>
  <c r="P807" i="30"/>
  <c r="P871" i="30"/>
  <c r="P935" i="30"/>
  <c r="P999" i="30"/>
  <c r="P781" i="30"/>
  <c r="P845" i="30"/>
  <c r="P909" i="30"/>
  <c r="P973" i="30"/>
  <c r="P161" i="30"/>
  <c r="P657" i="30"/>
  <c r="P841" i="30"/>
  <c r="P1025" i="30"/>
  <c r="P713" i="30"/>
  <c r="P905" i="30"/>
  <c r="P593" i="30"/>
  <c r="P801" i="30"/>
  <c r="P1009" i="30"/>
  <c r="P88" i="30"/>
  <c r="P152" i="30"/>
  <c r="P216" i="30"/>
  <c r="P280" i="30"/>
  <c r="P344" i="30"/>
  <c r="P408" i="30"/>
  <c r="P472" i="30"/>
  <c r="P536" i="30"/>
  <c r="P600" i="30"/>
  <c r="P664" i="30"/>
  <c r="P728" i="30"/>
  <c r="P792" i="30"/>
  <c r="P856" i="30"/>
  <c r="P920" i="30"/>
  <c r="P984" i="30"/>
  <c r="P51" i="30"/>
  <c r="P115" i="30"/>
  <c r="P179" i="30"/>
  <c r="P243" i="30"/>
  <c r="P307" i="30"/>
  <c r="P371" i="30"/>
  <c r="P435" i="30"/>
  <c r="P499" i="30"/>
  <c r="P563" i="30"/>
  <c r="P627" i="30"/>
  <c r="P691" i="30"/>
  <c r="P202" i="30"/>
  <c r="P474" i="30"/>
  <c r="P738" i="30"/>
  <c r="P994" i="30"/>
  <c r="P242" i="30"/>
  <c r="P514" i="30"/>
  <c r="P786" i="30"/>
  <c r="P90" i="30"/>
  <c r="P346" i="30"/>
  <c r="P586" i="30"/>
  <c r="P842" i="30"/>
  <c r="P66" i="30"/>
  <c r="P330" i="30"/>
  <c r="P594" i="30"/>
  <c r="P850" i="30"/>
  <c r="P92" i="30"/>
  <c r="P156" i="30"/>
  <c r="P220" i="30"/>
  <c r="P284" i="30"/>
  <c r="P348" i="30"/>
  <c r="P412" i="30"/>
  <c r="P476" i="30"/>
  <c r="P540" i="30"/>
  <c r="P604" i="30"/>
  <c r="P668" i="30"/>
  <c r="P732" i="30"/>
  <c r="P796" i="30"/>
  <c r="P860" i="30"/>
  <c r="P924" i="30"/>
  <c r="P988" i="30"/>
  <c r="P731" i="30"/>
  <c r="P795" i="30"/>
  <c r="P859" i="30"/>
  <c r="P923" i="30"/>
  <c r="P987" i="30"/>
  <c r="P49" i="30"/>
  <c r="F40" i="15"/>
  <c r="G40" i="15" s="1"/>
  <c r="F39" i="15"/>
  <c r="G39" i="15" s="1"/>
  <c r="F38" i="15"/>
  <c r="G38" i="15" s="1"/>
  <c r="H466" i="38"/>
  <c r="G466" i="38"/>
  <c r="G367" i="38"/>
  <c r="H367" i="38"/>
  <c r="H136" i="38"/>
  <c r="G136" i="38"/>
  <c r="G584" i="38"/>
  <c r="H584" i="38"/>
  <c r="G382" i="38"/>
  <c r="H382" i="38"/>
  <c r="H799" i="38"/>
  <c r="G799" i="38"/>
  <c r="G936" i="38"/>
  <c r="H936" i="38"/>
  <c r="G674" i="38"/>
  <c r="H674" i="38"/>
  <c r="G818" i="38"/>
  <c r="H818" i="38"/>
  <c r="G345" i="38"/>
  <c r="H345" i="38"/>
  <c r="G793" i="38"/>
  <c r="H793" i="38"/>
  <c r="H921" i="38"/>
  <c r="G921" i="38"/>
  <c r="G52" i="38"/>
  <c r="H52" i="38"/>
  <c r="G180" i="38"/>
  <c r="H180" i="38"/>
  <c r="H308" i="38"/>
  <c r="G308" i="38"/>
  <c r="G628" i="38"/>
  <c r="H628" i="38"/>
  <c r="G755" i="38"/>
  <c r="H755" i="38"/>
  <c r="H267" i="38"/>
  <c r="G267" i="38"/>
  <c r="G811" i="38"/>
  <c r="H811" i="38"/>
  <c r="H371" i="38"/>
  <c r="G371" i="38"/>
  <c r="G851" i="38"/>
  <c r="H851" i="38"/>
  <c r="H141" i="38"/>
  <c r="G141" i="38"/>
  <c r="G269" i="38"/>
  <c r="H269" i="38"/>
  <c r="G397" i="38"/>
  <c r="H397" i="38"/>
  <c r="G525" i="38"/>
  <c r="H525" i="38"/>
  <c r="G653" i="38"/>
  <c r="H653" i="38"/>
  <c r="G781" i="38"/>
  <c r="H781" i="38"/>
  <c r="G909" i="38"/>
  <c r="H909" i="38"/>
  <c r="G716" i="38"/>
  <c r="H716" i="38"/>
  <c r="H844" i="38"/>
  <c r="G844" i="38"/>
  <c r="G34" i="38"/>
  <c r="H34" i="38"/>
  <c r="H114" i="38"/>
  <c r="G114" i="38"/>
  <c r="H194" i="38"/>
  <c r="G194" i="38"/>
  <c r="G258" i="38"/>
  <c r="H258" i="38"/>
  <c r="G362" i="38"/>
  <c r="H362" i="38"/>
  <c r="H490" i="38"/>
  <c r="G490" i="38"/>
  <c r="H410" i="38"/>
  <c r="G410" i="38"/>
  <c r="G55" i="38"/>
  <c r="H55" i="38"/>
  <c r="G119" i="38"/>
  <c r="H119" i="38"/>
  <c r="G183" i="38"/>
  <c r="H183" i="38"/>
  <c r="G247" i="38"/>
  <c r="H247" i="38"/>
  <c r="G311" i="38"/>
  <c r="H311" i="38"/>
  <c r="G375" i="38"/>
  <c r="H375" i="38"/>
  <c r="G439" i="38"/>
  <c r="H439" i="38"/>
  <c r="G503" i="38"/>
  <c r="H503" i="38"/>
  <c r="H567" i="38"/>
  <c r="G567" i="38"/>
  <c r="H631" i="38"/>
  <c r="G631" i="38"/>
  <c r="H695" i="38"/>
  <c r="G695" i="38"/>
  <c r="G80" i="38"/>
  <c r="H80" i="38"/>
  <c r="H144" i="38"/>
  <c r="G144" i="38"/>
  <c r="H208" i="38"/>
  <c r="G208" i="38"/>
  <c r="G272" i="38"/>
  <c r="H272" i="38"/>
  <c r="G336" i="38"/>
  <c r="H336" i="38"/>
  <c r="G400" i="38"/>
  <c r="H400" i="38"/>
  <c r="G464" i="38"/>
  <c r="H464" i="38"/>
  <c r="G528" i="38"/>
  <c r="H528" i="38"/>
  <c r="G592" i="38"/>
  <c r="H592" i="38"/>
  <c r="G656" i="38"/>
  <c r="H656" i="38"/>
  <c r="G70" i="38"/>
  <c r="H70" i="38"/>
  <c r="G134" i="38"/>
  <c r="H134" i="38"/>
  <c r="G198" i="38"/>
  <c r="H198" i="38"/>
  <c r="G262" i="38"/>
  <c r="H262" i="38"/>
  <c r="G326" i="38"/>
  <c r="H326" i="38"/>
  <c r="G390" i="38"/>
  <c r="H390" i="38"/>
  <c r="G454" i="38"/>
  <c r="H454" i="38"/>
  <c r="G518" i="38"/>
  <c r="H518" i="38"/>
  <c r="G582" i="38"/>
  <c r="H582" i="38"/>
  <c r="G646" i="38"/>
  <c r="H646" i="38"/>
  <c r="G710" i="38"/>
  <c r="H710" i="38"/>
  <c r="H743" i="38"/>
  <c r="G743" i="38"/>
  <c r="H807" i="38"/>
  <c r="G807" i="38"/>
  <c r="H871" i="38"/>
  <c r="G871" i="38"/>
  <c r="G935" i="38"/>
  <c r="H935" i="38"/>
  <c r="G999" i="38"/>
  <c r="H999" i="38"/>
  <c r="G752" i="38"/>
  <c r="H752" i="38"/>
  <c r="G816" i="38"/>
  <c r="H816" i="38"/>
  <c r="G880" i="38"/>
  <c r="H880" i="38"/>
  <c r="G944" i="38"/>
  <c r="H944" i="38"/>
  <c r="G1008" i="38"/>
  <c r="H1008" i="38"/>
  <c r="G790" i="38"/>
  <c r="H790" i="38"/>
  <c r="G854" i="38"/>
  <c r="H854" i="38"/>
  <c r="G918" i="38"/>
  <c r="H918" i="38"/>
  <c r="G982" i="38"/>
  <c r="H982" i="38"/>
  <c r="G538" i="38"/>
  <c r="H538" i="38"/>
  <c r="G698" i="38"/>
  <c r="H698" i="38"/>
  <c r="G882" i="38"/>
  <c r="H882" i="38"/>
  <c r="G570" i="38"/>
  <c r="H570" i="38"/>
  <c r="G754" i="38"/>
  <c r="H754" i="38"/>
  <c r="G946" i="38"/>
  <c r="H946" i="38"/>
  <c r="G642" i="38"/>
  <c r="H642" i="38"/>
  <c r="G842" i="38"/>
  <c r="H842" i="38"/>
  <c r="H33" i="38"/>
  <c r="G33" i="38"/>
  <c r="H97" i="38"/>
  <c r="G97" i="38"/>
  <c r="G161" i="38"/>
  <c r="H161" i="38"/>
  <c r="G225" i="38"/>
  <c r="H225" i="38"/>
  <c r="G289" i="38"/>
  <c r="H289" i="38"/>
  <c r="G353" i="38"/>
  <c r="H353" i="38"/>
  <c r="G417" i="38"/>
  <c r="H417" i="38"/>
  <c r="G481" i="38"/>
  <c r="H481" i="38"/>
  <c r="H545" i="38"/>
  <c r="G545" i="38"/>
  <c r="H609" i="38"/>
  <c r="G609" i="38"/>
  <c r="H673" i="38"/>
  <c r="G673" i="38"/>
  <c r="G737" i="38"/>
  <c r="H737" i="38"/>
  <c r="G801" i="38"/>
  <c r="H801" i="38"/>
  <c r="G865" i="38"/>
  <c r="H865" i="38"/>
  <c r="H929" i="38"/>
  <c r="G929" i="38"/>
  <c r="H993" i="38"/>
  <c r="G993" i="38"/>
  <c r="G60" i="38"/>
  <c r="H60" i="38"/>
  <c r="G124" i="38"/>
  <c r="H124" i="38"/>
  <c r="G188" i="38"/>
  <c r="H188" i="38"/>
  <c r="G252" i="38"/>
  <c r="H252" i="38"/>
  <c r="H316" i="38"/>
  <c r="G316" i="38"/>
  <c r="G380" i="38"/>
  <c r="H380" i="38"/>
  <c r="G444" i="38"/>
  <c r="H444" i="38"/>
  <c r="G508" i="38"/>
  <c r="H508" i="38"/>
  <c r="G572" i="38"/>
  <c r="H572" i="38"/>
  <c r="G636" i="38"/>
  <c r="H636" i="38"/>
  <c r="G700" i="38"/>
  <c r="H700" i="38"/>
  <c r="H259" i="38"/>
  <c r="G259" i="38"/>
  <c r="G531" i="38"/>
  <c r="H531" i="38"/>
  <c r="G787" i="38"/>
  <c r="H787" i="38"/>
  <c r="G27" i="38"/>
  <c r="H27" i="38"/>
  <c r="H307" i="38"/>
  <c r="G307" i="38"/>
  <c r="G571" i="38"/>
  <c r="H571" i="38"/>
  <c r="G859" i="38"/>
  <c r="H859" i="38"/>
  <c r="G147" i="38"/>
  <c r="H147" i="38"/>
  <c r="G403" i="38"/>
  <c r="H403" i="38"/>
  <c r="G643" i="38"/>
  <c r="H643" i="38"/>
  <c r="G883" i="38"/>
  <c r="H883" i="38"/>
  <c r="G123" i="38"/>
  <c r="H123" i="38"/>
  <c r="G387" i="38"/>
  <c r="H387" i="38"/>
  <c r="G651" i="38"/>
  <c r="H651" i="38"/>
  <c r="G907" i="38"/>
  <c r="H907" i="38"/>
  <c r="H85" i="38"/>
  <c r="G85" i="38"/>
  <c r="H149" i="38"/>
  <c r="G149" i="38"/>
  <c r="H213" i="38"/>
  <c r="G213" i="38"/>
  <c r="G277" i="38"/>
  <c r="H277" i="38"/>
  <c r="G341" i="38"/>
  <c r="H341" i="38"/>
  <c r="G405" i="38"/>
  <c r="H405" i="38"/>
  <c r="G469" i="38"/>
  <c r="H469" i="38"/>
  <c r="G533" i="38"/>
  <c r="H533" i="38"/>
  <c r="G597" i="38"/>
  <c r="H597" i="38"/>
  <c r="G661" i="38"/>
  <c r="H661" i="38"/>
  <c r="G725" i="38"/>
  <c r="H725" i="38"/>
  <c r="G789" i="38"/>
  <c r="H789" i="38"/>
  <c r="G853" i="38"/>
  <c r="H853" i="38"/>
  <c r="G917" i="38"/>
  <c r="H917" i="38"/>
  <c r="G981" i="38"/>
  <c r="H981" i="38"/>
  <c r="H724" i="38"/>
  <c r="G724" i="38"/>
  <c r="H788" i="38"/>
  <c r="G788" i="38"/>
  <c r="H852" i="38"/>
  <c r="G852" i="38"/>
  <c r="H916" i="38"/>
  <c r="G916" i="38"/>
  <c r="H980" i="38"/>
  <c r="G980" i="38"/>
  <c r="G42" i="38"/>
  <c r="H42" i="38"/>
  <c r="H386" i="38"/>
  <c r="G386" i="38"/>
  <c r="G303" i="38"/>
  <c r="H303" i="38"/>
  <c r="G72" i="38"/>
  <c r="H72" i="38"/>
  <c r="G520" i="38"/>
  <c r="H520" i="38"/>
  <c r="G254" i="38"/>
  <c r="H254" i="38"/>
  <c r="G702" i="38"/>
  <c r="H702" i="38"/>
  <c r="G808" i="38"/>
  <c r="H808" i="38"/>
  <c r="G974" i="38"/>
  <c r="H974" i="38"/>
  <c r="G922" i="38"/>
  <c r="H922" i="38"/>
  <c r="G281" i="38"/>
  <c r="H281" i="38"/>
  <c r="G473" i="38"/>
  <c r="H473" i="38"/>
  <c r="G857" i="38"/>
  <c r="H857" i="38"/>
  <c r="H985" i="38"/>
  <c r="G985" i="38"/>
  <c r="G116" i="38"/>
  <c r="H116" i="38"/>
  <c r="G244" i="38"/>
  <c r="H244" i="38"/>
  <c r="G436" i="38"/>
  <c r="H436" i="38"/>
  <c r="G692" i="38"/>
  <c r="H692" i="38"/>
  <c r="G1019" i="38"/>
  <c r="H1019" i="38"/>
  <c r="G539" i="38"/>
  <c r="H539" i="38"/>
  <c r="G115" i="38"/>
  <c r="H115" i="38"/>
  <c r="G611" i="38"/>
  <c r="H611" i="38"/>
  <c r="G91" i="38"/>
  <c r="H91" i="38"/>
  <c r="H355" i="38"/>
  <c r="G355" i="38"/>
  <c r="G619" i="38"/>
  <c r="H619" i="38"/>
  <c r="G875" i="38"/>
  <c r="H875" i="38"/>
  <c r="H77" i="38"/>
  <c r="G77" i="38"/>
  <c r="H205" i="38"/>
  <c r="G205" i="38"/>
  <c r="G333" i="38"/>
  <c r="H333" i="38"/>
  <c r="G461" i="38"/>
  <c r="H461" i="38"/>
  <c r="G589" i="38"/>
  <c r="H589" i="38"/>
  <c r="G717" i="38"/>
  <c r="H717" i="38"/>
  <c r="G845" i="38"/>
  <c r="H845" i="38"/>
  <c r="G973" i="38"/>
  <c r="H973" i="38"/>
  <c r="H780" i="38"/>
  <c r="G780" i="38"/>
  <c r="H908" i="38"/>
  <c r="G908" i="38"/>
  <c r="H972" i="38"/>
  <c r="G972" i="38"/>
  <c r="G122" i="38"/>
  <c r="H122" i="38"/>
  <c r="G202" i="38"/>
  <c r="H202" i="38"/>
  <c r="G274" i="38"/>
  <c r="H274" i="38"/>
  <c r="H378" i="38"/>
  <c r="G378" i="38"/>
  <c r="G266" i="38"/>
  <c r="H266" i="38"/>
  <c r="H418" i="38"/>
  <c r="G418" i="38"/>
  <c r="G30" i="38"/>
  <c r="H30" i="38"/>
  <c r="G63" i="38"/>
  <c r="H63" i="38"/>
  <c r="G127" i="38"/>
  <c r="H127" i="38"/>
  <c r="G191" i="38"/>
  <c r="H191" i="38"/>
  <c r="G255" i="38"/>
  <c r="H255" i="38"/>
  <c r="G319" i="38"/>
  <c r="H319" i="38"/>
  <c r="G383" i="38"/>
  <c r="H383" i="38"/>
  <c r="G447" i="38"/>
  <c r="H447" i="38"/>
  <c r="G511" i="38"/>
  <c r="H511" i="38"/>
  <c r="H575" i="38"/>
  <c r="G575" i="38"/>
  <c r="H639" i="38"/>
  <c r="G639" i="38"/>
  <c r="H703" i="38"/>
  <c r="G703" i="38"/>
  <c r="G88" i="38"/>
  <c r="H88" i="38"/>
  <c r="H152" i="38"/>
  <c r="G152" i="38"/>
  <c r="H216" i="38"/>
  <c r="G216" i="38"/>
  <c r="G280" i="38"/>
  <c r="H280" i="38"/>
  <c r="G344" i="38"/>
  <c r="H344" i="38"/>
  <c r="G408" i="38"/>
  <c r="H408" i="38"/>
  <c r="G472" i="38"/>
  <c r="H472" i="38"/>
  <c r="G536" i="38"/>
  <c r="H536" i="38"/>
  <c r="G600" i="38"/>
  <c r="H600" i="38"/>
  <c r="G664" i="38"/>
  <c r="H664" i="38"/>
  <c r="G78" i="38"/>
  <c r="H78" i="38"/>
  <c r="G142" i="38"/>
  <c r="H142" i="38"/>
  <c r="G206" i="38"/>
  <c r="H206" i="38"/>
  <c r="G270" i="38"/>
  <c r="H270" i="38"/>
  <c r="G334" i="38"/>
  <c r="H334" i="38"/>
  <c r="G398" i="38"/>
  <c r="H398" i="38"/>
  <c r="G462" i="38"/>
  <c r="H462" i="38"/>
  <c r="G526" i="38"/>
  <c r="H526" i="38"/>
  <c r="G590" i="38"/>
  <c r="H590" i="38"/>
  <c r="G654" i="38"/>
  <c r="H654" i="38"/>
  <c r="G718" i="38"/>
  <c r="H718" i="38"/>
  <c r="H751" i="38"/>
  <c r="G751" i="38"/>
  <c r="H815" i="38"/>
  <c r="G815" i="38"/>
  <c r="H879" i="38"/>
  <c r="G879" i="38"/>
  <c r="G943" i="38"/>
  <c r="H943" i="38"/>
  <c r="G1007" i="38"/>
  <c r="H1007" i="38"/>
  <c r="H760" i="38"/>
  <c r="G760" i="38"/>
  <c r="H824" i="38"/>
  <c r="G824" i="38"/>
  <c r="H888" i="38"/>
  <c r="G888" i="38"/>
  <c r="G952" i="38"/>
  <c r="H952" i="38"/>
  <c r="G1016" i="38"/>
  <c r="H1016" i="38"/>
  <c r="G798" i="38"/>
  <c r="H798" i="38"/>
  <c r="G862" i="38"/>
  <c r="H862" i="38"/>
  <c r="G926" i="38"/>
  <c r="H926" i="38"/>
  <c r="G990" i="38"/>
  <c r="H990" i="38"/>
  <c r="G546" i="38"/>
  <c r="H546" i="38"/>
  <c r="G714" i="38"/>
  <c r="H714" i="38"/>
  <c r="G906" i="38"/>
  <c r="H906" i="38"/>
  <c r="G594" i="38"/>
  <c r="H594" i="38"/>
  <c r="G778" i="38"/>
  <c r="H778" i="38"/>
  <c r="G962" i="38"/>
  <c r="H962" i="38"/>
  <c r="G666" i="38"/>
  <c r="H666" i="38"/>
  <c r="G866" i="38"/>
  <c r="H866" i="38"/>
  <c r="H41" i="38"/>
  <c r="G41" i="38"/>
  <c r="H105" i="38"/>
  <c r="G105" i="38"/>
  <c r="G169" i="38"/>
  <c r="H169" i="38"/>
  <c r="G233" i="38"/>
  <c r="H233" i="38"/>
  <c r="G297" i="38"/>
  <c r="H297" i="38"/>
  <c r="G361" i="38"/>
  <c r="H361" i="38"/>
  <c r="G425" i="38"/>
  <c r="H425" i="38"/>
  <c r="G489" i="38"/>
  <c r="H489" i="38"/>
  <c r="H553" i="38"/>
  <c r="G553" i="38"/>
  <c r="H617" i="38"/>
  <c r="G617" i="38"/>
  <c r="H681" i="38"/>
  <c r="G681" i="38"/>
  <c r="G745" i="38"/>
  <c r="H745" i="38"/>
  <c r="G809" i="38"/>
  <c r="H809" i="38"/>
  <c r="G873" i="38"/>
  <c r="H873" i="38"/>
  <c r="H937" i="38"/>
  <c r="G937" i="38"/>
  <c r="H1001" i="38"/>
  <c r="G1001" i="38"/>
  <c r="G68" i="38"/>
  <c r="H68" i="38"/>
  <c r="G132" i="38"/>
  <c r="H132" i="38"/>
  <c r="G196" i="38"/>
  <c r="H196" i="38"/>
  <c r="H260" i="38"/>
  <c r="G260" i="38"/>
  <c r="H324" i="38"/>
  <c r="G324" i="38"/>
  <c r="G388" i="38"/>
  <c r="H388" i="38"/>
  <c r="G452" i="38"/>
  <c r="H452" i="38"/>
  <c r="G516" i="38"/>
  <c r="H516" i="38"/>
  <c r="G580" i="38"/>
  <c r="H580" i="38"/>
  <c r="G644" i="38"/>
  <c r="H644" i="38"/>
  <c r="G43" i="38"/>
  <c r="H43" i="38"/>
  <c r="H299" i="38"/>
  <c r="G299" i="38"/>
  <c r="G563" i="38"/>
  <c r="H563" i="38"/>
  <c r="G827" i="38"/>
  <c r="H827" i="38"/>
  <c r="G67" i="38"/>
  <c r="H67" i="38"/>
  <c r="H347" i="38"/>
  <c r="G347" i="38"/>
  <c r="G603" i="38"/>
  <c r="H603" i="38"/>
  <c r="G899" i="38"/>
  <c r="H899" i="38"/>
  <c r="G179" i="38"/>
  <c r="H179" i="38"/>
  <c r="G435" i="38"/>
  <c r="H435" i="38"/>
  <c r="G675" i="38"/>
  <c r="H675" i="38"/>
  <c r="G915" i="38"/>
  <c r="H915" i="38"/>
  <c r="G155" i="38"/>
  <c r="H155" i="38"/>
  <c r="G419" i="38"/>
  <c r="H419" i="38"/>
  <c r="G691" i="38"/>
  <c r="H691" i="38"/>
  <c r="G939" i="38"/>
  <c r="H939" i="38"/>
  <c r="G29" i="38"/>
  <c r="H29" i="38"/>
  <c r="H93" i="38"/>
  <c r="G93" i="38"/>
  <c r="H157" i="38"/>
  <c r="G157" i="38"/>
  <c r="H221" i="38"/>
  <c r="G221" i="38"/>
  <c r="G285" i="38"/>
  <c r="H285" i="38"/>
  <c r="G349" i="38"/>
  <c r="H349" i="38"/>
  <c r="G413" i="38"/>
  <c r="H413" i="38"/>
  <c r="G477" i="38"/>
  <c r="H477" i="38"/>
  <c r="G541" i="38"/>
  <c r="H541" i="38"/>
  <c r="G605" i="38"/>
  <c r="H605" i="38"/>
  <c r="G669" i="38"/>
  <c r="H669" i="38"/>
  <c r="G733" i="38"/>
  <c r="H733" i="38"/>
  <c r="G797" i="38"/>
  <c r="H797" i="38"/>
  <c r="G861" i="38"/>
  <c r="H861" i="38"/>
  <c r="G925" i="38"/>
  <c r="H925" i="38"/>
  <c r="G989" i="38"/>
  <c r="H989" i="38"/>
  <c r="H732" i="38"/>
  <c r="G732" i="38"/>
  <c r="H796" i="38"/>
  <c r="G796" i="38"/>
  <c r="H860" i="38"/>
  <c r="G860" i="38"/>
  <c r="H924" i="38"/>
  <c r="G924" i="38"/>
  <c r="H988" i="38"/>
  <c r="G988" i="38"/>
  <c r="G50" i="38"/>
  <c r="H50" i="38"/>
  <c r="G338" i="38"/>
  <c r="H338" i="38"/>
  <c r="G239" i="38"/>
  <c r="H239" i="38"/>
  <c r="H687" i="38"/>
  <c r="G687" i="38"/>
  <c r="G392" i="38"/>
  <c r="H392" i="38"/>
  <c r="G190" i="38"/>
  <c r="H190" i="38"/>
  <c r="G638" i="38"/>
  <c r="H638" i="38"/>
  <c r="G744" i="38"/>
  <c r="H744" i="38"/>
  <c r="G910" i="38"/>
  <c r="H910" i="38"/>
  <c r="G730" i="38"/>
  <c r="H730" i="38"/>
  <c r="G217" i="38"/>
  <c r="H217" i="38"/>
  <c r="H601" i="38"/>
  <c r="G601" i="38"/>
  <c r="G564" i="38"/>
  <c r="H564" i="38"/>
  <c r="H210" i="38"/>
  <c r="G210" i="38"/>
  <c r="G38" i="38"/>
  <c r="H38" i="38"/>
  <c r="G327" i="38"/>
  <c r="H327" i="38"/>
  <c r="G96" i="38"/>
  <c r="H96" i="38"/>
  <c r="G416" i="38"/>
  <c r="H416" i="38"/>
  <c r="G86" i="38"/>
  <c r="H86" i="38"/>
  <c r="G406" i="38"/>
  <c r="H406" i="38"/>
  <c r="H759" i="38"/>
  <c r="G759" i="38"/>
  <c r="G768" i="38"/>
  <c r="H768" i="38"/>
  <c r="G934" i="38"/>
  <c r="H934" i="38"/>
  <c r="G986" i="38"/>
  <c r="H986" i="38"/>
  <c r="G753" i="38"/>
  <c r="H753" i="38"/>
  <c r="G817" i="38"/>
  <c r="H817" i="38"/>
  <c r="G881" i="38"/>
  <c r="H881" i="38"/>
  <c r="H945" i="38"/>
  <c r="G945" i="38"/>
  <c r="H1009" i="38"/>
  <c r="G1009" i="38"/>
  <c r="G76" i="38"/>
  <c r="H76" i="38"/>
  <c r="G140" i="38"/>
  <c r="H140" i="38"/>
  <c r="G204" i="38"/>
  <c r="H204" i="38"/>
  <c r="H268" i="38"/>
  <c r="G268" i="38"/>
  <c r="H332" i="38"/>
  <c r="G332" i="38"/>
  <c r="G396" i="38"/>
  <c r="H396" i="38"/>
  <c r="G460" i="38"/>
  <c r="H460" i="38"/>
  <c r="G524" i="38"/>
  <c r="H524" i="38"/>
  <c r="G588" i="38"/>
  <c r="H588" i="38"/>
  <c r="G652" i="38"/>
  <c r="H652" i="38"/>
  <c r="G75" i="38"/>
  <c r="H75" i="38"/>
  <c r="H331" i="38"/>
  <c r="G331" i="38"/>
  <c r="G595" i="38"/>
  <c r="H595" i="38"/>
  <c r="G867" i="38"/>
  <c r="H867" i="38"/>
  <c r="G99" i="38"/>
  <c r="H99" i="38"/>
  <c r="G379" i="38"/>
  <c r="H379" i="38"/>
  <c r="G635" i="38"/>
  <c r="H635" i="38"/>
  <c r="G931" i="38"/>
  <c r="H931" i="38"/>
  <c r="G211" i="38"/>
  <c r="H211" i="38"/>
  <c r="G459" i="38"/>
  <c r="H459" i="38"/>
  <c r="G707" i="38"/>
  <c r="H707" i="38"/>
  <c r="G947" i="38"/>
  <c r="H947" i="38"/>
  <c r="G187" i="38"/>
  <c r="H187" i="38"/>
  <c r="G451" i="38"/>
  <c r="H451" i="38"/>
  <c r="G723" i="38"/>
  <c r="H723" i="38"/>
  <c r="G979" i="38"/>
  <c r="H979" i="38"/>
  <c r="H37" i="38"/>
  <c r="G37" i="38"/>
  <c r="H101" i="38"/>
  <c r="G101" i="38"/>
  <c r="H165" i="38"/>
  <c r="G165" i="38"/>
  <c r="H229" i="38"/>
  <c r="G229" i="38"/>
  <c r="G293" i="38"/>
  <c r="H293" i="38"/>
  <c r="G357" i="38"/>
  <c r="H357" i="38"/>
  <c r="G421" i="38"/>
  <c r="H421" i="38"/>
  <c r="G485" i="38"/>
  <c r="H485" i="38"/>
  <c r="G549" i="38"/>
  <c r="H549" i="38"/>
  <c r="G613" i="38"/>
  <c r="H613" i="38"/>
  <c r="G677" i="38"/>
  <c r="H677" i="38"/>
  <c r="G741" i="38"/>
  <c r="H741" i="38"/>
  <c r="G805" i="38"/>
  <c r="H805" i="38"/>
  <c r="G869" i="38"/>
  <c r="H869" i="38"/>
  <c r="G933" i="38"/>
  <c r="H933" i="38"/>
  <c r="G997" i="38"/>
  <c r="H997" i="38"/>
  <c r="H740" i="38"/>
  <c r="G740" i="38"/>
  <c r="H804" i="38"/>
  <c r="G804" i="38"/>
  <c r="H868" i="38"/>
  <c r="G868" i="38"/>
  <c r="H932" i="38"/>
  <c r="G932" i="38"/>
  <c r="H996" i="38"/>
  <c r="G996" i="38"/>
  <c r="H58" i="38"/>
  <c r="G58" i="38"/>
  <c r="G250" i="38"/>
  <c r="H250" i="38"/>
  <c r="G175" i="38"/>
  <c r="H175" i="38"/>
  <c r="H559" i="38"/>
  <c r="G559" i="38"/>
  <c r="G328" i="38"/>
  <c r="H328" i="38"/>
  <c r="G126" i="38"/>
  <c r="H126" i="38"/>
  <c r="G574" i="38"/>
  <c r="H574" i="38"/>
  <c r="G991" i="38"/>
  <c r="H991" i="38"/>
  <c r="G846" i="38"/>
  <c r="H846" i="38"/>
  <c r="H530" i="38"/>
  <c r="G530" i="38"/>
  <c r="G153" i="38"/>
  <c r="H153" i="38"/>
  <c r="G537" i="38"/>
  <c r="H537" i="38"/>
  <c r="G500" i="38"/>
  <c r="H500" i="38"/>
  <c r="G282" i="38"/>
  <c r="H282" i="38"/>
  <c r="G71" i="38"/>
  <c r="H71" i="38"/>
  <c r="G455" i="38"/>
  <c r="H455" i="38"/>
  <c r="H160" i="38"/>
  <c r="G160" i="38"/>
  <c r="G480" i="38"/>
  <c r="H480" i="38"/>
  <c r="G150" i="38"/>
  <c r="H150" i="38"/>
  <c r="G470" i="38"/>
  <c r="H470" i="38"/>
  <c r="G726" i="38"/>
  <c r="H726" i="38"/>
  <c r="G1015" i="38"/>
  <c r="H1015" i="38"/>
  <c r="G806" i="38"/>
  <c r="H806" i="38"/>
  <c r="G938" i="38"/>
  <c r="H938" i="38"/>
  <c r="H49" i="38"/>
  <c r="G49" i="38"/>
  <c r="H625" i="38"/>
  <c r="G625" i="38"/>
  <c r="G322" i="38"/>
  <c r="H322" i="38"/>
  <c r="G46" i="38"/>
  <c r="H46" i="38"/>
  <c r="G79" i="38"/>
  <c r="H79" i="38"/>
  <c r="G143" i="38"/>
  <c r="H143" i="38"/>
  <c r="G207" i="38"/>
  <c r="H207" i="38"/>
  <c r="G271" i="38"/>
  <c r="H271" i="38"/>
  <c r="G335" i="38"/>
  <c r="H335" i="38"/>
  <c r="G399" i="38"/>
  <c r="H399" i="38"/>
  <c r="G463" i="38"/>
  <c r="H463" i="38"/>
  <c r="G527" i="38"/>
  <c r="H527" i="38"/>
  <c r="H591" i="38"/>
  <c r="G591" i="38"/>
  <c r="H655" i="38"/>
  <c r="G655" i="38"/>
  <c r="G40" i="38"/>
  <c r="H40" i="38"/>
  <c r="G104" i="38"/>
  <c r="H104" i="38"/>
  <c r="H168" i="38"/>
  <c r="G168" i="38"/>
  <c r="H232" i="38"/>
  <c r="G232" i="38"/>
  <c r="G296" i="38"/>
  <c r="H296" i="38"/>
  <c r="G360" i="38"/>
  <c r="H360" i="38"/>
  <c r="G424" i="38"/>
  <c r="H424" i="38"/>
  <c r="G488" i="38"/>
  <c r="H488" i="38"/>
  <c r="G552" i="38"/>
  <c r="H552" i="38"/>
  <c r="G616" i="38"/>
  <c r="H616" i="38"/>
  <c r="G680" i="38"/>
  <c r="H680" i="38"/>
  <c r="G94" i="38"/>
  <c r="H94" i="38"/>
  <c r="G158" i="38"/>
  <c r="H158" i="38"/>
  <c r="G222" i="38"/>
  <c r="H222" i="38"/>
  <c r="G286" i="38"/>
  <c r="H286" i="38"/>
  <c r="G350" i="38"/>
  <c r="H350" i="38"/>
  <c r="G414" i="38"/>
  <c r="H414" i="38"/>
  <c r="G478" i="38"/>
  <c r="H478" i="38"/>
  <c r="G542" i="38"/>
  <c r="H542" i="38"/>
  <c r="G606" i="38"/>
  <c r="H606" i="38"/>
  <c r="G670" i="38"/>
  <c r="H670" i="38"/>
  <c r="G734" i="38"/>
  <c r="H734" i="38"/>
  <c r="H767" i="38"/>
  <c r="G767" i="38"/>
  <c r="H831" i="38"/>
  <c r="G831" i="38"/>
  <c r="H895" i="38"/>
  <c r="G895" i="38"/>
  <c r="G959" i="38"/>
  <c r="H959" i="38"/>
  <c r="G712" i="38"/>
  <c r="H712" i="38"/>
  <c r="G776" i="38"/>
  <c r="H776" i="38"/>
  <c r="H840" i="38"/>
  <c r="G840" i="38"/>
  <c r="G904" i="38"/>
  <c r="H904" i="38"/>
  <c r="G968" i="38"/>
  <c r="H968" i="38"/>
  <c r="G750" i="38"/>
  <c r="H750" i="38"/>
  <c r="G814" i="38"/>
  <c r="H814" i="38"/>
  <c r="G878" i="38"/>
  <c r="H878" i="38"/>
  <c r="G942" i="38"/>
  <c r="H942" i="38"/>
  <c r="G1006" i="38"/>
  <c r="H1006" i="38"/>
  <c r="G578" i="38"/>
  <c r="H578" i="38"/>
  <c r="G762" i="38"/>
  <c r="H762" i="38"/>
  <c r="G954" i="38"/>
  <c r="H954" i="38"/>
  <c r="G634" i="38"/>
  <c r="H634" i="38"/>
  <c r="G826" i="38"/>
  <c r="H826" i="38"/>
  <c r="G1010" i="38"/>
  <c r="H1010" i="38"/>
  <c r="G722" i="38"/>
  <c r="H722" i="38"/>
  <c r="G914" i="38"/>
  <c r="H914" i="38"/>
  <c r="H57" i="38"/>
  <c r="G57" i="38"/>
  <c r="G121" i="38"/>
  <c r="H121" i="38"/>
  <c r="G185" i="38"/>
  <c r="H185" i="38"/>
  <c r="G249" i="38"/>
  <c r="H249" i="38"/>
  <c r="G313" i="38"/>
  <c r="H313" i="38"/>
  <c r="G377" i="38"/>
  <c r="H377" i="38"/>
  <c r="G441" i="38"/>
  <c r="H441" i="38"/>
  <c r="G505" i="38"/>
  <c r="H505" i="38"/>
  <c r="H569" i="38"/>
  <c r="G569" i="38"/>
  <c r="H633" i="38"/>
  <c r="G633" i="38"/>
  <c r="H697" i="38"/>
  <c r="G697" i="38"/>
  <c r="G761" i="38"/>
  <c r="H761" i="38"/>
  <c r="G825" i="38"/>
  <c r="H825" i="38"/>
  <c r="G889" i="38"/>
  <c r="H889" i="38"/>
  <c r="H953" i="38"/>
  <c r="G953" i="38"/>
  <c r="H1017" i="38"/>
  <c r="G1017" i="38"/>
  <c r="G84" i="38"/>
  <c r="H84" i="38"/>
  <c r="G148" i="38"/>
  <c r="H148" i="38"/>
  <c r="G212" i="38"/>
  <c r="H212" i="38"/>
  <c r="H276" i="38"/>
  <c r="G276" i="38"/>
  <c r="H340" i="38"/>
  <c r="G340" i="38"/>
  <c r="G404" i="38"/>
  <c r="H404" i="38"/>
  <c r="G468" i="38"/>
  <c r="H468" i="38"/>
  <c r="G532" i="38"/>
  <c r="H532" i="38"/>
  <c r="G596" i="38"/>
  <c r="H596" i="38"/>
  <c r="G660" i="38"/>
  <c r="H660" i="38"/>
  <c r="G107" i="38"/>
  <c r="H107" i="38"/>
  <c r="H363" i="38"/>
  <c r="G363" i="38"/>
  <c r="G627" i="38"/>
  <c r="H627" i="38"/>
  <c r="G891" i="38"/>
  <c r="H891" i="38"/>
  <c r="G131" i="38"/>
  <c r="H131" i="38"/>
  <c r="G411" i="38"/>
  <c r="H411" i="38"/>
  <c r="G667" i="38"/>
  <c r="H667" i="38"/>
  <c r="G963" i="38"/>
  <c r="H963" i="38"/>
  <c r="G243" i="38"/>
  <c r="H243" i="38"/>
  <c r="G483" i="38"/>
  <c r="H483" i="38"/>
  <c r="G739" i="38"/>
  <c r="H739" i="38"/>
  <c r="G971" i="38"/>
  <c r="H971" i="38"/>
  <c r="G219" i="38"/>
  <c r="H219" i="38"/>
  <c r="G491" i="38"/>
  <c r="H491" i="38"/>
  <c r="G763" i="38"/>
  <c r="H763" i="38"/>
  <c r="G1011" i="38"/>
  <c r="H1011" i="38"/>
  <c r="H45" i="38"/>
  <c r="G45" i="38"/>
  <c r="H109" i="38"/>
  <c r="G109" i="38"/>
  <c r="H173" i="38"/>
  <c r="G173" i="38"/>
  <c r="H237" i="38"/>
  <c r="G237" i="38"/>
  <c r="G301" i="38"/>
  <c r="H301" i="38"/>
  <c r="G365" i="38"/>
  <c r="H365" i="38"/>
  <c r="G429" i="38"/>
  <c r="H429" i="38"/>
  <c r="G493" i="38"/>
  <c r="H493" i="38"/>
  <c r="G557" i="38"/>
  <c r="H557" i="38"/>
  <c r="G621" i="38"/>
  <c r="H621" i="38"/>
  <c r="G685" i="38"/>
  <c r="H685" i="38"/>
  <c r="G749" i="38"/>
  <c r="H749" i="38"/>
  <c r="G813" i="38"/>
  <c r="H813" i="38"/>
  <c r="G877" i="38"/>
  <c r="H877" i="38"/>
  <c r="G941" i="38"/>
  <c r="H941" i="38"/>
  <c r="G1005" i="38"/>
  <c r="H1005" i="38"/>
  <c r="H748" i="38"/>
  <c r="G748" i="38"/>
  <c r="H812" i="38"/>
  <c r="G812" i="38"/>
  <c r="H876" i="38"/>
  <c r="G876" i="38"/>
  <c r="H940" i="38"/>
  <c r="G940" i="38"/>
  <c r="H1004" i="38"/>
  <c r="G1004" i="38"/>
  <c r="H66" i="38"/>
  <c r="G66" i="38"/>
  <c r="G106" i="38"/>
  <c r="H106" i="38"/>
  <c r="G47" i="38"/>
  <c r="H47" i="38"/>
  <c r="G495" i="38"/>
  <c r="H495" i="38"/>
  <c r="G264" i="38"/>
  <c r="H264" i="38"/>
  <c r="G648" i="38"/>
  <c r="H648" i="38"/>
  <c r="G510" i="38"/>
  <c r="H510" i="38"/>
  <c r="H863" i="38"/>
  <c r="G863" i="38"/>
  <c r="G1000" i="38"/>
  <c r="H1000" i="38"/>
  <c r="G858" i="38"/>
  <c r="H858" i="38"/>
  <c r="H89" i="38"/>
  <c r="G89" i="38"/>
  <c r="G729" i="38"/>
  <c r="H729" i="38"/>
  <c r="G499" i="38"/>
  <c r="H499" i="38"/>
  <c r="H394" i="38"/>
  <c r="G394" i="38"/>
  <c r="G135" i="38"/>
  <c r="H135" i="38"/>
  <c r="G391" i="38"/>
  <c r="H391" i="38"/>
  <c r="H647" i="38"/>
  <c r="G647" i="38"/>
  <c r="G352" i="38"/>
  <c r="H352" i="38"/>
  <c r="G672" i="38"/>
  <c r="H672" i="38"/>
  <c r="G278" i="38"/>
  <c r="H278" i="38"/>
  <c r="G534" i="38"/>
  <c r="H534" i="38"/>
  <c r="H823" i="38"/>
  <c r="G823" i="38"/>
  <c r="G832" i="38"/>
  <c r="H832" i="38"/>
  <c r="G742" i="38"/>
  <c r="H742" i="38"/>
  <c r="G562" i="38"/>
  <c r="H562" i="38"/>
  <c r="G802" i="38"/>
  <c r="H802" i="38"/>
  <c r="G177" i="38"/>
  <c r="H177" i="38"/>
  <c r="G305" i="38"/>
  <c r="H305" i="38"/>
  <c r="G433" i="38"/>
  <c r="H433" i="38"/>
  <c r="H561" i="38"/>
  <c r="G561" i="38"/>
  <c r="H146" i="38"/>
  <c r="G146" i="38"/>
  <c r="G290" i="38"/>
  <c r="H290" i="38"/>
  <c r="H402" i="38"/>
  <c r="G402" i="38"/>
  <c r="H450" i="38"/>
  <c r="G450" i="38"/>
  <c r="H162" i="38"/>
  <c r="G162" i="38"/>
  <c r="H226" i="38"/>
  <c r="G226" i="38"/>
  <c r="G298" i="38"/>
  <c r="H298" i="38"/>
  <c r="H426" i="38"/>
  <c r="G426" i="38"/>
  <c r="G346" i="38"/>
  <c r="H346" i="38"/>
  <c r="H474" i="38"/>
  <c r="G474" i="38"/>
  <c r="G54" i="38"/>
  <c r="H54" i="38"/>
  <c r="G87" i="38"/>
  <c r="H87" i="38"/>
  <c r="G151" i="38"/>
  <c r="H151" i="38"/>
  <c r="G215" i="38"/>
  <c r="H215" i="38"/>
  <c r="G279" i="38"/>
  <c r="H279" i="38"/>
  <c r="G343" i="38"/>
  <c r="H343" i="38"/>
  <c r="G407" i="38"/>
  <c r="H407" i="38"/>
  <c r="G471" i="38"/>
  <c r="H471" i="38"/>
  <c r="G535" i="38"/>
  <c r="H535" i="38"/>
  <c r="H599" i="38"/>
  <c r="G599" i="38"/>
  <c r="H663" i="38"/>
  <c r="G663" i="38"/>
  <c r="G48" i="38"/>
  <c r="H48" i="38"/>
  <c r="H112" i="38"/>
  <c r="G112" i="38"/>
  <c r="H176" i="38"/>
  <c r="G176" i="38"/>
  <c r="H240" i="38"/>
  <c r="G240" i="38"/>
  <c r="G304" i="38"/>
  <c r="H304" i="38"/>
  <c r="G368" i="38"/>
  <c r="H368" i="38"/>
  <c r="G432" i="38"/>
  <c r="H432" i="38"/>
  <c r="G496" i="38"/>
  <c r="H496" i="38"/>
  <c r="G560" i="38"/>
  <c r="H560" i="38"/>
  <c r="G624" i="38"/>
  <c r="H624" i="38"/>
  <c r="G688" i="38"/>
  <c r="H688" i="38"/>
  <c r="G102" i="38"/>
  <c r="H102" i="38"/>
  <c r="G166" i="38"/>
  <c r="H166" i="38"/>
  <c r="G230" i="38"/>
  <c r="H230" i="38"/>
  <c r="G294" i="38"/>
  <c r="H294" i="38"/>
  <c r="G358" i="38"/>
  <c r="H358" i="38"/>
  <c r="G422" i="38"/>
  <c r="H422" i="38"/>
  <c r="G486" i="38"/>
  <c r="H486" i="38"/>
  <c r="G550" i="38"/>
  <c r="H550" i="38"/>
  <c r="G614" i="38"/>
  <c r="H614" i="38"/>
  <c r="G678" i="38"/>
  <c r="H678" i="38"/>
  <c r="H711" i="38"/>
  <c r="G711" i="38"/>
  <c r="H775" i="38"/>
  <c r="G775" i="38"/>
  <c r="H839" i="38"/>
  <c r="G839" i="38"/>
  <c r="G903" i="38"/>
  <c r="H903" i="38"/>
  <c r="G967" i="38"/>
  <c r="H967" i="38"/>
  <c r="H720" i="38"/>
  <c r="G720" i="38"/>
  <c r="H784" i="38"/>
  <c r="G784" i="38"/>
  <c r="G848" i="38"/>
  <c r="H848" i="38"/>
  <c r="G912" i="38"/>
  <c r="H912" i="38"/>
  <c r="G976" i="38"/>
  <c r="H976" i="38"/>
  <c r="G758" i="38"/>
  <c r="H758" i="38"/>
  <c r="G822" i="38"/>
  <c r="H822" i="38"/>
  <c r="G886" i="38"/>
  <c r="H886" i="38"/>
  <c r="G950" i="38"/>
  <c r="H950" i="38"/>
  <c r="G1014" i="38"/>
  <c r="H1014" i="38"/>
  <c r="G602" i="38"/>
  <c r="H602" i="38"/>
  <c r="G786" i="38"/>
  <c r="H786" i="38"/>
  <c r="G978" i="38"/>
  <c r="H978" i="38"/>
  <c r="G658" i="38"/>
  <c r="H658" i="38"/>
  <c r="G850" i="38"/>
  <c r="H850" i="38"/>
  <c r="H522" i="38"/>
  <c r="G522" i="38"/>
  <c r="G746" i="38"/>
  <c r="H746" i="38"/>
  <c r="G930" i="38"/>
  <c r="H930" i="38"/>
  <c r="H65" i="38"/>
  <c r="G65" i="38"/>
  <c r="G129" i="38"/>
  <c r="H129" i="38"/>
  <c r="G193" i="38"/>
  <c r="H193" i="38"/>
  <c r="G257" i="38"/>
  <c r="H257" i="38"/>
  <c r="G321" i="38"/>
  <c r="H321" i="38"/>
  <c r="G385" i="38"/>
  <c r="H385" i="38"/>
  <c r="G449" i="38"/>
  <c r="H449" i="38"/>
  <c r="G513" i="38"/>
  <c r="H513" i="38"/>
  <c r="H577" i="38"/>
  <c r="G577" i="38"/>
  <c r="H641" i="38"/>
  <c r="G641" i="38"/>
  <c r="H705" i="38"/>
  <c r="G705" i="38"/>
  <c r="G769" i="38"/>
  <c r="H769" i="38"/>
  <c r="G833" i="38"/>
  <c r="H833" i="38"/>
  <c r="G897" i="38"/>
  <c r="H897" i="38"/>
  <c r="H961" i="38"/>
  <c r="G961" i="38"/>
  <c r="G28" i="38"/>
  <c r="H28" i="38"/>
  <c r="G92" i="38"/>
  <c r="H92" i="38"/>
  <c r="G156" i="38"/>
  <c r="H156" i="38"/>
  <c r="G220" i="38"/>
  <c r="H220" i="38"/>
  <c r="H284" i="38"/>
  <c r="G284" i="38"/>
  <c r="H348" i="38"/>
  <c r="G348" i="38"/>
  <c r="G412" i="38"/>
  <c r="H412" i="38"/>
  <c r="G476" i="38"/>
  <c r="H476" i="38"/>
  <c r="G540" i="38"/>
  <c r="H540" i="38"/>
  <c r="G604" i="38"/>
  <c r="H604" i="38"/>
  <c r="G668" i="38"/>
  <c r="H668" i="38"/>
  <c r="G139" i="38"/>
  <c r="H139" i="38"/>
  <c r="G395" i="38"/>
  <c r="H395" i="38"/>
  <c r="G659" i="38"/>
  <c r="H659" i="38"/>
  <c r="G923" i="38"/>
  <c r="H923" i="38"/>
  <c r="G163" i="38"/>
  <c r="H163" i="38"/>
  <c r="G443" i="38"/>
  <c r="H443" i="38"/>
  <c r="G715" i="38"/>
  <c r="H715" i="38"/>
  <c r="G995" i="38"/>
  <c r="H995" i="38"/>
  <c r="H275" i="38"/>
  <c r="G275" i="38"/>
  <c r="G515" i="38"/>
  <c r="H515" i="38"/>
  <c r="G771" i="38"/>
  <c r="H771" i="38"/>
  <c r="G1003" i="38"/>
  <c r="H1003" i="38"/>
  <c r="G251" i="38"/>
  <c r="H251" i="38"/>
  <c r="G523" i="38"/>
  <c r="H523" i="38"/>
  <c r="G795" i="38"/>
  <c r="H795" i="38"/>
  <c r="H283" i="38"/>
  <c r="G283" i="38"/>
  <c r="H53" i="38"/>
  <c r="G53" i="38"/>
  <c r="H117" i="38"/>
  <c r="G117" i="38"/>
  <c r="H181" i="38"/>
  <c r="G181" i="38"/>
  <c r="H245" i="38"/>
  <c r="G245" i="38"/>
  <c r="G309" i="38"/>
  <c r="H309" i="38"/>
  <c r="G373" i="38"/>
  <c r="H373" i="38"/>
  <c r="G437" i="38"/>
  <c r="H437" i="38"/>
  <c r="G501" i="38"/>
  <c r="H501" i="38"/>
  <c r="G565" i="38"/>
  <c r="H565" i="38"/>
  <c r="G629" i="38"/>
  <c r="H629" i="38"/>
  <c r="G693" i="38"/>
  <c r="H693" i="38"/>
  <c r="G757" i="38"/>
  <c r="H757" i="38"/>
  <c r="G821" i="38"/>
  <c r="H821" i="38"/>
  <c r="G885" i="38"/>
  <c r="H885" i="38"/>
  <c r="G949" i="38"/>
  <c r="H949" i="38"/>
  <c r="G1013" i="38"/>
  <c r="H1013" i="38"/>
  <c r="H756" i="38"/>
  <c r="G756" i="38"/>
  <c r="H820" i="38"/>
  <c r="G820" i="38"/>
  <c r="H884" i="38"/>
  <c r="G884" i="38"/>
  <c r="H948" i="38"/>
  <c r="G948" i="38"/>
  <c r="H1012" i="38"/>
  <c r="G1012" i="38"/>
  <c r="G74" i="38"/>
  <c r="H74" i="38"/>
  <c r="G186" i="38"/>
  <c r="H186" i="38"/>
  <c r="H506" i="38"/>
  <c r="G506" i="38"/>
  <c r="G431" i="38"/>
  <c r="H431" i="38"/>
  <c r="H200" i="38"/>
  <c r="G200" i="38"/>
  <c r="G62" i="38"/>
  <c r="H62" i="38"/>
  <c r="G446" i="38"/>
  <c r="H446" i="38"/>
  <c r="G927" i="38"/>
  <c r="H927" i="38"/>
  <c r="G782" i="38"/>
  <c r="H782" i="38"/>
  <c r="H665" i="38"/>
  <c r="G665" i="38"/>
  <c r="G227" i="38"/>
  <c r="H227" i="38"/>
  <c r="G306" i="38"/>
  <c r="H306" i="38"/>
  <c r="G199" i="38"/>
  <c r="H199" i="38"/>
  <c r="G519" i="38"/>
  <c r="H519" i="38"/>
  <c r="G32" i="38"/>
  <c r="H32" i="38"/>
  <c r="G288" i="38"/>
  <c r="H288" i="38"/>
  <c r="G544" i="38"/>
  <c r="H544" i="38"/>
  <c r="G214" i="38"/>
  <c r="H214" i="38"/>
  <c r="G598" i="38"/>
  <c r="H598" i="38"/>
  <c r="H887" i="38"/>
  <c r="G887" i="38"/>
  <c r="G896" i="38"/>
  <c r="H896" i="38"/>
  <c r="G870" i="38"/>
  <c r="H870" i="38"/>
  <c r="G738" i="38"/>
  <c r="H738" i="38"/>
  <c r="G690" i="38"/>
  <c r="H690" i="38"/>
  <c r="G113" i="38"/>
  <c r="H113" i="38"/>
  <c r="G241" i="38"/>
  <c r="H241" i="38"/>
  <c r="G369" i="38"/>
  <c r="H369" i="38"/>
  <c r="H689" i="38"/>
  <c r="G689" i="38"/>
  <c r="G218" i="38"/>
  <c r="H218" i="38"/>
  <c r="G170" i="38"/>
  <c r="H170" i="38"/>
  <c r="G234" i="38"/>
  <c r="H234" i="38"/>
  <c r="G314" i="38"/>
  <c r="H314" i="38"/>
  <c r="H442" i="38"/>
  <c r="G442" i="38"/>
  <c r="G354" i="38"/>
  <c r="H354" i="38"/>
  <c r="H482" i="38"/>
  <c r="G482" i="38"/>
  <c r="G31" i="38"/>
  <c r="H31" i="38"/>
  <c r="G95" i="38"/>
  <c r="H95" i="38"/>
  <c r="G159" i="38"/>
  <c r="H159" i="38"/>
  <c r="G223" i="38"/>
  <c r="H223" i="38"/>
  <c r="G287" i="38"/>
  <c r="H287" i="38"/>
  <c r="G351" i="38"/>
  <c r="H351" i="38"/>
  <c r="G415" i="38"/>
  <c r="H415" i="38"/>
  <c r="G479" i="38"/>
  <c r="H479" i="38"/>
  <c r="H543" i="38"/>
  <c r="G543" i="38"/>
  <c r="H607" i="38"/>
  <c r="G607" i="38"/>
  <c r="H671" i="38"/>
  <c r="G671" i="38"/>
  <c r="G56" i="38"/>
  <c r="H56" i="38"/>
  <c r="H120" i="38"/>
  <c r="G120" i="38"/>
  <c r="H184" i="38"/>
  <c r="G184" i="38"/>
  <c r="H248" i="38"/>
  <c r="G248" i="38"/>
  <c r="G312" i="38"/>
  <c r="H312" i="38"/>
  <c r="G376" i="38"/>
  <c r="H376" i="38"/>
  <c r="G440" i="38"/>
  <c r="H440" i="38"/>
  <c r="G504" i="38"/>
  <c r="H504" i="38"/>
  <c r="G568" i="38"/>
  <c r="H568" i="38"/>
  <c r="G632" i="38"/>
  <c r="H632" i="38"/>
  <c r="G696" i="38"/>
  <c r="H696" i="38"/>
  <c r="G110" i="38"/>
  <c r="H110" i="38"/>
  <c r="G174" i="38"/>
  <c r="H174" i="38"/>
  <c r="G238" i="38"/>
  <c r="H238" i="38"/>
  <c r="G302" i="38"/>
  <c r="H302" i="38"/>
  <c r="G366" i="38"/>
  <c r="H366" i="38"/>
  <c r="G430" i="38"/>
  <c r="H430" i="38"/>
  <c r="G494" i="38"/>
  <c r="H494" i="38"/>
  <c r="G558" i="38"/>
  <c r="H558" i="38"/>
  <c r="G622" i="38"/>
  <c r="H622" i="38"/>
  <c r="G686" i="38"/>
  <c r="H686" i="38"/>
  <c r="H719" i="38"/>
  <c r="G719" i="38"/>
  <c r="H783" i="38"/>
  <c r="G783" i="38"/>
  <c r="H847" i="38"/>
  <c r="G847" i="38"/>
  <c r="G911" i="38"/>
  <c r="H911" i="38"/>
  <c r="G975" i="38"/>
  <c r="H975" i="38"/>
  <c r="G728" i="38"/>
  <c r="H728" i="38"/>
  <c r="G792" i="38"/>
  <c r="H792" i="38"/>
  <c r="H856" i="38"/>
  <c r="G856" i="38"/>
  <c r="G920" i="38"/>
  <c r="H920" i="38"/>
  <c r="G984" i="38"/>
  <c r="H984" i="38"/>
  <c r="G766" i="38"/>
  <c r="H766" i="38"/>
  <c r="G830" i="38"/>
  <c r="H830" i="38"/>
  <c r="G894" i="38"/>
  <c r="H894" i="38"/>
  <c r="G958" i="38"/>
  <c r="H958" i="38"/>
  <c r="G138" i="38"/>
  <c r="H138" i="38"/>
  <c r="G626" i="38"/>
  <c r="H626" i="38"/>
  <c r="G810" i="38"/>
  <c r="H810" i="38"/>
  <c r="G994" i="38"/>
  <c r="H994" i="38"/>
  <c r="G682" i="38"/>
  <c r="H682" i="38"/>
  <c r="G874" i="38"/>
  <c r="H874" i="38"/>
  <c r="G554" i="38"/>
  <c r="H554" i="38"/>
  <c r="G770" i="38"/>
  <c r="H770" i="38"/>
  <c r="G970" i="38"/>
  <c r="H970" i="38"/>
  <c r="H73" i="38"/>
  <c r="G73" i="38"/>
  <c r="G137" i="38"/>
  <c r="H137" i="38"/>
  <c r="G201" i="38"/>
  <c r="H201" i="38"/>
  <c r="G265" i="38"/>
  <c r="H265" i="38"/>
  <c r="G329" i="38"/>
  <c r="H329" i="38"/>
  <c r="G393" i="38"/>
  <c r="H393" i="38"/>
  <c r="G457" i="38"/>
  <c r="H457" i="38"/>
  <c r="G521" i="38"/>
  <c r="H521" i="38"/>
  <c r="H585" i="38"/>
  <c r="G585" i="38"/>
  <c r="H649" i="38"/>
  <c r="G649" i="38"/>
  <c r="H713" i="38"/>
  <c r="G713" i="38"/>
  <c r="G777" i="38"/>
  <c r="H777" i="38"/>
  <c r="G841" i="38"/>
  <c r="H841" i="38"/>
  <c r="H905" i="38"/>
  <c r="G905" i="38"/>
  <c r="H969" i="38"/>
  <c r="G969" i="38"/>
  <c r="G36" i="38"/>
  <c r="H36" i="38"/>
  <c r="G100" i="38"/>
  <c r="H100" i="38"/>
  <c r="G164" i="38"/>
  <c r="H164" i="38"/>
  <c r="G228" i="38"/>
  <c r="H228" i="38"/>
  <c r="H292" i="38"/>
  <c r="G292" i="38"/>
  <c r="H356" i="38"/>
  <c r="G356" i="38"/>
  <c r="G420" i="38"/>
  <c r="H420" i="38"/>
  <c r="G484" i="38"/>
  <c r="H484" i="38"/>
  <c r="G548" i="38"/>
  <c r="H548" i="38"/>
  <c r="G612" i="38"/>
  <c r="H612" i="38"/>
  <c r="G676" i="38"/>
  <c r="H676" i="38"/>
  <c r="G171" i="38"/>
  <c r="H171" i="38"/>
  <c r="G427" i="38"/>
  <c r="H427" i="38"/>
  <c r="G699" i="38"/>
  <c r="H699" i="38"/>
  <c r="G955" i="38"/>
  <c r="H955" i="38"/>
  <c r="G203" i="38"/>
  <c r="H203" i="38"/>
  <c r="G475" i="38"/>
  <c r="H475" i="38"/>
  <c r="G747" i="38"/>
  <c r="H747" i="38"/>
  <c r="G51" i="38"/>
  <c r="H51" i="38"/>
  <c r="H315" i="38"/>
  <c r="G315" i="38"/>
  <c r="G547" i="38"/>
  <c r="H547" i="38"/>
  <c r="G803" i="38"/>
  <c r="H803" i="38"/>
  <c r="G35" i="38"/>
  <c r="H35" i="38"/>
  <c r="H291" i="38"/>
  <c r="G291" i="38"/>
  <c r="G555" i="38"/>
  <c r="H555" i="38"/>
  <c r="G819" i="38"/>
  <c r="H819" i="38"/>
  <c r="G683" i="38"/>
  <c r="H683" i="38"/>
  <c r="H61" i="38"/>
  <c r="G61" i="38"/>
  <c r="H125" i="38"/>
  <c r="G125" i="38"/>
  <c r="H189" i="38"/>
  <c r="G189" i="38"/>
  <c r="H253" i="38"/>
  <c r="G253" i="38"/>
  <c r="G317" i="38"/>
  <c r="H317" i="38"/>
  <c r="G381" i="38"/>
  <c r="H381" i="38"/>
  <c r="G445" i="38"/>
  <c r="H445" i="38"/>
  <c r="G509" i="38"/>
  <c r="H509" i="38"/>
  <c r="G573" i="38"/>
  <c r="H573" i="38"/>
  <c r="G637" i="38"/>
  <c r="H637" i="38"/>
  <c r="G701" i="38"/>
  <c r="H701" i="38"/>
  <c r="G765" i="38"/>
  <c r="H765" i="38"/>
  <c r="G829" i="38"/>
  <c r="H829" i="38"/>
  <c r="G893" i="38"/>
  <c r="H893" i="38"/>
  <c r="G957" i="38"/>
  <c r="H957" i="38"/>
  <c r="G1021" i="38"/>
  <c r="H1021" i="38"/>
  <c r="H764" i="38"/>
  <c r="G764" i="38"/>
  <c r="H828" i="38"/>
  <c r="G828" i="38"/>
  <c r="H892" i="38"/>
  <c r="G892" i="38"/>
  <c r="H956" i="38"/>
  <c r="G956" i="38"/>
  <c r="H1020" i="38"/>
  <c r="G1020" i="38"/>
  <c r="G82" i="38"/>
  <c r="H82" i="38"/>
  <c r="G111" i="38"/>
  <c r="H111" i="38"/>
  <c r="H623" i="38"/>
  <c r="G623" i="38"/>
  <c r="G456" i="38"/>
  <c r="H456" i="38"/>
  <c r="G318" i="38"/>
  <c r="H318" i="38"/>
  <c r="H735" i="38"/>
  <c r="G735" i="38"/>
  <c r="H872" i="38"/>
  <c r="G872" i="38"/>
  <c r="H514" i="38"/>
  <c r="G514" i="38"/>
  <c r="G618" i="38"/>
  <c r="H618" i="38"/>
  <c r="G409" i="38"/>
  <c r="H409" i="38"/>
  <c r="G372" i="38"/>
  <c r="H372" i="38"/>
  <c r="H130" i="38"/>
  <c r="G130" i="38"/>
  <c r="H434" i="38"/>
  <c r="G434" i="38"/>
  <c r="G263" i="38"/>
  <c r="H263" i="38"/>
  <c r="H583" i="38"/>
  <c r="G583" i="38"/>
  <c r="H224" i="38"/>
  <c r="G224" i="38"/>
  <c r="G608" i="38"/>
  <c r="H608" i="38"/>
  <c r="G342" i="38"/>
  <c r="H342" i="38"/>
  <c r="G662" i="38"/>
  <c r="H662" i="38"/>
  <c r="G951" i="38"/>
  <c r="H951" i="38"/>
  <c r="G960" i="38"/>
  <c r="H960" i="38"/>
  <c r="G998" i="38"/>
  <c r="H998" i="38"/>
  <c r="G610" i="38"/>
  <c r="H610" i="38"/>
  <c r="G890" i="38"/>
  <c r="H890" i="38"/>
  <c r="G497" i="38"/>
  <c r="H497" i="38"/>
  <c r="G98" i="38"/>
  <c r="H98" i="38"/>
  <c r="H178" i="38"/>
  <c r="G178" i="38"/>
  <c r="H242" i="38"/>
  <c r="G242" i="38"/>
  <c r="G330" i="38"/>
  <c r="H330" i="38"/>
  <c r="H458" i="38"/>
  <c r="G458" i="38"/>
  <c r="G370" i="38"/>
  <c r="H370" i="38"/>
  <c r="H498" i="38"/>
  <c r="G498" i="38"/>
  <c r="G39" i="38"/>
  <c r="H39" i="38"/>
  <c r="G103" i="38"/>
  <c r="H103" i="38"/>
  <c r="G167" i="38"/>
  <c r="H167" i="38"/>
  <c r="G231" i="38"/>
  <c r="H231" i="38"/>
  <c r="G295" i="38"/>
  <c r="H295" i="38"/>
  <c r="G359" i="38"/>
  <c r="H359" i="38"/>
  <c r="G423" i="38"/>
  <c r="H423" i="38"/>
  <c r="G487" i="38"/>
  <c r="H487" i="38"/>
  <c r="H551" i="38"/>
  <c r="G551" i="38"/>
  <c r="H615" i="38"/>
  <c r="G615" i="38"/>
  <c r="H679" i="38"/>
  <c r="G679" i="38"/>
  <c r="G64" i="38"/>
  <c r="H64" i="38"/>
  <c r="H128" i="38"/>
  <c r="G128" i="38"/>
  <c r="H192" i="38"/>
  <c r="G192" i="38"/>
  <c r="G256" i="38"/>
  <c r="H256" i="38"/>
  <c r="G320" i="38"/>
  <c r="H320" i="38"/>
  <c r="G384" i="38"/>
  <c r="H384" i="38"/>
  <c r="G448" i="38"/>
  <c r="H448" i="38"/>
  <c r="G512" i="38"/>
  <c r="H512" i="38"/>
  <c r="G576" i="38"/>
  <c r="H576" i="38"/>
  <c r="G640" i="38"/>
  <c r="H640" i="38"/>
  <c r="G704" i="38"/>
  <c r="H704" i="38"/>
  <c r="G118" i="38"/>
  <c r="H118" i="38"/>
  <c r="G182" i="38"/>
  <c r="H182" i="38"/>
  <c r="G246" i="38"/>
  <c r="H246" i="38"/>
  <c r="G310" i="38"/>
  <c r="H310" i="38"/>
  <c r="G374" i="38"/>
  <c r="H374" i="38"/>
  <c r="G438" i="38"/>
  <c r="H438" i="38"/>
  <c r="G502" i="38"/>
  <c r="H502" i="38"/>
  <c r="G566" i="38"/>
  <c r="H566" i="38"/>
  <c r="G630" i="38"/>
  <c r="H630" i="38"/>
  <c r="G694" i="38"/>
  <c r="H694" i="38"/>
  <c r="H727" i="38"/>
  <c r="G727" i="38"/>
  <c r="H791" i="38"/>
  <c r="G791" i="38"/>
  <c r="H855" i="38"/>
  <c r="G855" i="38"/>
  <c r="G919" i="38"/>
  <c r="H919" i="38"/>
  <c r="G983" i="38"/>
  <c r="H983" i="38"/>
  <c r="G736" i="38"/>
  <c r="H736" i="38"/>
  <c r="G800" i="38"/>
  <c r="H800" i="38"/>
  <c r="G864" i="38"/>
  <c r="H864" i="38"/>
  <c r="G928" i="38"/>
  <c r="H928" i="38"/>
  <c r="G992" i="38"/>
  <c r="H992" i="38"/>
  <c r="G774" i="38"/>
  <c r="H774" i="38"/>
  <c r="G838" i="38"/>
  <c r="H838" i="38"/>
  <c r="G902" i="38"/>
  <c r="H902" i="38"/>
  <c r="G966" i="38"/>
  <c r="H966" i="38"/>
  <c r="G154" i="38"/>
  <c r="H154" i="38"/>
  <c r="G650" i="38"/>
  <c r="H650" i="38"/>
  <c r="G834" i="38"/>
  <c r="H834" i="38"/>
  <c r="G1018" i="38"/>
  <c r="H1018" i="38"/>
  <c r="G706" i="38"/>
  <c r="H706" i="38"/>
  <c r="G898" i="38"/>
  <c r="H898" i="38"/>
  <c r="G586" i="38"/>
  <c r="H586" i="38"/>
  <c r="G794" i="38"/>
  <c r="H794" i="38"/>
  <c r="G1002" i="38"/>
  <c r="H1002" i="38"/>
  <c r="H81" i="38"/>
  <c r="G81" i="38"/>
  <c r="G145" i="38"/>
  <c r="H145" i="38"/>
  <c r="G209" i="38"/>
  <c r="H209" i="38"/>
  <c r="G273" i="38"/>
  <c r="H273" i="38"/>
  <c r="G337" i="38"/>
  <c r="H337" i="38"/>
  <c r="G401" i="38"/>
  <c r="H401" i="38"/>
  <c r="G465" i="38"/>
  <c r="H465" i="38"/>
  <c r="G529" i="38"/>
  <c r="H529" i="38"/>
  <c r="H593" i="38"/>
  <c r="G593" i="38"/>
  <c r="H657" i="38"/>
  <c r="G657" i="38"/>
  <c r="G721" i="38"/>
  <c r="H721" i="38"/>
  <c r="G785" i="38"/>
  <c r="H785" i="38"/>
  <c r="G849" i="38"/>
  <c r="H849" i="38"/>
  <c r="H913" i="38"/>
  <c r="G913" i="38"/>
  <c r="H977" i="38"/>
  <c r="G977" i="38"/>
  <c r="G44" i="38"/>
  <c r="H44" i="38"/>
  <c r="G108" i="38"/>
  <c r="H108" i="38"/>
  <c r="G172" i="38"/>
  <c r="H172" i="38"/>
  <c r="G236" i="38"/>
  <c r="H236" i="38"/>
  <c r="H300" i="38"/>
  <c r="G300" i="38"/>
  <c r="H364" i="38"/>
  <c r="G364" i="38"/>
  <c r="G428" i="38"/>
  <c r="H428" i="38"/>
  <c r="G492" i="38"/>
  <c r="H492" i="38"/>
  <c r="G556" i="38"/>
  <c r="H556" i="38"/>
  <c r="G620" i="38"/>
  <c r="H620" i="38"/>
  <c r="G684" i="38"/>
  <c r="H684" i="38"/>
  <c r="G195" i="38"/>
  <c r="H195" i="38"/>
  <c r="G467" i="38"/>
  <c r="H467" i="38"/>
  <c r="G731" i="38"/>
  <c r="H731" i="38"/>
  <c r="G987" i="38"/>
  <c r="H987" i="38"/>
  <c r="G235" i="38"/>
  <c r="H235" i="38"/>
  <c r="G507" i="38"/>
  <c r="H507" i="38"/>
  <c r="G779" i="38"/>
  <c r="H779" i="38"/>
  <c r="G83" i="38"/>
  <c r="H83" i="38"/>
  <c r="H339" i="38"/>
  <c r="G339" i="38"/>
  <c r="G579" i="38"/>
  <c r="H579" i="38"/>
  <c r="G835" i="38"/>
  <c r="H835" i="38"/>
  <c r="G59" i="38"/>
  <c r="H59" i="38"/>
  <c r="H323" i="38"/>
  <c r="G323" i="38"/>
  <c r="G587" i="38"/>
  <c r="H587" i="38"/>
  <c r="G843" i="38"/>
  <c r="H843" i="38"/>
  <c r="H69" i="38"/>
  <c r="G69" i="38"/>
  <c r="H133" i="38"/>
  <c r="G133" i="38"/>
  <c r="H197" i="38"/>
  <c r="G197" i="38"/>
  <c r="G261" i="38"/>
  <c r="H261" i="38"/>
  <c r="G325" i="38"/>
  <c r="H325" i="38"/>
  <c r="G389" i="38"/>
  <c r="H389" i="38"/>
  <c r="G453" i="38"/>
  <c r="H453" i="38"/>
  <c r="G517" i="38"/>
  <c r="H517" i="38"/>
  <c r="G581" i="38"/>
  <c r="H581" i="38"/>
  <c r="G645" i="38"/>
  <c r="H645" i="38"/>
  <c r="G709" i="38"/>
  <c r="H709" i="38"/>
  <c r="G773" i="38"/>
  <c r="H773" i="38"/>
  <c r="G837" i="38"/>
  <c r="H837" i="38"/>
  <c r="H901" i="38"/>
  <c r="G901" i="38"/>
  <c r="G965" i="38"/>
  <c r="H965" i="38"/>
  <c r="G708" i="38"/>
  <c r="H708" i="38"/>
  <c r="H772" i="38"/>
  <c r="G772" i="38"/>
  <c r="H836" i="38"/>
  <c r="G836" i="38"/>
  <c r="H900" i="38"/>
  <c r="G900" i="38"/>
  <c r="H964" i="38"/>
  <c r="G964" i="38"/>
  <c r="G26" i="38"/>
  <c r="H26" i="38"/>
  <c r="G90" i="38"/>
  <c r="H90" i="38"/>
  <c r="G33" i="15"/>
  <c r="O41" i="30"/>
  <c r="T65" i="30"/>
  <c r="H24" i="38"/>
  <c r="U73" i="30"/>
  <c r="E62" i="37"/>
  <c r="S89" i="30"/>
  <c r="T97" i="30"/>
  <c r="T81" i="30"/>
  <c r="O81" i="30"/>
  <c r="J31" i="37"/>
  <c r="R81" i="30"/>
  <c r="U81" i="30"/>
  <c r="S81" i="30"/>
  <c r="J23" i="37"/>
  <c r="U57" i="30"/>
  <c r="R73" i="30"/>
  <c r="R33" i="30"/>
  <c r="U65" i="30"/>
  <c r="O73" i="30"/>
  <c r="O65" i="30"/>
  <c r="S73" i="30"/>
  <c r="S65" i="30"/>
  <c r="T73" i="30"/>
  <c r="R65" i="30"/>
  <c r="T57" i="30"/>
  <c r="R49" i="30"/>
  <c r="O57" i="30"/>
  <c r="S57" i="30"/>
  <c r="R57" i="30"/>
  <c r="J47" i="37"/>
  <c r="S33" i="30"/>
  <c r="O97" i="30"/>
  <c r="T33" i="30"/>
  <c r="O89" i="30"/>
  <c r="U33" i="30"/>
  <c r="T89" i="30"/>
  <c r="R97" i="30"/>
  <c r="U89" i="30"/>
  <c r="O33" i="30"/>
  <c r="R89" i="30"/>
  <c r="S97" i="30"/>
  <c r="U97" i="30"/>
  <c r="S49" i="30"/>
  <c r="R41" i="30"/>
  <c r="S41" i="30"/>
  <c r="T49" i="30"/>
  <c r="T41" i="30"/>
  <c r="U49" i="30"/>
  <c r="U41" i="30"/>
  <c r="O49" i="30"/>
  <c r="U177" i="30"/>
  <c r="T177" i="30"/>
  <c r="S177" i="30"/>
  <c r="R177" i="30"/>
  <c r="O177" i="30"/>
  <c r="U102" i="30"/>
  <c r="T102" i="30"/>
  <c r="S102" i="30"/>
  <c r="R102" i="30"/>
  <c r="O102" i="30"/>
  <c r="U550" i="30"/>
  <c r="T550" i="30"/>
  <c r="S550" i="30"/>
  <c r="R550" i="30"/>
  <c r="O550" i="30"/>
  <c r="U319" i="30"/>
  <c r="T319" i="30"/>
  <c r="S319" i="30"/>
  <c r="R319" i="30"/>
  <c r="O319" i="30"/>
  <c r="U703" i="30"/>
  <c r="T703" i="30"/>
  <c r="S703" i="30"/>
  <c r="R703" i="30"/>
  <c r="O703" i="30"/>
  <c r="U501" i="30"/>
  <c r="T501" i="30"/>
  <c r="S501" i="30"/>
  <c r="R501" i="30"/>
  <c r="O501" i="30"/>
  <c r="U918" i="30"/>
  <c r="T918" i="30"/>
  <c r="R918" i="30"/>
  <c r="S918" i="30"/>
  <c r="O918" i="30"/>
  <c r="U991" i="30"/>
  <c r="T991" i="30"/>
  <c r="R991" i="30"/>
  <c r="S991" i="30"/>
  <c r="O991" i="30"/>
  <c r="U817" i="30"/>
  <c r="S817" i="30"/>
  <c r="T817" i="30"/>
  <c r="R817" i="30"/>
  <c r="O817" i="30"/>
  <c r="U136" i="30"/>
  <c r="T136" i="30"/>
  <c r="S136" i="30"/>
  <c r="R136" i="30"/>
  <c r="O136" i="30"/>
  <c r="U584" i="30"/>
  <c r="S584" i="30"/>
  <c r="T584" i="30"/>
  <c r="R584" i="30"/>
  <c r="O584" i="30"/>
  <c r="U968" i="30"/>
  <c r="T968" i="30"/>
  <c r="R968" i="30"/>
  <c r="S968" i="30"/>
  <c r="O968" i="30"/>
  <c r="U419" i="30"/>
  <c r="T419" i="30"/>
  <c r="S419" i="30"/>
  <c r="R419" i="30"/>
  <c r="O419" i="30"/>
  <c r="U666" i="30"/>
  <c r="T666" i="30"/>
  <c r="S666" i="30"/>
  <c r="R666" i="30"/>
  <c r="O666" i="30"/>
  <c r="U522" i="30"/>
  <c r="T522" i="30"/>
  <c r="R522" i="30"/>
  <c r="S522" i="30"/>
  <c r="O522" i="30"/>
  <c r="U460" i="30"/>
  <c r="T460" i="30"/>
  <c r="S460" i="30"/>
  <c r="R460" i="30"/>
  <c r="O460" i="30"/>
  <c r="U201" i="30"/>
  <c r="T201" i="30"/>
  <c r="S201" i="30"/>
  <c r="R201" i="30"/>
  <c r="O201" i="30"/>
  <c r="T318" i="30"/>
  <c r="U318" i="30"/>
  <c r="S318" i="30"/>
  <c r="R318" i="30"/>
  <c r="O318" i="30"/>
  <c r="U153" i="30"/>
  <c r="T153" i="30"/>
  <c r="S153" i="30"/>
  <c r="R153" i="30"/>
  <c r="O153" i="30"/>
  <c r="U169" i="30"/>
  <c r="T169" i="30"/>
  <c r="S169" i="30"/>
  <c r="R169" i="30"/>
  <c r="O169" i="30"/>
  <c r="U233" i="30"/>
  <c r="T233" i="30"/>
  <c r="S233" i="30"/>
  <c r="R233" i="30"/>
  <c r="O233" i="30"/>
  <c r="U305" i="30"/>
  <c r="T305" i="30"/>
  <c r="S305" i="30"/>
  <c r="R305" i="30"/>
  <c r="O305" i="30"/>
  <c r="U433" i="30"/>
  <c r="T433" i="30"/>
  <c r="S433" i="30"/>
  <c r="R433" i="30"/>
  <c r="O433" i="30"/>
  <c r="U353" i="30"/>
  <c r="T353" i="30"/>
  <c r="S353" i="30"/>
  <c r="R353" i="30"/>
  <c r="O353" i="30"/>
  <c r="U481" i="30"/>
  <c r="T481" i="30"/>
  <c r="S481" i="30"/>
  <c r="R481" i="30"/>
  <c r="O481" i="30"/>
  <c r="U61" i="30"/>
  <c r="T61" i="30"/>
  <c r="S61" i="30"/>
  <c r="R61" i="30"/>
  <c r="O61" i="30"/>
  <c r="T94" i="30"/>
  <c r="U94" i="30"/>
  <c r="S94" i="30"/>
  <c r="R94" i="30"/>
  <c r="O94" i="30"/>
  <c r="T158" i="30"/>
  <c r="U158" i="30"/>
  <c r="S158" i="30"/>
  <c r="R158" i="30"/>
  <c r="O158" i="30"/>
  <c r="T222" i="30"/>
  <c r="U222" i="30"/>
  <c r="S222" i="30"/>
  <c r="R222" i="30"/>
  <c r="O222" i="30"/>
  <c r="U286" i="30"/>
  <c r="T286" i="30"/>
  <c r="S286" i="30"/>
  <c r="R286" i="30"/>
  <c r="O286" i="30"/>
  <c r="U350" i="30"/>
  <c r="T350" i="30"/>
  <c r="S350" i="30"/>
  <c r="R350" i="30"/>
  <c r="O350" i="30"/>
  <c r="U414" i="30"/>
  <c r="T414" i="30"/>
  <c r="S414" i="30"/>
  <c r="R414" i="30"/>
  <c r="O414" i="30"/>
  <c r="U478" i="30"/>
  <c r="T478" i="30"/>
  <c r="S478" i="30"/>
  <c r="R478" i="30"/>
  <c r="O478" i="30"/>
  <c r="U542" i="30"/>
  <c r="T542" i="30"/>
  <c r="S542" i="30"/>
  <c r="R542" i="30"/>
  <c r="O542" i="30"/>
  <c r="U606" i="30"/>
  <c r="T606" i="30"/>
  <c r="S606" i="30"/>
  <c r="R606" i="30"/>
  <c r="O606" i="30"/>
  <c r="U670" i="30"/>
  <c r="T670" i="30"/>
  <c r="S670" i="30"/>
  <c r="R670" i="30"/>
  <c r="O670" i="30"/>
  <c r="T55" i="30"/>
  <c r="U55" i="30"/>
  <c r="S55" i="30"/>
  <c r="R55" i="30"/>
  <c r="O55" i="30"/>
  <c r="U119" i="30"/>
  <c r="T119" i="30"/>
  <c r="S119" i="30"/>
  <c r="R119" i="30"/>
  <c r="O119" i="30"/>
  <c r="U183" i="30"/>
  <c r="T183" i="30"/>
  <c r="S183" i="30"/>
  <c r="R183" i="30"/>
  <c r="O183" i="30"/>
  <c r="U247" i="30"/>
  <c r="T247" i="30"/>
  <c r="S247" i="30"/>
  <c r="R247" i="30"/>
  <c r="O247" i="30"/>
  <c r="U311" i="30"/>
  <c r="T311" i="30"/>
  <c r="S311" i="30"/>
  <c r="R311" i="30"/>
  <c r="O311" i="30"/>
  <c r="U375" i="30"/>
  <c r="T375" i="30"/>
  <c r="S375" i="30"/>
  <c r="R375" i="30"/>
  <c r="O375" i="30"/>
  <c r="U439" i="30"/>
  <c r="T439" i="30"/>
  <c r="S439" i="30"/>
  <c r="R439" i="30"/>
  <c r="O439" i="30"/>
  <c r="U503" i="30"/>
  <c r="T503" i="30"/>
  <c r="S503" i="30"/>
  <c r="R503" i="30"/>
  <c r="O503" i="30"/>
  <c r="U567" i="30"/>
  <c r="T567" i="30"/>
  <c r="S567" i="30"/>
  <c r="R567" i="30"/>
  <c r="O567" i="30"/>
  <c r="U631" i="30"/>
  <c r="T631" i="30"/>
  <c r="S631" i="30"/>
  <c r="R631" i="30"/>
  <c r="O631" i="30"/>
  <c r="U695" i="30"/>
  <c r="T695" i="30"/>
  <c r="S695" i="30"/>
  <c r="R695" i="30"/>
  <c r="O695" i="30"/>
  <c r="U109" i="30"/>
  <c r="T109" i="30"/>
  <c r="S109" i="30"/>
  <c r="R109" i="30"/>
  <c r="O109" i="30"/>
  <c r="U173" i="30"/>
  <c r="T173" i="30"/>
  <c r="S173" i="30"/>
  <c r="R173" i="30"/>
  <c r="O173" i="30"/>
  <c r="U237" i="30"/>
  <c r="T237" i="30"/>
  <c r="S237" i="30"/>
  <c r="R237" i="30"/>
  <c r="O237" i="30"/>
  <c r="U301" i="30"/>
  <c r="S301" i="30"/>
  <c r="T301" i="30"/>
  <c r="R301" i="30"/>
  <c r="O301" i="30"/>
  <c r="U365" i="30"/>
  <c r="T365" i="30"/>
  <c r="S365" i="30"/>
  <c r="R365" i="30"/>
  <c r="O365" i="30"/>
  <c r="U429" i="30"/>
  <c r="S429" i="30"/>
  <c r="T429" i="30"/>
  <c r="R429" i="30"/>
  <c r="O429" i="30"/>
  <c r="U493" i="30"/>
  <c r="T493" i="30"/>
  <c r="S493" i="30"/>
  <c r="R493" i="30"/>
  <c r="O493" i="30"/>
  <c r="U557" i="30"/>
  <c r="T557" i="30"/>
  <c r="S557" i="30"/>
  <c r="R557" i="30"/>
  <c r="O557" i="30"/>
  <c r="U621" i="30"/>
  <c r="T621" i="30"/>
  <c r="S621" i="30"/>
  <c r="R621" i="30"/>
  <c r="O621" i="30"/>
  <c r="U685" i="30"/>
  <c r="T685" i="30"/>
  <c r="S685" i="30"/>
  <c r="R685" i="30"/>
  <c r="O685" i="30"/>
  <c r="U718" i="30"/>
  <c r="T718" i="30"/>
  <c r="S718" i="30"/>
  <c r="R718" i="30"/>
  <c r="O718" i="30"/>
  <c r="U782" i="30"/>
  <c r="T782" i="30"/>
  <c r="S782" i="30"/>
  <c r="R782" i="30"/>
  <c r="O782" i="30"/>
  <c r="U846" i="30"/>
  <c r="T846" i="30"/>
  <c r="S846" i="30"/>
  <c r="R846" i="30"/>
  <c r="O846" i="30"/>
  <c r="U910" i="30"/>
  <c r="T910" i="30"/>
  <c r="R910" i="30"/>
  <c r="S910" i="30"/>
  <c r="O910" i="30"/>
  <c r="U974" i="30"/>
  <c r="T974" i="30"/>
  <c r="R974" i="30"/>
  <c r="S974" i="30"/>
  <c r="O974" i="30"/>
  <c r="U727" i="30"/>
  <c r="T727" i="30"/>
  <c r="S727" i="30"/>
  <c r="R727" i="30"/>
  <c r="O727" i="30"/>
  <c r="U791" i="30"/>
  <c r="T791" i="30"/>
  <c r="S791" i="30"/>
  <c r="R791" i="30"/>
  <c r="O791" i="30"/>
  <c r="U855" i="30"/>
  <c r="T855" i="30"/>
  <c r="S855" i="30"/>
  <c r="R855" i="30"/>
  <c r="O855" i="30"/>
  <c r="U919" i="30"/>
  <c r="T919" i="30"/>
  <c r="R919" i="30"/>
  <c r="S919" i="30"/>
  <c r="O919" i="30"/>
  <c r="U983" i="30"/>
  <c r="T983" i="30"/>
  <c r="R983" i="30"/>
  <c r="S983" i="30"/>
  <c r="O983" i="30"/>
  <c r="U765" i="30"/>
  <c r="T765" i="30"/>
  <c r="S765" i="30"/>
  <c r="R765" i="30"/>
  <c r="O765" i="30"/>
  <c r="U829" i="30"/>
  <c r="T829" i="30"/>
  <c r="S829" i="30"/>
  <c r="R829" i="30"/>
  <c r="O829" i="30"/>
  <c r="U893" i="30"/>
  <c r="T893" i="30"/>
  <c r="R893" i="30"/>
  <c r="S893" i="30"/>
  <c r="O893" i="30"/>
  <c r="U957" i="30"/>
  <c r="T957" i="30"/>
  <c r="R957" i="30"/>
  <c r="S957" i="30"/>
  <c r="O957" i="30"/>
  <c r="T1021" i="30"/>
  <c r="U1021" i="30"/>
  <c r="R1021" i="30"/>
  <c r="S1021" i="30"/>
  <c r="O1021" i="30"/>
  <c r="U609" i="30"/>
  <c r="T609" i="30"/>
  <c r="S609" i="30"/>
  <c r="R609" i="30"/>
  <c r="O609" i="30"/>
  <c r="U793" i="30"/>
  <c r="T793" i="30"/>
  <c r="S793" i="30"/>
  <c r="R793" i="30"/>
  <c r="O793" i="30"/>
  <c r="U985" i="30"/>
  <c r="T985" i="30"/>
  <c r="S985" i="30"/>
  <c r="R985" i="30"/>
  <c r="O985" i="30"/>
  <c r="U665" i="30"/>
  <c r="T665" i="30"/>
  <c r="S665" i="30"/>
  <c r="R665" i="30"/>
  <c r="O665" i="30"/>
  <c r="U857" i="30"/>
  <c r="T857" i="30"/>
  <c r="S857" i="30"/>
  <c r="R857" i="30"/>
  <c r="O857" i="30"/>
  <c r="U729" i="30"/>
  <c r="T729" i="30"/>
  <c r="S729" i="30"/>
  <c r="R729" i="30"/>
  <c r="O729" i="30"/>
  <c r="U921" i="30"/>
  <c r="S921" i="30"/>
  <c r="T921" i="30"/>
  <c r="R921" i="30"/>
  <c r="O921" i="30"/>
  <c r="U64" i="30"/>
  <c r="T64" i="30"/>
  <c r="S64" i="30"/>
  <c r="R64" i="30"/>
  <c r="O64" i="30"/>
  <c r="U128" i="30"/>
  <c r="T128" i="30"/>
  <c r="S128" i="30"/>
  <c r="R128" i="30"/>
  <c r="O128" i="30"/>
  <c r="U192" i="30"/>
  <c r="T192" i="30"/>
  <c r="S192" i="30"/>
  <c r="R192" i="30"/>
  <c r="O192" i="30"/>
  <c r="U256" i="30"/>
  <c r="T256" i="30"/>
  <c r="S256" i="30"/>
  <c r="R256" i="30"/>
  <c r="O256" i="30"/>
  <c r="U320" i="30"/>
  <c r="T320" i="30"/>
  <c r="S320" i="30"/>
  <c r="R320" i="30"/>
  <c r="O320" i="30"/>
  <c r="U384" i="30"/>
  <c r="T384" i="30"/>
  <c r="S384" i="30"/>
  <c r="R384" i="30"/>
  <c r="O384" i="30"/>
  <c r="U448" i="30"/>
  <c r="T448" i="30"/>
  <c r="S448" i="30"/>
  <c r="R448" i="30"/>
  <c r="O448" i="30"/>
  <c r="U512" i="30"/>
  <c r="T512" i="30"/>
  <c r="S512" i="30"/>
  <c r="R512" i="30"/>
  <c r="O512" i="30"/>
  <c r="U576" i="30"/>
  <c r="T576" i="30"/>
  <c r="S576" i="30"/>
  <c r="R576" i="30"/>
  <c r="O576" i="30"/>
  <c r="U640" i="30"/>
  <c r="T640" i="30"/>
  <c r="S640" i="30"/>
  <c r="R640" i="30"/>
  <c r="O640" i="30"/>
  <c r="U704" i="30"/>
  <c r="T704" i="30"/>
  <c r="S704" i="30"/>
  <c r="R704" i="30"/>
  <c r="O704" i="30"/>
  <c r="U768" i="30"/>
  <c r="S768" i="30"/>
  <c r="T768" i="30"/>
  <c r="R768" i="30"/>
  <c r="O768" i="30"/>
  <c r="U832" i="30"/>
  <c r="T832" i="30"/>
  <c r="S832" i="30"/>
  <c r="R832" i="30"/>
  <c r="O832" i="30"/>
  <c r="U896" i="30"/>
  <c r="T896" i="30"/>
  <c r="R896" i="30"/>
  <c r="S896" i="30"/>
  <c r="O896" i="30"/>
  <c r="U960" i="30"/>
  <c r="T960" i="30"/>
  <c r="R960" i="30"/>
  <c r="S960" i="30"/>
  <c r="O960" i="30"/>
  <c r="U1024" i="30"/>
  <c r="T1024" i="30"/>
  <c r="R1024" i="30"/>
  <c r="S1024" i="30"/>
  <c r="O1024" i="30"/>
  <c r="U91" i="30"/>
  <c r="T91" i="30"/>
  <c r="S91" i="30"/>
  <c r="R91" i="30"/>
  <c r="O91" i="30"/>
  <c r="U155" i="30"/>
  <c r="T155" i="30"/>
  <c r="S155" i="30"/>
  <c r="R155" i="30"/>
  <c r="O155" i="30"/>
  <c r="U219" i="30"/>
  <c r="T219" i="30"/>
  <c r="S219" i="30"/>
  <c r="R219" i="30"/>
  <c r="O219" i="30"/>
  <c r="U283" i="30"/>
  <c r="T283" i="30"/>
  <c r="S283" i="30"/>
  <c r="R283" i="30"/>
  <c r="O283" i="30"/>
  <c r="U347" i="30"/>
  <c r="T347" i="30"/>
  <c r="S347" i="30"/>
  <c r="R347" i="30"/>
  <c r="O347" i="30"/>
  <c r="U411" i="30"/>
  <c r="T411" i="30"/>
  <c r="S411" i="30"/>
  <c r="R411" i="30"/>
  <c r="O411" i="30"/>
  <c r="U475" i="30"/>
  <c r="T475" i="30"/>
  <c r="S475" i="30"/>
  <c r="R475" i="30"/>
  <c r="O475" i="30"/>
  <c r="U539" i="30"/>
  <c r="T539" i="30"/>
  <c r="S539" i="30"/>
  <c r="R539" i="30"/>
  <c r="O539" i="30"/>
  <c r="U603" i="30"/>
  <c r="T603" i="30"/>
  <c r="S603" i="30"/>
  <c r="R603" i="30"/>
  <c r="O603" i="30"/>
  <c r="U667" i="30"/>
  <c r="T667" i="30"/>
  <c r="S667" i="30"/>
  <c r="R667" i="30"/>
  <c r="O667" i="30"/>
  <c r="U114" i="30"/>
  <c r="T114" i="30"/>
  <c r="S114" i="30"/>
  <c r="R114" i="30"/>
  <c r="O114" i="30"/>
  <c r="U370" i="30"/>
  <c r="T370" i="30"/>
  <c r="S370" i="30"/>
  <c r="R370" i="30"/>
  <c r="O370" i="30"/>
  <c r="T634" i="30"/>
  <c r="U634" i="30"/>
  <c r="S634" i="30"/>
  <c r="R634" i="30"/>
  <c r="O634" i="30"/>
  <c r="U898" i="30"/>
  <c r="T898" i="30"/>
  <c r="S898" i="30"/>
  <c r="R898" i="30"/>
  <c r="O898" i="30"/>
  <c r="U138" i="30"/>
  <c r="T138" i="30"/>
  <c r="S138" i="30"/>
  <c r="R138" i="30"/>
  <c r="O138" i="30"/>
  <c r="U418" i="30"/>
  <c r="T418" i="30"/>
  <c r="S418" i="30"/>
  <c r="R418" i="30"/>
  <c r="O418" i="30"/>
  <c r="U674" i="30"/>
  <c r="T674" i="30"/>
  <c r="S674" i="30"/>
  <c r="R674" i="30"/>
  <c r="O674" i="30"/>
  <c r="U970" i="30"/>
  <c r="S970" i="30"/>
  <c r="T970" i="30"/>
  <c r="R970" i="30"/>
  <c r="O970" i="30"/>
  <c r="U250" i="30"/>
  <c r="T250" i="30"/>
  <c r="S250" i="30"/>
  <c r="R250" i="30"/>
  <c r="O250" i="30"/>
  <c r="U490" i="30"/>
  <c r="T490" i="30"/>
  <c r="S490" i="30"/>
  <c r="R490" i="30"/>
  <c r="O490" i="30"/>
  <c r="U746" i="30"/>
  <c r="T746" i="30"/>
  <c r="S746" i="30"/>
  <c r="R746" i="30"/>
  <c r="O746" i="30"/>
  <c r="U978" i="30"/>
  <c r="T978" i="30"/>
  <c r="S978" i="30"/>
  <c r="R978" i="30"/>
  <c r="O978" i="30"/>
  <c r="U226" i="30"/>
  <c r="T226" i="30"/>
  <c r="S226" i="30"/>
  <c r="R226" i="30"/>
  <c r="O226" i="30"/>
  <c r="U498" i="30"/>
  <c r="T498" i="30"/>
  <c r="S498" i="30"/>
  <c r="R498" i="30"/>
  <c r="O498" i="30"/>
  <c r="U770" i="30"/>
  <c r="T770" i="30"/>
  <c r="S770" i="30"/>
  <c r="R770" i="30"/>
  <c r="O770" i="30"/>
  <c r="U1018" i="30"/>
  <c r="T1018" i="30"/>
  <c r="S1018" i="30"/>
  <c r="R1018" i="30"/>
  <c r="O1018" i="30"/>
  <c r="U68" i="30"/>
  <c r="T68" i="30"/>
  <c r="S68" i="30"/>
  <c r="R68" i="30"/>
  <c r="O68" i="30"/>
  <c r="E70" i="37"/>
  <c r="U132" i="30"/>
  <c r="T132" i="30"/>
  <c r="S132" i="30"/>
  <c r="R132" i="30"/>
  <c r="O132" i="30"/>
  <c r="U196" i="30"/>
  <c r="T196" i="30"/>
  <c r="S196" i="30"/>
  <c r="R196" i="30"/>
  <c r="O196" i="30"/>
  <c r="U260" i="30"/>
  <c r="T260" i="30"/>
  <c r="S260" i="30"/>
  <c r="R260" i="30"/>
  <c r="O260" i="30"/>
  <c r="U324" i="30"/>
  <c r="T324" i="30"/>
  <c r="S324" i="30"/>
  <c r="R324" i="30"/>
  <c r="O324" i="30"/>
  <c r="U388" i="30"/>
  <c r="T388" i="30"/>
  <c r="S388" i="30"/>
  <c r="R388" i="30"/>
  <c r="O388" i="30"/>
  <c r="U452" i="30"/>
  <c r="T452" i="30"/>
  <c r="S452" i="30"/>
  <c r="R452" i="30"/>
  <c r="O452" i="30"/>
  <c r="U516" i="30"/>
  <c r="T516" i="30"/>
  <c r="S516" i="30"/>
  <c r="R516" i="30"/>
  <c r="O516" i="30"/>
  <c r="U580" i="30"/>
  <c r="T580" i="30"/>
  <c r="S580" i="30"/>
  <c r="R580" i="30"/>
  <c r="O580" i="30"/>
  <c r="U644" i="30"/>
  <c r="T644" i="30"/>
  <c r="S644" i="30"/>
  <c r="R644" i="30"/>
  <c r="O644" i="30"/>
  <c r="U708" i="30"/>
  <c r="T708" i="30"/>
  <c r="S708" i="30"/>
  <c r="R708" i="30"/>
  <c r="O708" i="30"/>
  <c r="U772" i="30"/>
  <c r="T772" i="30"/>
  <c r="S772" i="30"/>
  <c r="R772" i="30"/>
  <c r="O772" i="30"/>
  <c r="U836" i="30"/>
  <c r="T836" i="30"/>
  <c r="S836" i="30"/>
  <c r="R836" i="30"/>
  <c r="O836" i="30"/>
  <c r="U900" i="30"/>
  <c r="T900" i="30"/>
  <c r="R900" i="30"/>
  <c r="S900" i="30"/>
  <c r="O900" i="30"/>
  <c r="U964" i="30"/>
  <c r="T964" i="30"/>
  <c r="R964" i="30"/>
  <c r="S964" i="30"/>
  <c r="O964" i="30"/>
  <c r="U1028" i="30"/>
  <c r="T1028" i="30"/>
  <c r="R1028" i="30"/>
  <c r="S1028" i="30"/>
  <c r="O1028" i="30"/>
  <c r="U771" i="30"/>
  <c r="T771" i="30"/>
  <c r="S771" i="30"/>
  <c r="R771" i="30"/>
  <c r="O771" i="30"/>
  <c r="U835" i="30"/>
  <c r="T835" i="30"/>
  <c r="S835" i="30"/>
  <c r="R835" i="30"/>
  <c r="O835" i="30"/>
  <c r="U899" i="30"/>
  <c r="T899" i="30"/>
  <c r="S899" i="30"/>
  <c r="R899" i="30"/>
  <c r="O899" i="30"/>
  <c r="U963" i="30"/>
  <c r="T963" i="30"/>
  <c r="S963" i="30"/>
  <c r="R963" i="30"/>
  <c r="O963" i="30"/>
  <c r="U1027" i="30"/>
  <c r="T1027" i="30"/>
  <c r="S1027" i="30"/>
  <c r="R1027" i="30"/>
  <c r="O1027" i="30"/>
  <c r="U449" i="30"/>
  <c r="T449" i="30"/>
  <c r="S449" i="30"/>
  <c r="R449" i="30"/>
  <c r="O449" i="30"/>
  <c r="U294" i="30"/>
  <c r="T294" i="30"/>
  <c r="S294" i="30"/>
  <c r="R294" i="30"/>
  <c r="O294" i="30"/>
  <c r="T63" i="30"/>
  <c r="U63" i="30"/>
  <c r="S63" i="30"/>
  <c r="R63" i="30"/>
  <c r="O63" i="30"/>
  <c r="U511" i="30"/>
  <c r="T511" i="30"/>
  <c r="S511" i="30"/>
  <c r="R511" i="30"/>
  <c r="O511" i="30"/>
  <c r="U309" i="30"/>
  <c r="T309" i="30"/>
  <c r="S309" i="30"/>
  <c r="R309" i="30"/>
  <c r="O309" i="30"/>
  <c r="U790" i="30"/>
  <c r="T790" i="30"/>
  <c r="S790" i="30"/>
  <c r="R790" i="30"/>
  <c r="O790" i="30"/>
  <c r="T927" i="30"/>
  <c r="U927" i="30"/>
  <c r="R927" i="30"/>
  <c r="S927" i="30"/>
  <c r="O927" i="30"/>
  <c r="U633" i="30"/>
  <c r="T633" i="30"/>
  <c r="S633" i="30"/>
  <c r="R633" i="30"/>
  <c r="O633" i="30"/>
  <c r="U937" i="30"/>
  <c r="T937" i="30"/>
  <c r="S937" i="30"/>
  <c r="R937" i="30"/>
  <c r="O937" i="30"/>
  <c r="U456" i="30"/>
  <c r="T456" i="30"/>
  <c r="S456" i="30"/>
  <c r="R456" i="30"/>
  <c r="O456" i="30"/>
  <c r="U904" i="30"/>
  <c r="T904" i="30"/>
  <c r="R904" i="30"/>
  <c r="S904" i="30"/>
  <c r="O904" i="30"/>
  <c r="U291" i="30"/>
  <c r="T291" i="30"/>
  <c r="S291" i="30"/>
  <c r="R291" i="30"/>
  <c r="O291" i="30"/>
  <c r="U146" i="30"/>
  <c r="T146" i="30"/>
  <c r="S146" i="30"/>
  <c r="R146" i="30"/>
  <c r="O146" i="30"/>
  <c r="U1002" i="30"/>
  <c r="T1002" i="30"/>
  <c r="S1002" i="30"/>
  <c r="R1002" i="30"/>
  <c r="O1002" i="30"/>
  <c r="U802" i="30"/>
  <c r="T802" i="30"/>
  <c r="S802" i="30"/>
  <c r="R802" i="30"/>
  <c r="O802" i="30"/>
  <c r="U396" i="30"/>
  <c r="T396" i="30"/>
  <c r="S396" i="30"/>
  <c r="R396" i="30"/>
  <c r="O396" i="30"/>
  <c r="U780" i="30"/>
  <c r="T780" i="30"/>
  <c r="S780" i="30"/>
  <c r="R780" i="30"/>
  <c r="O780" i="30"/>
  <c r="U715" i="30"/>
  <c r="T715" i="30"/>
  <c r="S715" i="30"/>
  <c r="R715" i="30"/>
  <c r="O715" i="30"/>
  <c r="U971" i="30"/>
  <c r="S971" i="30"/>
  <c r="T971" i="30"/>
  <c r="R971" i="30"/>
  <c r="O971" i="30"/>
  <c r="U185" i="30"/>
  <c r="T185" i="30"/>
  <c r="R185" i="30"/>
  <c r="S185" i="30"/>
  <c r="O185" i="30"/>
  <c r="U249" i="30"/>
  <c r="T249" i="30"/>
  <c r="S249" i="30"/>
  <c r="R249" i="30"/>
  <c r="O249" i="30"/>
  <c r="U337" i="30"/>
  <c r="T337" i="30"/>
  <c r="S337" i="30"/>
  <c r="R337" i="30"/>
  <c r="O337" i="30"/>
  <c r="U465" i="30"/>
  <c r="S465" i="30"/>
  <c r="T465" i="30"/>
  <c r="R465" i="30"/>
  <c r="O465" i="30"/>
  <c r="U377" i="30"/>
  <c r="T377" i="30"/>
  <c r="S377" i="30"/>
  <c r="R377" i="30"/>
  <c r="O377" i="30"/>
  <c r="U505" i="30"/>
  <c r="T505" i="30"/>
  <c r="S505" i="30"/>
  <c r="R505" i="30"/>
  <c r="O505" i="30"/>
  <c r="U46" i="30"/>
  <c r="T46" i="30"/>
  <c r="S46" i="30"/>
  <c r="R46" i="30"/>
  <c r="O46" i="30"/>
  <c r="U110" i="30"/>
  <c r="T110" i="30"/>
  <c r="S110" i="30"/>
  <c r="R110" i="30"/>
  <c r="O110" i="30"/>
  <c r="U174" i="30"/>
  <c r="T174" i="30"/>
  <c r="S174" i="30"/>
  <c r="R174" i="30"/>
  <c r="O174" i="30"/>
  <c r="U238" i="30"/>
  <c r="T238" i="30"/>
  <c r="S238" i="30"/>
  <c r="R238" i="30"/>
  <c r="O238" i="30"/>
  <c r="U302" i="30"/>
  <c r="T302" i="30"/>
  <c r="S302" i="30"/>
  <c r="R302" i="30"/>
  <c r="O302" i="30"/>
  <c r="U366" i="30"/>
  <c r="T366" i="30"/>
  <c r="S366" i="30"/>
  <c r="R366" i="30"/>
  <c r="O366" i="30"/>
  <c r="U430" i="30"/>
  <c r="T430" i="30"/>
  <c r="S430" i="30"/>
  <c r="R430" i="30"/>
  <c r="O430" i="30"/>
  <c r="U494" i="30"/>
  <c r="T494" i="30"/>
  <c r="S494" i="30"/>
  <c r="R494" i="30"/>
  <c r="O494" i="30"/>
  <c r="U558" i="30"/>
  <c r="T558" i="30"/>
  <c r="S558" i="30"/>
  <c r="R558" i="30"/>
  <c r="O558" i="30"/>
  <c r="U622" i="30"/>
  <c r="T622" i="30"/>
  <c r="S622" i="30"/>
  <c r="R622" i="30"/>
  <c r="O622" i="30"/>
  <c r="U686" i="30"/>
  <c r="T686" i="30"/>
  <c r="S686" i="30"/>
  <c r="R686" i="30"/>
  <c r="O686" i="30"/>
  <c r="U71" i="30"/>
  <c r="T71" i="30"/>
  <c r="S71" i="30"/>
  <c r="R71" i="30"/>
  <c r="O71" i="30"/>
  <c r="U135" i="30"/>
  <c r="T135" i="30"/>
  <c r="S135" i="30"/>
  <c r="R135" i="30"/>
  <c r="O135" i="30"/>
  <c r="U199" i="30"/>
  <c r="T199" i="30"/>
  <c r="S199" i="30"/>
  <c r="R199" i="30"/>
  <c r="O199" i="30"/>
  <c r="U263" i="30"/>
  <c r="T263" i="30"/>
  <c r="S263" i="30"/>
  <c r="R263" i="30"/>
  <c r="O263" i="30"/>
  <c r="U327" i="30"/>
  <c r="T327" i="30"/>
  <c r="S327" i="30"/>
  <c r="R327" i="30"/>
  <c r="O327" i="30"/>
  <c r="U391" i="30"/>
  <c r="T391" i="30"/>
  <c r="S391" i="30"/>
  <c r="R391" i="30"/>
  <c r="O391" i="30"/>
  <c r="U455" i="30"/>
  <c r="T455" i="30"/>
  <c r="S455" i="30"/>
  <c r="R455" i="30"/>
  <c r="O455" i="30"/>
  <c r="U519" i="30"/>
  <c r="T519" i="30"/>
  <c r="S519" i="30"/>
  <c r="R519" i="30"/>
  <c r="O519" i="30"/>
  <c r="U583" i="30"/>
  <c r="T583" i="30"/>
  <c r="S583" i="30"/>
  <c r="R583" i="30"/>
  <c r="O583" i="30"/>
  <c r="U647" i="30"/>
  <c r="T647" i="30"/>
  <c r="S647" i="30"/>
  <c r="R647" i="30"/>
  <c r="O647" i="30"/>
  <c r="U711" i="30"/>
  <c r="T711" i="30"/>
  <c r="S711" i="30"/>
  <c r="R711" i="30"/>
  <c r="O711" i="30"/>
  <c r="U125" i="30"/>
  <c r="T125" i="30"/>
  <c r="S125" i="30"/>
  <c r="R125" i="30"/>
  <c r="O125" i="30"/>
  <c r="U189" i="30"/>
  <c r="T189" i="30"/>
  <c r="S189" i="30"/>
  <c r="R189" i="30"/>
  <c r="O189" i="30"/>
  <c r="U253" i="30"/>
  <c r="T253" i="30"/>
  <c r="S253" i="30"/>
  <c r="R253" i="30"/>
  <c r="O253" i="30"/>
  <c r="U317" i="30"/>
  <c r="T317" i="30"/>
  <c r="S317" i="30"/>
  <c r="R317" i="30"/>
  <c r="O317" i="30"/>
  <c r="U381" i="30"/>
  <c r="T381" i="30"/>
  <c r="S381" i="30"/>
  <c r="R381" i="30"/>
  <c r="O381" i="30"/>
  <c r="U445" i="30"/>
  <c r="T445" i="30"/>
  <c r="S445" i="30"/>
  <c r="R445" i="30"/>
  <c r="O445" i="30"/>
  <c r="U509" i="30"/>
  <c r="T509" i="30"/>
  <c r="S509" i="30"/>
  <c r="R509" i="30"/>
  <c r="O509" i="30"/>
  <c r="U573" i="30"/>
  <c r="T573" i="30"/>
  <c r="S573" i="30"/>
  <c r="R573" i="30"/>
  <c r="O573" i="30"/>
  <c r="U637" i="30"/>
  <c r="T637" i="30"/>
  <c r="S637" i="30"/>
  <c r="R637" i="30"/>
  <c r="O637" i="30"/>
  <c r="U701" i="30"/>
  <c r="T701" i="30"/>
  <c r="S701" i="30"/>
  <c r="R701" i="30"/>
  <c r="O701" i="30"/>
  <c r="U734" i="30"/>
  <c r="T734" i="30"/>
  <c r="S734" i="30"/>
  <c r="R734" i="30"/>
  <c r="O734" i="30"/>
  <c r="U798" i="30"/>
  <c r="T798" i="30"/>
  <c r="S798" i="30"/>
  <c r="R798" i="30"/>
  <c r="O798" i="30"/>
  <c r="U862" i="30"/>
  <c r="T862" i="30"/>
  <c r="S862" i="30"/>
  <c r="R862" i="30"/>
  <c r="O862" i="30"/>
  <c r="U926" i="30"/>
  <c r="T926" i="30"/>
  <c r="R926" i="30"/>
  <c r="S926" i="30"/>
  <c r="O926" i="30"/>
  <c r="U990" i="30"/>
  <c r="T990" i="30"/>
  <c r="R990" i="30"/>
  <c r="S990" i="30"/>
  <c r="O990" i="30"/>
  <c r="U743" i="30"/>
  <c r="T743" i="30"/>
  <c r="S743" i="30"/>
  <c r="R743" i="30"/>
  <c r="O743" i="30"/>
  <c r="U807" i="30"/>
  <c r="S807" i="30"/>
  <c r="T807" i="30"/>
  <c r="R807" i="30"/>
  <c r="O807" i="30"/>
  <c r="U871" i="30"/>
  <c r="S871" i="30"/>
  <c r="R871" i="30"/>
  <c r="T871" i="30"/>
  <c r="O871" i="30"/>
  <c r="U935" i="30"/>
  <c r="T935" i="30"/>
  <c r="R935" i="30"/>
  <c r="S935" i="30"/>
  <c r="O935" i="30"/>
  <c r="U999" i="30"/>
  <c r="T999" i="30"/>
  <c r="R999" i="30"/>
  <c r="S999" i="30"/>
  <c r="O999" i="30"/>
  <c r="U781" i="30"/>
  <c r="T781" i="30"/>
  <c r="S781" i="30"/>
  <c r="R781" i="30"/>
  <c r="O781" i="30"/>
  <c r="T845" i="30"/>
  <c r="U845" i="30"/>
  <c r="S845" i="30"/>
  <c r="R845" i="30"/>
  <c r="O845" i="30"/>
  <c r="T909" i="30"/>
  <c r="U909" i="30"/>
  <c r="R909" i="30"/>
  <c r="S909" i="30"/>
  <c r="O909" i="30"/>
  <c r="U973" i="30"/>
  <c r="T973" i="30"/>
  <c r="R973" i="30"/>
  <c r="S973" i="30"/>
  <c r="O973" i="30"/>
  <c r="U161" i="30"/>
  <c r="T161" i="30"/>
  <c r="S161" i="30"/>
  <c r="R161" i="30"/>
  <c r="O161" i="30"/>
  <c r="U657" i="30"/>
  <c r="T657" i="30"/>
  <c r="S657" i="30"/>
  <c r="R657" i="30"/>
  <c r="O657" i="30"/>
  <c r="U841" i="30"/>
  <c r="T841" i="30"/>
  <c r="R841" i="30"/>
  <c r="S841" i="30"/>
  <c r="O841" i="30"/>
  <c r="U1025" i="30"/>
  <c r="T1025" i="30"/>
  <c r="S1025" i="30"/>
  <c r="R1025" i="30"/>
  <c r="O1025" i="30"/>
  <c r="U713" i="30"/>
  <c r="T713" i="30"/>
  <c r="R713" i="30"/>
  <c r="S713" i="30"/>
  <c r="O713" i="30"/>
  <c r="U905" i="30"/>
  <c r="T905" i="30"/>
  <c r="S905" i="30"/>
  <c r="R905" i="30"/>
  <c r="O905" i="30"/>
  <c r="U561" i="30"/>
  <c r="T561" i="30"/>
  <c r="S561" i="30"/>
  <c r="R561" i="30"/>
  <c r="O561" i="30"/>
  <c r="U777" i="30"/>
  <c r="T777" i="30"/>
  <c r="R777" i="30"/>
  <c r="S777" i="30"/>
  <c r="O777" i="30"/>
  <c r="U977" i="30"/>
  <c r="T977" i="30"/>
  <c r="S977" i="30"/>
  <c r="R977" i="30"/>
  <c r="O977" i="30"/>
  <c r="U80" i="30"/>
  <c r="T80" i="30"/>
  <c r="S80" i="30"/>
  <c r="R80" i="30"/>
  <c r="O80" i="30"/>
  <c r="U144" i="30"/>
  <c r="T144" i="30"/>
  <c r="S144" i="30"/>
  <c r="R144" i="30"/>
  <c r="O144" i="30"/>
  <c r="U208" i="30"/>
  <c r="T208" i="30"/>
  <c r="S208" i="30"/>
  <c r="R208" i="30"/>
  <c r="O208" i="30"/>
  <c r="U272" i="30"/>
  <c r="T272" i="30"/>
  <c r="S272" i="30"/>
  <c r="R272" i="30"/>
  <c r="O272" i="30"/>
  <c r="U336" i="30"/>
  <c r="T336" i="30"/>
  <c r="S336" i="30"/>
  <c r="R336" i="30"/>
  <c r="O336" i="30"/>
  <c r="U400" i="30"/>
  <c r="T400" i="30"/>
  <c r="S400" i="30"/>
  <c r="R400" i="30"/>
  <c r="O400" i="30"/>
  <c r="U464" i="30"/>
  <c r="T464" i="30"/>
  <c r="S464" i="30"/>
  <c r="R464" i="30"/>
  <c r="O464" i="30"/>
  <c r="U528" i="30"/>
  <c r="T528" i="30"/>
  <c r="S528" i="30"/>
  <c r="R528" i="30"/>
  <c r="O528" i="30"/>
  <c r="U592" i="30"/>
  <c r="T592" i="30"/>
  <c r="S592" i="30"/>
  <c r="R592" i="30"/>
  <c r="O592" i="30"/>
  <c r="U656" i="30"/>
  <c r="T656" i="30"/>
  <c r="S656" i="30"/>
  <c r="R656" i="30"/>
  <c r="O656" i="30"/>
  <c r="U720" i="30"/>
  <c r="T720" i="30"/>
  <c r="S720" i="30"/>
  <c r="R720" i="30"/>
  <c r="O720" i="30"/>
  <c r="U784" i="30"/>
  <c r="T784" i="30"/>
  <c r="S784" i="30"/>
  <c r="R784" i="30"/>
  <c r="O784" i="30"/>
  <c r="U848" i="30"/>
  <c r="T848" i="30"/>
  <c r="S848" i="30"/>
  <c r="R848" i="30"/>
  <c r="O848" i="30"/>
  <c r="U912" i="30"/>
  <c r="T912" i="30"/>
  <c r="R912" i="30"/>
  <c r="S912" i="30"/>
  <c r="O912" i="30"/>
  <c r="U976" i="30"/>
  <c r="T976" i="30"/>
  <c r="R976" i="30"/>
  <c r="S976" i="30"/>
  <c r="O976" i="30"/>
  <c r="U43" i="30"/>
  <c r="T43" i="30"/>
  <c r="S43" i="30"/>
  <c r="R43" i="30"/>
  <c r="O43" i="30"/>
  <c r="U107" i="30"/>
  <c r="T107" i="30"/>
  <c r="S107" i="30"/>
  <c r="R107" i="30"/>
  <c r="O107" i="30"/>
  <c r="U171" i="30"/>
  <c r="S171" i="30"/>
  <c r="T171" i="30"/>
  <c r="R171" i="30"/>
  <c r="O171" i="30"/>
  <c r="U235" i="30"/>
  <c r="T235" i="30"/>
  <c r="S235" i="30"/>
  <c r="R235" i="30"/>
  <c r="O235" i="30"/>
  <c r="U299" i="30"/>
  <c r="T299" i="30"/>
  <c r="S299" i="30"/>
  <c r="R299" i="30"/>
  <c r="O299" i="30"/>
  <c r="U363" i="30"/>
  <c r="T363" i="30"/>
  <c r="S363" i="30"/>
  <c r="R363" i="30"/>
  <c r="O363" i="30"/>
  <c r="U427" i="30"/>
  <c r="T427" i="30"/>
  <c r="S427" i="30"/>
  <c r="R427" i="30"/>
  <c r="O427" i="30"/>
  <c r="U491" i="30"/>
  <c r="T491" i="30"/>
  <c r="S491" i="30"/>
  <c r="R491" i="30"/>
  <c r="O491" i="30"/>
  <c r="U555" i="30"/>
  <c r="T555" i="30"/>
  <c r="S555" i="30"/>
  <c r="R555" i="30"/>
  <c r="O555" i="30"/>
  <c r="U619" i="30"/>
  <c r="T619" i="30"/>
  <c r="S619" i="30"/>
  <c r="R619" i="30"/>
  <c r="O619" i="30"/>
  <c r="U683" i="30"/>
  <c r="T683" i="30"/>
  <c r="S683" i="30"/>
  <c r="R683" i="30"/>
  <c r="O683" i="30"/>
  <c r="U178" i="30"/>
  <c r="T178" i="30"/>
  <c r="S178" i="30"/>
  <c r="R178" i="30"/>
  <c r="O178" i="30"/>
  <c r="U434" i="30"/>
  <c r="T434" i="30"/>
  <c r="S434" i="30"/>
  <c r="R434" i="30"/>
  <c r="O434" i="30"/>
  <c r="U706" i="30"/>
  <c r="T706" i="30"/>
  <c r="S706" i="30"/>
  <c r="R706" i="30"/>
  <c r="O706" i="30"/>
  <c r="U962" i="30"/>
  <c r="T962" i="30"/>
  <c r="S962" i="30"/>
  <c r="R962" i="30"/>
  <c r="O962" i="30"/>
  <c r="U210" i="30"/>
  <c r="T210" i="30"/>
  <c r="S210" i="30"/>
  <c r="R210" i="30"/>
  <c r="O210" i="30"/>
  <c r="U482" i="30"/>
  <c r="T482" i="30"/>
  <c r="S482" i="30"/>
  <c r="R482" i="30"/>
  <c r="O482" i="30"/>
  <c r="U754" i="30"/>
  <c r="T754" i="30"/>
  <c r="S754" i="30"/>
  <c r="O754" i="30"/>
  <c r="R754" i="30"/>
  <c r="U58" i="30"/>
  <c r="T58" i="30"/>
  <c r="R58" i="30"/>
  <c r="S58" i="30"/>
  <c r="O58" i="30"/>
  <c r="U322" i="30"/>
  <c r="T322" i="30"/>
  <c r="S322" i="30"/>
  <c r="R322" i="30"/>
  <c r="O322" i="30"/>
  <c r="U554" i="30"/>
  <c r="T554" i="30"/>
  <c r="R554" i="30"/>
  <c r="S554" i="30"/>
  <c r="O554" i="30"/>
  <c r="U810" i="30"/>
  <c r="T810" i="30"/>
  <c r="R810" i="30"/>
  <c r="S810" i="30"/>
  <c r="O810" i="30"/>
  <c r="U42" i="30"/>
  <c r="T42" i="30"/>
  <c r="S42" i="30"/>
  <c r="R42" i="30"/>
  <c r="O42" i="30"/>
  <c r="U298" i="30"/>
  <c r="T298" i="30"/>
  <c r="S298" i="30"/>
  <c r="R298" i="30"/>
  <c r="O298" i="30"/>
  <c r="U562" i="30"/>
  <c r="T562" i="30"/>
  <c r="S562" i="30"/>
  <c r="R562" i="30"/>
  <c r="O562" i="30"/>
  <c r="U826" i="30"/>
  <c r="T826" i="30"/>
  <c r="S826" i="30"/>
  <c r="R826" i="30"/>
  <c r="O826" i="30"/>
  <c r="U690" i="30"/>
  <c r="T690" i="30"/>
  <c r="S690" i="30"/>
  <c r="R690" i="30"/>
  <c r="O690" i="30"/>
  <c r="J34" i="37"/>
  <c r="U84" i="30"/>
  <c r="T84" i="30"/>
  <c r="S84" i="30"/>
  <c r="R84" i="30"/>
  <c r="O84" i="30"/>
  <c r="E86" i="37"/>
  <c r="U148" i="30"/>
  <c r="T148" i="30"/>
  <c r="S148" i="30"/>
  <c r="R148" i="30"/>
  <c r="O148" i="30"/>
  <c r="U212" i="30"/>
  <c r="T212" i="30"/>
  <c r="S212" i="30"/>
  <c r="R212" i="30"/>
  <c r="O212" i="30"/>
  <c r="U276" i="30"/>
  <c r="T276" i="30"/>
  <c r="S276" i="30"/>
  <c r="R276" i="30"/>
  <c r="O276" i="30"/>
  <c r="U340" i="30"/>
  <c r="T340" i="30"/>
  <c r="S340" i="30"/>
  <c r="R340" i="30"/>
  <c r="O340" i="30"/>
  <c r="U404" i="30"/>
  <c r="T404" i="30"/>
  <c r="S404" i="30"/>
  <c r="R404" i="30"/>
  <c r="O404" i="30"/>
  <c r="U468" i="30"/>
  <c r="T468" i="30"/>
  <c r="S468" i="30"/>
  <c r="R468" i="30"/>
  <c r="O468" i="30"/>
  <c r="U532" i="30"/>
  <c r="T532" i="30"/>
  <c r="S532" i="30"/>
  <c r="R532" i="30"/>
  <c r="O532" i="30"/>
  <c r="U596" i="30"/>
  <c r="T596" i="30"/>
  <c r="S596" i="30"/>
  <c r="R596" i="30"/>
  <c r="O596" i="30"/>
  <c r="U660" i="30"/>
  <c r="T660" i="30"/>
  <c r="S660" i="30"/>
  <c r="R660" i="30"/>
  <c r="O660" i="30"/>
  <c r="U724" i="30"/>
  <c r="T724" i="30"/>
  <c r="S724" i="30"/>
  <c r="R724" i="30"/>
  <c r="O724" i="30"/>
  <c r="U788" i="30"/>
  <c r="T788" i="30"/>
  <c r="S788" i="30"/>
  <c r="R788" i="30"/>
  <c r="O788" i="30"/>
  <c r="U852" i="30"/>
  <c r="T852" i="30"/>
  <c r="S852" i="30"/>
  <c r="R852" i="30"/>
  <c r="O852" i="30"/>
  <c r="U916" i="30"/>
  <c r="T916" i="30"/>
  <c r="R916" i="30"/>
  <c r="S916" i="30"/>
  <c r="O916" i="30"/>
  <c r="U980" i="30"/>
  <c r="T980" i="30"/>
  <c r="R980" i="30"/>
  <c r="S980" i="30"/>
  <c r="O980" i="30"/>
  <c r="U723" i="30"/>
  <c r="T723" i="30"/>
  <c r="S723" i="30"/>
  <c r="R723" i="30"/>
  <c r="O723" i="30"/>
  <c r="U787" i="30"/>
  <c r="T787" i="30"/>
  <c r="S787" i="30"/>
  <c r="R787" i="30"/>
  <c r="O787" i="30"/>
  <c r="U851" i="30"/>
  <c r="T851" i="30"/>
  <c r="S851" i="30"/>
  <c r="R851" i="30"/>
  <c r="O851" i="30"/>
  <c r="U915" i="30"/>
  <c r="T915" i="30"/>
  <c r="S915" i="30"/>
  <c r="R915" i="30"/>
  <c r="O915" i="30"/>
  <c r="U979" i="30"/>
  <c r="T979" i="30"/>
  <c r="S979" i="30"/>
  <c r="R979" i="30"/>
  <c r="O979" i="30"/>
  <c r="U321" i="30"/>
  <c r="T321" i="30"/>
  <c r="S321" i="30"/>
  <c r="R321" i="30"/>
  <c r="O321" i="30"/>
  <c r="U230" i="30"/>
  <c r="T230" i="30"/>
  <c r="S230" i="30"/>
  <c r="R230" i="30"/>
  <c r="O230" i="30"/>
  <c r="U678" i="30"/>
  <c r="T678" i="30"/>
  <c r="S678" i="30"/>
  <c r="R678" i="30"/>
  <c r="O678" i="30"/>
  <c r="U447" i="30"/>
  <c r="T447" i="30"/>
  <c r="S447" i="30"/>
  <c r="R447" i="30"/>
  <c r="O447" i="30"/>
  <c r="U245" i="30"/>
  <c r="T245" i="30"/>
  <c r="S245" i="30"/>
  <c r="R245" i="30"/>
  <c r="O245" i="30"/>
  <c r="U693" i="30"/>
  <c r="T693" i="30"/>
  <c r="S693" i="30"/>
  <c r="R693" i="30"/>
  <c r="O693" i="30"/>
  <c r="U799" i="30"/>
  <c r="T799" i="30"/>
  <c r="S799" i="30"/>
  <c r="R799" i="30"/>
  <c r="O799" i="30"/>
  <c r="U965" i="30"/>
  <c r="T965" i="30"/>
  <c r="R965" i="30"/>
  <c r="S965" i="30"/>
  <c r="O965" i="30"/>
  <c r="U529" i="30"/>
  <c r="T529" i="30"/>
  <c r="S529" i="30"/>
  <c r="R529" i="30"/>
  <c r="O529" i="30"/>
  <c r="U328" i="30"/>
  <c r="T328" i="30"/>
  <c r="S328" i="30"/>
  <c r="R328" i="30"/>
  <c r="O328" i="30"/>
  <c r="U776" i="30"/>
  <c r="T776" i="30"/>
  <c r="S776" i="30"/>
  <c r="R776" i="30"/>
  <c r="O776" i="30"/>
  <c r="U227" i="30"/>
  <c r="T227" i="30"/>
  <c r="S227" i="30"/>
  <c r="R227" i="30"/>
  <c r="O227" i="30"/>
  <c r="U675" i="30"/>
  <c r="T675" i="30"/>
  <c r="S675" i="30"/>
  <c r="R675" i="30"/>
  <c r="O675" i="30"/>
  <c r="U722" i="30"/>
  <c r="T722" i="30"/>
  <c r="S722" i="30"/>
  <c r="R722" i="30"/>
  <c r="O722" i="30"/>
  <c r="U530" i="30"/>
  <c r="T530" i="30"/>
  <c r="S530" i="30"/>
  <c r="R530" i="30"/>
  <c r="O530" i="30"/>
  <c r="U204" i="30"/>
  <c r="T204" i="30"/>
  <c r="S204" i="30"/>
  <c r="R204" i="30"/>
  <c r="O204" i="30"/>
  <c r="U588" i="30"/>
  <c r="T588" i="30"/>
  <c r="S588" i="30"/>
  <c r="R588" i="30"/>
  <c r="O588" i="30"/>
  <c r="U972" i="30"/>
  <c r="T972" i="30"/>
  <c r="R972" i="30"/>
  <c r="S972" i="30"/>
  <c r="O972" i="30"/>
  <c r="U907" i="30"/>
  <c r="T907" i="30"/>
  <c r="S907" i="30"/>
  <c r="R907" i="30"/>
  <c r="O907" i="30"/>
  <c r="U105" i="30"/>
  <c r="T105" i="30"/>
  <c r="S105" i="30"/>
  <c r="R105" i="30"/>
  <c r="O105" i="30"/>
  <c r="U113" i="30"/>
  <c r="T113" i="30"/>
  <c r="S113" i="30"/>
  <c r="R113" i="30"/>
  <c r="O113" i="30"/>
  <c r="U193" i="30"/>
  <c r="T193" i="30"/>
  <c r="S193" i="30"/>
  <c r="R193" i="30"/>
  <c r="O193" i="30"/>
  <c r="U257" i="30"/>
  <c r="T257" i="30"/>
  <c r="S257" i="30"/>
  <c r="R257" i="30"/>
  <c r="O257" i="30"/>
  <c r="U345" i="30"/>
  <c r="T345" i="30"/>
  <c r="S345" i="30"/>
  <c r="R345" i="30"/>
  <c r="O345" i="30"/>
  <c r="U473" i="30"/>
  <c r="T473" i="30"/>
  <c r="S473" i="30"/>
  <c r="R473" i="30"/>
  <c r="O473" i="30"/>
  <c r="U393" i="30"/>
  <c r="T393" i="30"/>
  <c r="R393" i="30"/>
  <c r="S393" i="30"/>
  <c r="O393" i="30"/>
  <c r="U513" i="30"/>
  <c r="T513" i="30"/>
  <c r="S513" i="30"/>
  <c r="R513" i="30"/>
  <c r="O513" i="30"/>
  <c r="T54" i="30"/>
  <c r="U54" i="30"/>
  <c r="S54" i="30"/>
  <c r="R54" i="30"/>
  <c r="O54" i="30"/>
  <c r="T118" i="30"/>
  <c r="U118" i="30"/>
  <c r="S118" i="30"/>
  <c r="R118" i="30"/>
  <c r="O118" i="30"/>
  <c r="U182" i="30"/>
  <c r="S182" i="30"/>
  <c r="T182" i="30"/>
  <c r="R182" i="30"/>
  <c r="O182" i="30"/>
  <c r="U246" i="30"/>
  <c r="T246" i="30"/>
  <c r="S246" i="30"/>
  <c r="R246" i="30"/>
  <c r="O246" i="30"/>
  <c r="U310" i="30"/>
  <c r="T310" i="30"/>
  <c r="S310" i="30"/>
  <c r="R310" i="30"/>
  <c r="O310" i="30"/>
  <c r="U374" i="30"/>
  <c r="T374" i="30"/>
  <c r="S374" i="30"/>
  <c r="R374" i="30"/>
  <c r="O374" i="30"/>
  <c r="U438" i="30"/>
  <c r="T438" i="30"/>
  <c r="S438" i="30"/>
  <c r="R438" i="30"/>
  <c r="O438" i="30"/>
  <c r="U502" i="30"/>
  <c r="T502" i="30"/>
  <c r="S502" i="30"/>
  <c r="R502" i="30"/>
  <c r="O502" i="30"/>
  <c r="U566" i="30"/>
  <c r="T566" i="30"/>
  <c r="S566" i="30"/>
  <c r="R566" i="30"/>
  <c r="O566" i="30"/>
  <c r="U630" i="30"/>
  <c r="T630" i="30"/>
  <c r="S630" i="30"/>
  <c r="R630" i="30"/>
  <c r="O630" i="30"/>
  <c r="U694" i="30"/>
  <c r="T694" i="30"/>
  <c r="S694" i="30"/>
  <c r="R694" i="30"/>
  <c r="O694" i="30"/>
  <c r="U79" i="30"/>
  <c r="T79" i="30"/>
  <c r="S79" i="30"/>
  <c r="R79" i="30"/>
  <c r="O79" i="30"/>
  <c r="U143" i="30"/>
  <c r="T143" i="30"/>
  <c r="S143" i="30"/>
  <c r="R143" i="30"/>
  <c r="O143" i="30"/>
  <c r="U207" i="30"/>
  <c r="T207" i="30"/>
  <c r="S207" i="30"/>
  <c r="R207" i="30"/>
  <c r="O207" i="30"/>
  <c r="U271" i="30"/>
  <c r="T271" i="30"/>
  <c r="S271" i="30"/>
  <c r="R271" i="30"/>
  <c r="O271" i="30"/>
  <c r="U335" i="30"/>
  <c r="T335" i="30"/>
  <c r="S335" i="30"/>
  <c r="R335" i="30"/>
  <c r="O335" i="30"/>
  <c r="U399" i="30"/>
  <c r="T399" i="30"/>
  <c r="S399" i="30"/>
  <c r="R399" i="30"/>
  <c r="O399" i="30"/>
  <c r="U463" i="30"/>
  <c r="T463" i="30"/>
  <c r="S463" i="30"/>
  <c r="R463" i="30"/>
  <c r="O463" i="30"/>
  <c r="U527" i="30"/>
  <c r="T527" i="30"/>
  <c r="S527" i="30"/>
  <c r="R527" i="30"/>
  <c r="O527" i="30"/>
  <c r="U591" i="30"/>
  <c r="T591" i="30"/>
  <c r="S591" i="30"/>
  <c r="R591" i="30"/>
  <c r="O591" i="30"/>
  <c r="U655" i="30"/>
  <c r="T655" i="30"/>
  <c r="S655" i="30"/>
  <c r="R655" i="30"/>
  <c r="O655" i="30"/>
  <c r="U69" i="30"/>
  <c r="T69" i="30"/>
  <c r="S69" i="30"/>
  <c r="R69" i="30"/>
  <c r="O69" i="30"/>
  <c r="U133" i="30"/>
  <c r="T133" i="30"/>
  <c r="S133" i="30"/>
  <c r="R133" i="30"/>
  <c r="O133" i="30"/>
  <c r="U197" i="30"/>
  <c r="T197" i="30"/>
  <c r="S197" i="30"/>
  <c r="R197" i="30"/>
  <c r="O197" i="30"/>
  <c r="U261" i="30"/>
  <c r="T261" i="30"/>
  <c r="S261" i="30"/>
  <c r="R261" i="30"/>
  <c r="O261" i="30"/>
  <c r="U325" i="30"/>
  <c r="T325" i="30"/>
  <c r="S325" i="30"/>
  <c r="R325" i="30"/>
  <c r="O325" i="30"/>
  <c r="U389" i="30"/>
  <c r="T389" i="30"/>
  <c r="S389" i="30"/>
  <c r="R389" i="30"/>
  <c r="O389" i="30"/>
  <c r="U453" i="30"/>
  <c r="T453" i="30"/>
  <c r="S453" i="30"/>
  <c r="R453" i="30"/>
  <c r="O453" i="30"/>
  <c r="U517" i="30"/>
  <c r="T517" i="30"/>
  <c r="S517" i="30"/>
  <c r="R517" i="30"/>
  <c r="O517" i="30"/>
  <c r="U581" i="30"/>
  <c r="T581" i="30"/>
  <c r="S581" i="30"/>
  <c r="R581" i="30"/>
  <c r="O581" i="30"/>
  <c r="U645" i="30"/>
  <c r="T645" i="30"/>
  <c r="S645" i="30"/>
  <c r="R645" i="30"/>
  <c r="O645" i="30"/>
  <c r="U709" i="30"/>
  <c r="T709" i="30"/>
  <c r="S709" i="30"/>
  <c r="R709" i="30"/>
  <c r="O709" i="30"/>
  <c r="U742" i="30"/>
  <c r="T742" i="30"/>
  <c r="S742" i="30"/>
  <c r="R742" i="30"/>
  <c r="O742" i="30"/>
  <c r="U806" i="30"/>
  <c r="T806" i="30"/>
  <c r="S806" i="30"/>
  <c r="R806" i="30"/>
  <c r="O806" i="30"/>
  <c r="U870" i="30"/>
  <c r="T870" i="30"/>
  <c r="S870" i="30"/>
  <c r="R870" i="30"/>
  <c r="O870" i="30"/>
  <c r="U934" i="30"/>
  <c r="T934" i="30"/>
  <c r="R934" i="30"/>
  <c r="S934" i="30"/>
  <c r="O934" i="30"/>
  <c r="U998" i="30"/>
  <c r="T998" i="30"/>
  <c r="R998" i="30"/>
  <c r="S998" i="30"/>
  <c r="O998" i="30"/>
  <c r="U751" i="30"/>
  <c r="T751" i="30"/>
  <c r="S751" i="30"/>
  <c r="R751" i="30"/>
  <c r="O751" i="30"/>
  <c r="U815" i="30"/>
  <c r="T815" i="30"/>
  <c r="S815" i="30"/>
  <c r="R815" i="30"/>
  <c r="O815" i="30"/>
  <c r="U879" i="30"/>
  <c r="T879" i="30"/>
  <c r="S879" i="30"/>
  <c r="R879" i="30"/>
  <c r="O879" i="30"/>
  <c r="U943" i="30"/>
  <c r="T943" i="30"/>
  <c r="R943" i="30"/>
  <c r="S943" i="30"/>
  <c r="O943" i="30"/>
  <c r="U1007" i="30"/>
  <c r="T1007" i="30"/>
  <c r="R1007" i="30"/>
  <c r="S1007" i="30"/>
  <c r="O1007" i="30"/>
  <c r="U789" i="30"/>
  <c r="T789" i="30"/>
  <c r="S789" i="30"/>
  <c r="R789" i="30"/>
  <c r="O789" i="30"/>
  <c r="U853" i="30"/>
  <c r="T853" i="30"/>
  <c r="S853" i="30"/>
  <c r="R853" i="30"/>
  <c r="O853" i="30"/>
  <c r="U917" i="30"/>
  <c r="T917" i="30"/>
  <c r="R917" i="30"/>
  <c r="S917" i="30"/>
  <c r="O917" i="30"/>
  <c r="T981" i="30"/>
  <c r="U981" i="30"/>
  <c r="R981" i="30"/>
  <c r="S981" i="30"/>
  <c r="O981" i="30"/>
  <c r="U521" i="30"/>
  <c r="T521" i="30"/>
  <c r="R521" i="30"/>
  <c r="S521" i="30"/>
  <c r="O521" i="30"/>
  <c r="U681" i="30"/>
  <c r="T681" i="30"/>
  <c r="R681" i="30"/>
  <c r="S681" i="30"/>
  <c r="O681" i="30"/>
  <c r="U865" i="30"/>
  <c r="T865" i="30"/>
  <c r="R865" i="30"/>
  <c r="S865" i="30"/>
  <c r="O865" i="30"/>
  <c r="U537" i="30"/>
  <c r="T537" i="30"/>
  <c r="S537" i="30"/>
  <c r="R537" i="30"/>
  <c r="O537" i="30"/>
  <c r="U737" i="30"/>
  <c r="T737" i="30"/>
  <c r="S737" i="30"/>
  <c r="R737" i="30"/>
  <c r="O737" i="30"/>
  <c r="U929" i="30"/>
  <c r="T929" i="30"/>
  <c r="S929" i="30"/>
  <c r="R929" i="30"/>
  <c r="O929" i="30"/>
  <c r="U593" i="30"/>
  <c r="T593" i="30"/>
  <c r="S593" i="30"/>
  <c r="R593" i="30"/>
  <c r="O593" i="30"/>
  <c r="U801" i="30"/>
  <c r="T801" i="30"/>
  <c r="S801" i="30"/>
  <c r="R801" i="30"/>
  <c r="O801" i="30"/>
  <c r="U1009" i="30"/>
  <c r="T1009" i="30"/>
  <c r="S1009" i="30"/>
  <c r="R1009" i="30"/>
  <c r="O1009" i="30"/>
  <c r="U88" i="30"/>
  <c r="T88" i="30"/>
  <c r="S88" i="30"/>
  <c r="R88" i="30"/>
  <c r="O88" i="30"/>
  <c r="U152" i="30"/>
  <c r="T152" i="30"/>
  <c r="S152" i="30"/>
  <c r="R152" i="30"/>
  <c r="O152" i="30"/>
  <c r="U216" i="30"/>
  <c r="T216" i="30"/>
  <c r="S216" i="30"/>
  <c r="R216" i="30"/>
  <c r="O216" i="30"/>
  <c r="U280" i="30"/>
  <c r="T280" i="30"/>
  <c r="S280" i="30"/>
  <c r="R280" i="30"/>
  <c r="O280" i="30"/>
  <c r="U344" i="30"/>
  <c r="T344" i="30"/>
  <c r="S344" i="30"/>
  <c r="R344" i="30"/>
  <c r="O344" i="30"/>
  <c r="U408" i="30"/>
  <c r="T408" i="30"/>
  <c r="S408" i="30"/>
  <c r="R408" i="30"/>
  <c r="O408" i="30"/>
  <c r="U472" i="30"/>
  <c r="T472" i="30"/>
  <c r="S472" i="30"/>
  <c r="R472" i="30"/>
  <c r="O472" i="30"/>
  <c r="T536" i="30"/>
  <c r="U536" i="30"/>
  <c r="S536" i="30"/>
  <c r="R536" i="30"/>
  <c r="O536" i="30"/>
  <c r="U600" i="30"/>
  <c r="T600" i="30"/>
  <c r="S600" i="30"/>
  <c r="R600" i="30"/>
  <c r="O600" i="30"/>
  <c r="U664" i="30"/>
  <c r="T664" i="30"/>
  <c r="S664" i="30"/>
  <c r="R664" i="30"/>
  <c r="O664" i="30"/>
  <c r="U728" i="30"/>
  <c r="T728" i="30"/>
  <c r="S728" i="30"/>
  <c r="R728" i="30"/>
  <c r="O728" i="30"/>
  <c r="U792" i="30"/>
  <c r="T792" i="30"/>
  <c r="S792" i="30"/>
  <c r="R792" i="30"/>
  <c r="O792" i="30"/>
  <c r="U856" i="30"/>
  <c r="T856" i="30"/>
  <c r="S856" i="30"/>
  <c r="R856" i="30"/>
  <c r="O856" i="30"/>
  <c r="U920" i="30"/>
  <c r="T920" i="30"/>
  <c r="R920" i="30"/>
  <c r="S920" i="30"/>
  <c r="O920" i="30"/>
  <c r="U984" i="30"/>
  <c r="T984" i="30"/>
  <c r="R984" i="30"/>
  <c r="S984" i="30"/>
  <c r="O984" i="30"/>
  <c r="U51" i="30"/>
  <c r="T51" i="30"/>
  <c r="S51" i="30"/>
  <c r="R51" i="30"/>
  <c r="O51" i="30"/>
  <c r="U115" i="30"/>
  <c r="T115" i="30"/>
  <c r="S115" i="30"/>
  <c r="R115" i="30"/>
  <c r="O115" i="30"/>
  <c r="U179" i="30"/>
  <c r="T179" i="30"/>
  <c r="S179" i="30"/>
  <c r="R179" i="30"/>
  <c r="O179" i="30"/>
  <c r="U243" i="30"/>
  <c r="T243" i="30"/>
  <c r="S243" i="30"/>
  <c r="R243" i="30"/>
  <c r="O243" i="30"/>
  <c r="U307" i="30"/>
  <c r="T307" i="30"/>
  <c r="S307" i="30"/>
  <c r="R307" i="30"/>
  <c r="O307" i="30"/>
  <c r="U371" i="30"/>
  <c r="T371" i="30"/>
  <c r="S371" i="30"/>
  <c r="R371" i="30"/>
  <c r="O371" i="30"/>
  <c r="U435" i="30"/>
  <c r="T435" i="30"/>
  <c r="S435" i="30"/>
  <c r="R435" i="30"/>
  <c r="O435" i="30"/>
  <c r="U499" i="30"/>
  <c r="T499" i="30"/>
  <c r="S499" i="30"/>
  <c r="R499" i="30"/>
  <c r="O499" i="30"/>
  <c r="U563" i="30"/>
  <c r="T563" i="30"/>
  <c r="S563" i="30"/>
  <c r="R563" i="30"/>
  <c r="O563" i="30"/>
  <c r="U627" i="30"/>
  <c r="T627" i="30"/>
  <c r="S627" i="30"/>
  <c r="R627" i="30"/>
  <c r="O627" i="30"/>
  <c r="U691" i="30"/>
  <c r="T691" i="30"/>
  <c r="S691" i="30"/>
  <c r="R691" i="30"/>
  <c r="O691" i="30"/>
  <c r="U202" i="30"/>
  <c r="T202" i="30"/>
  <c r="S202" i="30"/>
  <c r="R202" i="30"/>
  <c r="O202" i="30"/>
  <c r="U474" i="30"/>
  <c r="T474" i="30"/>
  <c r="S474" i="30"/>
  <c r="R474" i="30"/>
  <c r="O474" i="30"/>
  <c r="U738" i="30"/>
  <c r="T738" i="30"/>
  <c r="S738" i="30"/>
  <c r="R738" i="30"/>
  <c r="O738" i="30"/>
  <c r="U994" i="30"/>
  <c r="T994" i="30"/>
  <c r="S994" i="30"/>
  <c r="R994" i="30"/>
  <c r="O994" i="30"/>
  <c r="U242" i="30"/>
  <c r="T242" i="30"/>
  <c r="S242" i="30"/>
  <c r="R242" i="30"/>
  <c r="O242" i="30"/>
  <c r="U514" i="30"/>
  <c r="T514" i="30"/>
  <c r="S514" i="30"/>
  <c r="R514" i="30"/>
  <c r="O514" i="30"/>
  <c r="U786" i="30"/>
  <c r="T786" i="30"/>
  <c r="S786" i="30"/>
  <c r="R786" i="30"/>
  <c r="O786" i="30"/>
  <c r="U90" i="30"/>
  <c r="T90" i="30"/>
  <c r="S90" i="30"/>
  <c r="R90" i="30"/>
  <c r="O90" i="30"/>
  <c r="U346" i="30"/>
  <c r="T346" i="30"/>
  <c r="S346" i="30"/>
  <c r="R346" i="30"/>
  <c r="O346" i="30"/>
  <c r="T586" i="30"/>
  <c r="U586" i="30"/>
  <c r="S586" i="30"/>
  <c r="R586" i="30"/>
  <c r="O586" i="30"/>
  <c r="U842" i="30"/>
  <c r="T842" i="30"/>
  <c r="S842" i="30"/>
  <c r="R842" i="30"/>
  <c r="O842" i="30"/>
  <c r="U66" i="30"/>
  <c r="T66" i="30"/>
  <c r="S66" i="30"/>
  <c r="R66" i="30"/>
  <c r="O66" i="30"/>
  <c r="U330" i="30"/>
  <c r="T330" i="30"/>
  <c r="S330" i="30"/>
  <c r="R330" i="30"/>
  <c r="O330" i="30"/>
  <c r="U594" i="30"/>
  <c r="T594" i="30"/>
  <c r="S594" i="30"/>
  <c r="R594" i="30"/>
  <c r="O594" i="30"/>
  <c r="U850" i="30"/>
  <c r="T850" i="30"/>
  <c r="S850" i="30"/>
  <c r="R850" i="30"/>
  <c r="O850" i="30"/>
  <c r="J42" i="37"/>
  <c r="U92" i="30"/>
  <c r="T92" i="30"/>
  <c r="S92" i="30"/>
  <c r="R92" i="30"/>
  <c r="O92" i="30"/>
  <c r="J75" i="37"/>
  <c r="U156" i="30"/>
  <c r="T156" i="30"/>
  <c r="S156" i="30"/>
  <c r="R156" i="30"/>
  <c r="O156" i="30"/>
  <c r="U220" i="30"/>
  <c r="T220" i="30"/>
  <c r="S220" i="30"/>
  <c r="R220" i="30"/>
  <c r="O220" i="30"/>
  <c r="U284" i="30"/>
  <c r="T284" i="30"/>
  <c r="S284" i="30"/>
  <c r="R284" i="30"/>
  <c r="O284" i="30"/>
  <c r="U348" i="30"/>
  <c r="T348" i="30"/>
  <c r="S348" i="30"/>
  <c r="R348" i="30"/>
  <c r="O348" i="30"/>
  <c r="U412" i="30"/>
  <c r="T412" i="30"/>
  <c r="S412" i="30"/>
  <c r="R412" i="30"/>
  <c r="O412" i="30"/>
  <c r="U476" i="30"/>
  <c r="T476" i="30"/>
  <c r="S476" i="30"/>
  <c r="R476" i="30"/>
  <c r="O476" i="30"/>
  <c r="U540" i="30"/>
  <c r="T540" i="30"/>
  <c r="S540" i="30"/>
  <c r="R540" i="30"/>
  <c r="O540" i="30"/>
  <c r="U604" i="30"/>
  <c r="T604" i="30"/>
  <c r="S604" i="30"/>
  <c r="R604" i="30"/>
  <c r="O604" i="30"/>
  <c r="U668" i="30"/>
  <c r="T668" i="30"/>
  <c r="S668" i="30"/>
  <c r="R668" i="30"/>
  <c r="O668" i="30"/>
  <c r="U732" i="30"/>
  <c r="T732" i="30"/>
  <c r="S732" i="30"/>
  <c r="R732" i="30"/>
  <c r="O732" i="30"/>
  <c r="U796" i="30"/>
  <c r="T796" i="30"/>
  <c r="S796" i="30"/>
  <c r="R796" i="30"/>
  <c r="O796" i="30"/>
  <c r="U860" i="30"/>
  <c r="T860" i="30"/>
  <c r="S860" i="30"/>
  <c r="R860" i="30"/>
  <c r="O860" i="30"/>
  <c r="U924" i="30"/>
  <c r="T924" i="30"/>
  <c r="R924" i="30"/>
  <c r="S924" i="30"/>
  <c r="O924" i="30"/>
  <c r="U988" i="30"/>
  <c r="T988" i="30"/>
  <c r="R988" i="30"/>
  <c r="S988" i="30"/>
  <c r="O988" i="30"/>
  <c r="U731" i="30"/>
  <c r="T731" i="30"/>
  <c r="S731" i="30"/>
  <c r="R731" i="30"/>
  <c r="O731" i="30"/>
  <c r="U795" i="30"/>
  <c r="T795" i="30"/>
  <c r="S795" i="30"/>
  <c r="R795" i="30"/>
  <c r="O795" i="30"/>
  <c r="U859" i="30"/>
  <c r="T859" i="30"/>
  <c r="S859" i="30"/>
  <c r="R859" i="30"/>
  <c r="O859" i="30"/>
  <c r="U923" i="30"/>
  <c r="T923" i="30"/>
  <c r="S923" i="30"/>
  <c r="R923" i="30"/>
  <c r="O923" i="30"/>
  <c r="U987" i="30"/>
  <c r="T987" i="30"/>
  <c r="S987" i="30"/>
  <c r="R987" i="30"/>
  <c r="O987" i="30"/>
  <c r="U241" i="30"/>
  <c r="T241" i="30"/>
  <c r="S241" i="30"/>
  <c r="R241" i="30"/>
  <c r="O241" i="30"/>
  <c r="U166" i="30"/>
  <c r="T166" i="30"/>
  <c r="S166" i="30"/>
  <c r="R166" i="30"/>
  <c r="O166" i="30"/>
  <c r="U614" i="30"/>
  <c r="T614" i="30"/>
  <c r="S614" i="30"/>
  <c r="R614" i="30"/>
  <c r="O614" i="30"/>
  <c r="T383" i="30"/>
  <c r="U383" i="30"/>
  <c r="S383" i="30"/>
  <c r="R383" i="30"/>
  <c r="O383" i="30"/>
  <c r="U181" i="30"/>
  <c r="S181" i="30"/>
  <c r="T181" i="30"/>
  <c r="R181" i="30"/>
  <c r="O181" i="30"/>
  <c r="U629" i="30"/>
  <c r="T629" i="30"/>
  <c r="S629" i="30"/>
  <c r="R629" i="30"/>
  <c r="O629" i="30"/>
  <c r="T735" i="30"/>
  <c r="U735" i="30"/>
  <c r="S735" i="30"/>
  <c r="R735" i="30"/>
  <c r="O735" i="30"/>
  <c r="U901" i="30"/>
  <c r="T901" i="30"/>
  <c r="R901" i="30"/>
  <c r="S901" i="30"/>
  <c r="O901" i="30"/>
  <c r="U881" i="30"/>
  <c r="T881" i="30"/>
  <c r="S881" i="30"/>
  <c r="R881" i="30"/>
  <c r="O881" i="30"/>
  <c r="U264" i="30"/>
  <c r="T264" i="30"/>
  <c r="S264" i="30"/>
  <c r="R264" i="30"/>
  <c r="O264" i="30"/>
  <c r="U712" i="30"/>
  <c r="S712" i="30"/>
  <c r="T712" i="30"/>
  <c r="R712" i="30"/>
  <c r="O712" i="30"/>
  <c r="U163" i="30"/>
  <c r="T163" i="30"/>
  <c r="S163" i="30"/>
  <c r="R163" i="30"/>
  <c r="O163" i="30"/>
  <c r="U611" i="30"/>
  <c r="T611" i="30"/>
  <c r="S611" i="30"/>
  <c r="R611" i="30"/>
  <c r="O611" i="30"/>
  <c r="U450" i="30"/>
  <c r="T450" i="30"/>
  <c r="S450" i="30"/>
  <c r="R450" i="30"/>
  <c r="O450" i="30"/>
  <c r="U258" i="30"/>
  <c r="T258" i="30"/>
  <c r="S258" i="30"/>
  <c r="R258" i="30"/>
  <c r="O258" i="30"/>
  <c r="U140" i="30"/>
  <c r="S140" i="30"/>
  <c r="T140" i="30"/>
  <c r="R140" i="30"/>
  <c r="O140" i="30"/>
  <c r="U524" i="30"/>
  <c r="T524" i="30"/>
  <c r="S524" i="30"/>
  <c r="R524" i="30"/>
  <c r="O524" i="30"/>
  <c r="U908" i="30"/>
  <c r="T908" i="30"/>
  <c r="R908" i="30"/>
  <c r="S908" i="30"/>
  <c r="O908" i="30"/>
  <c r="U843" i="30"/>
  <c r="S843" i="30"/>
  <c r="T843" i="30"/>
  <c r="R843" i="30"/>
  <c r="O843" i="30"/>
  <c r="U265" i="30"/>
  <c r="T265" i="30"/>
  <c r="S265" i="30"/>
  <c r="R265" i="30"/>
  <c r="O265" i="30"/>
  <c r="T62" i="30"/>
  <c r="U62" i="30"/>
  <c r="S62" i="30"/>
  <c r="R62" i="30"/>
  <c r="O62" i="30"/>
  <c r="U382" i="30"/>
  <c r="T382" i="30"/>
  <c r="S382" i="30"/>
  <c r="R382" i="30"/>
  <c r="O382" i="30"/>
  <c r="U638" i="30"/>
  <c r="T638" i="30"/>
  <c r="S638" i="30"/>
  <c r="R638" i="30"/>
  <c r="O638" i="30"/>
  <c r="U702" i="30"/>
  <c r="T702" i="30"/>
  <c r="S702" i="30"/>
  <c r="R702" i="30"/>
  <c r="O702" i="30"/>
  <c r="U87" i="30"/>
  <c r="T87" i="30"/>
  <c r="S87" i="30"/>
  <c r="R87" i="30"/>
  <c r="O87" i="30"/>
  <c r="U151" i="30"/>
  <c r="T151" i="30"/>
  <c r="S151" i="30"/>
  <c r="R151" i="30"/>
  <c r="O151" i="30"/>
  <c r="U215" i="30"/>
  <c r="T215" i="30"/>
  <c r="S215" i="30"/>
  <c r="R215" i="30"/>
  <c r="O215" i="30"/>
  <c r="U279" i="30"/>
  <c r="T279" i="30"/>
  <c r="R279" i="30"/>
  <c r="S279" i="30"/>
  <c r="O279" i="30"/>
  <c r="U343" i="30"/>
  <c r="T343" i="30"/>
  <c r="S343" i="30"/>
  <c r="R343" i="30"/>
  <c r="O343" i="30"/>
  <c r="U407" i="30"/>
  <c r="T407" i="30"/>
  <c r="S407" i="30"/>
  <c r="R407" i="30"/>
  <c r="O407" i="30"/>
  <c r="U471" i="30"/>
  <c r="T471" i="30"/>
  <c r="S471" i="30"/>
  <c r="R471" i="30"/>
  <c r="O471" i="30"/>
  <c r="U535" i="30"/>
  <c r="T535" i="30"/>
  <c r="S535" i="30"/>
  <c r="R535" i="30"/>
  <c r="O535" i="30"/>
  <c r="U599" i="30"/>
  <c r="T599" i="30"/>
  <c r="S599" i="30"/>
  <c r="R599" i="30"/>
  <c r="O599" i="30"/>
  <c r="U663" i="30"/>
  <c r="T663" i="30"/>
  <c r="S663" i="30"/>
  <c r="R663" i="30"/>
  <c r="O663" i="30"/>
  <c r="U77" i="30"/>
  <c r="T77" i="30"/>
  <c r="S77" i="30"/>
  <c r="R77" i="30"/>
  <c r="O77" i="30"/>
  <c r="U141" i="30"/>
  <c r="T141" i="30"/>
  <c r="S141" i="30"/>
  <c r="R141" i="30"/>
  <c r="O141" i="30"/>
  <c r="U205" i="30"/>
  <c r="S205" i="30"/>
  <c r="T205" i="30"/>
  <c r="R205" i="30"/>
  <c r="O205" i="30"/>
  <c r="U269" i="30"/>
  <c r="S269" i="30"/>
  <c r="T269" i="30"/>
  <c r="R269" i="30"/>
  <c r="O269" i="30"/>
  <c r="U333" i="30"/>
  <c r="T333" i="30"/>
  <c r="S333" i="30"/>
  <c r="R333" i="30"/>
  <c r="O333" i="30"/>
  <c r="U397" i="30"/>
  <c r="T397" i="30"/>
  <c r="S397" i="30"/>
  <c r="R397" i="30"/>
  <c r="O397" i="30"/>
  <c r="U461" i="30"/>
  <c r="T461" i="30"/>
  <c r="S461" i="30"/>
  <c r="R461" i="30"/>
  <c r="O461" i="30"/>
  <c r="U525" i="30"/>
  <c r="T525" i="30"/>
  <c r="S525" i="30"/>
  <c r="R525" i="30"/>
  <c r="O525" i="30"/>
  <c r="U589" i="30"/>
  <c r="T589" i="30"/>
  <c r="S589" i="30"/>
  <c r="R589" i="30"/>
  <c r="O589" i="30"/>
  <c r="U653" i="30"/>
  <c r="T653" i="30"/>
  <c r="S653" i="30"/>
  <c r="R653" i="30"/>
  <c r="O653" i="30"/>
  <c r="T717" i="30"/>
  <c r="U717" i="30"/>
  <c r="S717" i="30"/>
  <c r="R717" i="30"/>
  <c r="O717" i="30"/>
  <c r="U750" i="30"/>
  <c r="T750" i="30"/>
  <c r="S750" i="30"/>
  <c r="R750" i="30"/>
  <c r="O750" i="30"/>
  <c r="U814" i="30"/>
  <c r="T814" i="30"/>
  <c r="S814" i="30"/>
  <c r="R814" i="30"/>
  <c r="O814" i="30"/>
  <c r="U878" i="30"/>
  <c r="T878" i="30"/>
  <c r="S878" i="30"/>
  <c r="R878" i="30"/>
  <c r="O878" i="30"/>
  <c r="U942" i="30"/>
  <c r="T942" i="30"/>
  <c r="R942" i="30"/>
  <c r="S942" i="30"/>
  <c r="O942" i="30"/>
  <c r="U1006" i="30"/>
  <c r="T1006" i="30"/>
  <c r="R1006" i="30"/>
  <c r="S1006" i="30"/>
  <c r="O1006" i="30"/>
  <c r="U759" i="30"/>
  <c r="T759" i="30"/>
  <c r="S759" i="30"/>
  <c r="R759" i="30"/>
  <c r="O759" i="30"/>
  <c r="U823" i="30"/>
  <c r="T823" i="30"/>
  <c r="S823" i="30"/>
  <c r="R823" i="30"/>
  <c r="O823" i="30"/>
  <c r="U887" i="30"/>
  <c r="T887" i="30"/>
  <c r="R887" i="30"/>
  <c r="S887" i="30"/>
  <c r="O887" i="30"/>
  <c r="U951" i="30"/>
  <c r="T951" i="30"/>
  <c r="R951" i="30"/>
  <c r="S951" i="30"/>
  <c r="O951" i="30"/>
  <c r="U1015" i="30"/>
  <c r="T1015" i="30"/>
  <c r="R1015" i="30"/>
  <c r="S1015" i="30"/>
  <c r="O1015" i="30"/>
  <c r="U797" i="30"/>
  <c r="T797" i="30"/>
  <c r="S797" i="30"/>
  <c r="R797" i="30"/>
  <c r="O797" i="30"/>
  <c r="U861" i="30"/>
  <c r="T861" i="30"/>
  <c r="S861" i="30"/>
  <c r="R861" i="30"/>
  <c r="O861" i="30"/>
  <c r="U925" i="30"/>
  <c r="T925" i="30"/>
  <c r="R925" i="30"/>
  <c r="S925" i="30"/>
  <c r="O925" i="30"/>
  <c r="U989" i="30"/>
  <c r="T989" i="30"/>
  <c r="R989" i="30"/>
  <c r="S989" i="30"/>
  <c r="O989" i="30"/>
  <c r="U545" i="30"/>
  <c r="T545" i="30"/>
  <c r="S545" i="30"/>
  <c r="R545" i="30"/>
  <c r="O545" i="30"/>
  <c r="U705" i="30"/>
  <c r="T705" i="30"/>
  <c r="S705" i="30"/>
  <c r="R705" i="30"/>
  <c r="O705" i="30"/>
  <c r="U889" i="30"/>
  <c r="T889" i="30"/>
  <c r="S889" i="30"/>
  <c r="R889" i="30"/>
  <c r="O889" i="30"/>
  <c r="U577" i="30"/>
  <c r="T577" i="30"/>
  <c r="S577" i="30"/>
  <c r="R577" i="30"/>
  <c r="O577" i="30"/>
  <c r="U761" i="30"/>
  <c r="T761" i="30"/>
  <c r="S761" i="30"/>
  <c r="R761" i="30"/>
  <c r="O761" i="30"/>
  <c r="U953" i="30"/>
  <c r="T953" i="30"/>
  <c r="S953" i="30"/>
  <c r="R953" i="30"/>
  <c r="O953" i="30"/>
  <c r="U625" i="30"/>
  <c r="T625" i="30"/>
  <c r="S625" i="30"/>
  <c r="R625" i="30"/>
  <c r="O625" i="30"/>
  <c r="U825" i="30"/>
  <c r="T825" i="30"/>
  <c r="S825" i="30"/>
  <c r="R825" i="30"/>
  <c r="O825" i="30"/>
  <c r="U32" i="30"/>
  <c r="T32" i="30"/>
  <c r="S32" i="30"/>
  <c r="R32" i="30"/>
  <c r="O32" i="30"/>
  <c r="U96" i="30"/>
  <c r="S96" i="30"/>
  <c r="T96" i="30"/>
  <c r="R96" i="30"/>
  <c r="O96" i="30"/>
  <c r="U160" i="30"/>
  <c r="T160" i="30"/>
  <c r="S160" i="30"/>
  <c r="R160" i="30"/>
  <c r="O160" i="30"/>
  <c r="U224" i="30"/>
  <c r="T224" i="30"/>
  <c r="S224" i="30"/>
  <c r="R224" i="30"/>
  <c r="O224" i="30"/>
  <c r="U288" i="30"/>
  <c r="T288" i="30"/>
  <c r="S288" i="30"/>
  <c r="R288" i="30"/>
  <c r="O288" i="30"/>
  <c r="U352" i="30"/>
  <c r="T352" i="30"/>
  <c r="S352" i="30"/>
  <c r="R352" i="30"/>
  <c r="O352" i="30"/>
  <c r="U416" i="30"/>
  <c r="T416" i="30"/>
  <c r="S416" i="30"/>
  <c r="R416" i="30"/>
  <c r="O416" i="30"/>
  <c r="U480" i="30"/>
  <c r="T480" i="30"/>
  <c r="S480" i="30"/>
  <c r="R480" i="30"/>
  <c r="O480" i="30"/>
  <c r="U544" i="30"/>
  <c r="T544" i="30"/>
  <c r="S544" i="30"/>
  <c r="R544" i="30"/>
  <c r="O544" i="30"/>
  <c r="U608" i="30"/>
  <c r="T608" i="30"/>
  <c r="S608" i="30"/>
  <c r="R608" i="30"/>
  <c r="O608" i="30"/>
  <c r="U672" i="30"/>
  <c r="T672" i="30"/>
  <c r="S672" i="30"/>
  <c r="R672" i="30"/>
  <c r="O672" i="30"/>
  <c r="U736" i="30"/>
  <c r="T736" i="30"/>
  <c r="S736" i="30"/>
  <c r="R736" i="30"/>
  <c r="O736" i="30"/>
  <c r="U800" i="30"/>
  <c r="T800" i="30"/>
  <c r="S800" i="30"/>
  <c r="R800" i="30"/>
  <c r="O800" i="30"/>
  <c r="U864" i="30"/>
  <c r="T864" i="30"/>
  <c r="S864" i="30"/>
  <c r="R864" i="30"/>
  <c r="O864" i="30"/>
  <c r="T928" i="30"/>
  <c r="U928" i="30"/>
  <c r="R928" i="30"/>
  <c r="S928" i="30"/>
  <c r="O928" i="30"/>
  <c r="U992" i="30"/>
  <c r="T992" i="30"/>
  <c r="R992" i="30"/>
  <c r="S992" i="30"/>
  <c r="O992" i="30"/>
  <c r="U59" i="30"/>
  <c r="T59" i="30"/>
  <c r="S59" i="30"/>
  <c r="R59" i="30"/>
  <c r="O59" i="30"/>
  <c r="U123" i="30"/>
  <c r="T123" i="30"/>
  <c r="S123" i="30"/>
  <c r="R123" i="30"/>
  <c r="O123" i="30"/>
  <c r="U187" i="30"/>
  <c r="T187" i="30"/>
  <c r="S187" i="30"/>
  <c r="R187" i="30"/>
  <c r="O187" i="30"/>
  <c r="U251" i="30"/>
  <c r="T251" i="30"/>
  <c r="S251" i="30"/>
  <c r="R251" i="30"/>
  <c r="O251" i="30"/>
  <c r="U315" i="30"/>
  <c r="T315" i="30"/>
  <c r="S315" i="30"/>
  <c r="R315" i="30"/>
  <c r="O315" i="30"/>
  <c r="U379" i="30"/>
  <c r="T379" i="30"/>
  <c r="S379" i="30"/>
  <c r="R379" i="30"/>
  <c r="O379" i="30"/>
  <c r="U443" i="30"/>
  <c r="T443" i="30"/>
  <c r="S443" i="30"/>
  <c r="R443" i="30"/>
  <c r="O443" i="30"/>
  <c r="U507" i="30"/>
  <c r="T507" i="30"/>
  <c r="S507" i="30"/>
  <c r="R507" i="30"/>
  <c r="O507" i="30"/>
  <c r="U571" i="30"/>
  <c r="T571" i="30"/>
  <c r="S571" i="30"/>
  <c r="R571" i="30"/>
  <c r="O571" i="30"/>
  <c r="U635" i="30"/>
  <c r="T635" i="30"/>
  <c r="S635" i="30"/>
  <c r="R635" i="30"/>
  <c r="O635" i="30"/>
  <c r="U699" i="30"/>
  <c r="T699" i="30"/>
  <c r="S699" i="30"/>
  <c r="R699" i="30"/>
  <c r="O699" i="30"/>
  <c r="U234" i="30"/>
  <c r="T234" i="30"/>
  <c r="S234" i="30"/>
  <c r="R234" i="30"/>
  <c r="O234" i="30"/>
  <c r="U506" i="30"/>
  <c r="T506" i="30"/>
  <c r="S506" i="30"/>
  <c r="R506" i="30"/>
  <c r="O506" i="30"/>
  <c r="U762" i="30"/>
  <c r="T762" i="30"/>
  <c r="S762" i="30"/>
  <c r="R762" i="30"/>
  <c r="O762" i="30"/>
  <c r="U1026" i="30"/>
  <c r="T1026" i="30"/>
  <c r="S1026" i="30"/>
  <c r="R1026" i="30"/>
  <c r="O1026" i="30"/>
  <c r="U274" i="30"/>
  <c r="T274" i="30"/>
  <c r="S274" i="30"/>
  <c r="R274" i="30"/>
  <c r="O274" i="30"/>
  <c r="U546" i="30"/>
  <c r="T546" i="30"/>
  <c r="S546" i="30"/>
  <c r="R546" i="30"/>
  <c r="O546" i="30"/>
  <c r="U818" i="30"/>
  <c r="S818" i="30"/>
  <c r="T818" i="30"/>
  <c r="R818" i="30"/>
  <c r="O818" i="30"/>
  <c r="U122" i="30"/>
  <c r="T122" i="30"/>
  <c r="S122" i="30"/>
  <c r="R122" i="30"/>
  <c r="O122" i="30"/>
  <c r="U378" i="30"/>
  <c r="T378" i="30"/>
  <c r="S378" i="30"/>
  <c r="R378" i="30"/>
  <c r="O378" i="30"/>
  <c r="U618" i="30"/>
  <c r="T618" i="30"/>
  <c r="S618" i="30"/>
  <c r="R618" i="30"/>
  <c r="O618" i="30"/>
  <c r="U858" i="30"/>
  <c r="T858" i="30"/>
  <c r="S858" i="30"/>
  <c r="R858" i="30"/>
  <c r="O858" i="30"/>
  <c r="U98" i="30"/>
  <c r="S98" i="30"/>
  <c r="T98" i="30"/>
  <c r="R98" i="30"/>
  <c r="O98" i="30"/>
  <c r="U362" i="30"/>
  <c r="T362" i="30"/>
  <c r="S362" i="30"/>
  <c r="R362" i="30"/>
  <c r="O362" i="30"/>
  <c r="U626" i="30"/>
  <c r="T626" i="30"/>
  <c r="S626" i="30"/>
  <c r="R626" i="30"/>
  <c r="O626" i="30"/>
  <c r="U882" i="30"/>
  <c r="T882" i="30"/>
  <c r="S882" i="30"/>
  <c r="R882" i="30"/>
  <c r="O882" i="30"/>
  <c r="U36" i="30"/>
  <c r="T36" i="30"/>
  <c r="S36" i="30"/>
  <c r="R36" i="30"/>
  <c r="O36" i="30"/>
  <c r="U100" i="30"/>
  <c r="T100" i="30"/>
  <c r="S100" i="30"/>
  <c r="R100" i="30"/>
  <c r="O100" i="30"/>
  <c r="J83" i="37"/>
  <c r="U164" i="30"/>
  <c r="T164" i="30"/>
  <c r="S164" i="30"/>
  <c r="R164" i="30"/>
  <c r="O164" i="30"/>
  <c r="U228" i="30"/>
  <c r="T228" i="30"/>
  <c r="S228" i="30"/>
  <c r="R228" i="30"/>
  <c r="O228" i="30"/>
  <c r="U292" i="30"/>
  <c r="T292" i="30"/>
  <c r="S292" i="30"/>
  <c r="R292" i="30"/>
  <c r="O292" i="30"/>
  <c r="U356" i="30"/>
  <c r="T356" i="30"/>
  <c r="S356" i="30"/>
  <c r="R356" i="30"/>
  <c r="O356" i="30"/>
  <c r="U420" i="30"/>
  <c r="T420" i="30"/>
  <c r="S420" i="30"/>
  <c r="R420" i="30"/>
  <c r="O420" i="30"/>
  <c r="U484" i="30"/>
  <c r="T484" i="30"/>
  <c r="S484" i="30"/>
  <c r="R484" i="30"/>
  <c r="O484" i="30"/>
  <c r="U548" i="30"/>
  <c r="T548" i="30"/>
  <c r="S548" i="30"/>
  <c r="R548" i="30"/>
  <c r="O548" i="30"/>
  <c r="U612" i="30"/>
  <c r="T612" i="30"/>
  <c r="S612" i="30"/>
  <c r="R612" i="30"/>
  <c r="O612" i="30"/>
  <c r="U676" i="30"/>
  <c r="T676" i="30"/>
  <c r="S676" i="30"/>
  <c r="R676" i="30"/>
  <c r="O676" i="30"/>
  <c r="U740" i="30"/>
  <c r="T740" i="30"/>
  <c r="S740" i="30"/>
  <c r="R740" i="30"/>
  <c r="O740" i="30"/>
  <c r="U804" i="30"/>
  <c r="T804" i="30"/>
  <c r="S804" i="30"/>
  <c r="R804" i="30"/>
  <c r="O804" i="30"/>
  <c r="U868" i="30"/>
  <c r="T868" i="30"/>
  <c r="S868" i="30"/>
  <c r="R868" i="30"/>
  <c r="O868" i="30"/>
  <c r="U932" i="30"/>
  <c r="T932" i="30"/>
  <c r="R932" i="30"/>
  <c r="S932" i="30"/>
  <c r="O932" i="30"/>
  <c r="U996" i="30"/>
  <c r="T996" i="30"/>
  <c r="R996" i="30"/>
  <c r="S996" i="30"/>
  <c r="O996" i="30"/>
  <c r="U739" i="30"/>
  <c r="S739" i="30"/>
  <c r="T739" i="30"/>
  <c r="R739" i="30"/>
  <c r="O739" i="30"/>
  <c r="U803" i="30"/>
  <c r="S803" i="30"/>
  <c r="T803" i="30"/>
  <c r="R803" i="30"/>
  <c r="O803" i="30"/>
  <c r="U867" i="30"/>
  <c r="S867" i="30"/>
  <c r="T867" i="30"/>
  <c r="R867" i="30"/>
  <c r="O867" i="30"/>
  <c r="U931" i="30"/>
  <c r="T931" i="30"/>
  <c r="S931" i="30"/>
  <c r="R931" i="30"/>
  <c r="O931" i="30"/>
  <c r="U995" i="30"/>
  <c r="T995" i="30"/>
  <c r="S995" i="30"/>
  <c r="R995" i="30"/>
  <c r="O995" i="30"/>
  <c r="U489" i="30"/>
  <c r="T489" i="30"/>
  <c r="R489" i="30"/>
  <c r="S489" i="30"/>
  <c r="O489" i="30"/>
  <c r="U422" i="30"/>
  <c r="T422" i="30"/>
  <c r="S422" i="30"/>
  <c r="R422" i="30"/>
  <c r="O422" i="30"/>
  <c r="T191" i="30"/>
  <c r="U191" i="30"/>
  <c r="S191" i="30"/>
  <c r="R191" i="30"/>
  <c r="O191" i="30"/>
  <c r="U639" i="30"/>
  <c r="T639" i="30"/>
  <c r="S639" i="30"/>
  <c r="R639" i="30"/>
  <c r="O639" i="30"/>
  <c r="U437" i="30"/>
  <c r="T437" i="30"/>
  <c r="S437" i="30"/>
  <c r="R437" i="30"/>
  <c r="O437" i="30"/>
  <c r="U854" i="30"/>
  <c r="T854" i="30"/>
  <c r="S854" i="30"/>
  <c r="R854" i="30"/>
  <c r="O854" i="30"/>
  <c r="U773" i="30"/>
  <c r="T773" i="30"/>
  <c r="S773" i="30"/>
  <c r="R773" i="30"/>
  <c r="O773" i="30"/>
  <c r="U689" i="30"/>
  <c r="T689" i="30"/>
  <c r="S689" i="30"/>
  <c r="R689" i="30"/>
  <c r="O689" i="30"/>
  <c r="U200" i="30"/>
  <c r="T200" i="30"/>
  <c r="S200" i="30"/>
  <c r="R200" i="30"/>
  <c r="O200" i="30"/>
  <c r="U648" i="30"/>
  <c r="S648" i="30"/>
  <c r="R648" i="30"/>
  <c r="T648" i="30"/>
  <c r="O648" i="30"/>
  <c r="U99" i="30"/>
  <c r="T99" i="30"/>
  <c r="S99" i="30"/>
  <c r="R99" i="30"/>
  <c r="O99" i="30"/>
  <c r="U547" i="30"/>
  <c r="T547" i="30"/>
  <c r="S547" i="30"/>
  <c r="R547" i="30"/>
  <c r="O547" i="30"/>
  <c r="U170" i="30"/>
  <c r="T170" i="30"/>
  <c r="S170" i="30"/>
  <c r="R170" i="30"/>
  <c r="O170" i="30"/>
  <c r="U1010" i="30"/>
  <c r="T1010" i="30"/>
  <c r="S1010" i="30"/>
  <c r="R1010" i="30"/>
  <c r="O1010" i="30"/>
  <c r="U268" i="30"/>
  <c r="T268" i="30"/>
  <c r="S268" i="30"/>
  <c r="R268" i="30"/>
  <c r="O268" i="30"/>
  <c r="U844" i="30"/>
  <c r="T844" i="30"/>
  <c r="S844" i="30"/>
  <c r="R844" i="30"/>
  <c r="O844" i="30"/>
  <c r="U497" i="30"/>
  <c r="T497" i="30"/>
  <c r="S497" i="30"/>
  <c r="R497" i="30"/>
  <c r="O497" i="30"/>
  <c r="T126" i="30"/>
  <c r="U126" i="30"/>
  <c r="S126" i="30"/>
  <c r="R126" i="30"/>
  <c r="O126" i="30"/>
  <c r="U574" i="30"/>
  <c r="T574" i="30"/>
  <c r="S574" i="30"/>
  <c r="R574" i="30"/>
  <c r="O574" i="30"/>
  <c r="U129" i="30"/>
  <c r="T129" i="30"/>
  <c r="S129" i="30"/>
  <c r="R129" i="30"/>
  <c r="O129" i="30"/>
  <c r="U209" i="30"/>
  <c r="T209" i="30"/>
  <c r="S209" i="30"/>
  <c r="R209" i="30"/>
  <c r="O209" i="30"/>
  <c r="U281" i="30"/>
  <c r="T281" i="30"/>
  <c r="S281" i="30"/>
  <c r="R281" i="30"/>
  <c r="O281" i="30"/>
  <c r="U385" i="30"/>
  <c r="T385" i="30"/>
  <c r="S385" i="30"/>
  <c r="R385" i="30"/>
  <c r="O385" i="30"/>
  <c r="U273" i="30"/>
  <c r="T273" i="30"/>
  <c r="S273" i="30"/>
  <c r="R273" i="30"/>
  <c r="O273" i="30"/>
  <c r="U425" i="30"/>
  <c r="T425" i="30"/>
  <c r="R425" i="30"/>
  <c r="S425" i="30"/>
  <c r="O425" i="30"/>
  <c r="U37" i="30"/>
  <c r="T37" i="30"/>
  <c r="S37" i="30"/>
  <c r="R37" i="30"/>
  <c r="O37" i="30"/>
  <c r="U70" i="30"/>
  <c r="T70" i="30"/>
  <c r="S70" i="30"/>
  <c r="R70" i="30"/>
  <c r="O70" i="30"/>
  <c r="U134" i="30"/>
  <c r="T134" i="30"/>
  <c r="S134" i="30"/>
  <c r="R134" i="30"/>
  <c r="O134" i="30"/>
  <c r="U198" i="30"/>
  <c r="T198" i="30"/>
  <c r="S198" i="30"/>
  <c r="R198" i="30"/>
  <c r="O198" i="30"/>
  <c r="U262" i="30"/>
  <c r="T262" i="30"/>
  <c r="S262" i="30"/>
  <c r="R262" i="30"/>
  <c r="O262" i="30"/>
  <c r="U326" i="30"/>
  <c r="T326" i="30"/>
  <c r="S326" i="30"/>
  <c r="R326" i="30"/>
  <c r="O326" i="30"/>
  <c r="U390" i="30"/>
  <c r="T390" i="30"/>
  <c r="S390" i="30"/>
  <c r="R390" i="30"/>
  <c r="O390" i="30"/>
  <c r="U454" i="30"/>
  <c r="T454" i="30"/>
  <c r="S454" i="30"/>
  <c r="R454" i="30"/>
  <c r="O454" i="30"/>
  <c r="U518" i="30"/>
  <c r="T518" i="30"/>
  <c r="S518" i="30"/>
  <c r="R518" i="30"/>
  <c r="O518" i="30"/>
  <c r="U582" i="30"/>
  <c r="T582" i="30"/>
  <c r="S582" i="30"/>
  <c r="R582" i="30"/>
  <c r="O582" i="30"/>
  <c r="U646" i="30"/>
  <c r="T646" i="30"/>
  <c r="S646" i="30"/>
  <c r="R646" i="30"/>
  <c r="O646" i="30"/>
  <c r="U710" i="30"/>
  <c r="T710" i="30"/>
  <c r="S710" i="30"/>
  <c r="R710" i="30"/>
  <c r="O710" i="30"/>
  <c r="U95" i="30"/>
  <c r="T95" i="30"/>
  <c r="S95" i="30"/>
  <c r="R95" i="30"/>
  <c r="O95" i="30"/>
  <c r="U159" i="30"/>
  <c r="T159" i="30"/>
  <c r="S159" i="30"/>
  <c r="R159" i="30"/>
  <c r="O159" i="30"/>
  <c r="T223" i="30"/>
  <c r="U223" i="30"/>
  <c r="S223" i="30"/>
  <c r="R223" i="30"/>
  <c r="O223" i="30"/>
  <c r="T287" i="30"/>
  <c r="U287" i="30"/>
  <c r="S287" i="30"/>
  <c r="R287" i="30"/>
  <c r="O287" i="30"/>
  <c r="T351" i="30"/>
  <c r="U351" i="30"/>
  <c r="R351" i="30"/>
  <c r="S351" i="30"/>
  <c r="O351" i="30"/>
  <c r="U415" i="30"/>
  <c r="T415" i="30"/>
  <c r="S415" i="30"/>
  <c r="R415" i="30"/>
  <c r="O415" i="30"/>
  <c r="U479" i="30"/>
  <c r="T479" i="30"/>
  <c r="S479" i="30"/>
  <c r="R479" i="30"/>
  <c r="O479" i="30"/>
  <c r="U543" i="30"/>
  <c r="T543" i="30"/>
  <c r="S543" i="30"/>
  <c r="R543" i="30"/>
  <c r="O543" i="30"/>
  <c r="U607" i="30"/>
  <c r="T607" i="30"/>
  <c r="S607" i="30"/>
  <c r="R607" i="30"/>
  <c r="O607" i="30"/>
  <c r="U671" i="30"/>
  <c r="T671" i="30"/>
  <c r="S671" i="30"/>
  <c r="R671" i="30"/>
  <c r="O671" i="30"/>
  <c r="U85" i="30"/>
  <c r="S85" i="30"/>
  <c r="T85" i="30"/>
  <c r="R85" i="30"/>
  <c r="O85" i="30"/>
  <c r="U149" i="30"/>
  <c r="T149" i="30"/>
  <c r="S149" i="30"/>
  <c r="R149" i="30"/>
  <c r="O149" i="30"/>
  <c r="U213" i="30"/>
  <c r="S213" i="30"/>
  <c r="T213" i="30"/>
  <c r="R213" i="30"/>
  <c r="O213" i="30"/>
  <c r="U277" i="30"/>
  <c r="S277" i="30"/>
  <c r="T277" i="30"/>
  <c r="R277" i="30"/>
  <c r="O277" i="30"/>
  <c r="U341" i="30"/>
  <c r="S341" i="30"/>
  <c r="T341" i="30"/>
  <c r="R341" i="30"/>
  <c r="O341" i="30"/>
  <c r="U405" i="30"/>
  <c r="T405" i="30"/>
  <c r="S405" i="30"/>
  <c r="R405" i="30"/>
  <c r="O405" i="30"/>
  <c r="U469" i="30"/>
  <c r="T469" i="30"/>
  <c r="S469" i="30"/>
  <c r="R469" i="30"/>
  <c r="O469" i="30"/>
  <c r="U533" i="30"/>
  <c r="T533" i="30"/>
  <c r="S533" i="30"/>
  <c r="R533" i="30"/>
  <c r="O533" i="30"/>
  <c r="U597" i="30"/>
  <c r="T597" i="30"/>
  <c r="S597" i="30"/>
  <c r="R597" i="30"/>
  <c r="O597" i="30"/>
  <c r="U661" i="30"/>
  <c r="T661" i="30"/>
  <c r="S661" i="30"/>
  <c r="R661" i="30"/>
  <c r="O661" i="30"/>
  <c r="U725" i="30"/>
  <c r="T725" i="30"/>
  <c r="S725" i="30"/>
  <c r="R725" i="30"/>
  <c r="O725" i="30"/>
  <c r="U758" i="30"/>
  <c r="T758" i="30"/>
  <c r="S758" i="30"/>
  <c r="R758" i="30"/>
  <c r="O758" i="30"/>
  <c r="U822" i="30"/>
  <c r="T822" i="30"/>
  <c r="S822" i="30"/>
  <c r="R822" i="30"/>
  <c r="O822" i="30"/>
  <c r="U886" i="30"/>
  <c r="T886" i="30"/>
  <c r="S886" i="30"/>
  <c r="R886" i="30"/>
  <c r="O886" i="30"/>
  <c r="U950" i="30"/>
  <c r="T950" i="30"/>
  <c r="R950" i="30"/>
  <c r="S950" i="30"/>
  <c r="O950" i="30"/>
  <c r="U1014" i="30"/>
  <c r="T1014" i="30"/>
  <c r="R1014" i="30"/>
  <c r="S1014" i="30"/>
  <c r="O1014" i="30"/>
  <c r="U767" i="30"/>
  <c r="S767" i="30"/>
  <c r="T767" i="30"/>
  <c r="R767" i="30"/>
  <c r="O767" i="30"/>
  <c r="U831" i="30"/>
  <c r="T831" i="30"/>
  <c r="S831" i="30"/>
  <c r="R831" i="30"/>
  <c r="O831" i="30"/>
  <c r="U895" i="30"/>
  <c r="T895" i="30"/>
  <c r="R895" i="30"/>
  <c r="S895" i="30"/>
  <c r="O895" i="30"/>
  <c r="U959" i="30"/>
  <c r="T959" i="30"/>
  <c r="R959" i="30"/>
  <c r="S959" i="30"/>
  <c r="O959" i="30"/>
  <c r="U1023" i="30"/>
  <c r="T1023" i="30"/>
  <c r="R1023" i="30"/>
  <c r="S1023" i="30"/>
  <c r="O1023" i="30"/>
  <c r="U805" i="30"/>
  <c r="T805" i="30"/>
  <c r="S805" i="30"/>
  <c r="R805" i="30"/>
  <c r="O805" i="30"/>
  <c r="U869" i="30"/>
  <c r="T869" i="30"/>
  <c r="S869" i="30"/>
  <c r="R869" i="30"/>
  <c r="O869" i="30"/>
  <c r="U933" i="30"/>
  <c r="T933" i="30"/>
  <c r="R933" i="30"/>
  <c r="S933" i="30"/>
  <c r="O933" i="30"/>
  <c r="U997" i="30"/>
  <c r="T997" i="30"/>
  <c r="R997" i="30"/>
  <c r="S997" i="30"/>
  <c r="O997" i="30"/>
  <c r="U553" i="30"/>
  <c r="T553" i="30"/>
  <c r="R553" i="30"/>
  <c r="S553" i="30"/>
  <c r="O553" i="30"/>
  <c r="U721" i="30"/>
  <c r="T721" i="30"/>
  <c r="S721" i="30"/>
  <c r="R721" i="30"/>
  <c r="O721" i="30"/>
  <c r="U913" i="30"/>
  <c r="T913" i="30"/>
  <c r="S913" i="30"/>
  <c r="R913" i="30"/>
  <c r="O913" i="30"/>
  <c r="U601" i="30"/>
  <c r="T601" i="30"/>
  <c r="S601" i="30"/>
  <c r="R601" i="30"/>
  <c r="O601" i="30"/>
  <c r="U785" i="30"/>
  <c r="T785" i="30"/>
  <c r="S785" i="30"/>
  <c r="R785" i="30"/>
  <c r="O785" i="30"/>
  <c r="U969" i="30"/>
  <c r="T969" i="30"/>
  <c r="S969" i="30"/>
  <c r="R969" i="30"/>
  <c r="O969" i="30"/>
  <c r="U649" i="30"/>
  <c r="R649" i="30"/>
  <c r="T649" i="30"/>
  <c r="S649" i="30"/>
  <c r="O649" i="30"/>
  <c r="U849" i="30"/>
  <c r="T849" i="30"/>
  <c r="S849" i="30"/>
  <c r="R849" i="30"/>
  <c r="O849" i="30"/>
  <c r="U40" i="30"/>
  <c r="T40" i="30"/>
  <c r="S40" i="30"/>
  <c r="R40" i="30"/>
  <c r="O40" i="30"/>
  <c r="U104" i="30"/>
  <c r="T104" i="30"/>
  <c r="S104" i="30"/>
  <c r="R104" i="30"/>
  <c r="O104" i="30"/>
  <c r="U168" i="30"/>
  <c r="T168" i="30"/>
  <c r="S168" i="30"/>
  <c r="R168" i="30"/>
  <c r="O168" i="30"/>
  <c r="U232" i="30"/>
  <c r="T232" i="30"/>
  <c r="S232" i="30"/>
  <c r="R232" i="30"/>
  <c r="O232" i="30"/>
  <c r="U296" i="30"/>
  <c r="T296" i="30"/>
  <c r="S296" i="30"/>
  <c r="R296" i="30"/>
  <c r="O296" i="30"/>
  <c r="U360" i="30"/>
  <c r="T360" i="30"/>
  <c r="S360" i="30"/>
  <c r="R360" i="30"/>
  <c r="O360" i="30"/>
  <c r="U424" i="30"/>
  <c r="T424" i="30"/>
  <c r="S424" i="30"/>
  <c r="R424" i="30"/>
  <c r="O424" i="30"/>
  <c r="U488" i="30"/>
  <c r="T488" i="30"/>
  <c r="S488" i="30"/>
  <c r="R488" i="30"/>
  <c r="O488" i="30"/>
  <c r="T552" i="30"/>
  <c r="U552" i="30"/>
  <c r="S552" i="30"/>
  <c r="R552" i="30"/>
  <c r="O552" i="30"/>
  <c r="U616" i="30"/>
  <c r="T616" i="30"/>
  <c r="S616" i="30"/>
  <c r="R616" i="30"/>
  <c r="O616" i="30"/>
  <c r="U680" i="30"/>
  <c r="T680" i="30"/>
  <c r="S680" i="30"/>
  <c r="R680" i="30"/>
  <c r="O680" i="30"/>
  <c r="U744" i="30"/>
  <c r="T744" i="30"/>
  <c r="S744" i="30"/>
  <c r="R744" i="30"/>
  <c r="O744" i="30"/>
  <c r="U808" i="30"/>
  <c r="T808" i="30"/>
  <c r="S808" i="30"/>
  <c r="R808" i="30"/>
  <c r="O808" i="30"/>
  <c r="U872" i="30"/>
  <c r="T872" i="30"/>
  <c r="S872" i="30"/>
  <c r="R872" i="30"/>
  <c r="O872" i="30"/>
  <c r="U936" i="30"/>
  <c r="T936" i="30"/>
  <c r="R936" i="30"/>
  <c r="S936" i="30"/>
  <c r="O936" i="30"/>
  <c r="U1000" i="30"/>
  <c r="T1000" i="30"/>
  <c r="R1000" i="30"/>
  <c r="S1000" i="30"/>
  <c r="O1000" i="30"/>
  <c r="U67" i="30"/>
  <c r="T67" i="30"/>
  <c r="S67" i="30"/>
  <c r="R67" i="30"/>
  <c r="O67" i="30"/>
  <c r="U131" i="30"/>
  <c r="T131" i="30"/>
  <c r="S131" i="30"/>
  <c r="R131" i="30"/>
  <c r="O131" i="30"/>
  <c r="U195" i="30"/>
  <c r="T195" i="30"/>
  <c r="S195" i="30"/>
  <c r="R195" i="30"/>
  <c r="O195" i="30"/>
  <c r="U259" i="30"/>
  <c r="T259" i="30"/>
  <c r="S259" i="30"/>
  <c r="R259" i="30"/>
  <c r="O259" i="30"/>
  <c r="U323" i="30"/>
  <c r="T323" i="30"/>
  <c r="S323" i="30"/>
  <c r="R323" i="30"/>
  <c r="O323" i="30"/>
  <c r="U387" i="30"/>
  <c r="T387" i="30"/>
  <c r="S387" i="30"/>
  <c r="R387" i="30"/>
  <c r="O387" i="30"/>
  <c r="U451" i="30"/>
  <c r="T451" i="30"/>
  <c r="S451" i="30"/>
  <c r="R451" i="30"/>
  <c r="O451" i="30"/>
  <c r="U515" i="30"/>
  <c r="T515" i="30"/>
  <c r="S515" i="30"/>
  <c r="R515" i="30"/>
  <c r="O515" i="30"/>
  <c r="U579" i="30"/>
  <c r="T579" i="30"/>
  <c r="S579" i="30"/>
  <c r="R579" i="30"/>
  <c r="O579" i="30"/>
  <c r="U643" i="30"/>
  <c r="T643" i="30"/>
  <c r="S643" i="30"/>
  <c r="R643" i="30"/>
  <c r="O643" i="30"/>
  <c r="U707" i="30"/>
  <c r="T707" i="30"/>
  <c r="S707" i="30"/>
  <c r="R707" i="30"/>
  <c r="O707" i="30"/>
  <c r="U266" i="30"/>
  <c r="T266" i="30"/>
  <c r="S266" i="30"/>
  <c r="R266" i="30"/>
  <c r="O266" i="30"/>
  <c r="T538" i="30"/>
  <c r="U538" i="30"/>
  <c r="S538" i="30"/>
  <c r="R538" i="30"/>
  <c r="O538" i="30"/>
  <c r="U794" i="30"/>
  <c r="T794" i="30"/>
  <c r="S794" i="30"/>
  <c r="R794" i="30"/>
  <c r="O794" i="30"/>
  <c r="U34" i="30"/>
  <c r="T34" i="30"/>
  <c r="S34" i="30"/>
  <c r="R34" i="30"/>
  <c r="O34" i="30"/>
  <c r="U314" i="30"/>
  <c r="T314" i="30"/>
  <c r="S314" i="30"/>
  <c r="R314" i="30"/>
  <c r="O314" i="30"/>
  <c r="U578" i="30"/>
  <c r="T578" i="30"/>
  <c r="S578" i="30"/>
  <c r="R578" i="30"/>
  <c r="O578" i="30"/>
  <c r="U866" i="30"/>
  <c r="T866" i="30"/>
  <c r="R866" i="30"/>
  <c r="S866" i="30"/>
  <c r="O866" i="30"/>
  <c r="U154" i="30"/>
  <c r="T154" i="30"/>
  <c r="S154" i="30"/>
  <c r="R154" i="30"/>
  <c r="O154" i="30"/>
  <c r="U410" i="30"/>
  <c r="T410" i="30"/>
  <c r="S410" i="30"/>
  <c r="R410" i="30"/>
  <c r="O410" i="30"/>
  <c r="U650" i="30"/>
  <c r="T650" i="30"/>
  <c r="R650" i="30"/>
  <c r="S650" i="30"/>
  <c r="O650" i="30"/>
  <c r="U890" i="30"/>
  <c r="T890" i="30"/>
  <c r="S890" i="30"/>
  <c r="R890" i="30"/>
  <c r="O890" i="30"/>
  <c r="U130" i="30"/>
  <c r="T130" i="30"/>
  <c r="S130" i="30"/>
  <c r="R130" i="30"/>
  <c r="O130" i="30"/>
  <c r="U394" i="30"/>
  <c r="T394" i="30"/>
  <c r="R394" i="30"/>
  <c r="S394" i="30"/>
  <c r="O394" i="30"/>
  <c r="U658" i="30"/>
  <c r="T658" i="30"/>
  <c r="S658" i="30"/>
  <c r="R658" i="30"/>
  <c r="O658" i="30"/>
  <c r="U914" i="30"/>
  <c r="T914" i="30"/>
  <c r="S914" i="30"/>
  <c r="R914" i="30"/>
  <c r="O914" i="30"/>
  <c r="U44" i="30"/>
  <c r="T44" i="30"/>
  <c r="S44" i="30"/>
  <c r="R44" i="30"/>
  <c r="O44" i="30"/>
  <c r="J58" i="37"/>
  <c r="U108" i="30"/>
  <c r="T108" i="30"/>
  <c r="S108" i="30"/>
  <c r="R108" i="30"/>
  <c r="O108" i="30"/>
  <c r="E101" i="37"/>
  <c r="U172" i="30"/>
  <c r="T172" i="30"/>
  <c r="S172" i="30"/>
  <c r="R172" i="30"/>
  <c r="O172" i="30"/>
  <c r="U236" i="30"/>
  <c r="T236" i="30"/>
  <c r="S236" i="30"/>
  <c r="R236" i="30"/>
  <c r="O236" i="30"/>
  <c r="U300" i="30"/>
  <c r="T300" i="30"/>
  <c r="S300" i="30"/>
  <c r="R300" i="30"/>
  <c r="O300" i="30"/>
  <c r="U364" i="30"/>
  <c r="T364" i="30"/>
  <c r="S364" i="30"/>
  <c r="R364" i="30"/>
  <c r="O364" i="30"/>
  <c r="U428" i="30"/>
  <c r="T428" i="30"/>
  <c r="S428" i="30"/>
  <c r="R428" i="30"/>
  <c r="O428" i="30"/>
  <c r="U492" i="30"/>
  <c r="T492" i="30"/>
  <c r="S492" i="30"/>
  <c r="R492" i="30"/>
  <c r="O492" i="30"/>
  <c r="U556" i="30"/>
  <c r="T556" i="30"/>
  <c r="S556" i="30"/>
  <c r="R556" i="30"/>
  <c r="O556" i="30"/>
  <c r="U620" i="30"/>
  <c r="T620" i="30"/>
  <c r="S620" i="30"/>
  <c r="R620" i="30"/>
  <c r="O620" i="30"/>
  <c r="U684" i="30"/>
  <c r="T684" i="30"/>
  <c r="S684" i="30"/>
  <c r="R684" i="30"/>
  <c r="O684" i="30"/>
  <c r="U748" i="30"/>
  <c r="T748" i="30"/>
  <c r="S748" i="30"/>
  <c r="R748" i="30"/>
  <c r="O748" i="30"/>
  <c r="U812" i="30"/>
  <c r="T812" i="30"/>
  <c r="S812" i="30"/>
  <c r="R812" i="30"/>
  <c r="O812" i="30"/>
  <c r="U876" i="30"/>
  <c r="T876" i="30"/>
  <c r="R876" i="30"/>
  <c r="S876" i="30"/>
  <c r="O876" i="30"/>
  <c r="U940" i="30"/>
  <c r="T940" i="30"/>
  <c r="R940" i="30"/>
  <c r="S940" i="30"/>
  <c r="O940" i="30"/>
  <c r="U1004" i="30"/>
  <c r="T1004" i="30"/>
  <c r="R1004" i="30"/>
  <c r="S1004" i="30"/>
  <c r="O1004" i="30"/>
  <c r="U747" i="30"/>
  <c r="T747" i="30"/>
  <c r="S747" i="30"/>
  <c r="R747" i="30"/>
  <c r="O747" i="30"/>
  <c r="U811" i="30"/>
  <c r="T811" i="30"/>
  <c r="S811" i="30"/>
  <c r="R811" i="30"/>
  <c r="O811" i="30"/>
  <c r="U875" i="30"/>
  <c r="T875" i="30"/>
  <c r="S875" i="30"/>
  <c r="R875" i="30"/>
  <c r="O875" i="30"/>
  <c r="U939" i="30"/>
  <c r="T939" i="30"/>
  <c r="S939" i="30"/>
  <c r="R939" i="30"/>
  <c r="O939" i="30"/>
  <c r="U1003" i="30"/>
  <c r="T1003" i="30"/>
  <c r="S1003" i="30"/>
  <c r="R1003" i="30"/>
  <c r="O1003" i="30"/>
  <c r="U361" i="30"/>
  <c r="T361" i="30"/>
  <c r="R361" i="30"/>
  <c r="S361" i="30"/>
  <c r="O361" i="30"/>
  <c r="U358" i="30"/>
  <c r="T358" i="30"/>
  <c r="S358" i="30"/>
  <c r="R358" i="30"/>
  <c r="O358" i="30"/>
  <c r="T127" i="30"/>
  <c r="U127" i="30"/>
  <c r="S127" i="30"/>
  <c r="R127" i="30"/>
  <c r="O127" i="30"/>
  <c r="U575" i="30"/>
  <c r="T575" i="30"/>
  <c r="S575" i="30"/>
  <c r="R575" i="30"/>
  <c r="O575" i="30"/>
  <c r="U373" i="30"/>
  <c r="T373" i="30"/>
  <c r="S373" i="30"/>
  <c r="R373" i="30"/>
  <c r="O373" i="30"/>
  <c r="U726" i="30"/>
  <c r="T726" i="30"/>
  <c r="S726" i="30"/>
  <c r="R726" i="30"/>
  <c r="O726" i="30"/>
  <c r="U863" i="30"/>
  <c r="T863" i="30"/>
  <c r="R863" i="30"/>
  <c r="S863" i="30"/>
  <c r="O863" i="30"/>
  <c r="U145" i="30"/>
  <c r="T145" i="30"/>
  <c r="S145" i="30"/>
  <c r="R145" i="30"/>
  <c r="O145" i="30"/>
  <c r="U753" i="30"/>
  <c r="T753" i="30"/>
  <c r="S753" i="30"/>
  <c r="R753" i="30"/>
  <c r="O753" i="30"/>
  <c r="U392" i="30"/>
  <c r="T392" i="30"/>
  <c r="S392" i="30"/>
  <c r="R392" i="30"/>
  <c r="O392" i="30"/>
  <c r="U840" i="30"/>
  <c r="T840" i="30"/>
  <c r="S840" i="30"/>
  <c r="R840" i="30"/>
  <c r="O840" i="30"/>
  <c r="U355" i="30"/>
  <c r="T355" i="30"/>
  <c r="S355" i="30"/>
  <c r="R355" i="30"/>
  <c r="O355" i="30"/>
  <c r="U402" i="30"/>
  <c r="T402" i="30"/>
  <c r="S402" i="30"/>
  <c r="R402" i="30"/>
  <c r="O402" i="30"/>
  <c r="U282" i="30"/>
  <c r="T282" i="30"/>
  <c r="S282" i="30"/>
  <c r="R282" i="30"/>
  <c r="O282" i="30"/>
  <c r="U290" i="30"/>
  <c r="T290" i="30"/>
  <c r="S290" i="30"/>
  <c r="R290" i="30"/>
  <c r="O290" i="30"/>
  <c r="U332" i="30"/>
  <c r="T332" i="30"/>
  <c r="S332" i="30"/>
  <c r="R332" i="30"/>
  <c r="O332" i="30"/>
  <c r="U652" i="30"/>
  <c r="T652" i="30"/>
  <c r="S652" i="30"/>
  <c r="R652" i="30"/>
  <c r="O652" i="30"/>
  <c r="U779" i="30"/>
  <c r="S779" i="30"/>
  <c r="T779" i="30"/>
  <c r="R779" i="30"/>
  <c r="O779" i="30"/>
  <c r="U369" i="30"/>
  <c r="T369" i="30"/>
  <c r="S369" i="30"/>
  <c r="R369" i="30"/>
  <c r="O369" i="30"/>
  <c r="U190" i="30"/>
  <c r="T190" i="30"/>
  <c r="S190" i="30"/>
  <c r="R190" i="30"/>
  <c r="O190" i="30"/>
  <c r="U446" i="30"/>
  <c r="T446" i="30"/>
  <c r="S446" i="30"/>
  <c r="R446" i="30"/>
  <c r="O446" i="30"/>
  <c r="U137" i="30"/>
  <c r="T137" i="30"/>
  <c r="S137" i="30"/>
  <c r="R137" i="30"/>
  <c r="O137" i="30"/>
  <c r="U217" i="30"/>
  <c r="T217" i="30"/>
  <c r="S217" i="30"/>
  <c r="R217" i="30"/>
  <c r="O217" i="30"/>
  <c r="U289" i="30"/>
  <c r="T289" i="30"/>
  <c r="S289" i="30"/>
  <c r="R289" i="30"/>
  <c r="O289" i="30"/>
  <c r="U401" i="30"/>
  <c r="T401" i="30"/>
  <c r="S401" i="30"/>
  <c r="R401" i="30"/>
  <c r="O401" i="30"/>
  <c r="U313" i="30"/>
  <c r="T313" i="30"/>
  <c r="S313" i="30"/>
  <c r="R313" i="30"/>
  <c r="O313" i="30"/>
  <c r="U441" i="30"/>
  <c r="T441" i="30"/>
  <c r="S441" i="30"/>
  <c r="R441" i="30"/>
  <c r="O441" i="30"/>
  <c r="U45" i="30"/>
  <c r="T45" i="30"/>
  <c r="S45" i="30"/>
  <c r="R45" i="30"/>
  <c r="O45" i="30"/>
  <c r="U78" i="30"/>
  <c r="T78" i="30"/>
  <c r="S78" i="30"/>
  <c r="R78" i="30"/>
  <c r="O78" i="30"/>
  <c r="U142" i="30"/>
  <c r="T142" i="30"/>
  <c r="S142" i="30"/>
  <c r="R142" i="30"/>
  <c r="O142" i="30"/>
  <c r="U206" i="30"/>
  <c r="T206" i="30"/>
  <c r="S206" i="30"/>
  <c r="R206" i="30"/>
  <c r="O206" i="30"/>
  <c r="U270" i="30"/>
  <c r="T270" i="30"/>
  <c r="S270" i="30"/>
  <c r="R270" i="30"/>
  <c r="O270" i="30"/>
  <c r="U334" i="30"/>
  <c r="T334" i="30"/>
  <c r="S334" i="30"/>
  <c r="R334" i="30"/>
  <c r="O334" i="30"/>
  <c r="U398" i="30"/>
  <c r="T398" i="30"/>
  <c r="S398" i="30"/>
  <c r="R398" i="30"/>
  <c r="O398" i="30"/>
  <c r="U462" i="30"/>
  <c r="T462" i="30"/>
  <c r="S462" i="30"/>
  <c r="R462" i="30"/>
  <c r="O462" i="30"/>
  <c r="U526" i="30"/>
  <c r="T526" i="30"/>
  <c r="S526" i="30"/>
  <c r="R526" i="30"/>
  <c r="O526" i="30"/>
  <c r="U590" i="30"/>
  <c r="T590" i="30"/>
  <c r="S590" i="30"/>
  <c r="R590" i="30"/>
  <c r="O590" i="30"/>
  <c r="U654" i="30"/>
  <c r="T654" i="30"/>
  <c r="S654" i="30"/>
  <c r="R654" i="30"/>
  <c r="O654" i="30"/>
  <c r="U39" i="30"/>
  <c r="T39" i="30"/>
  <c r="S39" i="30"/>
  <c r="R39" i="30"/>
  <c r="O39" i="30"/>
  <c r="U103" i="30"/>
  <c r="T103" i="30"/>
  <c r="S103" i="30"/>
  <c r="R103" i="30"/>
  <c r="O103" i="30"/>
  <c r="U167" i="30"/>
  <c r="T167" i="30"/>
  <c r="S167" i="30"/>
  <c r="R167" i="30"/>
  <c r="O167" i="30"/>
  <c r="U231" i="30"/>
  <c r="T231" i="30"/>
  <c r="S231" i="30"/>
  <c r="R231" i="30"/>
  <c r="O231" i="30"/>
  <c r="U295" i="30"/>
  <c r="T295" i="30"/>
  <c r="S295" i="30"/>
  <c r="R295" i="30"/>
  <c r="O295" i="30"/>
  <c r="U359" i="30"/>
  <c r="T359" i="30"/>
  <c r="S359" i="30"/>
  <c r="R359" i="30"/>
  <c r="O359" i="30"/>
  <c r="U423" i="30"/>
  <c r="T423" i="30"/>
  <c r="S423" i="30"/>
  <c r="R423" i="30"/>
  <c r="O423" i="30"/>
  <c r="U487" i="30"/>
  <c r="T487" i="30"/>
  <c r="S487" i="30"/>
  <c r="R487" i="30"/>
  <c r="O487" i="30"/>
  <c r="U551" i="30"/>
  <c r="T551" i="30"/>
  <c r="S551" i="30"/>
  <c r="R551" i="30"/>
  <c r="O551" i="30"/>
  <c r="U615" i="30"/>
  <c r="T615" i="30"/>
  <c r="S615" i="30"/>
  <c r="R615" i="30"/>
  <c r="O615" i="30"/>
  <c r="U679" i="30"/>
  <c r="T679" i="30"/>
  <c r="S679" i="30"/>
  <c r="R679" i="30"/>
  <c r="O679" i="30"/>
  <c r="U93" i="30"/>
  <c r="T93" i="30"/>
  <c r="S93" i="30"/>
  <c r="R93" i="30"/>
  <c r="O93" i="30"/>
  <c r="U157" i="30"/>
  <c r="T157" i="30"/>
  <c r="S157" i="30"/>
  <c r="R157" i="30"/>
  <c r="O157" i="30"/>
  <c r="U221" i="30"/>
  <c r="T221" i="30"/>
  <c r="S221" i="30"/>
  <c r="R221" i="30"/>
  <c r="O221" i="30"/>
  <c r="U285" i="30"/>
  <c r="T285" i="30"/>
  <c r="S285" i="30"/>
  <c r="R285" i="30"/>
  <c r="O285" i="30"/>
  <c r="U349" i="30"/>
  <c r="T349" i="30"/>
  <c r="S349" i="30"/>
  <c r="R349" i="30"/>
  <c r="O349" i="30"/>
  <c r="U413" i="30"/>
  <c r="T413" i="30"/>
  <c r="S413" i="30"/>
  <c r="R413" i="30"/>
  <c r="O413" i="30"/>
  <c r="U477" i="30"/>
  <c r="S477" i="30"/>
  <c r="R477" i="30"/>
  <c r="T477" i="30"/>
  <c r="O477" i="30"/>
  <c r="U541" i="30"/>
  <c r="T541" i="30"/>
  <c r="S541" i="30"/>
  <c r="R541" i="30"/>
  <c r="O541" i="30"/>
  <c r="U605" i="30"/>
  <c r="T605" i="30"/>
  <c r="S605" i="30"/>
  <c r="R605" i="30"/>
  <c r="O605" i="30"/>
  <c r="U669" i="30"/>
  <c r="T669" i="30"/>
  <c r="S669" i="30"/>
  <c r="R669" i="30"/>
  <c r="O669" i="30"/>
  <c r="U733" i="30"/>
  <c r="T733" i="30"/>
  <c r="S733" i="30"/>
  <c r="R733" i="30"/>
  <c r="O733" i="30"/>
  <c r="U766" i="30"/>
  <c r="T766" i="30"/>
  <c r="S766" i="30"/>
  <c r="R766" i="30"/>
  <c r="O766" i="30"/>
  <c r="U830" i="30"/>
  <c r="T830" i="30"/>
  <c r="S830" i="30"/>
  <c r="R830" i="30"/>
  <c r="O830" i="30"/>
  <c r="U894" i="30"/>
  <c r="T894" i="30"/>
  <c r="S894" i="30"/>
  <c r="R894" i="30"/>
  <c r="O894" i="30"/>
  <c r="U958" i="30"/>
  <c r="T958" i="30"/>
  <c r="R958" i="30"/>
  <c r="S958" i="30"/>
  <c r="O958" i="30"/>
  <c r="U1022" i="30"/>
  <c r="R1022" i="30"/>
  <c r="T1022" i="30"/>
  <c r="S1022" i="30"/>
  <c r="O1022" i="30"/>
  <c r="U775" i="30"/>
  <c r="T775" i="30"/>
  <c r="S775" i="30"/>
  <c r="R775" i="30"/>
  <c r="O775" i="30"/>
  <c r="U839" i="30"/>
  <c r="T839" i="30"/>
  <c r="S839" i="30"/>
  <c r="R839" i="30"/>
  <c r="O839" i="30"/>
  <c r="U903" i="30"/>
  <c r="T903" i="30"/>
  <c r="R903" i="30"/>
  <c r="S903" i="30"/>
  <c r="O903" i="30"/>
  <c r="U967" i="30"/>
  <c r="T967" i="30"/>
  <c r="R967" i="30"/>
  <c r="S967" i="30"/>
  <c r="O967" i="30"/>
  <c r="U749" i="30"/>
  <c r="T749" i="30"/>
  <c r="S749" i="30"/>
  <c r="R749" i="30"/>
  <c r="O749" i="30"/>
  <c r="U813" i="30"/>
  <c r="T813" i="30"/>
  <c r="S813" i="30"/>
  <c r="R813" i="30"/>
  <c r="O813" i="30"/>
  <c r="U877" i="30"/>
  <c r="T877" i="30"/>
  <c r="R877" i="30"/>
  <c r="S877" i="30"/>
  <c r="O877" i="30"/>
  <c r="U941" i="30"/>
  <c r="T941" i="30"/>
  <c r="R941" i="30"/>
  <c r="S941" i="30"/>
  <c r="O941" i="30"/>
  <c r="U1005" i="30"/>
  <c r="T1005" i="30"/>
  <c r="R1005" i="30"/>
  <c r="S1005" i="30"/>
  <c r="O1005" i="30"/>
  <c r="U569" i="30"/>
  <c r="T569" i="30"/>
  <c r="S569" i="30"/>
  <c r="R569" i="30"/>
  <c r="O569" i="30"/>
  <c r="U745" i="30"/>
  <c r="T745" i="30"/>
  <c r="R745" i="30"/>
  <c r="S745" i="30"/>
  <c r="O745" i="30"/>
  <c r="U945" i="30"/>
  <c r="T945" i="30"/>
  <c r="S945" i="30"/>
  <c r="R945" i="30"/>
  <c r="O945" i="30"/>
  <c r="U617" i="30"/>
  <c r="T617" i="30"/>
  <c r="R617" i="30"/>
  <c r="S617" i="30"/>
  <c r="O617" i="30"/>
  <c r="U809" i="30"/>
  <c r="T809" i="30"/>
  <c r="R809" i="30"/>
  <c r="S809" i="30"/>
  <c r="O809" i="30"/>
  <c r="U993" i="30"/>
  <c r="T993" i="30"/>
  <c r="S993" i="30"/>
  <c r="R993" i="30"/>
  <c r="O993" i="30"/>
  <c r="U673" i="30"/>
  <c r="T673" i="30"/>
  <c r="S673" i="30"/>
  <c r="R673" i="30"/>
  <c r="O673" i="30"/>
  <c r="U873" i="30"/>
  <c r="T873" i="30"/>
  <c r="S873" i="30"/>
  <c r="R873" i="30"/>
  <c r="O873" i="30"/>
  <c r="U48" i="30"/>
  <c r="T48" i="30"/>
  <c r="S48" i="30"/>
  <c r="R48" i="30"/>
  <c r="O48" i="30"/>
  <c r="U112" i="30"/>
  <c r="T112" i="30"/>
  <c r="S112" i="30"/>
  <c r="R112" i="30"/>
  <c r="O112" i="30"/>
  <c r="U176" i="30"/>
  <c r="T176" i="30"/>
  <c r="S176" i="30"/>
  <c r="R176" i="30"/>
  <c r="O176" i="30"/>
  <c r="U240" i="30"/>
  <c r="T240" i="30"/>
  <c r="S240" i="30"/>
  <c r="R240" i="30"/>
  <c r="O240" i="30"/>
  <c r="U304" i="30"/>
  <c r="T304" i="30"/>
  <c r="S304" i="30"/>
  <c r="R304" i="30"/>
  <c r="O304" i="30"/>
  <c r="U368" i="30"/>
  <c r="T368" i="30"/>
  <c r="S368" i="30"/>
  <c r="R368" i="30"/>
  <c r="O368" i="30"/>
  <c r="U432" i="30"/>
  <c r="T432" i="30"/>
  <c r="S432" i="30"/>
  <c r="R432" i="30"/>
  <c r="O432" i="30"/>
  <c r="U496" i="30"/>
  <c r="T496" i="30"/>
  <c r="S496" i="30"/>
  <c r="R496" i="30"/>
  <c r="O496" i="30"/>
  <c r="U560" i="30"/>
  <c r="T560" i="30"/>
  <c r="S560" i="30"/>
  <c r="R560" i="30"/>
  <c r="O560" i="30"/>
  <c r="U624" i="30"/>
  <c r="T624" i="30"/>
  <c r="S624" i="30"/>
  <c r="R624" i="30"/>
  <c r="O624" i="30"/>
  <c r="U688" i="30"/>
  <c r="T688" i="30"/>
  <c r="S688" i="30"/>
  <c r="R688" i="30"/>
  <c r="O688" i="30"/>
  <c r="U752" i="30"/>
  <c r="T752" i="30"/>
  <c r="S752" i="30"/>
  <c r="R752" i="30"/>
  <c r="O752" i="30"/>
  <c r="U816" i="30"/>
  <c r="T816" i="30"/>
  <c r="S816" i="30"/>
  <c r="R816" i="30"/>
  <c r="O816" i="30"/>
  <c r="U880" i="30"/>
  <c r="T880" i="30"/>
  <c r="S880" i="30"/>
  <c r="R880" i="30"/>
  <c r="O880" i="30"/>
  <c r="U944" i="30"/>
  <c r="T944" i="30"/>
  <c r="R944" i="30"/>
  <c r="S944" i="30"/>
  <c r="O944" i="30"/>
  <c r="U1008" i="30"/>
  <c r="T1008" i="30"/>
  <c r="R1008" i="30"/>
  <c r="S1008" i="30"/>
  <c r="O1008" i="30"/>
  <c r="U75" i="30"/>
  <c r="T75" i="30"/>
  <c r="S75" i="30"/>
  <c r="R75" i="30"/>
  <c r="O75" i="30"/>
  <c r="U139" i="30"/>
  <c r="S139" i="30"/>
  <c r="T139" i="30"/>
  <c r="R139" i="30"/>
  <c r="O139" i="30"/>
  <c r="U203" i="30"/>
  <c r="T203" i="30"/>
  <c r="S203" i="30"/>
  <c r="R203" i="30"/>
  <c r="O203" i="30"/>
  <c r="U267" i="30"/>
  <c r="T267" i="30"/>
  <c r="S267" i="30"/>
  <c r="R267" i="30"/>
  <c r="O267" i="30"/>
  <c r="U331" i="30"/>
  <c r="T331" i="30"/>
  <c r="S331" i="30"/>
  <c r="R331" i="30"/>
  <c r="O331" i="30"/>
  <c r="U395" i="30"/>
  <c r="T395" i="30"/>
  <c r="S395" i="30"/>
  <c r="R395" i="30"/>
  <c r="O395" i="30"/>
  <c r="U459" i="30"/>
  <c r="T459" i="30"/>
  <c r="S459" i="30"/>
  <c r="R459" i="30"/>
  <c r="O459" i="30"/>
  <c r="U523" i="30"/>
  <c r="T523" i="30"/>
  <c r="S523" i="30"/>
  <c r="R523" i="30"/>
  <c r="O523" i="30"/>
  <c r="U587" i="30"/>
  <c r="T587" i="30"/>
  <c r="S587" i="30"/>
  <c r="R587" i="30"/>
  <c r="O587" i="30"/>
  <c r="U651" i="30"/>
  <c r="T651" i="30"/>
  <c r="S651" i="30"/>
  <c r="R651" i="30"/>
  <c r="O651" i="30"/>
  <c r="U50" i="30"/>
  <c r="T50" i="30"/>
  <c r="S50" i="30"/>
  <c r="R50" i="30"/>
  <c r="O50" i="30"/>
  <c r="U306" i="30"/>
  <c r="T306" i="30"/>
  <c r="S306" i="30"/>
  <c r="R306" i="30"/>
  <c r="O306" i="30"/>
  <c r="U570" i="30"/>
  <c r="T570" i="30"/>
  <c r="S570" i="30"/>
  <c r="R570" i="30"/>
  <c r="O570" i="30"/>
  <c r="U834" i="30"/>
  <c r="T834" i="30"/>
  <c r="S834" i="30"/>
  <c r="R834" i="30"/>
  <c r="O834" i="30"/>
  <c r="U74" i="30"/>
  <c r="T74" i="30"/>
  <c r="S74" i="30"/>
  <c r="R74" i="30"/>
  <c r="O74" i="30"/>
  <c r="U354" i="30"/>
  <c r="T354" i="30"/>
  <c r="S354" i="30"/>
  <c r="R354" i="30"/>
  <c r="O354" i="30"/>
  <c r="U610" i="30"/>
  <c r="T610" i="30"/>
  <c r="S610" i="30"/>
  <c r="R610" i="30"/>
  <c r="O610" i="30"/>
  <c r="U906" i="30"/>
  <c r="T906" i="30"/>
  <c r="S906" i="30"/>
  <c r="R906" i="30"/>
  <c r="O906" i="30"/>
  <c r="U186" i="30"/>
  <c r="T186" i="30"/>
  <c r="R186" i="30"/>
  <c r="S186" i="30"/>
  <c r="O186" i="30"/>
  <c r="U442" i="30"/>
  <c r="T442" i="30"/>
  <c r="S442" i="30"/>
  <c r="R442" i="30"/>
  <c r="O442" i="30"/>
  <c r="U682" i="30"/>
  <c r="T682" i="30"/>
  <c r="R682" i="30"/>
  <c r="S682" i="30"/>
  <c r="O682" i="30"/>
  <c r="U922" i="30"/>
  <c r="T922" i="30"/>
  <c r="S922" i="30"/>
  <c r="R922" i="30"/>
  <c r="O922" i="30"/>
  <c r="U162" i="30"/>
  <c r="T162" i="30"/>
  <c r="S162" i="30"/>
  <c r="R162" i="30"/>
  <c r="O162" i="30"/>
  <c r="U426" i="30"/>
  <c r="T426" i="30"/>
  <c r="R426" i="30"/>
  <c r="S426" i="30"/>
  <c r="O426" i="30"/>
  <c r="U698" i="30"/>
  <c r="T698" i="30"/>
  <c r="S698" i="30"/>
  <c r="R698" i="30"/>
  <c r="O698" i="30"/>
  <c r="U946" i="30"/>
  <c r="T946" i="30"/>
  <c r="S946" i="30"/>
  <c r="R946" i="30"/>
  <c r="O946" i="30"/>
  <c r="U52" i="30"/>
  <c r="T52" i="30"/>
  <c r="S52" i="30"/>
  <c r="R52" i="30"/>
  <c r="O52" i="30"/>
  <c r="U116" i="30"/>
  <c r="T116" i="30"/>
  <c r="S116" i="30"/>
  <c r="R116" i="30"/>
  <c r="O116" i="30"/>
  <c r="U180" i="30"/>
  <c r="T180" i="30"/>
  <c r="S180" i="30"/>
  <c r="R180" i="30"/>
  <c r="O180" i="30"/>
  <c r="U244" i="30"/>
  <c r="T244" i="30"/>
  <c r="S244" i="30"/>
  <c r="R244" i="30"/>
  <c r="O244" i="30"/>
  <c r="U308" i="30"/>
  <c r="T308" i="30"/>
  <c r="S308" i="30"/>
  <c r="R308" i="30"/>
  <c r="O308" i="30"/>
  <c r="U372" i="30"/>
  <c r="T372" i="30"/>
  <c r="S372" i="30"/>
  <c r="R372" i="30"/>
  <c r="O372" i="30"/>
  <c r="U436" i="30"/>
  <c r="T436" i="30"/>
  <c r="S436" i="30"/>
  <c r="R436" i="30"/>
  <c r="O436" i="30"/>
  <c r="U500" i="30"/>
  <c r="T500" i="30"/>
  <c r="S500" i="30"/>
  <c r="R500" i="30"/>
  <c r="O500" i="30"/>
  <c r="U564" i="30"/>
  <c r="T564" i="30"/>
  <c r="S564" i="30"/>
  <c r="R564" i="30"/>
  <c r="O564" i="30"/>
  <c r="U628" i="30"/>
  <c r="T628" i="30"/>
  <c r="S628" i="30"/>
  <c r="R628" i="30"/>
  <c r="O628" i="30"/>
  <c r="U692" i="30"/>
  <c r="T692" i="30"/>
  <c r="S692" i="30"/>
  <c r="R692" i="30"/>
  <c r="O692" i="30"/>
  <c r="U756" i="30"/>
  <c r="T756" i="30"/>
  <c r="S756" i="30"/>
  <c r="R756" i="30"/>
  <c r="O756" i="30"/>
  <c r="U820" i="30"/>
  <c r="T820" i="30"/>
  <c r="S820" i="30"/>
  <c r="R820" i="30"/>
  <c r="O820" i="30"/>
  <c r="U884" i="30"/>
  <c r="T884" i="30"/>
  <c r="R884" i="30"/>
  <c r="S884" i="30"/>
  <c r="O884" i="30"/>
  <c r="U948" i="30"/>
  <c r="T948" i="30"/>
  <c r="R948" i="30"/>
  <c r="S948" i="30"/>
  <c r="O948" i="30"/>
  <c r="U1012" i="30"/>
  <c r="T1012" i="30"/>
  <c r="R1012" i="30"/>
  <c r="S1012" i="30"/>
  <c r="O1012" i="30"/>
  <c r="U755" i="30"/>
  <c r="T755" i="30"/>
  <c r="S755" i="30"/>
  <c r="R755" i="30"/>
  <c r="O755" i="30"/>
  <c r="U819" i="30"/>
  <c r="T819" i="30"/>
  <c r="S819" i="30"/>
  <c r="R819" i="30"/>
  <c r="O819" i="30"/>
  <c r="U883" i="30"/>
  <c r="T883" i="30"/>
  <c r="S883" i="30"/>
  <c r="R883" i="30"/>
  <c r="O883" i="30"/>
  <c r="U947" i="30"/>
  <c r="T947" i="30"/>
  <c r="S947" i="30"/>
  <c r="R947" i="30"/>
  <c r="O947" i="30"/>
  <c r="U1011" i="30"/>
  <c r="T1011" i="30"/>
  <c r="S1011" i="30"/>
  <c r="R1011" i="30"/>
  <c r="O1011" i="30"/>
  <c r="U38" i="30"/>
  <c r="T38" i="30"/>
  <c r="S38" i="30"/>
  <c r="R38" i="30"/>
  <c r="O38" i="30"/>
  <c r="U486" i="30"/>
  <c r="T486" i="30"/>
  <c r="S486" i="30"/>
  <c r="R486" i="30"/>
  <c r="O486" i="30"/>
  <c r="T255" i="30"/>
  <c r="U255" i="30"/>
  <c r="S255" i="30"/>
  <c r="R255" i="30"/>
  <c r="O255" i="30"/>
  <c r="U117" i="30"/>
  <c r="T117" i="30"/>
  <c r="S117" i="30"/>
  <c r="R117" i="30"/>
  <c r="O117" i="30"/>
  <c r="U565" i="30"/>
  <c r="T565" i="30"/>
  <c r="S565" i="30"/>
  <c r="R565" i="30"/>
  <c r="O565" i="30"/>
  <c r="U982" i="30"/>
  <c r="T982" i="30"/>
  <c r="R982" i="30"/>
  <c r="S982" i="30"/>
  <c r="O982" i="30"/>
  <c r="U837" i="30"/>
  <c r="T837" i="30"/>
  <c r="S837" i="30"/>
  <c r="R837" i="30"/>
  <c r="O837" i="30"/>
  <c r="U1001" i="30"/>
  <c r="T1001" i="30"/>
  <c r="S1001" i="30"/>
  <c r="R1001" i="30"/>
  <c r="O1001" i="30"/>
  <c r="U72" i="30"/>
  <c r="T72" i="30"/>
  <c r="S72" i="30"/>
  <c r="R72" i="30"/>
  <c r="O72" i="30"/>
  <c r="U520" i="30"/>
  <c r="T520" i="30"/>
  <c r="S520" i="30"/>
  <c r="R520" i="30"/>
  <c r="O520" i="30"/>
  <c r="U35" i="30"/>
  <c r="S35" i="30"/>
  <c r="T35" i="30"/>
  <c r="R35" i="30"/>
  <c r="O35" i="30"/>
  <c r="U483" i="30"/>
  <c r="T483" i="30"/>
  <c r="S483" i="30"/>
  <c r="R483" i="30"/>
  <c r="O483" i="30"/>
  <c r="U930" i="30"/>
  <c r="T930" i="30"/>
  <c r="S930" i="30"/>
  <c r="R930" i="30"/>
  <c r="O930" i="30"/>
  <c r="U778" i="30"/>
  <c r="T778" i="30"/>
  <c r="R778" i="30"/>
  <c r="S778" i="30"/>
  <c r="O778" i="30"/>
  <c r="U76" i="30"/>
  <c r="T76" i="30"/>
  <c r="S76" i="30"/>
  <c r="R76" i="30"/>
  <c r="O76" i="30"/>
  <c r="U716" i="30"/>
  <c r="T716" i="30"/>
  <c r="S716" i="30"/>
  <c r="R716" i="30"/>
  <c r="O716" i="30"/>
  <c r="U121" i="30"/>
  <c r="T121" i="30"/>
  <c r="S121" i="30"/>
  <c r="R121" i="30"/>
  <c r="O121" i="30"/>
  <c r="U417" i="30"/>
  <c r="T417" i="30"/>
  <c r="S417" i="30"/>
  <c r="R417" i="30"/>
  <c r="O417" i="30"/>
  <c r="U254" i="30"/>
  <c r="T254" i="30"/>
  <c r="S254" i="30"/>
  <c r="R254" i="30"/>
  <c r="O254" i="30"/>
  <c r="U510" i="30"/>
  <c r="T510" i="30"/>
  <c r="S510" i="30"/>
  <c r="R510" i="30"/>
  <c r="O510" i="30"/>
  <c r="U225" i="30"/>
  <c r="T225" i="30"/>
  <c r="S225" i="30"/>
  <c r="R225" i="30"/>
  <c r="O225" i="30"/>
  <c r="U297" i="30"/>
  <c r="T297" i="30"/>
  <c r="R297" i="30"/>
  <c r="S297" i="30"/>
  <c r="O297" i="30"/>
  <c r="U409" i="30"/>
  <c r="T409" i="30"/>
  <c r="S409" i="30"/>
  <c r="R409" i="30"/>
  <c r="O409" i="30"/>
  <c r="U329" i="30"/>
  <c r="T329" i="30"/>
  <c r="S329" i="30"/>
  <c r="R329" i="30"/>
  <c r="O329" i="30"/>
  <c r="U457" i="30"/>
  <c r="T457" i="30"/>
  <c r="R457" i="30"/>
  <c r="S457" i="30"/>
  <c r="O457" i="30"/>
  <c r="U53" i="30"/>
  <c r="T53" i="30"/>
  <c r="S53" i="30"/>
  <c r="R53" i="30"/>
  <c r="O53" i="30"/>
  <c r="T86" i="30"/>
  <c r="U86" i="30"/>
  <c r="S86" i="30"/>
  <c r="R86" i="30"/>
  <c r="O86" i="30"/>
  <c r="T150" i="30"/>
  <c r="U150" i="30"/>
  <c r="S150" i="30"/>
  <c r="R150" i="30"/>
  <c r="O150" i="30"/>
  <c r="U214" i="30"/>
  <c r="T214" i="30"/>
  <c r="S214" i="30"/>
  <c r="R214" i="30"/>
  <c r="O214" i="30"/>
  <c r="U278" i="30"/>
  <c r="S278" i="30"/>
  <c r="T278" i="30"/>
  <c r="R278" i="30"/>
  <c r="O278" i="30"/>
  <c r="U342" i="30"/>
  <c r="T342" i="30"/>
  <c r="S342" i="30"/>
  <c r="R342" i="30"/>
  <c r="O342" i="30"/>
  <c r="T406" i="30"/>
  <c r="U406" i="30"/>
  <c r="S406" i="30"/>
  <c r="R406" i="30"/>
  <c r="O406" i="30"/>
  <c r="U470" i="30"/>
  <c r="T470" i="30"/>
  <c r="S470" i="30"/>
  <c r="R470" i="30"/>
  <c r="O470" i="30"/>
  <c r="U534" i="30"/>
  <c r="T534" i="30"/>
  <c r="S534" i="30"/>
  <c r="R534" i="30"/>
  <c r="O534" i="30"/>
  <c r="T598" i="30"/>
  <c r="U598" i="30"/>
  <c r="S598" i="30"/>
  <c r="R598" i="30"/>
  <c r="O598" i="30"/>
  <c r="U662" i="30"/>
  <c r="T662" i="30"/>
  <c r="S662" i="30"/>
  <c r="R662" i="30"/>
  <c r="O662" i="30"/>
  <c r="U47" i="30"/>
  <c r="T47" i="30"/>
  <c r="S47" i="30"/>
  <c r="R47" i="30"/>
  <c r="O47" i="30"/>
  <c r="U111" i="30"/>
  <c r="T111" i="30"/>
  <c r="S111" i="30"/>
  <c r="R111" i="30"/>
  <c r="O111" i="30"/>
  <c r="U175" i="30"/>
  <c r="T175" i="30"/>
  <c r="S175" i="30"/>
  <c r="R175" i="30"/>
  <c r="O175" i="30"/>
  <c r="U239" i="30"/>
  <c r="T239" i="30"/>
  <c r="S239" i="30"/>
  <c r="R239" i="30"/>
  <c r="O239" i="30"/>
  <c r="U303" i="30"/>
  <c r="T303" i="30"/>
  <c r="S303" i="30"/>
  <c r="R303" i="30"/>
  <c r="O303" i="30"/>
  <c r="U367" i="30"/>
  <c r="T367" i="30"/>
  <c r="S367" i="30"/>
  <c r="R367" i="30"/>
  <c r="O367" i="30"/>
  <c r="U431" i="30"/>
  <c r="S431" i="30"/>
  <c r="T431" i="30"/>
  <c r="R431" i="30"/>
  <c r="O431" i="30"/>
  <c r="U495" i="30"/>
  <c r="T495" i="30"/>
  <c r="S495" i="30"/>
  <c r="R495" i="30"/>
  <c r="O495" i="30"/>
  <c r="U559" i="30"/>
  <c r="T559" i="30"/>
  <c r="S559" i="30"/>
  <c r="R559" i="30"/>
  <c r="O559" i="30"/>
  <c r="U623" i="30"/>
  <c r="T623" i="30"/>
  <c r="S623" i="30"/>
  <c r="R623" i="30"/>
  <c r="O623" i="30"/>
  <c r="U687" i="30"/>
  <c r="T687" i="30"/>
  <c r="S687" i="30"/>
  <c r="R687" i="30"/>
  <c r="O687" i="30"/>
  <c r="U101" i="30"/>
  <c r="T101" i="30"/>
  <c r="S101" i="30"/>
  <c r="R101" i="30"/>
  <c r="O101" i="30"/>
  <c r="U165" i="30"/>
  <c r="T165" i="30"/>
  <c r="S165" i="30"/>
  <c r="R165" i="30"/>
  <c r="O165" i="30"/>
  <c r="U229" i="30"/>
  <c r="T229" i="30"/>
  <c r="S229" i="30"/>
  <c r="R229" i="30"/>
  <c r="O229" i="30"/>
  <c r="U293" i="30"/>
  <c r="T293" i="30"/>
  <c r="S293" i="30"/>
  <c r="R293" i="30"/>
  <c r="O293" i="30"/>
  <c r="U357" i="30"/>
  <c r="T357" i="30"/>
  <c r="S357" i="30"/>
  <c r="R357" i="30"/>
  <c r="O357" i="30"/>
  <c r="U421" i="30"/>
  <c r="T421" i="30"/>
  <c r="S421" i="30"/>
  <c r="R421" i="30"/>
  <c r="O421" i="30"/>
  <c r="U485" i="30"/>
  <c r="T485" i="30"/>
  <c r="S485" i="30"/>
  <c r="R485" i="30"/>
  <c r="O485" i="30"/>
  <c r="U549" i="30"/>
  <c r="T549" i="30"/>
  <c r="S549" i="30"/>
  <c r="R549" i="30"/>
  <c r="O549" i="30"/>
  <c r="U613" i="30"/>
  <c r="T613" i="30"/>
  <c r="S613" i="30"/>
  <c r="R613" i="30"/>
  <c r="O613" i="30"/>
  <c r="U677" i="30"/>
  <c r="T677" i="30"/>
  <c r="S677" i="30"/>
  <c r="R677" i="30"/>
  <c r="O677" i="30"/>
  <c r="U741" i="30"/>
  <c r="T741" i="30"/>
  <c r="S741" i="30"/>
  <c r="R741" i="30"/>
  <c r="O741" i="30"/>
  <c r="U774" i="30"/>
  <c r="T774" i="30"/>
  <c r="S774" i="30"/>
  <c r="R774" i="30"/>
  <c r="O774" i="30"/>
  <c r="U838" i="30"/>
  <c r="T838" i="30"/>
  <c r="S838" i="30"/>
  <c r="R838" i="30"/>
  <c r="O838" i="30"/>
  <c r="U902" i="30"/>
  <c r="T902" i="30"/>
  <c r="R902" i="30"/>
  <c r="S902" i="30"/>
  <c r="O902" i="30"/>
  <c r="U966" i="30"/>
  <c r="T966" i="30"/>
  <c r="R966" i="30"/>
  <c r="S966" i="30"/>
  <c r="O966" i="30"/>
  <c r="U719" i="30"/>
  <c r="T719" i="30"/>
  <c r="S719" i="30"/>
  <c r="R719" i="30"/>
  <c r="O719" i="30"/>
  <c r="U783" i="30"/>
  <c r="T783" i="30"/>
  <c r="S783" i="30"/>
  <c r="R783" i="30"/>
  <c r="O783" i="30"/>
  <c r="U847" i="30"/>
  <c r="T847" i="30"/>
  <c r="S847" i="30"/>
  <c r="R847" i="30"/>
  <c r="O847" i="30"/>
  <c r="U911" i="30"/>
  <c r="T911" i="30"/>
  <c r="R911" i="30"/>
  <c r="S911" i="30"/>
  <c r="O911" i="30"/>
  <c r="U975" i="30"/>
  <c r="T975" i="30"/>
  <c r="R975" i="30"/>
  <c r="S975" i="30"/>
  <c r="O975" i="30"/>
  <c r="T757" i="30"/>
  <c r="U757" i="30"/>
  <c r="S757" i="30"/>
  <c r="R757" i="30"/>
  <c r="O757" i="30"/>
  <c r="T821" i="30"/>
  <c r="U821" i="30"/>
  <c r="S821" i="30"/>
  <c r="R821" i="30"/>
  <c r="O821" i="30"/>
  <c r="T885" i="30"/>
  <c r="U885" i="30"/>
  <c r="R885" i="30"/>
  <c r="S885" i="30"/>
  <c r="O885" i="30"/>
  <c r="U949" i="30"/>
  <c r="T949" i="30"/>
  <c r="R949" i="30"/>
  <c r="S949" i="30"/>
  <c r="O949" i="30"/>
  <c r="U1013" i="30"/>
  <c r="T1013" i="30"/>
  <c r="R1013" i="30"/>
  <c r="S1013" i="30"/>
  <c r="O1013" i="30"/>
  <c r="U585" i="30"/>
  <c r="T585" i="30"/>
  <c r="R585" i="30"/>
  <c r="S585" i="30"/>
  <c r="O585" i="30"/>
  <c r="U769" i="30"/>
  <c r="T769" i="30"/>
  <c r="S769" i="30"/>
  <c r="R769" i="30"/>
  <c r="O769" i="30"/>
  <c r="U961" i="30"/>
  <c r="T961" i="30"/>
  <c r="S961" i="30"/>
  <c r="R961" i="30"/>
  <c r="O961" i="30"/>
  <c r="U641" i="30"/>
  <c r="T641" i="30"/>
  <c r="S641" i="30"/>
  <c r="R641" i="30"/>
  <c r="O641" i="30"/>
  <c r="U833" i="30"/>
  <c r="T833" i="30"/>
  <c r="S833" i="30"/>
  <c r="R833" i="30"/>
  <c r="O833" i="30"/>
  <c r="U1017" i="30"/>
  <c r="T1017" i="30"/>
  <c r="S1017" i="30"/>
  <c r="R1017" i="30"/>
  <c r="O1017" i="30"/>
  <c r="U697" i="30"/>
  <c r="T697" i="30"/>
  <c r="S697" i="30"/>
  <c r="R697" i="30"/>
  <c r="O697" i="30"/>
  <c r="U897" i="30"/>
  <c r="T897" i="30"/>
  <c r="S897" i="30"/>
  <c r="R897" i="30"/>
  <c r="O897" i="30"/>
  <c r="U56" i="30"/>
  <c r="T56" i="30"/>
  <c r="S56" i="30"/>
  <c r="R56" i="30"/>
  <c r="O56" i="30"/>
  <c r="U120" i="30"/>
  <c r="T120" i="30"/>
  <c r="S120" i="30"/>
  <c r="R120" i="30"/>
  <c r="O120" i="30"/>
  <c r="U184" i="30"/>
  <c r="T184" i="30"/>
  <c r="S184" i="30"/>
  <c r="R184" i="30"/>
  <c r="O184" i="30"/>
  <c r="U248" i="30"/>
  <c r="T248" i="30"/>
  <c r="S248" i="30"/>
  <c r="R248" i="30"/>
  <c r="O248" i="30"/>
  <c r="U312" i="30"/>
  <c r="T312" i="30"/>
  <c r="S312" i="30"/>
  <c r="R312" i="30"/>
  <c r="O312" i="30"/>
  <c r="U376" i="30"/>
  <c r="T376" i="30"/>
  <c r="S376" i="30"/>
  <c r="R376" i="30"/>
  <c r="O376" i="30"/>
  <c r="U440" i="30"/>
  <c r="T440" i="30"/>
  <c r="S440" i="30"/>
  <c r="R440" i="30"/>
  <c r="O440" i="30"/>
  <c r="U504" i="30"/>
  <c r="T504" i="30"/>
  <c r="S504" i="30"/>
  <c r="R504" i="30"/>
  <c r="O504" i="30"/>
  <c r="U568" i="30"/>
  <c r="T568" i="30"/>
  <c r="S568" i="30"/>
  <c r="R568" i="30"/>
  <c r="O568" i="30"/>
  <c r="U632" i="30"/>
  <c r="T632" i="30"/>
  <c r="S632" i="30"/>
  <c r="R632" i="30"/>
  <c r="O632" i="30"/>
  <c r="U696" i="30"/>
  <c r="T696" i="30"/>
  <c r="S696" i="30"/>
  <c r="R696" i="30"/>
  <c r="O696" i="30"/>
  <c r="U760" i="30"/>
  <c r="T760" i="30"/>
  <c r="S760" i="30"/>
  <c r="R760" i="30"/>
  <c r="O760" i="30"/>
  <c r="U824" i="30"/>
  <c r="T824" i="30"/>
  <c r="S824" i="30"/>
  <c r="R824" i="30"/>
  <c r="O824" i="30"/>
  <c r="U888" i="30"/>
  <c r="T888" i="30"/>
  <c r="S888" i="30"/>
  <c r="R888" i="30"/>
  <c r="O888" i="30"/>
  <c r="U952" i="30"/>
  <c r="T952" i="30"/>
  <c r="R952" i="30"/>
  <c r="S952" i="30"/>
  <c r="O952" i="30"/>
  <c r="U1016" i="30"/>
  <c r="T1016" i="30"/>
  <c r="R1016" i="30"/>
  <c r="S1016" i="30"/>
  <c r="O1016" i="30"/>
  <c r="U83" i="30"/>
  <c r="T83" i="30"/>
  <c r="S83" i="30"/>
  <c r="R83" i="30"/>
  <c r="O83" i="30"/>
  <c r="U147" i="30"/>
  <c r="T147" i="30"/>
  <c r="S147" i="30"/>
  <c r="R147" i="30"/>
  <c r="O147" i="30"/>
  <c r="U211" i="30"/>
  <c r="T211" i="30"/>
  <c r="S211" i="30"/>
  <c r="R211" i="30"/>
  <c r="O211" i="30"/>
  <c r="U275" i="30"/>
  <c r="T275" i="30"/>
  <c r="S275" i="30"/>
  <c r="R275" i="30"/>
  <c r="O275" i="30"/>
  <c r="U339" i="30"/>
  <c r="T339" i="30"/>
  <c r="S339" i="30"/>
  <c r="R339" i="30"/>
  <c r="O339" i="30"/>
  <c r="U403" i="30"/>
  <c r="T403" i="30"/>
  <c r="S403" i="30"/>
  <c r="R403" i="30"/>
  <c r="O403" i="30"/>
  <c r="U467" i="30"/>
  <c r="T467" i="30"/>
  <c r="S467" i="30"/>
  <c r="R467" i="30"/>
  <c r="O467" i="30"/>
  <c r="U531" i="30"/>
  <c r="T531" i="30"/>
  <c r="S531" i="30"/>
  <c r="R531" i="30"/>
  <c r="O531" i="30"/>
  <c r="U595" i="30"/>
  <c r="T595" i="30"/>
  <c r="S595" i="30"/>
  <c r="R595" i="30"/>
  <c r="O595" i="30"/>
  <c r="U659" i="30"/>
  <c r="T659" i="30"/>
  <c r="S659" i="30"/>
  <c r="R659" i="30"/>
  <c r="O659" i="30"/>
  <c r="U82" i="30"/>
  <c r="T82" i="30"/>
  <c r="S82" i="30"/>
  <c r="R82" i="30"/>
  <c r="O82" i="30"/>
  <c r="U338" i="30"/>
  <c r="T338" i="30"/>
  <c r="S338" i="30"/>
  <c r="R338" i="30"/>
  <c r="O338" i="30"/>
  <c r="U602" i="30"/>
  <c r="T602" i="30"/>
  <c r="S602" i="30"/>
  <c r="R602" i="30"/>
  <c r="O602" i="30"/>
  <c r="U874" i="30"/>
  <c r="T874" i="30"/>
  <c r="S874" i="30"/>
  <c r="R874" i="30"/>
  <c r="O874" i="30"/>
  <c r="U106" i="30"/>
  <c r="T106" i="30"/>
  <c r="S106" i="30"/>
  <c r="R106" i="30"/>
  <c r="O106" i="30"/>
  <c r="U386" i="30"/>
  <c r="T386" i="30"/>
  <c r="S386" i="30"/>
  <c r="R386" i="30"/>
  <c r="O386" i="30"/>
  <c r="U642" i="30"/>
  <c r="T642" i="30"/>
  <c r="S642" i="30"/>
  <c r="R642" i="30"/>
  <c r="O642" i="30"/>
  <c r="U938" i="30"/>
  <c r="T938" i="30"/>
  <c r="S938" i="30"/>
  <c r="R938" i="30"/>
  <c r="O938" i="30"/>
  <c r="U218" i="30"/>
  <c r="T218" i="30"/>
  <c r="S218" i="30"/>
  <c r="R218" i="30"/>
  <c r="O218" i="30"/>
  <c r="U466" i="30"/>
  <c r="T466" i="30"/>
  <c r="S466" i="30"/>
  <c r="R466" i="30"/>
  <c r="O466" i="30"/>
  <c r="U714" i="30"/>
  <c r="T714" i="30"/>
  <c r="S714" i="30"/>
  <c r="R714" i="30"/>
  <c r="O714" i="30"/>
  <c r="U954" i="30"/>
  <c r="T954" i="30"/>
  <c r="S954" i="30"/>
  <c r="R954" i="30"/>
  <c r="O954" i="30"/>
  <c r="U194" i="30"/>
  <c r="T194" i="30"/>
  <c r="S194" i="30"/>
  <c r="R194" i="30"/>
  <c r="O194" i="30"/>
  <c r="U458" i="30"/>
  <c r="T458" i="30"/>
  <c r="S458" i="30"/>
  <c r="R458" i="30"/>
  <c r="O458" i="30"/>
  <c r="U730" i="30"/>
  <c r="T730" i="30"/>
  <c r="S730" i="30"/>
  <c r="R730" i="30"/>
  <c r="O730" i="30"/>
  <c r="U986" i="30"/>
  <c r="T986" i="30"/>
  <c r="S986" i="30"/>
  <c r="R986" i="30"/>
  <c r="O986" i="30"/>
  <c r="U60" i="30"/>
  <c r="T60" i="30"/>
  <c r="S60" i="30"/>
  <c r="R60" i="30"/>
  <c r="O60" i="30"/>
  <c r="U124" i="30"/>
  <c r="T124" i="30"/>
  <c r="S124" i="30"/>
  <c r="R124" i="30"/>
  <c r="O124" i="30"/>
  <c r="U188" i="30"/>
  <c r="T188" i="30"/>
  <c r="S188" i="30"/>
  <c r="R188" i="30"/>
  <c r="O188" i="30"/>
  <c r="U252" i="30"/>
  <c r="T252" i="30"/>
  <c r="S252" i="30"/>
  <c r="R252" i="30"/>
  <c r="O252" i="30"/>
  <c r="U316" i="30"/>
  <c r="T316" i="30"/>
  <c r="S316" i="30"/>
  <c r="R316" i="30"/>
  <c r="O316" i="30"/>
  <c r="U380" i="30"/>
  <c r="T380" i="30"/>
  <c r="S380" i="30"/>
  <c r="R380" i="30"/>
  <c r="O380" i="30"/>
  <c r="U444" i="30"/>
  <c r="T444" i="30"/>
  <c r="S444" i="30"/>
  <c r="R444" i="30"/>
  <c r="O444" i="30"/>
  <c r="U508" i="30"/>
  <c r="T508" i="30"/>
  <c r="S508" i="30"/>
  <c r="R508" i="30"/>
  <c r="O508" i="30"/>
  <c r="U572" i="30"/>
  <c r="T572" i="30"/>
  <c r="S572" i="30"/>
  <c r="R572" i="30"/>
  <c r="O572" i="30"/>
  <c r="U636" i="30"/>
  <c r="T636" i="30"/>
  <c r="S636" i="30"/>
  <c r="R636" i="30"/>
  <c r="O636" i="30"/>
  <c r="U700" i="30"/>
  <c r="T700" i="30"/>
  <c r="S700" i="30"/>
  <c r="R700" i="30"/>
  <c r="O700" i="30"/>
  <c r="U764" i="30"/>
  <c r="T764" i="30"/>
  <c r="S764" i="30"/>
  <c r="R764" i="30"/>
  <c r="O764" i="30"/>
  <c r="U828" i="30"/>
  <c r="T828" i="30"/>
  <c r="S828" i="30"/>
  <c r="R828" i="30"/>
  <c r="O828" i="30"/>
  <c r="U892" i="30"/>
  <c r="T892" i="30"/>
  <c r="R892" i="30"/>
  <c r="S892" i="30"/>
  <c r="O892" i="30"/>
  <c r="U956" i="30"/>
  <c r="T956" i="30"/>
  <c r="R956" i="30"/>
  <c r="S956" i="30"/>
  <c r="O956" i="30"/>
  <c r="U1020" i="30"/>
  <c r="R1020" i="30"/>
  <c r="S1020" i="30"/>
  <c r="T1020" i="30"/>
  <c r="O1020" i="30"/>
  <c r="U763" i="30"/>
  <c r="T763" i="30"/>
  <c r="S763" i="30"/>
  <c r="R763" i="30"/>
  <c r="O763" i="30"/>
  <c r="U827" i="30"/>
  <c r="T827" i="30"/>
  <c r="S827" i="30"/>
  <c r="R827" i="30"/>
  <c r="O827" i="30"/>
  <c r="U891" i="30"/>
  <c r="T891" i="30"/>
  <c r="S891" i="30"/>
  <c r="R891" i="30"/>
  <c r="O891" i="30"/>
  <c r="U955" i="30"/>
  <c r="T955" i="30"/>
  <c r="S955" i="30"/>
  <c r="R955" i="30"/>
  <c r="O955" i="30"/>
  <c r="U1019" i="30"/>
  <c r="T1019" i="30"/>
  <c r="S1019" i="30"/>
  <c r="R1019" i="30"/>
  <c r="O1019" i="30"/>
  <c r="S31" i="30"/>
  <c r="T31" i="30"/>
  <c r="U31" i="30"/>
  <c r="R31" i="30"/>
  <c r="J50" i="37"/>
  <c r="J26" i="37"/>
  <c r="E78" i="37"/>
  <c r="E59" i="37"/>
  <c r="G24" i="38"/>
  <c r="E64" i="37"/>
  <c r="J37" i="37"/>
  <c r="E89" i="37"/>
  <c r="J27" i="37"/>
  <c r="E79" i="37"/>
  <c r="E66" i="37"/>
  <c r="J41" i="37"/>
  <c r="J32" i="37"/>
  <c r="J56" i="37"/>
  <c r="E67" i="37"/>
  <c r="H23" i="39"/>
  <c r="E72" i="37"/>
  <c r="J45" i="37"/>
  <c r="J35" i="37"/>
  <c r="E74" i="37"/>
  <c r="E54" i="37"/>
  <c r="J49" i="37"/>
  <c r="J82" i="37"/>
  <c r="J64" i="37"/>
  <c r="E76" i="37"/>
  <c r="E75" i="37"/>
  <c r="J28" i="37"/>
  <c r="E80" i="37"/>
  <c r="J53" i="37"/>
  <c r="J86" i="37"/>
  <c r="J43" i="37"/>
  <c r="E82" i="37"/>
  <c r="J57" i="37"/>
  <c r="E100" i="37"/>
  <c r="E84" i="37"/>
  <c r="E99" i="37"/>
  <c r="E91" i="37"/>
  <c r="J36" i="37"/>
  <c r="E88" i="37"/>
  <c r="J61" i="37"/>
  <c r="E104" i="37"/>
  <c r="J51" i="37"/>
  <c r="J84" i="37"/>
  <c r="J38" i="37"/>
  <c r="E90" i="37"/>
  <c r="J65" i="37"/>
  <c r="E98" i="37"/>
  <c r="J44" i="37"/>
  <c r="J77" i="37"/>
  <c r="E57" i="37"/>
  <c r="J59" i="37"/>
  <c r="E102" i="37"/>
  <c r="G25" i="38"/>
  <c r="J46" i="37"/>
  <c r="J79" i="37"/>
  <c r="E61" i="37"/>
  <c r="J40" i="37"/>
  <c r="J52" i="37"/>
  <c r="E65" i="37"/>
  <c r="E55" i="37"/>
  <c r="J54" i="37"/>
  <c r="J55" i="37"/>
  <c r="J60" i="37"/>
  <c r="E103" i="37"/>
  <c r="J21" i="37"/>
  <c r="E73" i="37"/>
  <c r="E63" i="37"/>
  <c r="E83" i="37"/>
  <c r="J25" i="37"/>
  <c r="E77" i="37"/>
  <c r="E92" i="37"/>
  <c r="E68" i="37"/>
  <c r="J63" i="37"/>
  <c r="E56" i="37"/>
  <c r="J29" i="37"/>
  <c r="E81" i="37"/>
  <c r="E71" i="37"/>
  <c r="J80" i="37"/>
  <c r="E58" i="37"/>
  <c r="J33" i="37"/>
  <c r="E85" i="37"/>
  <c r="J81" i="37"/>
  <c r="E69" i="37"/>
  <c r="E60" i="37"/>
  <c r="J48" i="37"/>
  <c r="J78" i="37"/>
  <c r="E87" i="37"/>
  <c r="F36" i="15"/>
  <c r="G36" i="15" s="1"/>
  <c r="G35" i="15"/>
  <c r="F37" i="15"/>
  <c r="G37" i="15" s="1"/>
  <c r="AE21" i="30" l="1"/>
  <c r="G14" i="41" s="1"/>
  <c r="G44" i="15"/>
  <c r="G45" i="15" s="1"/>
  <c r="J85" i="37"/>
  <c r="J70" i="37"/>
  <c r="J76" i="37"/>
  <c r="H22" i="39"/>
  <c r="J15" i="37"/>
  <c r="J22" i="37"/>
  <c r="H21" i="39"/>
  <c r="J39" i="37"/>
  <c r="J24" i="37"/>
  <c r="J20" i="37"/>
  <c r="H20" i="39"/>
  <c r="J30" i="37"/>
  <c r="T26" i="30"/>
  <c r="K17" i="30" s="1"/>
  <c r="U26" i="30"/>
  <c r="L17" i="30" s="1"/>
  <c r="AE19" i="30" s="1"/>
  <c r="O26" i="30"/>
  <c r="B17" i="30" s="1"/>
  <c r="R26" i="30"/>
  <c r="F17" i="30" s="1"/>
  <c r="Q26" i="30"/>
  <c r="D17" i="30" s="1"/>
  <c r="S26" i="30"/>
  <c r="G17" i="30" s="1"/>
  <c r="P26" i="30"/>
  <c r="C17" i="30" s="1"/>
  <c r="C9" i="37" l="1"/>
  <c r="AE17" i="30"/>
  <c r="AE18" i="30"/>
  <c r="J104" i="37"/>
  <c r="M18" i="39" l="1" a="1"/>
  <c r="M18" i="39" s="1"/>
  <c r="L18" i="39"/>
  <c r="J18" i="39" a="1"/>
  <c r="J18" i="39" s="1"/>
  <c r="I18" i="39" a="1"/>
  <c r="I18" i="39" s="1"/>
  <c r="E19" i="39"/>
  <c r="E20" i="39"/>
  <c r="E21" i="39"/>
  <c r="E22" i="39"/>
  <c r="E23" i="39"/>
  <c r="E24" i="39"/>
  <c r="E25" i="39"/>
  <c r="E26" i="39"/>
  <c r="E27" i="39"/>
  <c r="E28" i="39"/>
  <c r="E29" i="39"/>
  <c r="E30" i="39"/>
  <c r="E31" i="39"/>
  <c r="E32" i="39"/>
  <c r="E33" i="39"/>
  <c r="E34" i="39"/>
  <c r="E35" i="39"/>
  <c r="E36" i="39"/>
  <c r="E37" i="39"/>
  <c r="E38" i="39"/>
  <c r="E39" i="39"/>
  <c r="E40" i="39"/>
  <c r="E41" i="39"/>
  <c r="E42" i="39"/>
  <c r="E43" i="39"/>
  <c r="E44" i="39"/>
  <c r="E45" i="39"/>
  <c r="E46" i="39"/>
  <c r="E47" i="39"/>
  <c r="E48" i="39"/>
  <c r="E49" i="39"/>
  <c r="E50" i="39"/>
  <c r="E51" i="39"/>
  <c r="E52" i="39"/>
  <c r="E53" i="39"/>
  <c r="E54" i="39"/>
  <c r="E55" i="39"/>
  <c r="E56" i="39"/>
  <c r="E57" i="39"/>
  <c r="E58" i="39"/>
  <c r="E59" i="39"/>
  <c r="E60" i="39"/>
  <c r="E61" i="39"/>
  <c r="E62" i="39"/>
  <c r="E63" i="39"/>
  <c r="E64" i="39"/>
  <c r="E65" i="39"/>
  <c r="E66" i="39"/>
  <c r="E67" i="39"/>
  <c r="E68" i="39"/>
  <c r="E69" i="39"/>
  <c r="E70" i="39"/>
  <c r="E71" i="39"/>
  <c r="E72" i="39"/>
  <c r="E73" i="39"/>
  <c r="E74" i="39"/>
  <c r="E75" i="39"/>
  <c r="E76" i="39"/>
  <c r="E77" i="39"/>
  <c r="E78" i="39"/>
  <c r="E79" i="39"/>
  <c r="E80" i="39"/>
  <c r="E81" i="39"/>
  <c r="E82" i="39"/>
  <c r="E83" i="39"/>
  <c r="E84" i="39"/>
  <c r="E85" i="39"/>
  <c r="E86" i="39"/>
  <c r="E87" i="39"/>
  <c r="E88" i="39"/>
  <c r="E89" i="39"/>
  <c r="E90" i="39"/>
  <c r="E91" i="39"/>
  <c r="E92" i="39"/>
  <c r="E93" i="39"/>
  <c r="E94" i="39"/>
  <c r="E95" i="39"/>
  <c r="E96" i="39"/>
  <c r="E97" i="39"/>
  <c r="E98" i="39"/>
  <c r="E99" i="39"/>
  <c r="E100" i="39"/>
  <c r="E101" i="39"/>
  <c r="E102" i="39"/>
  <c r="E103" i="39"/>
  <c r="E104" i="39"/>
  <c r="E105" i="39"/>
  <c r="E106" i="39"/>
  <c r="E107" i="39"/>
  <c r="E108" i="39"/>
  <c r="E109" i="39"/>
  <c r="E110" i="39"/>
  <c r="E111" i="39"/>
  <c r="E112" i="39"/>
  <c r="E113" i="39"/>
  <c r="E114" i="39"/>
  <c r="E115" i="39"/>
  <c r="E116" i="39"/>
  <c r="E117" i="39"/>
  <c r="E18" i="39"/>
  <c r="D19" i="39"/>
  <c r="D20" i="39"/>
  <c r="D21" i="39"/>
  <c r="D22" i="39"/>
  <c r="D23" i="39"/>
  <c r="D24" i="39"/>
  <c r="D25" i="39"/>
  <c r="D26" i="39"/>
  <c r="D27" i="39"/>
  <c r="D28" i="39"/>
  <c r="D29" i="39"/>
  <c r="D30" i="39"/>
  <c r="D31" i="39"/>
  <c r="D32" i="39"/>
  <c r="D33" i="39"/>
  <c r="D34" i="39"/>
  <c r="D35" i="39"/>
  <c r="D36" i="39"/>
  <c r="D37" i="39"/>
  <c r="D38" i="39"/>
  <c r="D39" i="39"/>
  <c r="D40" i="39"/>
  <c r="D41" i="39"/>
  <c r="D42" i="39"/>
  <c r="D43" i="39"/>
  <c r="D44" i="39"/>
  <c r="D45" i="39"/>
  <c r="D46" i="39"/>
  <c r="D47" i="39"/>
  <c r="D48" i="39"/>
  <c r="D49" i="39"/>
  <c r="D50" i="39"/>
  <c r="D51" i="39"/>
  <c r="D52" i="39"/>
  <c r="D53" i="39"/>
  <c r="D54" i="39"/>
  <c r="D55" i="39"/>
  <c r="D56" i="39"/>
  <c r="D57" i="39"/>
  <c r="D58" i="39"/>
  <c r="D59" i="39"/>
  <c r="D60" i="39"/>
  <c r="D61" i="39"/>
  <c r="D62" i="39"/>
  <c r="D63" i="39"/>
  <c r="D64" i="39"/>
  <c r="D65" i="39"/>
  <c r="D66" i="39"/>
  <c r="D67" i="39"/>
  <c r="D68" i="39"/>
  <c r="D69" i="39"/>
  <c r="D70" i="39"/>
  <c r="D71" i="39"/>
  <c r="D72" i="39"/>
  <c r="D73" i="39"/>
  <c r="D74" i="39"/>
  <c r="D75" i="39"/>
  <c r="D76" i="39"/>
  <c r="D77" i="39"/>
  <c r="D78" i="39"/>
  <c r="D79" i="39"/>
  <c r="D80" i="39"/>
  <c r="D81" i="39"/>
  <c r="D82" i="39"/>
  <c r="D83" i="39"/>
  <c r="D84" i="39"/>
  <c r="D85" i="39"/>
  <c r="D86" i="39"/>
  <c r="D87" i="39"/>
  <c r="D88" i="39"/>
  <c r="D89" i="39"/>
  <c r="D90" i="39"/>
  <c r="D91" i="39"/>
  <c r="D92" i="39"/>
  <c r="D93" i="39"/>
  <c r="D94" i="39"/>
  <c r="D95" i="39"/>
  <c r="D96" i="39"/>
  <c r="D97" i="39"/>
  <c r="D98" i="39"/>
  <c r="D99" i="39"/>
  <c r="D100" i="39"/>
  <c r="D101" i="39"/>
  <c r="D102" i="39"/>
  <c r="D103" i="39"/>
  <c r="D104" i="39"/>
  <c r="D105" i="39"/>
  <c r="D106" i="39"/>
  <c r="D107" i="39"/>
  <c r="D108" i="39"/>
  <c r="D109" i="39"/>
  <c r="D110" i="39"/>
  <c r="D111" i="39"/>
  <c r="D112" i="39"/>
  <c r="D113" i="39"/>
  <c r="D114" i="39"/>
  <c r="D115" i="39"/>
  <c r="D116" i="39"/>
  <c r="D117" i="39"/>
  <c r="F19" i="39"/>
  <c r="F20" i="39"/>
  <c r="F21" i="39"/>
  <c r="F22" i="39"/>
  <c r="F23" i="39"/>
  <c r="F24" i="39"/>
  <c r="F25" i="39"/>
  <c r="F26" i="39"/>
  <c r="F27" i="39"/>
  <c r="F28" i="39"/>
  <c r="F29" i="39"/>
  <c r="F30" i="39"/>
  <c r="F31" i="39"/>
  <c r="F32" i="39"/>
  <c r="F33" i="39"/>
  <c r="F34" i="39"/>
  <c r="F35" i="39"/>
  <c r="F36" i="39"/>
  <c r="F37" i="39"/>
  <c r="F38" i="39"/>
  <c r="F39" i="39"/>
  <c r="F40" i="39"/>
  <c r="F41" i="39"/>
  <c r="F42" i="39"/>
  <c r="F43" i="39"/>
  <c r="F44" i="39"/>
  <c r="F45" i="39"/>
  <c r="F46" i="39"/>
  <c r="F47" i="39"/>
  <c r="F48" i="39"/>
  <c r="F49" i="39"/>
  <c r="F50" i="39"/>
  <c r="F51" i="39"/>
  <c r="F52" i="39"/>
  <c r="F53" i="39"/>
  <c r="F54" i="39"/>
  <c r="F55" i="39"/>
  <c r="F56" i="39"/>
  <c r="F57" i="39"/>
  <c r="F58" i="39"/>
  <c r="F59" i="39"/>
  <c r="F60" i="39"/>
  <c r="F61" i="39"/>
  <c r="F62" i="39"/>
  <c r="F63" i="39"/>
  <c r="F64" i="39"/>
  <c r="F65" i="39"/>
  <c r="F66" i="39"/>
  <c r="F67" i="39"/>
  <c r="F68" i="39"/>
  <c r="F69" i="39"/>
  <c r="F70" i="39"/>
  <c r="F71" i="39"/>
  <c r="F72" i="39"/>
  <c r="F73" i="39"/>
  <c r="F74" i="39"/>
  <c r="F75" i="39"/>
  <c r="F76" i="39"/>
  <c r="F77" i="39"/>
  <c r="F78" i="39"/>
  <c r="F79" i="39"/>
  <c r="F80" i="39"/>
  <c r="F81" i="39"/>
  <c r="F82" i="39"/>
  <c r="F83" i="39"/>
  <c r="F84" i="39"/>
  <c r="F85" i="39"/>
  <c r="F86" i="39"/>
  <c r="F87" i="39"/>
  <c r="F88" i="39"/>
  <c r="F89" i="39"/>
  <c r="F90" i="39"/>
  <c r="F91" i="39"/>
  <c r="F92" i="39"/>
  <c r="F93" i="39"/>
  <c r="F94" i="39"/>
  <c r="F95" i="39"/>
  <c r="F96" i="39"/>
  <c r="F97" i="39"/>
  <c r="F98" i="39"/>
  <c r="F99" i="39"/>
  <c r="F100" i="39"/>
  <c r="F101" i="39"/>
  <c r="F102" i="39"/>
  <c r="F103" i="39"/>
  <c r="F104" i="39"/>
  <c r="F105" i="39"/>
  <c r="F106" i="39"/>
  <c r="F107" i="39"/>
  <c r="F108" i="39"/>
  <c r="F109" i="39"/>
  <c r="F110" i="39"/>
  <c r="F111" i="39"/>
  <c r="F112" i="39"/>
  <c r="F113" i="39"/>
  <c r="F114" i="39"/>
  <c r="F115" i="39"/>
  <c r="F116" i="39"/>
  <c r="F117" i="39"/>
  <c r="D18" i="39"/>
  <c r="D18" i="38" l="1"/>
  <c r="C14" i="38"/>
  <c r="F25" i="38"/>
  <c r="F24" i="38"/>
  <c r="E25" i="38"/>
  <c r="E24" i="38"/>
  <c r="D25" i="38"/>
  <c r="D24" i="38"/>
  <c r="C25" i="38"/>
  <c r="C19" i="39" l="1"/>
  <c r="C20" i="39"/>
  <c r="C21" i="39"/>
  <c r="C22" i="39"/>
  <c r="C23" i="39"/>
  <c r="C24" i="39"/>
  <c r="C25" i="39"/>
  <c r="C26" i="39"/>
  <c r="C27" i="39"/>
  <c r="C28" i="39"/>
  <c r="C29" i="39"/>
  <c r="C30" i="39"/>
  <c r="C31" i="39"/>
  <c r="C32" i="39"/>
  <c r="C33" i="39"/>
  <c r="C34" i="39"/>
  <c r="C35" i="39"/>
  <c r="C36" i="39"/>
  <c r="C37" i="39"/>
  <c r="C38" i="39"/>
  <c r="C39" i="39"/>
  <c r="C40" i="39"/>
  <c r="C41" i="39"/>
  <c r="C42" i="39"/>
  <c r="C43" i="39"/>
  <c r="C44" i="39"/>
  <c r="C45" i="39"/>
  <c r="C46" i="39"/>
  <c r="C47" i="39"/>
  <c r="C48" i="39"/>
  <c r="C49" i="39"/>
  <c r="C50" i="39"/>
  <c r="C51" i="39"/>
  <c r="C52" i="39"/>
  <c r="C53" i="39"/>
  <c r="C54" i="39"/>
  <c r="C55" i="39"/>
  <c r="C56" i="39"/>
  <c r="C57" i="39"/>
  <c r="C58" i="39"/>
  <c r="C59" i="39"/>
  <c r="C60" i="39"/>
  <c r="C61" i="39"/>
  <c r="C62" i="39"/>
  <c r="C63" i="39"/>
  <c r="C64" i="39"/>
  <c r="C65" i="39"/>
  <c r="C66" i="39"/>
  <c r="C67" i="39"/>
  <c r="C68" i="39"/>
  <c r="C69" i="39"/>
  <c r="C70" i="39"/>
  <c r="C71" i="39"/>
  <c r="C72" i="39"/>
  <c r="C73" i="39"/>
  <c r="C74" i="39"/>
  <c r="C75" i="39"/>
  <c r="C76" i="39"/>
  <c r="C77" i="39"/>
  <c r="C78" i="39"/>
  <c r="C79" i="39"/>
  <c r="C80" i="39"/>
  <c r="C81" i="39"/>
  <c r="C82" i="39"/>
  <c r="C83" i="39"/>
  <c r="C84" i="39"/>
  <c r="C85" i="39"/>
  <c r="C86" i="39"/>
  <c r="C87" i="39"/>
  <c r="C88" i="39"/>
  <c r="C89" i="39"/>
  <c r="C90" i="39"/>
  <c r="C91" i="39"/>
  <c r="C92" i="39"/>
  <c r="C93" i="39"/>
  <c r="C94" i="39"/>
  <c r="C95" i="39"/>
  <c r="C96" i="39"/>
  <c r="C97" i="39"/>
  <c r="C98" i="39"/>
  <c r="C99" i="39"/>
  <c r="C100" i="39"/>
  <c r="C101" i="39"/>
  <c r="C102" i="39"/>
  <c r="C103" i="39"/>
  <c r="C104" i="39"/>
  <c r="C105" i="39"/>
  <c r="C106" i="39"/>
  <c r="C107" i="39"/>
  <c r="C108" i="39"/>
  <c r="C109" i="39"/>
  <c r="C110" i="39"/>
  <c r="C111" i="39"/>
  <c r="C112" i="39"/>
  <c r="C113" i="39"/>
  <c r="C114" i="39"/>
  <c r="C115" i="39"/>
  <c r="C116" i="39"/>
  <c r="C117" i="39"/>
  <c r="V20" i="10"/>
  <c r="V21" i="10" s="1"/>
  <c r="L110" i="39" l="1"/>
  <c r="M110" i="39" a="1"/>
  <c r="M110" i="39" s="1"/>
  <c r="L86" i="39"/>
  <c r="M86" i="39" a="1"/>
  <c r="M86" i="39" s="1"/>
  <c r="L22" i="39"/>
  <c r="M22" i="39" a="1"/>
  <c r="M22" i="39" s="1"/>
  <c r="L117" i="39"/>
  <c r="M117" i="39" a="1"/>
  <c r="M117" i="39" s="1"/>
  <c r="L109" i="39"/>
  <c r="M109" i="39" a="1"/>
  <c r="M109" i="39" s="1"/>
  <c r="L101" i="39"/>
  <c r="M101" i="39" a="1"/>
  <c r="M101" i="39" s="1"/>
  <c r="L93" i="39"/>
  <c r="M93" i="39" a="1"/>
  <c r="M93" i="39" s="1"/>
  <c r="L85" i="39"/>
  <c r="M85" i="39" a="1"/>
  <c r="M85" i="39" s="1"/>
  <c r="L77" i="39"/>
  <c r="M77" i="39" a="1"/>
  <c r="M77" i="39" s="1"/>
  <c r="L69" i="39"/>
  <c r="M69" i="39" a="1"/>
  <c r="M69" i="39" s="1"/>
  <c r="L61" i="39"/>
  <c r="M61" i="39" a="1"/>
  <c r="M61" i="39" s="1"/>
  <c r="L53" i="39"/>
  <c r="M53" i="39" a="1"/>
  <c r="M53" i="39" s="1"/>
  <c r="L45" i="39"/>
  <c r="M45" i="39" a="1"/>
  <c r="M45" i="39" s="1"/>
  <c r="L37" i="39"/>
  <c r="M37" i="39" a="1"/>
  <c r="M37" i="39" s="1"/>
  <c r="L29" i="39"/>
  <c r="M29" i="39" a="1"/>
  <c r="M29" i="39" s="1"/>
  <c r="L21" i="39"/>
  <c r="M21" i="39" a="1"/>
  <c r="M21" i="39" s="1"/>
  <c r="L54" i="39"/>
  <c r="M54" i="39" a="1"/>
  <c r="M54" i="39" s="1"/>
  <c r="L116" i="39"/>
  <c r="M116" i="39" a="1"/>
  <c r="M116" i="39" s="1"/>
  <c r="L108" i="39"/>
  <c r="M108" i="39" a="1"/>
  <c r="M108" i="39" s="1"/>
  <c r="L100" i="39"/>
  <c r="M100" i="39" a="1"/>
  <c r="M100" i="39" s="1"/>
  <c r="L92" i="39"/>
  <c r="M92" i="39" a="1"/>
  <c r="M92" i="39" s="1"/>
  <c r="L84" i="39"/>
  <c r="M84" i="39" a="1"/>
  <c r="M84" i="39" s="1"/>
  <c r="L76" i="39"/>
  <c r="M76" i="39" a="1"/>
  <c r="M76" i="39" s="1"/>
  <c r="L68" i="39"/>
  <c r="M68" i="39" a="1"/>
  <c r="M68" i="39" s="1"/>
  <c r="L60" i="39"/>
  <c r="M60" i="39" a="1"/>
  <c r="M60" i="39" s="1"/>
  <c r="L52" i="39"/>
  <c r="M52" i="39" a="1"/>
  <c r="M52" i="39" s="1"/>
  <c r="L44" i="39"/>
  <c r="M44" i="39" a="1"/>
  <c r="M44" i="39" s="1"/>
  <c r="L36" i="39"/>
  <c r="M36" i="39" a="1"/>
  <c r="M36" i="39" s="1"/>
  <c r="L28" i="39"/>
  <c r="M28" i="39" a="1"/>
  <c r="M28" i="39" s="1"/>
  <c r="L20" i="39"/>
  <c r="M20" i="39" a="1"/>
  <c r="M20" i="39" s="1"/>
  <c r="L62" i="39"/>
  <c r="M62" i="39" a="1"/>
  <c r="M62" i="39" s="1"/>
  <c r="L115" i="39"/>
  <c r="M115" i="39" a="1"/>
  <c r="M115" i="39" s="1"/>
  <c r="L107" i="39"/>
  <c r="M107" i="39" a="1"/>
  <c r="M107" i="39" s="1"/>
  <c r="L99" i="39"/>
  <c r="M99" i="39" a="1"/>
  <c r="M99" i="39" s="1"/>
  <c r="L91" i="39"/>
  <c r="M91" i="39" a="1"/>
  <c r="M91" i="39" s="1"/>
  <c r="L83" i="39"/>
  <c r="M83" i="39" a="1"/>
  <c r="M83" i="39" s="1"/>
  <c r="L75" i="39"/>
  <c r="M75" i="39" a="1"/>
  <c r="M75" i="39" s="1"/>
  <c r="L67" i="39"/>
  <c r="M67" i="39" a="1"/>
  <c r="M67" i="39" s="1"/>
  <c r="L59" i="39"/>
  <c r="M59" i="39" a="1"/>
  <c r="M59" i="39" s="1"/>
  <c r="L51" i="39"/>
  <c r="M51" i="39" a="1"/>
  <c r="M51" i="39" s="1"/>
  <c r="L43" i="39"/>
  <c r="M43" i="39" a="1"/>
  <c r="M43" i="39" s="1"/>
  <c r="L35" i="39"/>
  <c r="M35" i="39" a="1"/>
  <c r="M35" i="39" s="1"/>
  <c r="L27" i="39"/>
  <c r="M27" i="39" a="1"/>
  <c r="M27" i="39" s="1"/>
  <c r="L19" i="39"/>
  <c r="M19" i="39" a="1"/>
  <c r="M19" i="39" s="1"/>
  <c r="L30" i="39"/>
  <c r="M30" i="39" a="1"/>
  <c r="M30" i="39" s="1"/>
  <c r="L114" i="39"/>
  <c r="M114" i="39" a="1"/>
  <c r="M114" i="39" s="1"/>
  <c r="L106" i="39"/>
  <c r="M106" i="39" a="1"/>
  <c r="M106" i="39" s="1"/>
  <c r="L98" i="39"/>
  <c r="M98" i="39" a="1"/>
  <c r="M98" i="39" s="1"/>
  <c r="L90" i="39"/>
  <c r="M90" i="39" a="1"/>
  <c r="M90" i="39" s="1"/>
  <c r="L82" i="39"/>
  <c r="M82" i="39" a="1"/>
  <c r="M82" i="39" s="1"/>
  <c r="L74" i="39"/>
  <c r="M74" i="39" a="1"/>
  <c r="M74" i="39" s="1"/>
  <c r="L66" i="39"/>
  <c r="M66" i="39" a="1"/>
  <c r="M66" i="39" s="1"/>
  <c r="L58" i="39"/>
  <c r="M58" i="39" a="1"/>
  <c r="M58" i="39" s="1"/>
  <c r="L50" i="39"/>
  <c r="M50" i="39" a="1"/>
  <c r="M50" i="39" s="1"/>
  <c r="L42" i="39"/>
  <c r="M42" i="39" a="1"/>
  <c r="M42" i="39" s="1"/>
  <c r="L34" i="39"/>
  <c r="M34" i="39" a="1"/>
  <c r="M34" i="39" s="1"/>
  <c r="L26" i="39"/>
  <c r="M26" i="39" a="1"/>
  <c r="M26" i="39" s="1"/>
  <c r="L102" i="39"/>
  <c r="M102" i="39" a="1"/>
  <c r="M102" i="39" s="1"/>
  <c r="L46" i="39"/>
  <c r="M46" i="39" a="1"/>
  <c r="M46" i="39" s="1"/>
  <c r="M113" i="39" a="1"/>
  <c r="M113" i="39" s="1"/>
  <c r="L113" i="39"/>
  <c r="M105" i="39" a="1"/>
  <c r="M105" i="39" s="1"/>
  <c r="L105" i="39"/>
  <c r="L97" i="39"/>
  <c r="M97" i="39" a="1"/>
  <c r="M97" i="39" s="1"/>
  <c r="L89" i="39"/>
  <c r="M89" i="39" a="1"/>
  <c r="M89" i="39" s="1"/>
  <c r="L81" i="39"/>
  <c r="M81" i="39" a="1"/>
  <c r="M81" i="39" s="1"/>
  <c r="L73" i="39"/>
  <c r="M73" i="39" a="1"/>
  <c r="M73" i="39" s="1"/>
  <c r="L65" i="39"/>
  <c r="M65" i="39" a="1"/>
  <c r="M65" i="39" s="1"/>
  <c r="L57" i="39"/>
  <c r="M57" i="39" a="1"/>
  <c r="M57" i="39" s="1"/>
  <c r="L49" i="39"/>
  <c r="M49" i="39" a="1"/>
  <c r="M49" i="39" s="1"/>
  <c r="L41" i="39"/>
  <c r="M41" i="39" a="1"/>
  <c r="M41" i="39" s="1"/>
  <c r="L33" i="39"/>
  <c r="M33" i="39" a="1"/>
  <c r="M33" i="39" s="1"/>
  <c r="L25" i="39"/>
  <c r="M25" i="39" a="1"/>
  <c r="M25" i="39" s="1"/>
  <c r="L78" i="39"/>
  <c r="M78" i="39" a="1"/>
  <c r="M78" i="39" s="1"/>
  <c r="L38" i="39"/>
  <c r="M38" i="39" a="1"/>
  <c r="M38" i="39" s="1"/>
  <c r="L112" i="39"/>
  <c r="M112" i="39" a="1"/>
  <c r="M112" i="39" s="1"/>
  <c r="L104" i="39"/>
  <c r="M104" i="39" a="1"/>
  <c r="M104" i="39" s="1"/>
  <c r="L96" i="39"/>
  <c r="M96" i="39" a="1"/>
  <c r="M96" i="39" s="1"/>
  <c r="L88" i="39"/>
  <c r="M88" i="39" a="1"/>
  <c r="M88" i="39" s="1"/>
  <c r="L80" i="39"/>
  <c r="M80" i="39" a="1"/>
  <c r="M80" i="39" s="1"/>
  <c r="L72" i="39"/>
  <c r="M72" i="39" a="1"/>
  <c r="M72" i="39" s="1"/>
  <c r="L64" i="39"/>
  <c r="M64" i="39" a="1"/>
  <c r="M64" i="39" s="1"/>
  <c r="L56" i="39"/>
  <c r="M56" i="39" a="1"/>
  <c r="M56" i="39" s="1"/>
  <c r="L48" i="39"/>
  <c r="M48" i="39" a="1"/>
  <c r="M48" i="39" s="1"/>
  <c r="L40" i="39"/>
  <c r="M40" i="39" a="1"/>
  <c r="M40" i="39" s="1"/>
  <c r="L32" i="39"/>
  <c r="M32" i="39" a="1"/>
  <c r="M32" i="39" s="1"/>
  <c r="L24" i="39"/>
  <c r="M24" i="39" a="1"/>
  <c r="M24" i="39" s="1"/>
  <c r="L94" i="39"/>
  <c r="M94" i="39" a="1"/>
  <c r="M94" i="39" s="1"/>
  <c r="L70" i="39"/>
  <c r="M70" i="39" a="1"/>
  <c r="M70" i="39" s="1"/>
  <c r="L111" i="39"/>
  <c r="M111" i="39" a="1"/>
  <c r="M111" i="39" s="1"/>
  <c r="L103" i="39"/>
  <c r="M103" i="39" a="1"/>
  <c r="M103" i="39" s="1"/>
  <c r="L95" i="39"/>
  <c r="M95" i="39" a="1"/>
  <c r="M95" i="39" s="1"/>
  <c r="L87" i="39"/>
  <c r="M87" i="39" a="1"/>
  <c r="M87" i="39" s="1"/>
  <c r="L79" i="39"/>
  <c r="M79" i="39" a="1"/>
  <c r="M79" i="39" s="1"/>
  <c r="L71" i="39"/>
  <c r="M71" i="39" a="1"/>
  <c r="M71" i="39" s="1"/>
  <c r="L63" i="39"/>
  <c r="M63" i="39" a="1"/>
  <c r="M63" i="39" s="1"/>
  <c r="L55" i="39"/>
  <c r="M55" i="39" a="1"/>
  <c r="M55" i="39" s="1"/>
  <c r="L47" i="39"/>
  <c r="M47" i="39" a="1"/>
  <c r="M47" i="39" s="1"/>
  <c r="L39" i="39"/>
  <c r="M39" i="39" a="1"/>
  <c r="M39" i="39" s="1"/>
  <c r="L31" i="39"/>
  <c r="M31" i="39" a="1"/>
  <c r="M31" i="39" s="1"/>
  <c r="L23" i="39"/>
  <c r="M23" i="39" a="1"/>
  <c r="M23" i="39" s="1"/>
  <c r="J112" i="39" a="1"/>
  <c r="J112" i="39" s="1"/>
  <c r="I112" i="39" a="1"/>
  <c r="I112" i="39" s="1"/>
  <c r="J104" i="39" a="1"/>
  <c r="J104" i="39" s="1"/>
  <c r="I104" i="39" a="1"/>
  <c r="I104" i="39" s="1"/>
  <c r="I96" i="39" a="1"/>
  <c r="I96" i="39" s="1"/>
  <c r="J96" i="39" a="1"/>
  <c r="J96" i="39" s="1"/>
  <c r="J88" i="39" a="1"/>
  <c r="J88" i="39" s="1"/>
  <c r="I88" i="39" a="1"/>
  <c r="I88" i="39" s="1"/>
  <c r="J80" i="39" a="1"/>
  <c r="J80" i="39" s="1"/>
  <c r="I80" i="39" a="1"/>
  <c r="I80" i="39" s="1"/>
  <c r="J72" i="39" a="1"/>
  <c r="J72" i="39" s="1"/>
  <c r="I72" i="39" a="1"/>
  <c r="I72" i="39" s="1"/>
  <c r="I64" i="39" a="1"/>
  <c r="I64" i="39" s="1"/>
  <c r="J64" i="39" a="1"/>
  <c r="J64" i="39" s="1"/>
  <c r="J56" i="39" a="1"/>
  <c r="J56" i="39" s="1"/>
  <c r="I56" i="39" a="1"/>
  <c r="I56" i="39" s="1"/>
  <c r="J48" i="39" a="1"/>
  <c r="J48" i="39" s="1"/>
  <c r="I48" i="39" a="1"/>
  <c r="I48" i="39" s="1"/>
  <c r="J40" i="39" a="1"/>
  <c r="J40" i="39" s="1"/>
  <c r="I40" i="39" a="1"/>
  <c r="I40" i="39" s="1"/>
  <c r="J32" i="39" a="1"/>
  <c r="J32" i="39" s="1"/>
  <c r="I32" i="39" a="1"/>
  <c r="I32" i="39" s="1"/>
  <c r="J24" i="39" a="1"/>
  <c r="J24" i="39" s="1"/>
  <c r="I24" i="39" a="1"/>
  <c r="I24" i="39" s="1"/>
  <c r="J111" i="39" a="1"/>
  <c r="J111" i="39" s="1"/>
  <c r="I111" i="39" a="1"/>
  <c r="I111" i="39" s="1"/>
  <c r="J103" i="39" a="1"/>
  <c r="J103" i="39" s="1"/>
  <c r="I103" i="39" a="1"/>
  <c r="I103" i="39" s="1"/>
  <c r="J95" i="39" a="1"/>
  <c r="J95" i="39" s="1"/>
  <c r="I95" i="39" a="1"/>
  <c r="I95" i="39" s="1"/>
  <c r="J87" i="39" a="1"/>
  <c r="J87" i="39" s="1"/>
  <c r="I87" i="39" a="1"/>
  <c r="I87" i="39" s="1"/>
  <c r="J79" i="39" a="1"/>
  <c r="J79" i="39" s="1"/>
  <c r="I79" i="39" a="1"/>
  <c r="I79" i="39" s="1"/>
  <c r="J71" i="39" a="1"/>
  <c r="J71" i="39" s="1"/>
  <c r="I71" i="39" a="1"/>
  <c r="I71" i="39" s="1"/>
  <c r="J63" i="39" a="1"/>
  <c r="J63" i="39" s="1"/>
  <c r="I63" i="39" a="1"/>
  <c r="I63" i="39" s="1"/>
  <c r="J55" i="39" a="1"/>
  <c r="J55" i="39" s="1"/>
  <c r="I55" i="39" a="1"/>
  <c r="I55" i="39" s="1"/>
  <c r="J47" i="39" a="1"/>
  <c r="J47" i="39" s="1"/>
  <c r="I47" i="39" a="1"/>
  <c r="I47" i="39" s="1"/>
  <c r="J39" i="39" a="1"/>
  <c r="J39" i="39" s="1"/>
  <c r="I39" i="39" a="1"/>
  <c r="I39" i="39" s="1"/>
  <c r="J31" i="39" a="1"/>
  <c r="J31" i="39" s="1"/>
  <c r="I31" i="39" a="1"/>
  <c r="I31" i="39" s="1"/>
  <c r="J23" i="39" a="1"/>
  <c r="J23" i="39" s="1"/>
  <c r="I23" i="39" a="1"/>
  <c r="I23" i="39" s="1"/>
  <c r="J110" i="39" a="1"/>
  <c r="J110" i="39" s="1"/>
  <c r="I110" i="39" a="1"/>
  <c r="I110" i="39" s="1"/>
  <c r="J102" i="39" a="1"/>
  <c r="J102" i="39" s="1"/>
  <c r="I102" i="39" a="1"/>
  <c r="I102" i="39" s="1"/>
  <c r="J94" i="39" a="1"/>
  <c r="J94" i="39" s="1"/>
  <c r="I94" i="39" a="1"/>
  <c r="I94" i="39" s="1"/>
  <c r="J86" i="39" a="1"/>
  <c r="J86" i="39" s="1"/>
  <c r="I86" i="39" a="1"/>
  <c r="I86" i="39" s="1"/>
  <c r="J78" i="39" a="1"/>
  <c r="J78" i="39" s="1"/>
  <c r="I78" i="39" a="1"/>
  <c r="I78" i="39" s="1"/>
  <c r="J70" i="39" a="1"/>
  <c r="J70" i="39" s="1"/>
  <c r="I70" i="39" a="1"/>
  <c r="I70" i="39" s="1"/>
  <c r="J62" i="39" a="1"/>
  <c r="J62" i="39" s="1"/>
  <c r="I62" i="39" a="1"/>
  <c r="I62" i="39" s="1"/>
  <c r="J54" i="39" a="1"/>
  <c r="J54" i="39" s="1"/>
  <c r="I54" i="39" a="1"/>
  <c r="I54" i="39" s="1"/>
  <c r="J46" i="39" a="1"/>
  <c r="J46" i="39" s="1"/>
  <c r="I46" i="39" a="1"/>
  <c r="I46" i="39" s="1"/>
  <c r="J38" i="39" a="1"/>
  <c r="J38" i="39" s="1"/>
  <c r="I38" i="39" a="1"/>
  <c r="I38" i="39" s="1"/>
  <c r="J30" i="39" a="1"/>
  <c r="J30" i="39" s="1"/>
  <c r="I30" i="39" a="1"/>
  <c r="I30" i="39" s="1"/>
  <c r="J22" i="39" a="1"/>
  <c r="J22" i="39" s="1"/>
  <c r="I22" i="39" a="1"/>
  <c r="I22" i="39" s="1"/>
  <c r="J117" i="39" a="1"/>
  <c r="J117" i="39" s="1"/>
  <c r="I117" i="39" a="1"/>
  <c r="I117" i="39" s="1"/>
  <c r="J109" i="39" a="1"/>
  <c r="J109" i="39" s="1"/>
  <c r="I109" i="39" a="1"/>
  <c r="I109" i="39" s="1"/>
  <c r="J101" i="39" a="1"/>
  <c r="J101" i="39" s="1"/>
  <c r="I101" i="39" a="1"/>
  <c r="I101" i="39" s="1"/>
  <c r="J93" i="39" a="1"/>
  <c r="J93" i="39" s="1"/>
  <c r="I93" i="39" a="1"/>
  <c r="I93" i="39" s="1"/>
  <c r="J85" i="39" a="1"/>
  <c r="J85" i="39" s="1"/>
  <c r="I85" i="39" a="1"/>
  <c r="I85" i="39" s="1"/>
  <c r="J77" i="39" a="1"/>
  <c r="J77" i="39" s="1"/>
  <c r="I77" i="39" a="1"/>
  <c r="I77" i="39" s="1"/>
  <c r="J69" i="39" a="1"/>
  <c r="J69" i="39" s="1"/>
  <c r="I69" i="39" a="1"/>
  <c r="I69" i="39" s="1"/>
  <c r="J61" i="39" a="1"/>
  <c r="J61" i="39" s="1"/>
  <c r="I61" i="39" a="1"/>
  <c r="I61" i="39" s="1"/>
  <c r="J53" i="39" a="1"/>
  <c r="J53" i="39" s="1"/>
  <c r="I53" i="39" a="1"/>
  <c r="I53" i="39" s="1"/>
  <c r="J45" i="39" a="1"/>
  <c r="J45" i="39" s="1"/>
  <c r="I45" i="39" a="1"/>
  <c r="I45" i="39" s="1"/>
  <c r="J37" i="39" a="1"/>
  <c r="J37" i="39" s="1"/>
  <c r="I37" i="39" a="1"/>
  <c r="I37" i="39" s="1"/>
  <c r="J29" i="39" a="1"/>
  <c r="J29" i="39" s="1"/>
  <c r="I29" i="39" a="1"/>
  <c r="I29" i="39" s="1"/>
  <c r="J21" i="39" a="1"/>
  <c r="J21" i="39" s="1"/>
  <c r="I21" i="39" a="1"/>
  <c r="I21" i="39" s="1"/>
  <c r="J116" i="39" a="1"/>
  <c r="J116" i="39" s="1"/>
  <c r="I116" i="39" a="1"/>
  <c r="I116" i="39" s="1"/>
  <c r="J108" i="39" a="1"/>
  <c r="J108" i="39" s="1"/>
  <c r="I108" i="39" a="1"/>
  <c r="I108" i="39" s="1"/>
  <c r="J100" i="39" a="1"/>
  <c r="J100" i="39" s="1"/>
  <c r="I100" i="39" a="1"/>
  <c r="I100" i="39" s="1"/>
  <c r="J92" i="39" a="1"/>
  <c r="J92" i="39" s="1"/>
  <c r="I92" i="39" a="1"/>
  <c r="I92" i="39" s="1"/>
  <c r="J84" i="39" a="1"/>
  <c r="J84" i="39" s="1"/>
  <c r="I84" i="39" a="1"/>
  <c r="I84" i="39" s="1"/>
  <c r="J76" i="39" a="1"/>
  <c r="J76" i="39" s="1"/>
  <c r="I76" i="39" a="1"/>
  <c r="I76" i="39" s="1"/>
  <c r="J68" i="39" a="1"/>
  <c r="J68" i="39" s="1"/>
  <c r="I68" i="39" a="1"/>
  <c r="I68" i="39" s="1"/>
  <c r="J60" i="39" a="1"/>
  <c r="J60" i="39" s="1"/>
  <c r="I60" i="39" a="1"/>
  <c r="I60" i="39" s="1"/>
  <c r="I52" i="39" a="1"/>
  <c r="I52" i="39" s="1"/>
  <c r="J52" i="39" a="1"/>
  <c r="J52" i="39" s="1"/>
  <c r="I44" i="39" a="1"/>
  <c r="I44" i="39" s="1"/>
  <c r="J44" i="39" a="1"/>
  <c r="J44" i="39" s="1"/>
  <c r="J36" i="39" a="1"/>
  <c r="J36" i="39" s="1"/>
  <c r="I36" i="39" a="1"/>
  <c r="I36" i="39" s="1"/>
  <c r="J28" i="39" a="1"/>
  <c r="J28" i="39" s="1"/>
  <c r="I28" i="39" a="1"/>
  <c r="I28" i="39" s="1"/>
  <c r="J20" i="39" a="1"/>
  <c r="J20" i="39" s="1"/>
  <c r="I20" i="39" a="1"/>
  <c r="I20" i="39" s="1"/>
  <c r="J115" i="39" a="1"/>
  <c r="J115" i="39" s="1"/>
  <c r="I115" i="39" a="1"/>
  <c r="I115" i="39" s="1"/>
  <c r="J107" i="39" a="1"/>
  <c r="J107" i="39" s="1"/>
  <c r="I107" i="39" a="1"/>
  <c r="I107" i="39" s="1"/>
  <c r="J99" i="39" a="1"/>
  <c r="J99" i="39" s="1"/>
  <c r="I99" i="39" a="1"/>
  <c r="I99" i="39" s="1"/>
  <c r="J91" i="39" a="1"/>
  <c r="J91" i="39" s="1"/>
  <c r="I91" i="39" a="1"/>
  <c r="I91" i="39" s="1"/>
  <c r="J83" i="39" a="1"/>
  <c r="J83" i="39" s="1"/>
  <c r="I83" i="39" a="1"/>
  <c r="I83" i="39" s="1"/>
  <c r="J75" i="39" a="1"/>
  <c r="J75" i="39" s="1"/>
  <c r="I75" i="39" a="1"/>
  <c r="I75" i="39" s="1"/>
  <c r="J67" i="39" a="1"/>
  <c r="J67" i="39" s="1"/>
  <c r="I67" i="39" a="1"/>
  <c r="I67" i="39" s="1"/>
  <c r="J59" i="39" a="1"/>
  <c r="J59" i="39" s="1"/>
  <c r="I59" i="39" a="1"/>
  <c r="I59" i="39" s="1"/>
  <c r="J51" i="39" a="1"/>
  <c r="J51" i="39" s="1"/>
  <c r="I51" i="39" a="1"/>
  <c r="I51" i="39" s="1"/>
  <c r="J43" i="39" a="1"/>
  <c r="J43" i="39" s="1"/>
  <c r="I43" i="39" a="1"/>
  <c r="I43" i="39" s="1"/>
  <c r="J35" i="39" a="1"/>
  <c r="J35" i="39" s="1"/>
  <c r="I35" i="39" a="1"/>
  <c r="I35" i="39" s="1"/>
  <c r="J27" i="39" a="1"/>
  <c r="J27" i="39" s="1"/>
  <c r="I27" i="39" a="1"/>
  <c r="I27" i="39" s="1"/>
  <c r="J19" i="39" a="1"/>
  <c r="J19" i="39" s="1"/>
  <c r="I19" i="39" a="1"/>
  <c r="I19" i="39" s="1"/>
  <c r="J114" i="39" a="1"/>
  <c r="J114" i="39" s="1"/>
  <c r="I114" i="39" a="1"/>
  <c r="I114" i="39" s="1"/>
  <c r="J106" i="39" a="1"/>
  <c r="J106" i="39" s="1"/>
  <c r="I106" i="39" a="1"/>
  <c r="I106" i="39" s="1"/>
  <c r="J98" i="39" a="1"/>
  <c r="J98" i="39" s="1"/>
  <c r="I98" i="39" a="1"/>
  <c r="I98" i="39" s="1"/>
  <c r="J90" i="39" a="1"/>
  <c r="J90" i="39" s="1"/>
  <c r="I90" i="39" a="1"/>
  <c r="I90" i="39" s="1"/>
  <c r="J82" i="39" a="1"/>
  <c r="J82" i="39" s="1"/>
  <c r="I82" i="39" a="1"/>
  <c r="I82" i="39" s="1"/>
  <c r="J74" i="39" a="1"/>
  <c r="J74" i="39" s="1"/>
  <c r="I74" i="39" a="1"/>
  <c r="I74" i="39" s="1"/>
  <c r="J66" i="39" a="1"/>
  <c r="J66" i="39" s="1"/>
  <c r="I66" i="39" a="1"/>
  <c r="I66" i="39" s="1"/>
  <c r="J58" i="39" a="1"/>
  <c r="J58" i="39" s="1"/>
  <c r="I58" i="39" a="1"/>
  <c r="I58" i="39" s="1"/>
  <c r="J50" i="39" a="1"/>
  <c r="J50" i="39" s="1"/>
  <c r="I50" i="39" a="1"/>
  <c r="I50" i="39" s="1"/>
  <c r="J42" i="39" a="1"/>
  <c r="J42" i="39" s="1"/>
  <c r="I42" i="39" a="1"/>
  <c r="I42" i="39" s="1"/>
  <c r="J34" i="39" a="1"/>
  <c r="J34" i="39" s="1"/>
  <c r="I34" i="39" a="1"/>
  <c r="I34" i="39" s="1"/>
  <c r="J26" i="39" a="1"/>
  <c r="J26" i="39" s="1"/>
  <c r="I26" i="39" a="1"/>
  <c r="I26" i="39" s="1"/>
  <c r="J113" i="39" a="1"/>
  <c r="J113" i="39" s="1"/>
  <c r="I113" i="39" a="1"/>
  <c r="I113" i="39" s="1"/>
  <c r="J105" i="39" a="1"/>
  <c r="J105" i="39" s="1"/>
  <c r="I105" i="39" a="1"/>
  <c r="I105" i="39" s="1"/>
  <c r="J97" i="39" a="1"/>
  <c r="J97" i="39" s="1"/>
  <c r="I97" i="39" a="1"/>
  <c r="I97" i="39" s="1"/>
  <c r="J89" i="39" a="1"/>
  <c r="J89" i="39" s="1"/>
  <c r="I89" i="39" a="1"/>
  <c r="I89" i="39" s="1"/>
  <c r="J81" i="39" a="1"/>
  <c r="J81" i="39" s="1"/>
  <c r="I81" i="39" a="1"/>
  <c r="I81" i="39" s="1"/>
  <c r="J73" i="39" a="1"/>
  <c r="J73" i="39" s="1"/>
  <c r="I73" i="39" a="1"/>
  <c r="I73" i="39" s="1"/>
  <c r="J65" i="39" a="1"/>
  <c r="J65" i="39" s="1"/>
  <c r="I65" i="39" a="1"/>
  <c r="I65" i="39" s="1"/>
  <c r="J57" i="39" a="1"/>
  <c r="J57" i="39" s="1"/>
  <c r="I57" i="39" a="1"/>
  <c r="I57" i="39" s="1"/>
  <c r="J49" i="39" a="1"/>
  <c r="J49" i="39" s="1"/>
  <c r="I49" i="39" a="1"/>
  <c r="I49" i="39" s="1"/>
  <c r="J41" i="39" a="1"/>
  <c r="J41" i="39" s="1"/>
  <c r="I41" i="39" a="1"/>
  <c r="I41" i="39" s="1"/>
  <c r="J33" i="39" a="1"/>
  <c r="J33" i="39" s="1"/>
  <c r="I33" i="39" a="1"/>
  <c r="I33" i="39" s="1"/>
  <c r="J25" i="39" a="1"/>
  <c r="J25" i="39" s="1"/>
  <c r="I25" i="39" a="1"/>
  <c r="I25" i="39" s="1"/>
  <c r="W120" i="10"/>
  <c r="V22" i="10"/>
  <c r="V23" i="10" l="1"/>
  <c r="V24" i="10" l="1"/>
  <c r="V25" i="10" l="1"/>
  <c r="V26" i="10" l="1"/>
  <c r="V991" i="30"/>
  <c r="B991" i="30" s="1"/>
  <c r="B984" i="38" s="1"/>
  <c r="V992" i="30"/>
  <c r="B992" i="30" s="1"/>
  <c r="B985" i="38" s="1"/>
  <c r="V993" i="30"/>
  <c r="B993" i="30" s="1"/>
  <c r="B986" i="38" s="1"/>
  <c r="V994" i="30"/>
  <c r="B994" i="30" s="1"/>
  <c r="B987" i="38" s="1"/>
  <c r="V995" i="30"/>
  <c r="B995" i="30" s="1"/>
  <c r="B988" i="38" s="1"/>
  <c r="V996" i="30"/>
  <c r="B996" i="30" s="1"/>
  <c r="B989" i="38" s="1"/>
  <c r="V997" i="30"/>
  <c r="B997" i="30" s="1"/>
  <c r="B990" i="38" s="1"/>
  <c r="V998" i="30"/>
  <c r="B998" i="30" s="1"/>
  <c r="B991" i="38" s="1"/>
  <c r="V999" i="30"/>
  <c r="B999" i="30" s="1"/>
  <c r="B992" i="38" s="1"/>
  <c r="V1000" i="30"/>
  <c r="B1000" i="30" s="1"/>
  <c r="B993" i="38" s="1"/>
  <c r="V1001" i="30"/>
  <c r="B1001" i="30" s="1"/>
  <c r="B994" i="38" s="1"/>
  <c r="V1002" i="30"/>
  <c r="B1002" i="30" s="1"/>
  <c r="B995" i="38" s="1"/>
  <c r="V1003" i="30"/>
  <c r="B1003" i="30" s="1"/>
  <c r="B996" i="38" s="1"/>
  <c r="V1004" i="30"/>
  <c r="B1004" i="30" s="1"/>
  <c r="B997" i="38" s="1"/>
  <c r="V1005" i="30"/>
  <c r="B1005" i="30" s="1"/>
  <c r="B998" i="38" s="1"/>
  <c r="V1006" i="30"/>
  <c r="B1006" i="30" s="1"/>
  <c r="B999" i="38" s="1"/>
  <c r="V1007" i="30"/>
  <c r="B1007" i="30" s="1"/>
  <c r="B1000" i="38" s="1"/>
  <c r="V1008" i="30"/>
  <c r="B1008" i="30" s="1"/>
  <c r="B1001" i="38" s="1"/>
  <c r="V1009" i="30"/>
  <c r="B1009" i="30" s="1"/>
  <c r="B1002" i="38" s="1"/>
  <c r="V1010" i="30"/>
  <c r="B1010" i="30" s="1"/>
  <c r="B1003" i="38" s="1"/>
  <c r="V1011" i="30"/>
  <c r="B1011" i="30" s="1"/>
  <c r="B1004" i="38" s="1"/>
  <c r="V1012" i="30"/>
  <c r="B1012" i="30" s="1"/>
  <c r="B1005" i="38" s="1"/>
  <c r="V1013" i="30"/>
  <c r="B1013" i="30" s="1"/>
  <c r="B1006" i="38" s="1"/>
  <c r="V1014" i="30"/>
  <c r="B1014" i="30" s="1"/>
  <c r="B1007" i="38" s="1"/>
  <c r="V1015" i="30"/>
  <c r="B1015" i="30" s="1"/>
  <c r="B1008" i="38" s="1"/>
  <c r="V1016" i="30"/>
  <c r="B1016" i="30" s="1"/>
  <c r="B1009" i="38" s="1"/>
  <c r="V1017" i="30"/>
  <c r="B1017" i="30" s="1"/>
  <c r="B1010" i="38" s="1"/>
  <c r="V1018" i="30"/>
  <c r="B1018" i="30" s="1"/>
  <c r="B1011" i="38" s="1"/>
  <c r="V1019" i="30"/>
  <c r="B1019" i="30" s="1"/>
  <c r="B1012" i="38" s="1"/>
  <c r="V1020" i="30"/>
  <c r="B1020" i="30" s="1"/>
  <c r="B1013" i="38" s="1"/>
  <c r="V1021" i="30"/>
  <c r="B1021" i="30" s="1"/>
  <c r="B1014" i="38" s="1"/>
  <c r="V1022" i="30"/>
  <c r="B1022" i="30" s="1"/>
  <c r="B1015" i="38" s="1"/>
  <c r="V1023" i="30"/>
  <c r="B1023" i="30" s="1"/>
  <c r="B1016" i="38" s="1"/>
  <c r="V1024" i="30"/>
  <c r="B1024" i="30" s="1"/>
  <c r="B1017" i="38" s="1"/>
  <c r="V1025" i="30"/>
  <c r="B1025" i="30" s="1"/>
  <c r="B1018" i="38" s="1"/>
  <c r="V1026" i="30"/>
  <c r="B1026" i="30" s="1"/>
  <c r="B1019" i="38" s="1"/>
  <c r="V1027" i="30"/>
  <c r="B1027" i="30" s="1"/>
  <c r="B1020" i="38" s="1"/>
  <c r="V1028" i="30"/>
  <c r="B1028" i="30" s="1"/>
  <c r="B1021" i="38" s="1"/>
  <c r="V911" i="30"/>
  <c r="B911" i="30" s="1"/>
  <c r="B904" i="38" s="1"/>
  <c r="V912" i="30"/>
  <c r="B912" i="30" s="1"/>
  <c r="B905" i="38" s="1"/>
  <c r="V913" i="30"/>
  <c r="B913" i="30" s="1"/>
  <c r="B906" i="38" s="1"/>
  <c r="V914" i="30"/>
  <c r="B914" i="30" s="1"/>
  <c r="B907" i="38" s="1"/>
  <c r="V915" i="30"/>
  <c r="B915" i="30" s="1"/>
  <c r="B908" i="38" s="1"/>
  <c r="V916" i="30"/>
  <c r="B916" i="30" s="1"/>
  <c r="B909" i="38" s="1"/>
  <c r="V917" i="30"/>
  <c r="B917" i="30" s="1"/>
  <c r="B910" i="38" s="1"/>
  <c r="V918" i="30"/>
  <c r="B918" i="30" s="1"/>
  <c r="B911" i="38" s="1"/>
  <c r="V919" i="30"/>
  <c r="B919" i="30" s="1"/>
  <c r="B912" i="38" s="1"/>
  <c r="V920" i="30"/>
  <c r="B920" i="30" s="1"/>
  <c r="B913" i="38" s="1"/>
  <c r="V921" i="30"/>
  <c r="B921" i="30" s="1"/>
  <c r="B914" i="38" s="1"/>
  <c r="V922" i="30"/>
  <c r="B922" i="30" s="1"/>
  <c r="B915" i="38" s="1"/>
  <c r="V923" i="30"/>
  <c r="B923" i="30" s="1"/>
  <c r="B916" i="38" s="1"/>
  <c r="V924" i="30"/>
  <c r="B924" i="30" s="1"/>
  <c r="B917" i="38" s="1"/>
  <c r="V925" i="30"/>
  <c r="B925" i="30" s="1"/>
  <c r="B918" i="38" s="1"/>
  <c r="V926" i="30"/>
  <c r="B926" i="30" s="1"/>
  <c r="B919" i="38" s="1"/>
  <c r="V927" i="30"/>
  <c r="B927" i="30" s="1"/>
  <c r="B920" i="38" s="1"/>
  <c r="V928" i="30"/>
  <c r="B928" i="30" s="1"/>
  <c r="B921" i="38" s="1"/>
  <c r="V929" i="30"/>
  <c r="B929" i="30" s="1"/>
  <c r="B922" i="38" s="1"/>
  <c r="V930" i="30"/>
  <c r="B930" i="30" s="1"/>
  <c r="B923" i="38" s="1"/>
  <c r="V931" i="30"/>
  <c r="B931" i="30" s="1"/>
  <c r="B924" i="38" s="1"/>
  <c r="V932" i="30"/>
  <c r="B932" i="30" s="1"/>
  <c r="B925" i="38" s="1"/>
  <c r="V933" i="30"/>
  <c r="B933" i="30" s="1"/>
  <c r="B926" i="38" s="1"/>
  <c r="V934" i="30"/>
  <c r="B934" i="30" s="1"/>
  <c r="B927" i="38" s="1"/>
  <c r="V935" i="30"/>
  <c r="B935" i="30" s="1"/>
  <c r="B928" i="38" s="1"/>
  <c r="V936" i="30"/>
  <c r="B936" i="30" s="1"/>
  <c r="B929" i="38" s="1"/>
  <c r="V937" i="30"/>
  <c r="B937" i="30" s="1"/>
  <c r="B930" i="38" s="1"/>
  <c r="V938" i="30"/>
  <c r="B938" i="30" s="1"/>
  <c r="B931" i="38" s="1"/>
  <c r="V939" i="30"/>
  <c r="B939" i="30" s="1"/>
  <c r="B932" i="38" s="1"/>
  <c r="V940" i="30"/>
  <c r="B940" i="30" s="1"/>
  <c r="B933" i="38" s="1"/>
  <c r="V941" i="30"/>
  <c r="B941" i="30" s="1"/>
  <c r="B934" i="38" s="1"/>
  <c r="V942" i="30"/>
  <c r="B942" i="30" s="1"/>
  <c r="B935" i="38" s="1"/>
  <c r="V943" i="30"/>
  <c r="B943" i="30" s="1"/>
  <c r="B936" i="38" s="1"/>
  <c r="V944" i="30"/>
  <c r="B944" i="30" s="1"/>
  <c r="B937" i="38" s="1"/>
  <c r="V945" i="30"/>
  <c r="B945" i="30" s="1"/>
  <c r="B938" i="38" s="1"/>
  <c r="V946" i="30"/>
  <c r="B946" i="30" s="1"/>
  <c r="B939" i="38" s="1"/>
  <c r="V947" i="30"/>
  <c r="B947" i="30" s="1"/>
  <c r="B940" i="38" s="1"/>
  <c r="V948" i="30"/>
  <c r="B948" i="30" s="1"/>
  <c r="B941" i="38" s="1"/>
  <c r="V949" i="30"/>
  <c r="B949" i="30" s="1"/>
  <c r="B942" i="38" s="1"/>
  <c r="V950" i="30"/>
  <c r="B950" i="30" s="1"/>
  <c r="B943" i="38" s="1"/>
  <c r="V951" i="30"/>
  <c r="B951" i="30" s="1"/>
  <c r="B944" i="38" s="1"/>
  <c r="V952" i="30"/>
  <c r="B952" i="30" s="1"/>
  <c r="B945" i="38" s="1"/>
  <c r="V953" i="30"/>
  <c r="B953" i="30" s="1"/>
  <c r="B946" i="38" s="1"/>
  <c r="V954" i="30"/>
  <c r="B954" i="30" s="1"/>
  <c r="B947" i="38" s="1"/>
  <c r="V955" i="30"/>
  <c r="B955" i="30" s="1"/>
  <c r="B948" i="38" s="1"/>
  <c r="V956" i="30"/>
  <c r="B956" i="30" s="1"/>
  <c r="B949" i="38" s="1"/>
  <c r="V957" i="30"/>
  <c r="B957" i="30" s="1"/>
  <c r="B950" i="38" s="1"/>
  <c r="V958" i="30"/>
  <c r="B958" i="30" s="1"/>
  <c r="B951" i="38" s="1"/>
  <c r="V959" i="30"/>
  <c r="B959" i="30" s="1"/>
  <c r="B952" i="38" s="1"/>
  <c r="V960" i="30"/>
  <c r="B960" i="30" s="1"/>
  <c r="B953" i="38" s="1"/>
  <c r="V961" i="30"/>
  <c r="B961" i="30" s="1"/>
  <c r="B954" i="38" s="1"/>
  <c r="V962" i="30"/>
  <c r="B962" i="30" s="1"/>
  <c r="B955" i="38" s="1"/>
  <c r="V963" i="30"/>
  <c r="B963" i="30" s="1"/>
  <c r="B956" i="38" s="1"/>
  <c r="V964" i="30"/>
  <c r="B964" i="30" s="1"/>
  <c r="B957" i="38" s="1"/>
  <c r="V965" i="30"/>
  <c r="B965" i="30" s="1"/>
  <c r="B958" i="38" s="1"/>
  <c r="V966" i="30"/>
  <c r="B966" i="30" s="1"/>
  <c r="B959" i="38" s="1"/>
  <c r="V967" i="30"/>
  <c r="B967" i="30" s="1"/>
  <c r="B960" i="38" s="1"/>
  <c r="V968" i="30"/>
  <c r="B968" i="30" s="1"/>
  <c r="B961" i="38" s="1"/>
  <c r="V969" i="30"/>
  <c r="B969" i="30" s="1"/>
  <c r="B962" i="38" s="1"/>
  <c r="V970" i="30"/>
  <c r="B970" i="30" s="1"/>
  <c r="B963" i="38" s="1"/>
  <c r="V971" i="30"/>
  <c r="B971" i="30" s="1"/>
  <c r="B964" i="38" s="1"/>
  <c r="V972" i="30"/>
  <c r="B972" i="30" s="1"/>
  <c r="B965" i="38" s="1"/>
  <c r="V973" i="30"/>
  <c r="B973" i="30" s="1"/>
  <c r="B966" i="38" s="1"/>
  <c r="V974" i="30"/>
  <c r="B974" i="30" s="1"/>
  <c r="B967" i="38" s="1"/>
  <c r="V975" i="30"/>
  <c r="B975" i="30" s="1"/>
  <c r="B968" i="38" s="1"/>
  <c r="V976" i="30"/>
  <c r="B976" i="30" s="1"/>
  <c r="B969" i="38" s="1"/>
  <c r="V977" i="30"/>
  <c r="B977" i="30" s="1"/>
  <c r="B970" i="38" s="1"/>
  <c r="V978" i="30"/>
  <c r="B978" i="30" s="1"/>
  <c r="B971" i="38" s="1"/>
  <c r="V979" i="30"/>
  <c r="B979" i="30" s="1"/>
  <c r="B972" i="38" s="1"/>
  <c r="V980" i="30"/>
  <c r="B980" i="30" s="1"/>
  <c r="B973" i="38" s="1"/>
  <c r="V981" i="30"/>
  <c r="B981" i="30" s="1"/>
  <c r="B974" i="38" s="1"/>
  <c r="V982" i="30"/>
  <c r="B982" i="30" s="1"/>
  <c r="B975" i="38" s="1"/>
  <c r="V983" i="30"/>
  <c r="B983" i="30" s="1"/>
  <c r="B976" i="38" s="1"/>
  <c r="V984" i="30"/>
  <c r="B984" i="30" s="1"/>
  <c r="B977" i="38" s="1"/>
  <c r="V985" i="30"/>
  <c r="B985" i="30" s="1"/>
  <c r="B978" i="38" s="1"/>
  <c r="V986" i="30"/>
  <c r="B986" i="30" s="1"/>
  <c r="B979" i="38" s="1"/>
  <c r="V987" i="30"/>
  <c r="B987" i="30" s="1"/>
  <c r="B980" i="38" s="1"/>
  <c r="V988" i="30"/>
  <c r="B988" i="30" s="1"/>
  <c r="B981" i="38" s="1"/>
  <c r="V989" i="30"/>
  <c r="B989" i="30" s="1"/>
  <c r="B982" i="38" s="1"/>
  <c r="V990" i="30"/>
  <c r="B990" i="30" s="1"/>
  <c r="B983" i="38" s="1"/>
  <c r="V831" i="30"/>
  <c r="B831" i="30" s="1"/>
  <c r="B824" i="38" s="1"/>
  <c r="V832" i="30"/>
  <c r="B832" i="30" s="1"/>
  <c r="B825" i="38" s="1"/>
  <c r="V833" i="30"/>
  <c r="B833" i="30" s="1"/>
  <c r="B826" i="38" s="1"/>
  <c r="V834" i="30"/>
  <c r="B834" i="30" s="1"/>
  <c r="B827" i="38" s="1"/>
  <c r="V835" i="30"/>
  <c r="B835" i="30" s="1"/>
  <c r="B828" i="38" s="1"/>
  <c r="V836" i="30"/>
  <c r="B836" i="30" s="1"/>
  <c r="B829" i="38" s="1"/>
  <c r="V837" i="30"/>
  <c r="B837" i="30" s="1"/>
  <c r="B830" i="38" s="1"/>
  <c r="V838" i="30"/>
  <c r="B838" i="30" s="1"/>
  <c r="B831" i="38" s="1"/>
  <c r="V839" i="30"/>
  <c r="B839" i="30" s="1"/>
  <c r="B832" i="38" s="1"/>
  <c r="V840" i="30"/>
  <c r="B840" i="30" s="1"/>
  <c r="B833" i="38" s="1"/>
  <c r="V841" i="30"/>
  <c r="B841" i="30" s="1"/>
  <c r="B834" i="38" s="1"/>
  <c r="V842" i="30"/>
  <c r="B842" i="30" s="1"/>
  <c r="B835" i="38" s="1"/>
  <c r="V843" i="30"/>
  <c r="B843" i="30" s="1"/>
  <c r="B836" i="38" s="1"/>
  <c r="V844" i="30"/>
  <c r="B844" i="30" s="1"/>
  <c r="B837" i="38" s="1"/>
  <c r="V845" i="30"/>
  <c r="B845" i="30" s="1"/>
  <c r="B838" i="38" s="1"/>
  <c r="V846" i="30"/>
  <c r="B846" i="30" s="1"/>
  <c r="B839" i="38" s="1"/>
  <c r="V847" i="30"/>
  <c r="B847" i="30" s="1"/>
  <c r="B840" i="38" s="1"/>
  <c r="V848" i="30"/>
  <c r="B848" i="30" s="1"/>
  <c r="B841" i="38" s="1"/>
  <c r="V849" i="30"/>
  <c r="B849" i="30" s="1"/>
  <c r="B842" i="38" s="1"/>
  <c r="V850" i="30"/>
  <c r="B850" i="30" s="1"/>
  <c r="B843" i="38" s="1"/>
  <c r="V851" i="30"/>
  <c r="B851" i="30" s="1"/>
  <c r="B844" i="38" s="1"/>
  <c r="V852" i="30"/>
  <c r="B852" i="30" s="1"/>
  <c r="B845" i="38" s="1"/>
  <c r="V853" i="30"/>
  <c r="B853" i="30" s="1"/>
  <c r="B846" i="38" s="1"/>
  <c r="V854" i="30"/>
  <c r="B854" i="30" s="1"/>
  <c r="B847" i="38" s="1"/>
  <c r="V855" i="30"/>
  <c r="B855" i="30" s="1"/>
  <c r="B848" i="38" s="1"/>
  <c r="V856" i="30"/>
  <c r="B856" i="30" s="1"/>
  <c r="B849" i="38" s="1"/>
  <c r="V857" i="30"/>
  <c r="B857" i="30" s="1"/>
  <c r="B850" i="38" s="1"/>
  <c r="V858" i="30"/>
  <c r="B858" i="30" s="1"/>
  <c r="B851" i="38" s="1"/>
  <c r="V859" i="30"/>
  <c r="B859" i="30" s="1"/>
  <c r="B852" i="38" s="1"/>
  <c r="V860" i="30"/>
  <c r="B860" i="30" s="1"/>
  <c r="B853" i="38" s="1"/>
  <c r="V861" i="30"/>
  <c r="B861" i="30" s="1"/>
  <c r="B854" i="38" s="1"/>
  <c r="V862" i="30"/>
  <c r="B862" i="30" s="1"/>
  <c r="B855" i="38" s="1"/>
  <c r="V863" i="30"/>
  <c r="B863" i="30" s="1"/>
  <c r="B856" i="38" s="1"/>
  <c r="V864" i="30"/>
  <c r="B864" i="30" s="1"/>
  <c r="B857" i="38" s="1"/>
  <c r="V865" i="30"/>
  <c r="B865" i="30" s="1"/>
  <c r="B858" i="38" s="1"/>
  <c r="V866" i="30"/>
  <c r="B866" i="30" s="1"/>
  <c r="B859" i="38" s="1"/>
  <c r="V867" i="30"/>
  <c r="B867" i="30" s="1"/>
  <c r="B860" i="38" s="1"/>
  <c r="V868" i="30"/>
  <c r="B868" i="30" s="1"/>
  <c r="B861" i="38" s="1"/>
  <c r="V869" i="30"/>
  <c r="B869" i="30" s="1"/>
  <c r="B862" i="38" s="1"/>
  <c r="V870" i="30"/>
  <c r="B870" i="30" s="1"/>
  <c r="B863" i="38" s="1"/>
  <c r="V871" i="30"/>
  <c r="B871" i="30" s="1"/>
  <c r="B864" i="38" s="1"/>
  <c r="V872" i="30"/>
  <c r="B872" i="30" s="1"/>
  <c r="B865" i="38" s="1"/>
  <c r="V873" i="30"/>
  <c r="B873" i="30" s="1"/>
  <c r="B866" i="38" s="1"/>
  <c r="V874" i="30"/>
  <c r="B874" i="30" s="1"/>
  <c r="B867" i="38" s="1"/>
  <c r="V875" i="30"/>
  <c r="B875" i="30" s="1"/>
  <c r="B868" i="38" s="1"/>
  <c r="V876" i="30"/>
  <c r="B876" i="30" s="1"/>
  <c r="B869" i="38" s="1"/>
  <c r="V877" i="30"/>
  <c r="B877" i="30" s="1"/>
  <c r="B870" i="38" s="1"/>
  <c r="V878" i="30"/>
  <c r="B878" i="30" s="1"/>
  <c r="B871" i="38" s="1"/>
  <c r="V879" i="30"/>
  <c r="B879" i="30" s="1"/>
  <c r="B872" i="38" s="1"/>
  <c r="V880" i="30"/>
  <c r="B880" i="30" s="1"/>
  <c r="B873" i="38" s="1"/>
  <c r="V881" i="30"/>
  <c r="B881" i="30" s="1"/>
  <c r="B874" i="38" s="1"/>
  <c r="V882" i="30"/>
  <c r="B882" i="30" s="1"/>
  <c r="B875" i="38" s="1"/>
  <c r="V883" i="30"/>
  <c r="B883" i="30" s="1"/>
  <c r="B876" i="38" s="1"/>
  <c r="V884" i="30"/>
  <c r="B884" i="30" s="1"/>
  <c r="B877" i="38" s="1"/>
  <c r="V885" i="30"/>
  <c r="B885" i="30" s="1"/>
  <c r="B878" i="38" s="1"/>
  <c r="V886" i="30"/>
  <c r="B886" i="30" s="1"/>
  <c r="B879" i="38" s="1"/>
  <c r="V887" i="30"/>
  <c r="B887" i="30" s="1"/>
  <c r="B880" i="38" s="1"/>
  <c r="V888" i="30"/>
  <c r="B888" i="30" s="1"/>
  <c r="B881" i="38" s="1"/>
  <c r="V889" i="30"/>
  <c r="B889" i="30" s="1"/>
  <c r="B882" i="38" s="1"/>
  <c r="V890" i="30"/>
  <c r="B890" i="30" s="1"/>
  <c r="B883" i="38" s="1"/>
  <c r="V891" i="30"/>
  <c r="B891" i="30" s="1"/>
  <c r="B884" i="38" s="1"/>
  <c r="V892" i="30"/>
  <c r="B892" i="30" s="1"/>
  <c r="B885" i="38" s="1"/>
  <c r="V893" i="30"/>
  <c r="B893" i="30" s="1"/>
  <c r="B886" i="38" s="1"/>
  <c r="V894" i="30"/>
  <c r="B894" i="30" s="1"/>
  <c r="B887" i="38" s="1"/>
  <c r="V895" i="30"/>
  <c r="B895" i="30" s="1"/>
  <c r="B888" i="38" s="1"/>
  <c r="V896" i="30"/>
  <c r="B896" i="30" s="1"/>
  <c r="B889" i="38" s="1"/>
  <c r="V897" i="30"/>
  <c r="B897" i="30" s="1"/>
  <c r="B890" i="38" s="1"/>
  <c r="V898" i="30"/>
  <c r="B898" i="30" s="1"/>
  <c r="B891" i="38" s="1"/>
  <c r="V899" i="30"/>
  <c r="B899" i="30" s="1"/>
  <c r="B892" i="38" s="1"/>
  <c r="V900" i="30"/>
  <c r="B900" i="30" s="1"/>
  <c r="B893" i="38" s="1"/>
  <c r="V901" i="30"/>
  <c r="B901" i="30" s="1"/>
  <c r="B894" i="38" s="1"/>
  <c r="V902" i="30"/>
  <c r="B902" i="30" s="1"/>
  <c r="B895" i="38" s="1"/>
  <c r="V903" i="30"/>
  <c r="B903" i="30" s="1"/>
  <c r="B896" i="38" s="1"/>
  <c r="V904" i="30"/>
  <c r="B904" i="30" s="1"/>
  <c r="B897" i="38" s="1"/>
  <c r="V905" i="30"/>
  <c r="B905" i="30" s="1"/>
  <c r="B898" i="38" s="1"/>
  <c r="V906" i="30"/>
  <c r="B906" i="30" s="1"/>
  <c r="B899" i="38" s="1"/>
  <c r="V907" i="30"/>
  <c r="B907" i="30" s="1"/>
  <c r="B900" i="38" s="1"/>
  <c r="V908" i="30"/>
  <c r="B908" i="30" s="1"/>
  <c r="B901" i="38" s="1"/>
  <c r="V909" i="30"/>
  <c r="B909" i="30" s="1"/>
  <c r="B902" i="38" s="1"/>
  <c r="V910" i="30"/>
  <c r="B910" i="30" s="1"/>
  <c r="B903" i="38" s="1"/>
  <c r="V751" i="30"/>
  <c r="B751" i="30" s="1"/>
  <c r="B744" i="38" s="1"/>
  <c r="V752" i="30"/>
  <c r="B752" i="30" s="1"/>
  <c r="B745" i="38" s="1"/>
  <c r="V753" i="30"/>
  <c r="B753" i="30" s="1"/>
  <c r="B746" i="38" s="1"/>
  <c r="V754" i="30"/>
  <c r="B754" i="30" s="1"/>
  <c r="B747" i="38" s="1"/>
  <c r="V755" i="30"/>
  <c r="B755" i="30" s="1"/>
  <c r="B748" i="38" s="1"/>
  <c r="V756" i="30"/>
  <c r="B756" i="30" s="1"/>
  <c r="B749" i="38" s="1"/>
  <c r="V757" i="30"/>
  <c r="B757" i="30" s="1"/>
  <c r="B750" i="38" s="1"/>
  <c r="V758" i="30"/>
  <c r="B758" i="30" s="1"/>
  <c r="B751" i="38" s="1"/>
  <c r="V759" i="30"/>
  <c r="B759" i="30" s="1"/>
  <c r="B752" i="38" s="1"/>
  <c r="V760" i="30"/>
  <c r="B760" i="30" s="1"/>
  <c r="B753" i="38" s="1"/>
  <c r="V761" i="30"/>
  <c r="B761" i="30" s="1"/>
  <c r="B754" i="38" s="1"/>
  <c r="V762" i="30"/>
  <c r="B762" i="30" s="1"/>
  <c r="B755" i="38" s="1"/>
  <c r="V763" i="30"/>
  <c r="B763" i="30" s="1"/>
  <c r="B756" i="38" s="1"/>
  <c r="V764" i="30"/>
  <c r="B764" i="30" s="1"/>
  <c r="B757" i="38" s="1"/>
  <c r="V765" i="30"/>
  <c r="B765" i="30" s="1"/>
  <c r="B758" i="38" s="1"/>
  <c r="V766" i="30"/>
  <c r="B766" i="30" s="1"/>
  <c r="B759" i="38" s="1"/>
  <c r="V767" i="30"/>
  <c r="B767" i="30" s="1"/>
  <c r="B760" i="38" s="1"/>
  <c r="V768" i="30"/>
  <c r="B768" i="30" s="1"/>
  <c r="B761" i="38" s="1"/>
  <c r="V769" i="30"/>
  <c r="B769" i="30" s="1"/>
  <c r="B762" i="38" s="1"/>
  <c r="V770" i="30"/>
  <c r="B770" i="30" s="1"/>
  <c r="B763" i="38" s="1"/>
  <c r="V771" i="30"/>
  <c r="B771" i="30" s="1"/>
  <c r="B764" i="38" s="1"/>
  <c r="V772" i="30"/>
  <c r="B772" i="30" s="1"/>
  <c r="B765" i="38" s="1"/>
  <c r="V773" i="30"/>
  <c r="B773" i="30" s="1"/>
  <c r="B766" i="38" s="1"/>
  <c r="V774" i="30"/>
  <c r="B774" i="30" s="1"/>
  <c r="B767" i="38" s="1"/>
  <c r="V775" i="30"/>
  <c r="B775" i="30" s="1"/>
  <c r="B768" i="38" s="1"/>
  <c r="V776" i="30"/>
  <c r="B776" i="30" s="1"/>
  <c r="B769" i="38" s="1"/>
  <c r="V777" i="30"/>
  <c r="B777" i="30" s="1"/>
  <c r="B770" i="38" s="1"/>
  <c r="V778" i="30"/>
  <c r="B778" i="30" s="1"/>
  <c r="B771" i="38" s="1"/>
  <c r="V779" i="30"/>
  <c r="B779" i="30" s="1"/>
  <c r="B772" i="38" s="1"/>
  <c r="V780" i="30"/>
  <c r="B780" i="30" s="1"/>
  <c r="B773" i="38" s="1"/>
  <c r="V781" i="30"/>
  <c r="B781" i="30" s="1"/>
  <c r="B774" i="38" s="1"/>
  <c r="V782" i="30"/>
  <c r="B782" i="30" s="1"/>
  <c r="B775" i="38" s="1"/>
  <c r="V783" i="30"/>
  <c r="B783" i="30" s="1"/>
  <c r="B776" i="38" s="1"/>
  <c r="V784" i="30"/>
  <c r="B784" i="30" s="1"/>
  <c r="B777" i="38" s="1"/>
  <c r="V785" i="30"/>
  <c r="B785" i="30" s="1"/>
  <c r="B778" i="38" s="1"/>
  <c r="V786" i="30"/>
  <c r="B786" i="30" s="1"/>
  <c r="B779" i="38" s="1"/>
  <c r="V787" i="30"/>
  <c r="B787" i="30" s="1"/>
  <c r="B780" i="38" s="1"/>
  <c r="V788" i="30"/>
  <c r="B788" i="30" s="1"/>
  <c r="B781" i="38" s="1"/>
  <c r="V789" i="30"/>
  <c r="B789" i="30" s="1"/>
  <c r="B782" i="38" s="1"/>
  <c r="V790" i="30"/>
  <c r="B790" i="30" s="1"/>
  <c r="B783" i="38" s="1"/>
  <c r="V791" i="30"/>
  <c r="B791" i="30" s="1"/>
  <c r="B784" i="38" s="1"/>
  <c r="V792" i="30"/>
  <c r="B792" i="30" s="1"/>
  <c r="B785" i="38" s="1"/>
  <c r="V793" i="30"/>
  <c r="B793" i="30" s="1"/>
  <c r="B786" i="38" s="1"/>
  <c r="V794" i="30"/>
  <c r="B794" i="30" s="1"/>
  <c r="B787" i="38" s="1"/>
  <c r="V795" i="30"/>
  <c r="B795" i="30" s="1"/>
  <c r="B788" i="38" s="1"/>
  <c r="V796" i="30"/>
  <c r="B796" i="30" s="1"/>
  <c r="B789" i="38" s="1"/>
  <c r="V797" i="30"/>
  <c r="B797" i="30" s="1"/>
  <c r="B790" i="38" s="1"/>
  <c r="V798" i="30"/>
  <c r="B798" i="30" s="1"/>
  <c r="B791" i="38" s="1"/>
  <c r="V799" i="30"/>
  <c r="B799" i="30" s="1"/>
  <c r="B792" i="38" s="1"/>
  <c r="V800" i="30"/>
  <c r="B800" i="30" s="1"/>
  <c r="B793" i="38" s="1"/>
  <c r="V801" i="30"/>
  <c r="B801" i="30" s="1"/>
  <c r="B794" i="38" s="1"/>
  <c r="V802" i="30"/>
  <c r="B802" i="30" s="1"/>
  <c r="B795" i="38" s="1"/>
  <c r="V803" i="30"/>
  <c r="B803" i="30" s="1"/>
  <c r="B796" i="38" s="1"/>
  <c r="V804" i="30"/>
  <c r="B804" i="30" s="1"/>
  <c r="B797" i="38" s="1"/>
  <c r="V805" i="30"/>
  <c r="B805" i="30" s="1"/>
  <c r="B798" i="38" s="1"/>
  <c r="V806" i="30"/>
  <c r="B806" i="30" s="1"/>
  <c r="B799" i="38" s="1"/>
  <c r="V807" i="30"/>
  <c r="B807" i="30" s="1"/>
  <c r="B800" i="38" s="1"/>
  <c r="V808" i="30"/>
  <c r="B808" i="30" s="1"/>
  <c r="B801" i="38" s="1"/>
  <c r="V809" i="30"/>
  <c r="B809" i="30" s="1"/>
  <c r="B802" i="38" s="1"/>
  <c r="V810" i="30"/>
  <c r="B810" i="30" s="1"/>
  <c r="B803" i="38" s="1"/>
  <c r="V811" i="30"/>
  <c r="B811" i="30" s="1"/>
  <c r="B804" i="38" s="1"/>
  <c r="V812" i="30"/>
  <c r="B812" i="30" s="1"/>
  <c r="B805" i="38" s="1"/>
  <c r="V813" i="30"/>
  <c r="B813" i="30" s="1"/>
  <c r="B806" i="38" s="1"/>
  <c r="V814" i="30"/>
  <c r="B814" i="30" s="1"/>
  <c r="B807" i="38" s="1"/>
  <c r="V815" i="30"/>
  <c r="B815" i="30" s="1"/>
  <c r="B808" i="38" s="1"/>
  <c r="V816" i="30"/>
  <c r="B816" i="30" s="1"/>
  <c r="B809" i="38" s="1"/>
  <c r="V817" i="30"/>
  <c r="B817" i="30" s="1"/>
  <c r="B810" i="38" s="1"/>
  <c r="V818" i="30"/>
  <c r="B818" i="30" s="1"/>
  <c r="B811" i="38" s="1"/>
  <c r="V819" i="30"/>
  <c r="B819" i="30" s="1"/>
  <c r="B812" i="38" s="1"/>
  <c r="V820" i="30"/>
  <c r="B820" i="30" s="1"/>
  <c r="B813" i="38" s="1"/>
  <c r="V821" i="30"/>
  <c r="B821" i="30" s="1"/>
  <c r="B814" i="38" s="1"/>
  <c r="V822" i="30"/>
  <c r="B822" i="30" s="1"/>
  <c r="B815" i="38" s="1"/>
  <c r="V823" i="30"/>
  <c r="B823" i="30" s="1"/>
  <c r="B816" i="38" s="1"/>
  <c r="V824" i="30"/>
  <c r="B824" i="30" s="1"/>
  <c r="B817" i="38" s="1"/>
  <c r="V825" i="30"/>
  <c r="B825" i="30" s="1"/>
  <c r="B818" i="38" s="1"/>
  <c r="V826" i="30"/>
  <c r="B826" i="30" s="1"/>
  <c r="B819" i="38" s="1"/>
  <c r="V827" i="30"/>
  <c r="B827" i="30" s="1"/>
  <c r="B820" i="38" s="1"/>
  <c r="V828" i="30"/>
  <c r="B828" i="30" s="1"/>
  <c r="B821" i="38" s="1"/>
  <c r="V829" i="30"/>
  <c r="B829" i="30" s="1"/>
  <c r="B822" i="38" s="1"/>
  <c r="V830" i="30"/>
  <c r="B830" i="30" s="1"/>
  <c r="B823" i="38" s="1"/>
  <c r="V671" i="30"/>
  <c r="B671" i="30" s="1"/>
  <c r="B664" i="38" s="1"/>
  <c r="V672" i="30"/>
  <c r="B672" i="30" s="1"/>
  <c r="B665" i="38" s="1"/>
  <c r="V673" i="30"/>
  <c r="B673" i="30" s="1"/>
  <c r="B666" i="38" s="1"/>
  <c r="V674" i="30"/>
  <c r="B674" i="30" s="1"/>
  <c r="B667" i="38" s="1"/>
  <c r="V675" i="30"/>
  <c r="B675" i="30" s="1"/>
  <c r="B668" i="38" s="1"/>
  <c r="V676" i="30"/>
  <c r="B676" i="30" s="1"/>
  <c r="B669" i="38" s="1"/>
  <c r="V677" i="30"/>
  <c r="B677" i="30" s="1"/>
  <c r="B670" i="38" s="1"/>
  <c r="V678" i="30"/>
  <c r="B678" i="30" s="1"/>
  <c r="B671" i="38" s="1"/>
  <c r="V679" i="30"/>
  <c r="B679" i="30" s="1"/>
  <c r="B672" i="38" s="1"/>
  <c r="V680" i="30"/>
  <c r="B680" i="30" s="1"/>
  <c r="B673" i="38" s="1"/>
  <c r="V681" i="30"/>
  <c r="B681" i="30" s="1"/>
  <c r="B674" i="38" s="1"/>
  <c r="V682" i="30"/>
  <c r="B682" i="30" s="1"/>
  <c r="B675" i="38" s="1"/>
  <c r="V683" i="30"/>
  <c r="B683" i="30" s="1"/>
  <c r="B676" i="38" s="1"/>
  <c r="V684" i="30"/>
  <c r="B684" i="30" s="1"/>
  <c r="B677" i="38" s="1"/>
  <c r="V685" i="30"/>
  <c r="B685" i="30" s="1"/>
  <c r="B678" i="38" s="1"/>
  <c r="V686" i="30"/>
  <c r="B686" i="30" s="1"/>
  <c r="B679" i="38" s="1"/>
  <c r="V687" i="30"/>
  <c r="B687" i="30" s="1"/>
  <c r="B680" i="38" s="1"/>
  <c r="V688" i="30"/>
  <c r="B688" i="30" s="1"/>
  <c r="B681" i="38" s="1"/>
  <c r="V689" i="30"/>
  <c r="B689" i="30" s="1"/>
  <c r="B682" i="38" s="1"/>
  <c r="V690" i="30"/>
  <c r="B690" i="30" s="1"/>
  <c r="B683" i="38" s="1"/>
  <c r="V691" i="30"/>
  <c r="B691" i="30" s="1"/>
  <c r="B684" i="38" s="1"/>
  <c r="V692" i="30"/>
  <c r="B692" i="30" s="1"/>
  <c r="B685" i="38" s="1"/>
  <c r="V693" i="30"/>
  <c r="B693" i="30" s="1"/>
  <c r="B686" i="38" s="1"/>
  <c r="V694" i="30"/>
  <c r="B694" i="30" s="1"/>
  <c r="B687" i="38" s="1"/>
  <c r="V695" i="30"/>
  <c r="B695" i="30" s="1"/>
  <c r="B688" i="38" s="1"/>
  <c r="V696" i="30"/>
  <c r="B696" i="30" s="1"/>
  <c r="B689" i="38" s="1"/>
  <c r="V697" i="30"/>
  <c r="B697" i="30" s="1"/>
  <c r="B690" i="38" s="1"/>
  <c r="V698" i="30"/>
  <c r="B698" i="30" s="1"/>
  <c r="B691" i="38" s="1"/>
  <c r="V699" i="30"/>
  <c r="B699" i="30" s="1"/>
  <c r="B692" i="38" s="1"/>
  <c r="V700" i="30"/>
  <c r="B700" i="30" s="1"/>
  <c r="B693" i="38" s="1"/>
  <c r="V701" i="30"/>
  <c r="B701" i="30" s="1"/>
  <c r="B694" i="38" s="1"/>
  <c r="V702" i="30"/>
  <c r="B702" i="30" s="1"/>
  <c r="B695" i="38" s="1"/>
  <c r="V703" i="30"/>
  <c r="B703" i="30" s="1"/>
  <c r="B696" i="38" s="1"/>
  <c r="V704" i="30"/>
  <c r="B704" i="30" s="1"/>
  <c r="B697" i="38" s="1"/>
  <c r="V705" i="30"/>
  <c r="B705" i="30" s="1"/>
  <c r="B698" i="38" s="1"/>
  <c r="V706" i="30"/>
  <c r="B706" i="30" s="1"/>
  <c r="B699" i="38" s="1"/>
  <c r="V707" i="30"/>
  <c r="B707" i="30" s="1"/>
  <c r="B700" i="38" s="1"/>
  <c r="V708" i="30"/>
  <c r="B708" i="30" s="1"/>
  <c r="B701" i="38" s="1"/>
  <c r="V709" i="30"/>
  <c r="B709" i="30" s="1"/>
  <c r="B702" i="38" s="1"/>
  <c r="V710" i="30"/>
  <c r="B710" i="30" s="1"/>
  <c r="B703" i="38" s="1"/>
  <c r="V711" i="30"/>
  <c r="B711" i="30" s="1"/>
  <c r="B704" i="38" s="1"/>
  <c r="V712" i="30"/>
  <c r="B712" i="30" s="1"/>
  <c r="B705" i="38" s="1"/>
  <c r="V713" i="30"/>
  <c r="B713" i="30" s="1"/>
  <c r="B706" i="38" s="1"/>
  <c r="V714" i="30"/>
  <c r="B714" i="30" s="1"/>
  <c r="B707" i="38" s="1"/>
  <c r="V715" i="30"/>
  <c r="B715" i="30" s="1"/>
  <c r="B708" i="38" s="1"/>
  <c r="V716" i="30"/>
  <c r="B716" i="30" s="1"/>
  <c r="B709" i="38" s="1"/>
  <c r="V717" i="30"/>
  <c r="B717" i="30" s="1"/>
  <c r="B710" i="38" s="1"/>
  <c r="V718" i="30"/>
  <c r="B718" i="30" s="1"/>
  <c r="B711" i="38" s="1"/>
  <c r="V719" i="30"/>
  <c r="B719" i="30" s="1"/>
  <c r="B712" i="38" s="1"/>
  <c r="V720" i="30"/>
  <c r="B720" i="30" s="1"/>
  <c r="B713" i="38" s="1"/>
  <c r="V721" i="30"/>
  <c r="B721" i="30" s="1"/>
  <c r="B714" i="38" s="1"/>
  <c r="V722" i="30"/>
  <c r="B722" i="30" s="1"/>
  <c r="B715" i="38" s="1"/>
  <c r="V723" i="30"/>
  <c r="B723" i="30" s="1"/>
  <c r="B716" i="38" s="1"/>
  <c r="V724" i="30"/>
  <c r="B724" i="30" s="1"/>
  <c r="B717" i="38" s="1"/>
  <c r="V725" i="30"/>
  <c r="B725" i="30" s="1"/>
  <c r="B718" i="38" s="1"/>
  <c r="V726" i="30"/>
  <c r="B726" i="30" s="1"/>
  <c r="B719" i="38" s="1"/>
  <c r="V727" i="30"/>
  <c r="B727" i="30" s="1"/>
  <c r="B720" i="38" s="1"/>
  <c r="V728" i="30"/>
  <c r="B728" i="30" s="1"/>
  <c r="B721" i="38" s="1"/>
  <c r="V729" i="30"/>
  <c r="B729" i="30" s="1"/>
  <c r="B722" i="38" s="1"/>
  <c r="V730" i="30"/>
  <c r="B730" i="30" s="1"/>
  <c r="B723" i="38" s="1"/>
  <c r="V731" i="30"/>
  <c r="B731" i="30" s="1"/>
  <c r="B724" i="38" s="1"/>
  <c r="V732" i="30"/>
  <c r="B732" i="30" s="1"/>
  <c r="B725" i="38" s="1"/>
  <c r="V733" i="30"/>
  <c r="B733" i="30" s="1"/>
  <c r="B726" i="38" s="1"/>
  <c r="V734" i="30"/>
  <c r="B734" i="30" s="1"/>
  <c r="B727" i="38" s="1"/>
  <c r="V735" i="30"/>
  <c r="B735" i="30" s="1"/>
  <c r="B728" i="38" s="1"/>
  <c r="V736" i="30"/>
  <c r="B736" i="30" s="1"/>
  <c r="B729" i="38" s="1"/>
  <c r="V737" i="30"/>
  <c r="B737" i="30" s="1"/>
  <c r="B730" i="38" s="1"/>
  <c r="V738" i="30"/>
  <c r="B738" i="30" s="1"/>
  <c r="B731" i="38" s="1"/>
  <c r="V739" i="30"/>
  <c r="B739" i="30" s="1"/>
  <c r="B732" i="38" s="1"/>
  <c r="V740" i="30"/>
  <c r="B740" i="30" s="1"/>
  <c r="B733" i="38" s="1"/>
  <c r="V741" i="30"/>
  <c r="B741" i="30" s="1"/>
  <c r="B734" i="38" s="1"/>
  <c r="V742" i="30"/>
  <c r="B742" i="30" s="1"/>
  <c r="B735" i="38" s="1"/>
  <c r="V743" i="30"/>
  <c r="B743" i="30" s="1"/>
  <c r="B736" i="38" s="1"/>
  <c r="V744" i="30"/>
  <c r="B744" i="30" s="1"/>
  <c r="B737" i="38" s="1"/>
  <c r="V745" i="30"/>
  <c r="B745" i="30" s="1"/>
  <c r="B738" i="38" s="1"/>
  <c r="V746" i="30"/>
  <c r="B746" i="30" s="1"/>
  <c r="B739" i="38" s="1"/>
  <c r="V747" i="30"/>
  <c r="B747" i="30" s="1"/>
  <c r="B740" i="38" s="1"/>
  <c r="V748" i="30"/>
  <c r="B748" i="30" s="1"/>
  <c r="B741" i="38" s="1"/>
  <c r="V749" i="30"/>
  <c r="B749" i="30" s="1"/>
  <c r="B742" i="38" s="1"/>
  <c r="V750" i="30"/>
  <c r="B750" i="30" s="1"/>
  <c r="B743" i="38" s="1"/>
  <c r="V591" i="30"/>
  <c r="B591" i="30" s="1"/>
  <c r="B584" i="38" s="1"/>
  <c r="V592" i="30"/>
  <c r="B592" i="30" s="1"/>
  <c r="B585" i="38" s="1"/>
  <c r="V593" i="30"/>
  <c r="B593" i="30" s="1"/>
  <c r="B586" i="38" s="1"/>
  <c r="V594" i="30"/>
  <c r="B594" i="30" s="1"/>
  <c r="B587" i="38" s="1"/>
  <c r="V595" i="30"/>
  <c r="B595" i="30" s="1"/>
  <c r="B588" i="38" s="1"/>
  <c r="V596" i="30"/>
  <c r="B596" i="30" s="1"/>
  <c r="B589" i="38" s="1"/>
  <c r="V597" i="30"/>
  <c r="B597" i="30" s="1"/>
  <c r="B590" i="38" s="1"/>
  <c r="V598" i="30"/>
  <c r="B598" i="30" s="1"/>
  <c r="B591" i="38" s="1"/>
  <c r="V599" i="30"/>
  <c r="B599" i="30" s="1"/>
  <c r="B592" i="38" s="1"/>
  <c r="V600" i="30"/>
  <c r="B600" i="30" s="1"/>
  <c r="B593" i="38" s="1"/>
  <c r="V601" i="30"/>
  <c r="B601" i="30" s="1"/>
  <c r="B594" i="38" s="1"/>
  <c r="V602" i="30"/>
  <c r="B602" i="30" s="1"/>
  <c r="B595" i="38" s="1"/>
  <c r="V603" i="30"/>
  <c r="B603" i="30" s="1"/>
  <c r="B596" i="38" s="1"/>
  <c r="V604" i="30"/>
  <c r="B604" i="30" s="1"/>
  <c r="B597" i="38" s="1"/>
  <c r="V605" i="30"/>
  <c r="B605" i="30" s="1"/>
  <c r="B598" i="38" s="1"/>
  <c r="V606" i="30"/>
  <c r="B606" i="30" s="1"/>
  <c r="B599" i="38" s="1"/>
  <c r="V607" i="30"/>
  <c r="B607" i="30" s="1"/>
  <c r="B600" i="38" s="1"/>
  <c r="V608" i="30"/>
  <c r="B608" i="30" s="1"/>
  <c r="B601" i="38" s="1"/>
  <c r="V609" i="30"/>
  <c r="B609" i="30" s="1"/>
  <c r="B602" i="38" s="1"/>
  <c r="V610" i="30"/>
  <c r="B610" i="30" s="1"/>
  <c r="B603" i="38" s="1"/>
  <c r="V611" i="30"/>
  <c r="B611" i="30" s="1"/>
  <c r="B604" i="38" s="1"/>
  <c r="V612" i="30"/>
  <c r="B612" i="30" s="1"/>
  <c r="B605" i="38" s="1"/>
  <c r="V613" i="30"/>
  <c r="B613" i="30" s="1"/>
  <c r="B606" i="38" s="1"/>
  <c r="V614" i="30"/>
  <c r="B614" i="30" s="1"/>
  <c r="B607" i="38" s="1"/>
  <c r="V615" i="30"/>
  <c r="B615" i="30" s="1"/>
  <c r="B608" i="38" s="1"/>
  <c r="V616" i="30"/>
  <c r="B616" i="30" s="1"/>
  <c r="B609" i="38" s="1"/>
  <c r="V617" i="30"/>
  <c r="B617" i="30" s="1"/>
  <c r="B610" i="38" s="1"/>
  <c r="V618" i="30"/>
  <c r="B618" i="30" s="1"/>
  <c r="B611" i="38" s="1"/>
  <c r="V619" i="30"/>
  <c r="B619" i="30" s="1"/>
  <c r="B612" i="38" s="1"/>
  <c r="V620" i="30"/>
  <c r="B620" i="30" s="1"/>
  <c r="B613" i="38" s="1"/>
  <c r="V621" i="30"/>
  <c r="B621" i="30" s="1"/>
  <c r="B614" i="38" s="1"/>
  <c r="V622" i="30"/>
  <c r="B622" i="30" s="1"/>
  <c r="B615" i="38" s="1"/>
  <c r="V623" i="30"/>
  <c r="B623" i="30" s="1"/>
  <c r="B616" i="38" s="1"/>
  <c r="V624" i="30"/>
  <c r="B624" i="30" s="1"/>
  <c r="B617" i="38" s="1"/>
  <c r="V625" i="30"/>
  <c r="B625" i="30" s="1"/>
  <c r="B618" i="38" s="1"/>
  <c r="V626" i="30"/>
  <c r="B626" i="30" s="1"/>
  <c r="B619" i="38" s="1"/>
  <c r="V627" i="30"/>
  <c r="B627" i="30" s="1"/>
  <c r="B620" i="38" s="1"/>
  <c r="V628" i="30"/>
  <c r="B628" i="30" s="1"/>
  <c r="B621" i="38" s="1"/>
  <c r="V629" i="30"/>
  <c r="B629" i="30" s="1"/>
  <c r="B622" i="38" s="1"/>
  <c r="V630" i="30"/>
  <c r="B630" i="30" s="1"/>
  <c r="B623" i="38" s="1"/>
  <c r="V631" i="30"/>
  <c r="B631" i="30" s="1"/>
  <c r="B624" i="38" s="1"/>
  <c r="V632" i="30"/>
  <c r="B632" i="30" s="1"/>
  <c r="B625" i="38" s="1"/>
  <c r="V633" i="30"/>
  <c r="B633" i="30" s="1"/>
  <c r="B626" i="38" s="1"/>
  <c r="V634" i="30"/>
  <c r="B634" i="30" s="1"/>
  <c r="B627" i="38" s="1"/>
  <c r="V635" i="30"/>
  <c r="B635" i="30" s="1"/>
  <c r="B628" i="38" s="1"/>
  <c r="V636" i="30"/>
  <c r="B636" i="30" s="1"/>
  <c r="B629" i="38" s="1"/>
  <c r="V637" i="30"/>
  <c r="B637" i="30" s="1"/>
  <c r="B630" i="38" s="1"/>
  <c r="V638" i="30"/>
  <c r="B638" i="30" s="1"/>
  <c r="B631" i="38" s="1"/>
  <c r="V639" i="30"/>
  <c r="B639" i="30" s="1"/>
  <c r="B632" i="38" s="1"/>
  <c r="V640" i="30"/>
  <c r="B640" i="30" s="1"/>
  <c r="B633" i="38" s="1"/>
  <c r="V641" i="30"/>
  <c r="B641" i="30" s="1"/>
  <c r="B634" i="38" s="1"/>
  <c r="V642" i="30"/>
  <c r="B642" i="30" s="1"/>
  <c r="B635" i="38" s="1"/>
  <c r="V643" i="30"/>
  <c r="B643" i="30" s="1"/>
  <c r="B636" i="38" s="1"/>
  <c r="V644" i="30"/>
  <c r="B644" i="30" s="1"/>
  <c r="B637" i="38" s="1"/>
  <c r="V645" i="30"/>
  <c r="B645" i="30" s="1"/>
  <c r="B638" i="38" s="1"/>
  <c r="V646" i="30"/>
  <c r="B646" i="30" s="1"/>
  <c r="B639" i="38" s="1"/>
  <c r="V647" i="30"/>
  <c r="B647" i="30" s="1"/>
  <c r="B640" i="38" s="1"/>
  <c r="V648" i="30"/>
  <c r="B648" i="30" s="1"/>
  <c r="B641" i="38" s="1"/>
  <c r="V649" i="30"/>
  <c r="B649" i="30" s="1"/>
  <c r="B642" i="38" s="1"/>
  <c r="V650" i="30"/>
  <c r="B650" i="30" s="1"/>
  <c r="B643" i="38" s="1"/>
  <c r="V651" i="30"/>
  <c r="B651" i="30" s="1"/>
  <c r="B644" i="38" s="1"/>
  <c r="V652" i="30"/>
  <c r="B652" i="30" s="1"/>
  <c r="B645" i="38" s="1"/>
  <c r="V653" i="30"/>
  <c r="B653" i="30" s="1"/>
  <c r="B646" i="38" s="1"/>
  <c r="V654" i="30"/>
  <c r="B654" i="30" s="1"/>
  <c r="B647" i="38" s="1"/>
  <c r="V655" i="30"/>
  <c r="B655" i="30" s="1"/>
  <c r="B648" i="38" s="1"/>
  <c r="V656" i="30"/>
  <c r="B656" i="30" s="1"/>
  <c r="B649" i="38" s="1"/>
  <c r="V657" i="30"/>
  <c r="B657" i="30" s="1"/>
  <c r="B650" i="38" s="1"/>
  <c r="V658" i="30"/>
  <c r="B658" i="30" s="1"/>
  <c r="B651" i="38" s="1"/>
  <c r="V659" i="30"/>
  <c r="B659" i="30" s="1"/>
  <c r="B652" i="38" s="1"/>
  <c r="V660" i="30"/>
  <c r="B660" i="30" s="1"/>
  <c r="B653" i="38" s="1"/>
  <c r="V661" i="30"/>
  <c r="B661" i="30" s="1"/>
  <c r="B654" i="38" s="1"/>
  <c r="V662" i="30"/>
  <c r="B662" i="30" s="1"/>
  <c r="B655" i="38" s="1"/>
  <c r="V663" i="30"/>
  <c r="B663" i="30" s="1"/>
  <c r="B656" i="38" s="1"/>
  <c r="V664" i="30"/>
  <c r="B664" i="30" s="1"/>
  <c r="B657" i="38" s="1"/>
  <c r="V665" i="30"/>
  <c r="B665" i="30" s="1"/>
  <c r="B658" i="38" s="1"/>
  <c r="V666" i="30"/>
  <c r="B666" i="30" s="1"/>
  <c r="B659" i="38" s="1"/>
  <c r="V667" i="30"/>
  <c r="B667" i="30" s="1"/>
  <c r="B660" i="38" s="1"/>
  <c r="V668" i="30"/>
  <c r="B668" i="30" s="1"/>
  <c r="B661" i="38" s="1"/>
  <c r="V669" i="30"/>
  <c r="B669" i="30" s="1"/>
  <c r="B662" i="38" s="1"/>
  <c r="V670" i="30"/>
  <c r="B670" i="30" s="1"/>
  <c r="B663" i="38" s="1"/>
  <c r="V511" i="30"/>
  <c r="B511" i="30" s="1"/>
  <c r="B504" i="38" s="1"/>
  <c r="V512" i="30"/>
  <c r="B512" i="30" s="1"/>
  <c r="B505" i="38" s="1"/>
  <c r="V513" i="30"/>
  <c r="B513" i="30" s="1"/>
  <c r="B506" i="38" s="1"/>
  <c r="V514" i="30"/>
  <c r="B514" i="30" s="1"/>
  <c r="B507" i="38" s="1"/>
  <c r="V515" i="30"/>
  <c r="B515" i="30" s="1"/>
  <c r="B508" i="38" s="1"/>
  <c r="V516" i="30"/>
  <c r="B516" i="30" s="1"/>
  <c r="B509" i="38" s="1"/>
  <c r="V517" i="30"/>
  <c r="B517" i="30" s="1"/>
  <c r="B510" i="38" s="1"/>
  <c r="V518" i="30"/>
  <c r="B518" i="30" s="1"/>
  <c r="B511" i="38" s="1"/>
  <c r="V519" i="30"/>
  <c r="B519" i="30" s="1"/>
  <c r="B512" i="38" s="1"/>
  <c r="V520" i="30"/>
  <c r="B520" i="30" s="1"/>
  <c r="B513" i="38" s="1"/>
  <c r="V521" i="30"/>
  <c r="B521" i="30" s="1"/>
  <c r="B514" i="38" s="1"/>
  <c r="V522" i="30"/>
  <c r="B522" i="30" s="1"/>
  <c r="B515" i="38" s="1"/>
  <c r="V523" i="30"/>
  <c r="B523" i="30" s="1"/>
  <c r="B516" i="38" s="1"/>
  <c r="V524" i="30"/>
  <c r="B524" i="30" s="1"/>
  <c r="B517" i="38" s="1"/>
  <c r="V525" i="30"/>
  <c r="B525" i="30" s="1"/>
  <c r="B518" i="38" s="1"/>
  <c r="V526" i="30"/>
  <c r="B526" i="30" s="1"/>
  <c r="B519" i="38" s="1"/>
  <c r="V527" i="30"/>
  <c r="B527" i="30" s="1"/>
  <c r="B520" i="38" s="1"/>
  <c r="V528" i="30"/>
  <c r="B528" i="30" s="1"/>
  <c r="B521" i="38" s="1"/>
  <c r="V529" i="30"/>
  <c r="B529" i="30" s="1"/>
  <c r="B522" i="38" s="1"/>
  <c r="V530" i="30"/>
  <c r="B530" i="30" s="1"/>
  <c r="B523" i="38" s="1"/>
  <c r="V531" i="30"/>
  <c r="B531" i="30" s="1"/>
  <c r="B524" i="38" s="1"/>
  <c r="V532" i="30"/>
  <c r="B532" i="30" s="1"/>
  <c r="B525" i="38" s="1"/>
  <c r="V533" i="30"/>
  <c r="B533" i="30" s="1"/>
  <c r="B526" i="38" s="1"/>
  <c r="V534" i="30"/>
  <c r="B534" i="30" s="1"/>
  <c r="B527" i="38" s="1"/>
  <c r="V535" i="30"/>
  <c r="B535" i="30" s="1"/>
  <c r="B528" i="38" s="1"/>
  <c r="V536" i="30"/>
  <c r="B536" i="30" s="1"/>
  <c r="B529" i="38" s="1"/>
  <c r="V537" i="30"/>
  <c r="B537" i="30" s="1"/>
  <c r="B530" i="38" s="1"/>
  <c r="V538" i="30"/>
  <c r="B538" i="30" s="1"/>
  <c r="B531" i="38" s="1"/>
  <c r="V539" i="30"/>
  <c r="B539" i="30" s="1"/>
  <c r="B532" i="38" s="1"/>
  <c r="V540" i="30"/>
  <c r="B540" i="30" s="1"/>
  <c r="B533" i="38" s="1"/>
  <c r="V541" i="30"/>
  <c r="B541" i="30" s="1"/>
  <c r="B534" i="38" s="1"/>
  <c r="V542" i="30"/>
  <c r="B542" i="30" s="1"/>
  <c r="B535" i="38" s="1"/>
  <c r="V543" i="30"/>
  <c r="B543" i="30" s="1"/>
  <c r="B536" i="38" s="1"/>
  <c r="V544" i="30"/>
  <c r="B544" i="30" s="1"/>
  <c r="B537" i="38" s="1"/>
  <c r="V545" i="30"/>
  <c r="B545" i="30" s="1"/>
  <c r="B538" i="38" s="1"/>
  <c r="V546" i="30"/>
  <c r="B546" i="30" s="1"/>
  <c r="B539" i="38" s="1"/>
  <c r="V547" i="30"/>
  <c r="B547" i="30" s="1"/>
  <c r="B540" i="38" s="1"/>
  <c r="V548" i="30"/>
  <c r="B548" i="30" s="1"/>
  <c r="B541" i="38" s="1"/>
  <c r="V549" i="30"/>
  <c r="B549" i="30" s="1"/>
  <c r="B542" i="38" s="1"/>
  <c r="V550" i="30"/>
  <c r="B550" i="30" s="1"/>
  <c r="B543" i="38" s="1"/>
  <c r="V551" i="30"/>
  <c r="B551" i="30" s="1"/>
  <c r="B544" i="38" s="1"/>
  <c r="V552" i="30"/>
  <c r="B552" i="30" s="1"/>
  <c r="B545" i="38" s="1"/>
  <c r="V553" i="30"/>
  <c r="B553" i="30" s="1"/>
  <c r="B546" i="38" s="1"/>
  <c r="V554" i="30"/>
  <c r="B554" i="30" s="1"/>
  <c r="B547" i="38" s="1"/>
  <c r="V555" i="30"/>
  <c r="B555" i="30" s="1"/>
  <c r="B548" i="38" s="1"/>
  <c r="V556" i="30"/>
  <c r="B556" i="30" s="1"/>
  <c r="B549" i="38" s="1"/>
  <c r="V557" i="30"/>
  <c r="B557" i="30" s="1"/>
  <c r="B550" i="38" s="1"/>
  <c r="V558" i="30"/>
  <c r="B558" i="30" s="1"/>
  <c r="B551" i="38" s="1"/>
  <c r="V559" i="30"/>
  <c r="B559" i="30" s="1"/>
  <c r="B552" i="38" s="1"/>
  <c r="V560" i="30"/>
  <c r="B560" i="30" s="1"/>
  <c r="B553" i="38" s="1"/>
  <c r="V561" i="30"/>
  <c r="B561" i="30" s="1"/>
  <c r="B554" i="38" s="1"/>
  <c r="V562" i="30"/>
  <c r="B562" i="30" s="1"/>
  <c r="B555" i="38" s="1"/>
  <c r="V563" i="30"/>
  <c r="B563" i="30" s="1"/>
  <c r="B556" i="38" s="1"/>
  <c r="V564" i="30"/>
  <c r="B564" i="30" s="1"/>
  <c r="B557" i="38" s="1"/>
  <c r="V565" i="30"/>
  <c r="B565" i="30" s="1"/>
  <c r="B558" i="38" s="1"/>
  <c r="V566" i="30"/>
  <c r="B566" i="30" s="1"/>
  <c r="B559" i="38" s="1"/>
  <c r="V567" i="30"/>
  <c r="B567" i="30" s="1"/>
  <c r="B560" i="38" s="1"/>
  <c r="V568" i="30"/>
  <c r="B568" i="30" s="1"/>
  <c r="B561" i="38" s="1"/>
  <c r="V569" i="30"/>
  <c r="B569" i="30" s="1"/>
  <c r="B562" i="38" s="1"/>
  <c r="V570" i="30"/>
  <c r="B570" i="30" s="1"/>
  <c r="B563" i="38" s="1"/>
  <c r="V571" i="30"/>
  <c r="B571" i="30" s="1"/>
  <c r="B564" i="38" s="1"/>
  <c r="V572" i="30"/>
  <c r="B572" i="30" s="1"/>
  <c r="B565" i="38" s="1"/>
  <c r="V573" i="30"/>
  <c r="B573" i="30" s="1"/>
  <c r="B566" i="38" s="1"/>
  <c r="V574" i="30"/>
  <c r="B574" i="30" s="1"/>
  <c r="B567" i="38" s="1"/>
  <c r="V575" i="30"/>
  <c r="B575" i="30" s="1"/>
  <c r="B568" i="38" s="1"/>
  <c r="V576" i="30"/>
  <c r="B576" i="30" s="1"/>
  <c r="B569" i="38" s="1"/>
  <c r="V577" i="30"/>
  <c r="B577" i="30" s="1"/>
  <c r="B570" i="38" s="1"/>
  <c r="V578" i="30"/>
  <c r="B578" i="30" s="1"/>
  <c r="B571" i="38" s="1"/>
  <c r="V579" i="30"/>
  <c r="B579" i="30" s="1"/>
  <c r="B572" i="38" s="1"/>
  <c r="V580" i="30"/>
  <c r="B580" i="30" s="1"/>
  <c r="B573" i="38" s="1"/>
  <c r="V581" i="30"/>
  <c r="B581" i="30" s="1"/>
  <c r="B574" i="38" s="1"/>
  <c r="V582" i="30"/>
  <c r="B582" i="30" s="1"/>
  <c r="B575" i="38" s="1"/>
  <c r="V583" i="30"/>
  <c r="B583" i="30" s="1"/>
  <c r="B576" i="38" s="1"/>
  <c r="V584" i="30"/>
  <c r="B584" i="30" s="1"/>
  <c r="B577" i="38" s="1"/>
  <c r="V585" i="30"/>
  <c r="B585" i="30" s="1"/>
  <c r="B578" i="38" s="1"/>
  <c r="V586" i="30"/>
  <c r="B586" i="30" s="1"/>
  <c r="B579" i="38" s="1"/>
  <c r="V587" i="30"/>
  <c r="B587" i="30" s="1"/>
  <c r="B580" i="38" s="1"/>
  <c r="V588" i="30"/>
  <c r="B588" i="30" s="1"/>
  <c r="B581" i="38" s="1"/>
  <c r="V589" i="30"/>
  <c r="B589" i="30" s="1"/>
  <c r="B582" i="38" s="1"/>
  <c r="V590" i="30"/>
  <c r="B590" i="30" s="1"/>
  <c r="B583" i="38" s="1"/>
  <c r="V431" i="30"/>
  <c r="B431" i="30" s="1"/>
  <c r="B424" i="38" s="1"/>
  <c r="V432" i="30"/>
  <c r="B432" i="30" s="1"/>
  <c r="B425" i="38" s="1"/>
  <c r="V433" i="30"/>
  <c r="B433" i="30" s="1"/>
  <c r="B426" i="38" s="1"/>
  <c r="V434" i="30"/>
  <c r="B434" i="30" s="1"/>
  <c r="B427" i="38" s="1"/>
  <c r="V435" i="30"/>
  <c r="B435" i="30" s="1"/>
  <c r="B428" i="38" s="1"/>
  <c r="V436" i="30"/>
  <c r="B436" i="30" s="1"/>
  <c r="B429" i="38" s="1"/>
  <c r="V437" i="30"/>
  <c r="B437" i="30" s="1"/>
  <c r="B430" i="38" s="1"/>
  <c r="V438" i="30"/>
  <c r="B438" i="30" s="1"/>
  <c r="B431" i="38" s="1"/>
  <c r="V439" i="30"/>
  <c r="B439" i="30" s="1"/>
  <c r="B432" i="38" s="1"/>
  <c r="V440" i="30"/>
  <c r="B440" i="30" s="1"/>
  <c r="B433" i="38" s="1"/>
  <c r="V441" i="30"/>
  <c r="B441" i="30" s="1"/>
  <c r="B434" i="38" s="1"/>
  <c r="V442" i="30"/>
  <c r="B442" i="30" s="1"/>
  <c r="B435" i="38" s="1"/>
  <c r="V443" i="30"/>
  <c r="B443" i="30" s="1"/>
  <c r="B436" i="38" s="1"/>
  <c r="V444" i="30"/>
  <c r="B444" i="30" s="1"/>
  <c r="B437" i="38" s="1"/>
  <c r="V445" i="30"/>
  <c r="B445" i="30" s="1"/>
  <c r="B438" i="38" s="1"/>
  <c r="V446" i="30"/>
  <c r="B446" i="30" s="1"/>
  <c r="B439" i="38" s="1"/>
  <c r="V447" i="30"/>
  <c r="B447" i="30" s="1"/>
  <c r="B440" i="38" s="1"/>
  <c r="V448" i="30"/>
  <c r="B448" i="30" s="1"/>
  <c r="B441" i="38" s="1"/>
  <c r="V449" i="30"/>
  <c r="B449" i="30" s="1"/>
  <c r="B442" i="38" s="1"/>
  <c r="V450" i="30"/>
  <c r="B450" i="30" s="1"/>
  <c r="B443" i="38" s="1"/>
  <c r="V451" i="30"/>
  <c r="B451" i="30" s="1"/>
  <c r="B444" i="38" s="1"/>
  <c r="V452" i="30"/>
  <c r="B452" i="30" s="1"/>
  <c r="B445" i="38" s="1"/>
  <c r="V453" i="30"/>
  <c r="B453" i="30" s="1"/>
  <c r="B446" i="38" s="1"/>
  <c r="V454" i="30"/>
  <c r="B454" i="30" s="1"/>
  <c r="B447" i="38" s="1"/>
  <c r="V455" i="30"/>
  <c r="B455" i="30" s="1"/>
  <c r="B448" i="38" s="1"/>
  <c r="V456" i="30"/>
  <c r="B456" i="30" s="1"/>
  <c r="B449" i="38" s="1"/>
  <c r="V457" i="30"/>
  <c r="B457" i="30" s="1"/>
  <c r="B450" i="38" s="1"/>
  <c r="V458" i="30"/>
  <c r="B458" i="30" s="1"/>
  <c r="B451" i="38" s="1"/>
  <c r="V459" i="30"/>
  <c r="B459" i="30" s="1"/>
  <c r="B452" i="38" s="1"/>
  <c r="V460" i="30"/>
  <c r="B460" i="30" s="1"/>
  <c r="B453" i="38" s="1"/>
  <c r="V461" i="30"/>
  <c r="B461" i="30" s="1"/>
  <c r="B454" i="38" s="1"/>
  <c r="V462" i="30"/>
  <c r="B462" i="30" s="1"/>
  <c r="B455" i="38" s="1"/>
  <c r="V463" i="30"/>
  <c r="B463" i="30" s="1"/>
  <c r="B456" i="38" s="1"/>
  <c r="V464" i="30"/>
  <c r="B464" i="30" s="1"/>
  <c r="B457" i="38" s="1"/>
  <c r="V465" i="30"/>
  <c r="B465" i="30" s="1"/>
  <c r="B458" i="38" s="1"/>
  <c r="V466" i="30"/>
  <c r="B466" i="30" s="1"/>
  <c r="B459" i="38" s="1"/>
  <c r="V467" i="30"/>
  <c r="B467" i="30" s="1"/>
  <c r="B460" i="38" s="1"/>
  <c r="V468" i="30"/>
  <c r="B468" i="30" s="1"/>
  <c r="B461" i="38" s="1"/>
  <c r="V469" i="30"/>
  <c r="B469" i="30" s="1"/>
  <c r="B462" i="38" s="1"/>
  <c r="V470" i="30"/>
  <c r="B470" i="30" s="1"/>
  <c r="B463" i="38" s="1"/>
  <c r="V471" i="30"/>
  <c r="B471" i="30" s="1"/>
  <c r="B464" i="38" s="1"/>
  <c r="V472" i="30"/>
  <c r="B472" i="30" s="1"/>
  <c r="B465" i="38" s="1"/>
  <c r="V473" i="30"/>
  <c r="B473" i="30" s="1"/>
  <c r="B466" i="38" s="1"/>
  <c r="V474" i="30"/>
  <c r="B474" i="30" s="1"/>
  <c r="B467" i="38" s="1"/>
  <c r="V475" i="30"/>
  <c r="B475" i="30" s="1"/>
  <c r="B468" i="38" s="1"/>
  <c r="V476" i="30"/>
  <c r="B476" i="30" s="1"/>
  <c r="B469" i="38" s="1"/>
  <c r="V477" i="30"/>
  <c r="B477" i="30" s="1"/>
  <c r="B470" i="38" s="1"/>
  <c r="V478" i="30"/>
  <c r="B478" i="30" s="1"/>
  <c r="B471" i="38" s="1"/>
  <c r="V479" i="30"/>
  <c r="B479" i="30" s="1"/>
  <c r="B472" i="38" s="1"/>
  <c r="V480" i="30"/>
  <c r="B480" i="30" s="1"/>
  <c r="B473" i="38" s="1"/>
  <c r="V481" i="30"/>
  <c r="B481" i="30" s="1"/>
  <c r="B474" i="38" s="1"/>
  <c r="V482" i="30"/>
  <c r="B482" i="30" s="1"/>
  <c r="B475" i="38" s="1"/>
  <c r="V483" i="30"/>
  <c r="B483" i="30" s="1"/>
  <c r="B476" i="38" s="1"/>
  <c r="V484" i="30"/>
  <c r="B484" i="30" s="1"/>
  <c r="B477" i="38" s="1"/>
  <c r="V485" i="30"/>
  <c r="B485" i="30" s="1"/>
  <c r="B478" i="38" s="1"/>
  <c r="V486" i="30"/>
  <c r="B486" i="30" s="1"/>
  <c r="B479" i="38" s="1"/>
  <c r="V487" i="30"/>
  <c r="B487" i="30" s="1"/>
  <c r="B480" i="38" s="1"/>
  <c r="V488" i="30"/>
  <c r="B488" i="30" s="1"/>
  <c r="B481" i="38" s="1"/>
  <c r="V489" i="30"/>
  <c r="B489" i="30" s="1"/>
  <c r="B482" i="38" s="1"/>
  <c r="V490" i="30"/>
  <c r="B490" i="30" s="1"/>
  <c r="B483" i="38" s="1"/>
  <c r="V491" i="30"/>
  <c r="B491" i="30" s="1"/>
  <c r="B484" i="38" s="1"/>
  <c r="V492" i="30"/>
  <c r="B492" i="30" s="1"/>
  <c r="B485" i="38" s="1"/>
  <c r="V493" i="30"/>
  <c r="B493" i="30" s="1"/>
  <c r="B486" i="38" s="1"/>
  <c r="V494" i="30"/>
  <c r="B494" i="30" s="1"/>
  <c r="B487" i="38" s="1"/>
  <c r="V495" i="30"/>
  <c r="B495" i="30" s="1"/>
  <c r="B488" i="38" s="1"/>
  <c r="V496" i="30"/>
  <c r="B496" i="30" s="1"/>
  <c r="B489" i="38" s="1"/>
  <c r="V497" i="30"/>
  <c r="B497" i="30" s="1"/>
  <c r="B490" i="38" s="1"/>
  <c r="V498" i="30"/>
  <c r="B498" i="30" s="1"/>
  <c r="B491" i="38" s="1"/>
  <c r="V499" i="30"/>
  <c r="B499" i="30" s="1"/>
  <c r="B492" i="38" s="1"/>
  <c r="V500" i="30"/>
  <c r="B500" i="30" s="1"/>
  <c r="B493" i="38" s="1"/>
  <c r="V501" i="30"/>
  <c r="B501" i="30" s="1"/>
  <c r="B494" i="38" s="1"/>
  <c r="V502" i="30"/>
  <c r="B502" i="30" s="1"/>
  <c r="B495" i="38" s="1"/>
  <c r="V503" i="30"/>
  <c r="B503" i="30" s="1"/>
  <c r="B496" i="38" s="1"/>
  <c r="V504" i="30"/>
  <c r="B504" i="30" s="1"/>
  <c r="B497" i="38" s="1"/>
  <c r="V505" i="30"/>
  <c r="B505" i="30" s="1"/>
  <c r="B498" i="38" s="1"/>
  <c r="V506" i="30"/>
  <c r="B506" i="30" s="1"/>
  <c r="B499" i="38" s="1"/>
  <c r="V507" i="30"/>
  <c r="B507" i="30" s="1"/>
  <c r="B500" i="38" s="1"/>
  <c r="V508" i="30"/>
  <c r="B508" i="30" s="1"/>
  <c r="B501" i="38" s="1"/>
  <c r="V509" i="30"/>
  <c r="B509" i="30" s="1"/>
  <c r="B502" i="38" s="1"/>
  <c r="V510" i="30"/>
  <c r="B510" i="30" s="1"/>
  <c r="B503" i="38" s="1"/>
  <c r="V351" i="30"/>
  <c r="B351" i="30" s="1"/>
  <c r="B344" i="38" s="1"/>
  <c r="V352" i="30"/>
  <c r="B352" i="30" s="1"/>
  <c r="B345" i="38" s="1"/>
  <c r="V353" i="30"/>
  <c r="B353" i="30" s="1"/>
  <c r="B346" i="38" s="1"/>
  <c r="V354" i="30"/>
  <c r="B354" i="30" s="1"/>
  <c r="B347" i="38" s="1"/>
  <c r="V355" i="30"/>
  <c r="B355" i="30" s="1"/>
  <c r="B348" i="38" s="1"/>
  <c r="V356" i="30"/>
  <c r="B356" i="30" s="1"/>
  <c r="B349" i="38" s="1"/>
  <c r="V357" i="30"/>
  <c r="B357" i="30" s="1"/>
  <c r="B350" i="38" s="1"/>
  <c r="V358" i="30"/>
  <c r="B358" i="30" s="1"/>
  <c r="B351" i="38" s="1"/>
  <c r="V359" i="30"/>
  <c r="B359" i="30" s="1"/>
  <c r="B352" i="38" s="1"/>
  <c r="V360" i="30"/>
  <c r="B360" i="30" s="1"/>
  <c r="B353" i="38" s="1"/>
  <c r="V361" i="30"/>
  <c r="B361" i="30" s="1"/>
  <c r="B354" i="38" s="1"/>
  <c r="V362" i="30"/>
  <c r="B362" i="30" s="1"/>
  <c r="B355" i="38" s="1"/>
  <c r="V363" i="30"/>
  <c r="B363" i="30" s="1"/>
  <c r="B356" i="38" s="1"/>
  <c r="V364" i="30"/>
  <c r="B364" i="30" s="1"/>
  <c r="B357" i="38" s="1"/>
  <c r="V365" i="30"/>
  <c r="B365" i="30" s="1"/>
  <c r="B358" i="38" s="1"/>
  <c r="V366" i="30"/>
  <c r="B366" i="30" s="1"/>
  <c r="B359" i="38" s="1"/>
  <c r="V367" i="30"/>
  <c r="B367" i="30" s="1"/>
  <c r="B360" i="38" s="1"/>
  <c r="V368" i="30"/>
  <c r="B368" i="30" s="1"/>
  <c r="B361" i="38" s="1"/>
  <c r="V369" i="30"/>
  <c r="B369" i="30" s="1"/>
  <c r="B362" i="38" s="1"/>
  <c r="V370" i="30"/>
  <c r="B370" i="30" s="1"/>
  <c r="B363" i="38" s="1"/>
  <c r="V371" i="30"/>
  <c r="B371" i="30" s="1"/>
  <c r="B364" i="38" s="1"/>
  <c r="V372" i="30"/>
  <c r="B372" i="30" s="1"/>
  <c r="B365" i="38" s="1"/>
  <c r="V373" i="30"/>
  <c r="B373" i="30" s="1"/>
  <c r="B366" i="38" s="1"/>
  <c r="V374" i="30"/>
  <c r="B374" i="30" s="1"/>
  <c r="B367" i="38" s="1"/>
  <c r="V375" i="30"/>
  <c r="B375" i="30" s="1"/>
  <c r="B368" i="38" s="1"/>
  <c r="V376" i="30"/>
  <c r="B376" i="30" s="1"/>
  <c r="B369" i="38" s="1"/>
  <c r="V377" i="30"/>
  <c r="B377" i="30" s="1"/>
  <c r="B370" i="38" s="1"/>
  <c r="V378" i="30"/>
  <c r="B378" i="30" s="1"/>
  <c r="B371" i="38" s="1"/>
  <c r="V379" i="30"/>
  <c r="B379" i="30" s="1"/>
  <c r="B372" i="38" s="1"/>
  <c r="V380" i="30"/>
  <c r="B380" i="30" s="1"/>
  <c r="B373" i="38" s="1"/>
  <c r="V381" i="30"/>
  <c r="B381" i="30" s="1"/>
  <c r="B374" i="38" s="1"/>
  <c r="V382" i="30"/>
  <c r="B382" i="30" s="1"/>
  <c r="B375" i="38" s="1"/>
  <c r="V383" i="30"/>
  <c r="B383" i="30" s="1"/>
  <c r="B376" i="38" s="1"/>
  <c r="V384" i="30"/>
  <c r="B384" i="30" s="1"/>
  <c r="B377" i="38" s="1"/>
  <c r="V385" i="30"/>
  <c r="B385" i="30" s="1"/>
  <c r="B378" i="38" s="1"/>
  <c r="V386" i="30"/>
  <c r="B386" i="30" s="1"/>
  <c r="B379" i="38" s="1"/>
  <c r="V387" i="30"/>
  <c r="B387" i="30" s="1"/>
  <c r="B380" i="38" s="1"/>
  <c r="V388" i="30"/>
  <c r="B388" i="30" s="1"/>
  <c r="B381" i="38" s="1"/>
  <c r="V389" i="30"/>
  <c r="B389" i="30" s="1"/>
  <c r="B382" i="38" s="1"/>
  <c r="V390" i="30"/>
  <c r="B390" i="30" s="1"/>
  <c r="B383" i="38" s="1"/>
  <c r="V391" i="30"/>
  <c r="B391" i="30" s="1"/>
  <c r="B384" i="38" s="1"/>
  <c r="V392" i="30"/>
  <c r="B392" i="30" s="1"/>
  <c r="B385" i="38" s="1"/>
  <c r="V393" i="30"/>
  <c r="B393" i="30" s="1"/>
  <c r="B386" i="38" s="1"/>
  <c r="V394" i="30"/>
  <c r="B394" i="30" s="1"/>
  <c r="B387" i="38" s="1"/>
  <c r="V395" i="30"/>
  <c r="B395" i="30" s="1"/>
  <c r="B388" i="38" s="1"/>
  <c r="V396" i="30"/>
  <c r="B396" i="30" s="1"/>
  <c r="B389" i="38" s="1"/>
  <c r="V397" i="30"/>
  <c r="B397" i="30" s="1"/>
  <c r="B390" i="38" s="1"/>
  <c r="V398" i="30"/>
  <c r="B398" i="30" s="1"/>
  <c r="B391" i="38" s="1"/>
  <c r="V399" i="30"/>
  <c r="B399" i="30" s="1"/>
  <c r="B392" i="38" s="1"/>
  <c r="V400" i="30"/>
  <c r="B400" i="30" s="1"/>
  <c r="B393" i="38" s="1"/>
  <c r="V401" i="30"/>
  <c r="B401" i="30" s="1"/>
  <c r="B394" i="38" s="1"/>
  <c r="V402" i="30"/>
  <c r="B402" i="30" s="1"/>
  <c r="B395" i="38" s="1"/>
  <c r="V403" i="30"/>
  <c r="B403" i="30" s="1"/>
  <c r="B396" i="38" s="1"/>
  <c r="V404" i="30"/>
  <c r="B404" i="30" s="1"/>
  <c r="B397" i="38" s="1"/>
  <c r="V405" i="30"/>
  <c r="B405" i="30" s="1"/>
  <c r="B398" i="38" s="1"/>
  <c r="V406" i="30"/>
  <c r="B406" i="30" s="1"/>
  <c r="B399" i="38" s="1"/>
  <c r="V407" i="30"/>
  <c r="B407" i="30" s="1"/>
  <c r="B400" i="38" s="1"/>
  <c r="V408" i="30"/>
  <c r="B408" i="30" s="1"/>
  <c r="B401" i="38" s="1"/>
  <c r="V409" i="30"/>
  <c r="B409" i="30" s="1"/>
  <c r="B402" i="38" s="1"/>
  <c r="V410" i="30"/>
  <c r="B410" i="30" s="1"/>
  <c r="B403" i="38" s="1"/>
  <c r="V411" i="30"/>
  <c r="B411" i="30" s="1"/>
  <c r="B404" i="38" s="1"/>
  <c r="V412" i="30"/>
  <c r="B412" i="30" s="1"/>
  <c r="B405" i="38" s="1"/>
  <c r="V413" i="30"/>
  <c r="B413" i="30" s="1"/>
  <c r="B406" i="38" s="1"/>
  <c r="V414" i="30"/>
  <c r="B414" i="30" s="1"/>
  <c r="B407" i="38" s="1"/>
  <c r="V415" i="30"/>
  <c r="B415" i="30" s="1"/>
  <c r="B408" i="38" s="1"/>
  <c r="V416" i="30"/>
  <c r="B416" i="30" s="1"/>
  <c r="B409" i="38" s="1"/>
  <c r="V417" i="30"/>
  <c r="B417" i="30" s="1"/>
  <c r="B410" i="38" s="1"/>
  <c r="V418" i="30"/>
  <c r="B418" i="30" s="1"/>
  <c r="B411" i="38" s="1"/>
  <c r="V419" i="30"/>
  <c r="B419" i="30" s="1"/>
  <c r="B412" i="38" s="1"/>
  <c r="V420" i="30"/>
  <c r="B420" i="30" s="1"/>
  <c r="B413" i="38" s="1"/>
  <c r="V421" i="30"/>
  <c r="B421" i="30" s="1"/>
  <c r="B414" i="38" s="1"/>
  <c r="V422" i="30"/>
  <c r="B422" i="30" s="1"/>
  <c r="B415" i="38" s="1"/>
  <c r="V423" i="30"/>
  <c r="B423" i="30" s="1"/>
  <c r="B416" i="38" s="1"/>
  <c r="V424" i="30"/>
  <c r="B424" i="30" s="1"/>
  <c r="B417" i="38" s="1"/>
  <c r="V425" i="30"/>
  <c r="B425" i="30" s="1"/>
  <c r="B418" i="38" s="1"/>
  <c r="V426" i="30"/>
  <c r="B426" i="30" s="1"/>
  <c r="B419" i="38" s="1"/>
  <c r="V427" i="30"/>
  <c r="B427" i="30" s="1"/>
  <c r="B420" i="38" s="1"/>
  <c r="V428" i="30"/>
  <c r="B428" i="30" s="1"/>
  <c r="B421" i="38" s="1"/>
  <c r="V429" i="30"/>
  <c r="B429" i="30" s="1"/>
  <c r="B422" i="38" s="1"/>
  <c r="V430" i="30"/>
  <c r="B430" i="30" s="1"/>
  <c r="B423" i="38" s="1"/>
  <c r="V271" i="30"/>
  <c r="B271" i="30" s="1"/>
  <c r="B264" i="38" s="1"/>
  <c r="V272" i="30"/>
  <c r="B272" i="30" s="1"/>
  <c r="B265" i="38" s="1"/>
  <c r="V273" i="30"/>
  <c r="B273" i="30" s="1"/>
  <c r="B266" i="38" s="1"/>
  <c r="V274" i="30"/>
  <c r="B274" i="30" s="1"/>
  <c r="B267" i="38" s="1"/>
  <c r="V275" i="30"/>
  <c r="B275" i="30" s="1"/>
  <c r="B268" i="38" s="1"/>
  <c r="V276" i="30"/>
  <c r="B276" i="30" s="1"/>
  <c r="B269" i="38" s="1"/>
  <c r="V277" i="30"/>
  <c r="B277" i="30" s="1"/>
  <c r="B270" i="38" s="1"/>
  <c r="V278" i="30"/>
  <c r="B278" i="30" s="1"/>
  <c r="B271" i="38" s="1"/>
  <c r="V279" i="30"/>
  <c r="B279" i="30" s="1"/>
  <c r="B272" i="38" s="1"/>
  <c r="V280" i="30"/>
  <c r="B280" i="30" s="1"/>
  <c r="B273" i="38" s="1"/>
  <c r="V281" i="30"/>
  <c r="B281" i="30" s="1"/>
  <c r="B274" i="38" s="1"/>
  <c r="V282" i="30"/>
  <c r="B282" i="30" s="1"/>
  <c r="B275" i="38" s="1"/>
  <c r="V283" i="30"/>
  <c r="B283" i="30" s="1"/>
  <c r="B276" i="38" s="1"/>
  <c r="V284" i="30"/>
  <c r="B284" i="30" s="1"/>
  <c r="B277" i="38" s="1"/>
  <c r="V285" i="30"/>
  <c r="B285" i="30" s="1"/>
  <c r="B278" i="38" s="1"/>
  <c r="V286" i="30"/>
  <c r="B286" i="30" s="1"/>
  <c r="B279" i="38" s="1"/>
  <c r="V287" i="30"/>
  <c r="B287" i="30" s="1"/>
  <c r="B280" i="38" s="1"/>
  <c r="V288" i="30"/>
  <c r="B288" i="30" s="1"/>
  <c r="B281" i="38" s="1"/>
  <c r="V289" i="30"/>
  <c r="B289" i="30" s="1"/>
  <c r="B282" i="38" s="1"/>
  <c r="V290" i="30"/>
  <c r="B290" i="30" s="1"/>
  <c r="B283" i="38" s="1"/>
  <c r="V291" i="30"/>
  <c r="B291" i="30" s="1"/>
  <c r="B284" i="38" s="1"/>
  <c r="V292" i="30"/>
  <c r="B292" i="30" s="1"/>
  <c r="B285" i="38" s="1"/>
  <c r="V293" i="30"/>
  <c r="B293" i="30" s="1"/>
  <c r="B286" i="38" s="1"/>
  <c r="V294" i="30"/>
  <c r="B294" i="30" s="1"/>
  <c r="B287" i="38" s="1"/>
  <c r="V295" i="30"/>
  <c r="B295" i="30" s="1"/>
  <c r="B288" i="38" s="1"/>
  <c r="V296" i="30"/>
  <c r="B296" i="30" s="1"/>
  <c r="B289" i="38" s="1"/>
  <c r="V297" i="30"/>
  <c r="B297" i="30" s="1"/>
  <c r="B290" i="38" s="1"/>
  <c r="V298" i="30"/>
  <c r="B298" i="30" s="1"/>
  <c r="B291" i="38" s="1"/>
  <c r="V299" i="30"/>
  <c r="B299" i="30" s="1"/>
  <c r="B292" i="38" s="1"/>
  <c r="V300" i="30"/>
  <c r="B300" i="30" s="1"/>
  <c r="B293" i="38" s="1"/>
  <c r="V301" i="30"/>
  <c r="B301" i="30" s="1"/>
  <c r="B294" i="38" s="1"/>
  <c r="V302" i="30"/>
  <c r="B302" i="30" s="1"/>
  <c r="B295" i="38" s="1"/>
  <c r="V303" i="30"/>
  <c r="B303" i="30" s="1"/>
  <c r="B296" i="38" s="1"/>
  <c r="V304" i="30"/>
  <c r="B304" i="30" s="1"/>
  <c r="B297" i="38" s="1"/>
  <c r="V305" i="30"/>
  <c r="B305" i="30" s="1"/>
  <c r="B298" i="38" s="1"/>
  <c r="V306" i="30"/>
  <c r="B306" i="30" s="1"/>
  <c r="B299" i="38" s="1"/>
  <c r="V307" i="30"/>
  <c r="B307" i="30" s="1"/>
  <c r="B300" i="38" s="1"/>
  <c r="V308" i="30"/>
  <c r="B308" i="30" s="1"/>
  <c r="B301" i="38" s="1"/>
  <c r="V309" i="30"/>
  <c r="B309" i="30" s="1"/>
  <c r="B302" i="38" s="1"/>
  <c r="V310" i="30"/>
  <c r="B310" i="30" s="1"/>
  <c r="B303" i="38" s="1"/>
  <c r="V311" i="30"/>
  <c r="B311" i="30" s="1"/>
  <c r="B304" i="38" s="1"/>
  <c r="V312" i="30"/>
  <c r="B312" i="30" s="1"/>
  <c r="B305" i="38" s="1"/>
  <c r="V313" i="30"/>
  <c r="B313" i="30" s="1"/>
  <c r="B306" i="38" s="1"/>
  <c r="V314" i="30"/>
  <c r="B314" i="30" s="1"/>
  <c r="B307" i="38" s="1"/>
  <c r="V315" i="30"/>
  <c r="B315" i="30" s="1"/>
  <c r="B308" i="38" s="1"/>
  <c r="V316" i="30"/>
  <c r="B316" i="30" s="1"/>
  <c r="B309" i="38" s="1"/>
  <c r="V317" i="30"/>
  <c r="B317" i="30" s="1"/>
  <c r="B310" i="38" s="1"/>
  <c r="V318" i="30"/>
  <c r="B318" i="30" s="1"/>
  <c r="B311" i="38" s="1"/>
  <c r="V319" i="30"/>
  <c r="B319" i="30" s="1"/>
  <c r="B312" i="38" s="1"/>
  <c r="V320" i="30"/>
  <c r="B320" i="30" s="1"/>
  <c r="B313" i="38" s="1"/>
  <c r="V321" i="30"/>
  <c r="B321" i="30" s="1"/>
  <c r="B314" i="38" s="1"/>
  <c r="V322" i="30"/>
  <c r="B322" i="30" s="1"/>
  <c r="B315" i="38" s="1"/>
  <c r="V323" i="30"/>
  <c r="B323" i="30" s="1"/>
  <c r="B316" i="38" s="1"/>
  <c r="V324" i="30"/>
  <c r="B324" i="30" s="1"/>
  <c r="B317" i="38" s="1"/>
  <c r="V325" i="30"/>
  <c r="B325" i="30" s="1"/>
  <c r="B318" i="38" s="1"/>
  <c r="V326" i="30"/>
  <c r="B326" i="30" s="1"/>
  <c r="B319" i="38" s="1"/>
  <c r="V327" i="30"/>
  <c r="B327" i="30" s="1"/>
  <c r="B320" i="38" s="1"/>
  <c r="V328" i="30"/>
  <c r="B328" i="30" s="1"/>
  <c r="B321" i="38" s="1"/>
  <c r="V329" i="30"/>
  <c r="B329" i="30" s="1"/>
  <c r="B322" i="38" s="1"/>
  <c r="V330" i="30"/>
  <c r="B330" i="30" s="1"/>
  <c r="B323" i="38" s="1"/>
  <c r="V331" i="30"/>
  <c r="B331" i="30" s="1"/>
  <c r="B324" i="38" s="1"/>
  <c r="V332" i="30"/>
  <c r="B332" i="30" s="1"/>
  <c r="B325" i="38" s="1"/>
  <c r="V333" i="30"/>
  <c r="B333" i="30" s="1"/>
  <c r="B326" i="38" s="1"/>
  <c r="V334" i="30"/>
  <c r="B334" i="30" s="1"/>
  <c r="B327" i="38" s="1"/>
  <c r="V335" i="30"/>
  <c r="B335" i="30" s="1"/>
  <c r="B328" i="38" s="1"/>
  <c r="V336" i="30"/>
  <c r="B336" i="30" s="1"/>
  <c r="B329" i="38" s="1"/>
  <c r="V337" i="30"/>
  <c r="B337" i="30" s="1"/>
  <c r="B330" i="38" s="1"/>
  <c r="V338" i="30"/>
  <c r="B338" i="30" s="1"/>
  <c r="B331" i="38" s="1"/>
  <c r="V339" i="30"/>
  <c r="B339" i="30" s="1"/>
  <c r="B332" i="38" s="1"/>
  <c r="V340" i="30"/>
  <c r="B340" i="30" s="1"/>
  <c r="B333" i="38" s="1"/>
  <c r="V341" i="30"/>
  <c r="B341" i="30" s="1"/>
  <c r="B334" i="38" s="1"/>
  <c r="V342" i="30"/>
  <c r="B342" i="30" s="1"/>
  <c r="B335" i="38" s="1"/>
  <c r="V343" i="30"/>
  <c r="B343" i="30" s="1"/>
  <c r="B336" i="38" s="1"/>
  <c r="V344" i="30"/>
  <c r="B344" i="30" s="1"/>
  <c r="B337" i="38" s="1"/>
  <c r="V345" i="30"/>
  <c r="B345" i="30" s="1"/>
  <c r="B338" i="38" s="1"/>
  <c r="V346" i="30"/>
  <c r="B346" i="30" s="1"/>
  <c r="B339" i="38" s="1"/>
  <c r="V347" i="30"/>
  <c r="B347" i="30" s="1"/>
  <c r="B340" i="38" s="1"/>
  <c r="V348" i="30"/>
  <c r="B348" i="30" s="1"/>
  <c r="B341" i="38" s="1"/>
  <c r="V349" i="30"/>
  <c r="B349" i="30" s="1"/>
  <c r="B342" i="38" s="1"/>
  <c r="V350" i="30"/>
  <c r="B350" i="30" s="1"/>
  <c r="B343" i="38" s="1"/>
  <c r="V191" i="30"/>
  <c r="B191" i="30" s="1"/>
  <c r="B184" i="38" s="1"/>
  <c r="V192" i="30"/>
  <c r="B192" i="30" s="1"/>
  <c r="B185" i="38" s="1"/>
  <c r="V193" i="30"/>
  <c r="B193" i="30" s="1"/>
  <c r="B186" i="38" s="1"/>
  <c r="V194" i="30"/>
  <c r="B194" i="30" s="1"/>
  <c r="B187" i="38" s="1"/>
  <c r="V195" i="30"/>
  <c r="B195" i="30" s="1"/>
  <c r="B188" i="38" s="1"/>
  <c r="V196" i="30"/>
  <c r="B196" i="30" s="1"/>
  <c r="B189" i="38" s="1"/>
  <c r="V197" i="30"/>
  <c r="B197" i="30" s="1"/>
  <c r="B190" i="38" s="1"/>
  <c r="V198" i="30"/>
  <c r="B198" i="30" s="1"/>
  <c r="B191" i="38" s="1"/>
  <c r="V199" i="30"/>
  <c r="B199" i="30" s="1"/>
  <c r="B192" i="38" s="1"/>
  <c r="V200" i="30"/>
  <c r="B200" i="30" s="1"/>
  <c r="B193" i="38" s="1"/>
  <c r="V201" i="30"/>
  <c r="B201" i="30" s="1"/>
  <c r="B194" i="38" s="1"/>
  <c r="V202" i="30"/>
  <c r="B202" i="30" s="1"/>
  <c r="B195" i="38" s="1"/>
  <c r="V203" i="30"/>
  <c r="B203" i="30" s="1"/>
  <c r="B196" i="38" s="1"/>
  <c r="V204" i="30"/>
  <c r="B204" i="30" s="1"/>
  <c r="B197" i="38" s="1"/>
  <c r="V205" i="30"/>
  <c r="B205" i="30" s="1"/>
  <c r="B198" i="38" s="1"/>
  <c r="V206" i="30"/>
  <c r="B206" i="30" s="1"/>
  <c r="B199" i="38" s="1"/>
  <c r="V207" i="30"/>
  <c r="B207" i="30" s="1"/>
  <c r="B200" i="38" s="1"/>
  <c r="V208" i="30"/>
  <c r="B208" i="30" s="1"/>
  <c r="B201" i="38" s="1"/>
  <c r="V209" i="30"/>
  <c r="B209" i="30" s="1"/>
  <c r="B202" i="38" s="1"/>
  <c r="V210" i="30"/>
  <c r="B210" i="30" s="1"/>
  <c r="B203" i="38" s="1"/>
  <c r="V211" i="30"/>
  <c r="B211" i="30" s="1"/>
  <c r="B204" i="38" s="1"/>
  <c r="V212" i="30"/>
  <c r="B212" i="30" s="1"/>
  <c r="B205" i="38" s="1"/>
  <c r="V213" i="30"/>
  <c r="B213" i="30" s="1"/>
  <c r="B206" i="38" s="1"/>
  <c r="V214" i="30"/>
  <c r="B214" i="30" s="1"/>
  <c r="B207" i="38" s="1"/>
  <c r="V215" i="30"/>
  <c r="B215" i="30" s="1"/>
  <c r="B208" i="38" s="1"/>
  <c r="V216" i="30"/>
  <c r="B216" i="30" s="1"/>
  <c r="B209" i="38" s="1"/>
  <c r="V217" i="30"/>
  <c r="B217" i="30" s="1"/>
  <c r="B210" i="38" s="1"/>
  <c r="V218" i="30"/>
  <c r="B218" i="30" s="1"/>
  <c r="B211" i="38" s="1"/>
  <c r="V219" i="30"/>
  <c r="B219" i="30" s="1"/>
  <c r="B212" i="38" s="1"/>
  <c r="V220" i="30"/>
  <c r="B220" i="30" s="1"/>
  <c r="B213" i="38" s="1"/>
  <c r="V221" i="30"/>
  <c r="B221" i="30" s="1"/>
  <c r="B214" i="38" s="1"/>
  <c r="V222" i="30"/>
  <c r="B222" i="30" s="1"/>
  <c r="B215" i="38" s="1"/>
  <c r="V223" i="30"/>
  <c r="B223" i="30" s="1"/>
  <c r="B216" i="38" s="1"/>
  <c r="V224" i="30"/>
  <c r="B224" i="30" s="1"/>
  <c r="B217" i="38" s="1"/>
  <c r="V225" i="30"/>
  <c r="B225" i="30" s="1"/>
  <c r="B218" i="38" s="1"/>
  <c r="V226" i="30"/>
  <c r="B226" i="30" s="1"/>
  <c r="B219" i="38" s="1"/>
  <c r="V227" i="30"/>
  <c r="B227" i="30" s="1"/>
  <c r="B220" i="38" s="1"/>
  <c r="V228" i="30"/>
  <c r="B228" i="30" s="1"/>
  <c r="B221" i="38" s="1"/>
  <c r="V229" i="30"/>
  <c r="B229" i="30" s="1"/>
  <c r="B222" i="38" s="1"/>
  <c r="V230" i="30"/>
  <c r="B230" i="30" s="1"/>
  <c r="B223" i="38" s="1"/>
  <c r="V231" i="30"/>
  <c r="B231" i="30" s="1"/>
  <c r="B224" i="38" s="1"/>
  <c r="V232" i="30"/>
  <c r="B232" i="30" s="1"/>
  <c r="B225" i="38" s="1"/>
  <c r="V233" i="30"/>
  <c r="B233" i="30" s="1"/>
  <c r="B226" i="38" s="1"/>
  <c r="V234" i="30"/>
  <c r="B234" i="30" s="1"/>
  <c r="B227" i="38" s="1"/>
  <c r="V235" i="30"/>
  <c r="B235" i="30" s="1"/>
  <c r="B228" i="38" s="1"/>
  <c r="V236" i="30"/>
  <c r="B236" i="30" s="1"/>
  <c r="B229" i="38" s="1"/>
  <c r="V237" i="30"/>
  <c r="B237" i="30" s="1"/>
  <c r="B230" i="38" s="1"/>
  <c r="V238" i="30"/>
  <c r="B238" i="30" s="1"/>
  <c r="B231" i="38" s="1"/>
  <c r="V239" i="30"/>
  <c r="B239" i="30" s="1"/>
  <c r="B232" i="38" s="1"/>
  <c r="V240" i="30"/>
  <c r="B240" i="30" s="1"/>
  <c r="B233" i="38" s="1"/>
  <c r="V241" i="30"/>
  <c r="B241" i="30" s="1"/>
  <c r="B234" i="38" s="1"/>
  <c r="V242" i="30"/>
  <c r="B242" i="30" s="1"/>
  <c r="B235" i="38" s="1"/>
  <c r="V243" i="30"/>
  <c r="B243" i="30" s="1"/>
  <c r="B236" i="38" s="1"/>
  <c r="V244" i="30"/>
  <c r="B244" i="30" s="1"/>
  <c r="B237" i="38" s="1"/>
  <c r="V245" i="30"/>
  <c r="B245" i="30" s="1"/>
  <c r="B238" i="38" s="1"/>
  <c r="V246" i="30"/>
  <c r="B246" i="30" s="1"/>
  <c r="B239" i="38" s="1"/>
  <c r="V247" i="30"/>
  <c r="B247" i="30" s="1"/>
  <c r="B240" i="38" s="1"/>
  <c r="V248" i="30"/>
  <c r="B248" i="30" s="1"/>
  <c r="B241" i="38" s="1"/>
  <c r="V249" i="30"/>
  <c r="B249" i="30" s="1"/>
  <c r="B242" i="38" s="1"/>
  <c r="V250" i="30"/>
  <c r="B250" i="30" s="1"/>
  <c r="B243" i="38" s="1"/>
  <c r="V251" i="30"/>
  <c r="B251" i="30" s="1"/>
  <c r="B244" i="38" s="1"/>
  <c r="V252" i="30"/>
  <c r="B252" i="30" s="1"/>
  <c r="B245" i="38" s="1"/>
  <c r="V253" i="30"/>
  <c r="B253" i="30" s="1"/>
  <c r="B246" i="38" s="1"/>
  <c r="V254" i="30"/>
  <c r="B254" i="30" s="1"/>
  <c r="B247" i="38" s="1"/>
  <c r="V255" i="30"/>
  <c r="B255" i="30" s="1"/>
  <c r="B248" i="38" s="1"/>
  <c r="V256" i="30"/>
  <c r="B256" i="30" s="1"/>
  <c r="B249" i="38" s="1"/>
  <c r="V257" i="30"/>
  <c r="B257" i="30" s="1"/>
  <c r="B250" i="38" s="1"/>
  <c r="V258" i="30"/>
  <c r="B258" i="30" s="1"/>
  <c r="B251" i="38" s="1"/>
  <c r="V259" i="30"/>
  <c r="B259" i="30" s="1"/>
  <c r="B252" i="38" s="1"/>
  <c r="V260" i="30"/>
  <c r="B260" i="30" s="1"/>
  <c r="B253" i="38" s="1"/>
  <c r="V261" i="30"/>
  <c r="B261" i="30" s="1"/>
  <c r="B254" i="38" s="1"/>
  <c r="V262" i="30"/>
  <c r="B262" i="30" s="1"/>
  <c r="B255" i="38" s="1"/>
  <c r="V263" i="30"/>
  <c r="B263" i="30" s="1"/>
  <c r="B256" i="38" s="1"/>
  <c r="V264" i="30"/>
  <c r="B264" i="30" s="1"/>
  <c r="B257" i="38" s="1"/>
  <c r="V265" i="30"/>
  <c r="B265" i="30" s="1"/>
  <c r="B258" i="38" s="1"/>
  <c r="V266" i="30"/>
  <c r="B266" i="30" s="1"/>
  <c r="B259" i="38" s="1"/>
  <c r="V267" i="30"/>
  <c r="B267" i="30" s="1"/>
  <c r="B260" i="38" s="1"/>
  <c r="V268" i="30"/>
  <c r="B268" i="30" s="1"/>
  <c r="B261" i="38" s="1"/>
  <c r="V269" i="30"/>
  <c r="B269" i="30" s="1"/>
  <c r="B262" i="38" s="1"/>
  <c r="V270" i="30"/>
  <c r="B270" i="30" s="1"/>
  <c r="B263" i="38" s="1"/>
  <c r="V111" i="30"/>
  <c r="B111" i="30" s="1"/>
  <c r="B104" i="38" s="1"/>
  <c r="V112" i="30"/>
  <c r="B112" i="30" s="1"/>
  <c r="B105" i="38" s="1"/>
  <c r="V113" i="30"/>
  <c r="B113" i="30" s="1"/>
  <c r="B106" i="38" s="1"/>
  <c r="V114" i="30"/>
  <c r="B114" i="30" s="1"/>
  <c r="B107" i="38" s="1"/>
  <c r="V115" i="30"/>
  <c r="B115" i="30" s="1"/>
  <c r="B108" i="38" s="1"/>
  <c r="V116" i="30"/>
  <c r="B116" i="30" s="1"/>
  <c r="B109" i="38" s="1"/>
  <c r="V117" i="30"/>
  <c r="B117" i="30" s="1"/>
  <c r="B110" i="38" s="1"/>
  <c r="V118" i="30"/>
  <c r="B118" i="30" s="1"/>
  <c r="B111" i="38" s="1"/>
  <c r="V119" i="30"/>
  <c r="B119" i="30" s="1"/>
  <c r="B112" i="38" s="1"/>
  <c r="V120" i="30"/>
  <c r="B120" i="30" s="1"/>
  <c r="B113" i="38" s="1"/>
  <c r="V121" i="30"/>
  <c r="B121" i="30" s="1"/>
  <c r="B114" i="38" s="1"/>
  <c r="V122" i="30"/>
  <c r="B122" i="30" s="1"/>
  <c r="B115" i="38" s="1"/>
  <c r="V123" i="30"/>
  <c r="B123" i="30" s="1"/>
  <c r="B116" i="38" s="1"/>
  <c r="V124" i="30"/>
  <c r="B124" i="30" s="1"/>
  <c r="B117" i="38" s="1"/>
  <c r="V125" i="30"/>
  <c r="B125" i="30" s="1"/>
  <c r="B118" i="38" s="1"/>
  <c r="V126" i="30"/>
  <c r="B126" i="30" s="1"/>
  <c r="B119" i="38" s="1"/>
  <c r="V127" i="30"/>
  <c r="B127" i="30" s="1"/>
  <c r="B120" i="38" s="1"/>
  <c r="V128" i="30"/>
  <c r="B128" i="30" s="1"/>
  <c r="B121" i="38" s="1"/>
  <c r="V129" i="30"/>
  <c r="B129" i="30" s="1"/>
  <c r="B122" i="38" s="1"/>
  <c r="V130" i="30"/>
  <c r="B130" i="30" s="1"/>
  <c r="B123" i="38" s="1"/>
  <c r="V131" i="30"/>
  <c r="B131" i="30" s="1"/>
  <c r="B124" i="38" s="1"/>
  <c r="V132" i="30"/>
  <c r="B132" i="30" s="1"/>
  <c r="B125" i="38" s="1"/>
  <c r="V133" i="30"/>
  <c r="B133" i="30" s="1"/>
  <c r="B126" i="38" s="1"/>
  <c r="V134" i="30"/>
  <c r="B134" i="30" s="1"/>
  <c r="B127" i="38" s="1"/>
  <c r="V135" i="30"/>
  <c r="B135" i="30" s="1"/>
  <c r="B128" i="38" s="1"/>
  <c r="V136" i="30"/>
  <c r="B136" i="30" s="1"/>
  <c r="B129" i="38" s="1"/>
  <c r="V137" i="30"/>
  <c r="B137" i="30" s="1"/>
  <c r="B130" i="38" s="1"/>
  <c r="V138" i="30"/>
  <c r="B138" i="30" s="1"/>
  <c r="B131" i="38" s="1"/>
  <c r="V139" i="30"/>
  <c r="B139" i="30" s="1"/>
  <c r="B132" i="38" s="1"/>
  <c r="V140" i="30"/>
  <c r="B140" i="30" s="1"/>
  <c r="B133" i="38" s="1"/>
  <c r="V141" i="30"/>
  <c r="B141" i="30" s="1"/>
  <c r="B134" i="38" s="1"/>
  <c r="V142" i="30"/>
  <c r="B142" i="30" s="1"/>
  <c r="B135" i="38" s="1"/>
  <c r="V143" i="30"/>
  <c r="B143" i="30" s="1"/>
  <c r="B136" i="38" s="1"/>
  <c r="V144" i="30"/>
  <c r="B144" i="30" s="1"/>
  <c r="B137" i="38" s="1"/>
  <c r="V145" i="30"/>
  <c r="B145" i="30" s="1"/>
  <c r="B138" i="38" s="1"/>
  <c r="V146" i="30"/>
  <c r="B146" i="30" s="1"/>
  <c r="B139" i="38" s="1"/>
  <c r="V147" i="30"/>
  <c r="B147" i="30" s="1"/>
  <c r="B140" i="38" s="1"/>
  <c r="V148" i="30"/>
  <c r="B148" i="30" s="1"/>
  <c r="B141" i="38" s="1"/>
  <c r="V149" i="30"/>
  <c r="B149" i="30" s="1"/>
  <c r="B142" i="38" s="1"/>
  <c r="V150" i="30"/>
  <c r="B150" i="30" s="1"/>
  <c r="B143" i="38" s="1"/>
  <c r="V151" i="30"/>
  <c r="B151" i="30" s="1"/>
  <c r="B144" i="38" s="1"/>
  <c r="V152" i="30"/>
  <c r="B152" i="30" s="1"/>
  <c r="B145" i="38" s="1"/>
  <c r="V153" i="30"/>
  <c r="B153" i="30" s="1"/>
  <c r="B146" i="38" s="1"/>
  <c r="V154" i="30"/>
  <c r="B154" i="30" s="1"/>
  <c r="B147" i="38" s="1"/>
  <c r="V155" i="30"/>
  <c r="B155" i="30" s="1"/>
  <c r="B148" i="38" s="1"/>
  <c r="V156" i="30"/>
  <c r="B156" i="30" s="1"/>
  <c r="B149" i="38" s="1"/>
  <c r="V157" i="30"/>
  <c r="B157" i="30" s="1"/>
  <c r="B150" i="38" s="1"/>
  <c r="V158" i="30"/>
  <c r="B158" i="30" s="1"/>
  <c r="B151" i="38" s="1"/>
  <c r="V159" i="30"/>
  <c r="B159" i="30" s="1"/>
  <c r="B152" i="38" s="1"/>
  <c r="V160" i="30"/>
  <c r="B160" i="30" s="1"/>
  <c r="B153" i="38" s="1"/>
  <c r="V161" i="30"/>
  <c r="B161" i="30" s="1"/>
  <c r="B154" i="38" s="1"/>
  <c r="V162" i="30"/>
  <c r="B162" i="30" s="1"/>
  <c r="B155" i="38" s="1"/>
  <c r="V163" i="30"/>
  <c r="B163" i="30" s="1"/>
  <c r="B156" i="38" s="1"/>
  <c r="V164" i="30"/>
  <c r="B164" i="30" s="1"/>
  <c r="B157" i="38" s="1"/>
  <c r="V165" i="30"/>
  <c r="B165" i="30" s="1"/>
  <c r="B158" i="38" s="1"/>
  <c r="V166" i="30"/>
  <c r="B166" i="30" s="1"/>
  <c r="B159" i="38" s="1"/>
  <c r="V167" i="30"/>
  <c r="B167" i="30" s="1"/>
  <c r="B160" i="38" s="1"/>
  <c r="V168" i="30"/>
  <c r="B168" i="30" s="1"/>
  <c r="B161" i="38" s="1"/>
  <c r="V169" i="30"/>
  <c r="B169" i="30" s="1"/>
  <c r="B162" i="38" s="1"/>
  <c r="V170" i="30"/>
  <c r="B170" i="30" s="1"/>
  <c r="B163" i="38" s="1"/>
  <c r="V171" i="30"/>
  <c r="B171" i="30" s="1"/>
  <c r="B164" i="38" s="1"/>
  <c r="V172" i="30"/>
  <c r="B172" i="30" s="1"/>
  <c r="B165" i="38" s="1"/>
  <c r="V173" i="30"/>
  <c r="B173" i="30" s="1"/>
  <c r="B166" i="38" s="1"/>
  <c r="V174" i="30"/>
  <c r="B174" i="30" s="1"/>
  <c r="B167" i="38" s="1"/>
  <c r="V175" i="30"/>
  <c r="B175" i="30" s="1"/>
  <c r="B168" i="38" s="1"/>
  <c r="V176" i="30"/>
  <c r="B176" i="30" s="1"/>
  <c r="B169" i="38" s="1"/>
  <c r="V177" i="30"/>
  <c r="B177" i="30" s="1"/>
  <c r="B170" i="38" s="1"/>
  <c r="V178" i="30"/>
  <c r="B178" i="30" s="1"/>
  <c r="B171" i="38" s="1"/>
  <c r="V179" i="30"/>
  <c r="B179" i="30" s="1"/>
  <c r="B172" i="38" s="1"/>
  <c r="V180" i="30"/>
  <c r="B180" i="30" s="1"/>
  <c r="B173" i="38" s="1"/>
  <c r="V181" i="30"/>
  <c r="B181" i="30" s="1"/>
  <c r="B174" i="38" s="1"/>
  <c r="V182" i="30"/>
  <c r="B182" i="30" s="1"/>
  <c r="B175" i="38" s="1"/>
  <c r="V183" i="30"/>
  <c r="B183" i="30" s="1"/>
  <c r="B176" i="38" s="1"/>
  <c r="V184" i="30"/>
  <c r="B184" i="30" s="1"/>
  <c r="B177" i="38" s="1"/>
  <c r="V185" i="30"/>
  <c r="B185" i="30" s="1"/>
  <c r="B178" i="38" s="1"/>
  <c r="V186" i="30"/>
  <c r="B186" i="30" s="1"/>
  <c r="B179" i="38" s="1"/>
  <c r="V187" i="30"/>
  <c r="B187" i="30" s="1"/>
  <c r="B180" i="38" s="1"/>
  <c r="V188" i="30"/>
  <c r="B188" i="30" s="1"/>
  <c r="B181" i="38" s="1"/>
  <c r="V189" i="30"/>
  <c r="B189" i="30" s="1"/>
  <c r="B182" i="38" s="1"/>
  <c r="V190" i="30"/>
  <c r="B190" i="30" s="1"/>
  <c r="B183" i="38" s="1"/>
  <c r="V106" i="30"/>
  <c r="B106" i="30" s="1"/>
  <c r="B99" i="38" s="1"/>
  <c r="V107" i="30"/>
  <c r="B107" i="30" s="1"/>
  <c r="B100" i="38" s="1"/>
  <c r="V108" i="30"/>
  <c r="B108" i="30" s="1"/>
  <c r="B101" i="38" s="1"/>
  <c r="V109" i="30"/>
  <c r="B109" i="30" s="1"/>
  <c r="B102" i="38" s="1"/>
  <c r="V110" i="30"/>
  <c r="B110" i="30" s="1"/>
  <c r="B103" i="38" s="1"/>
  <c r="V101" i="30"/>
  <c r="B101" i="30" s="1"/>
  <c r="B94" i="38" s="1"/>
  <c r="V102" i="30"/>
  <c r="B102" i="30" s="1"/>
  <c r="B95" i="38" s="1"/>
  <c r="V103" i="30"/>
  <c r="B103" i="30" s="1"/>
  <c r="B96" i="38" s="1"/>
  <c r="V104" i="30"/>
  <c r="B104" i="30" s="1"/>
  <c r="B97" i="38" s="1"/>
  <c r="V105" i="30"/>
  <c r="B105" i="30" s="1"/>
  <c r="B98" i="38" s="1"/>
  <c r="V96" i="30"/>
  <c r="B96" i="30" s="1"/>
  <c r="B89" i="38" s="1"/>
  <c r="V97" i="30"/>
  <c r="B97" i="30" s="1"/>
  <c r="B90" i="38" s="1"/>
  <c r="V98" i="30"/>
  <c r="B98" i="30" s="1"/>
  <c r="B91" i="38" s="1"/>
  <c r="V99" i="30"/>
  <c r="B99" i="30" s="1"/>
  <c r="B92" i="38" s="1"/>
  <c r="V100" i="30"/>
  <c r="B100" i="30" s="1"/>
  <c r="B93" i="38" s="1"/>
  <c r="V91" i="30"/>
  <c r="B91" i="30" s="1"/>
  <c r="B84" i="38" s="1"/>
  <c r="V92" i="30"/>
  <c r="B92" i="30" s="1"/>
  <c r="B85" i="38" s="1"/>
  <c r="V93" i="30"/>
  <c r="B93" i="30" s="1"/>
  <c r="B86" i="38" s="1"/>
  <c r="V94" i="30"/>
  <c r="B94" i="30" s="1"/>
  <c r="B87" i="38" s="1"/>
  <c r="V95" i="30"/>
  <c r="B95" i="30" s="1"/>
  <c r="B88" i="38" s="1"/>
  <c r="V86" i="30"/>
  <c r="B86" i="30" s="1"/>
  <c r="B79" i="38" s="1"/>
  <c r="V87" i="30"/>
  <c r="B87" i="30" s="1"/>
  <c r="B80" i="38" s="1"/>
  <c r="V88" i="30"/>
  <c r="B88" i="30" s="1"/>
  <c r="B81" i="38" s="1"/>
  <c r="V89" i="30"/>
  <c r="B89" i="30" s="1"/>
  <c r="B82" i="38" s="1"/>
  <c r="V90" i="30"/>
  <c r="B90" i="30" s="1"/>
  <c r="B83" i="38" s="1"/>
  <c r="V81" i="30"/>
  <c r="B81" i="30" s="1"/>
  <c r="B74" i="38" s="1"/>
  <c r="V82" i="30"/>
  <c r="B82" i="30" s="1"/>
  <c r="B75" i="38" s="1"/>
  <c r="V83" i="30"/>
  <c r="B83" i="30" s="1"/>
  <c r="B76" i="38" s="1"/>
  <c r="V84" i="30"/>
  <c r="B84" i="30" s="1"/>
  <c r="B77" i="38" s="1"/>
  <c r="V85" i="30"/>
  <c r="B85" i="30" s="1"/>
  <c r="B78" i="38" s="1"/>
  <c r="V76" i="30"/>
  <c r="B76" i="30" s="1"/>
  <c r="B69" i="38" s="1"/>
  <c r="V77" i="30"/>
  <c r="B77" i="30" s="1"/>
  <c r="B70" i="38" s="1"/>
  <c r="V78" i="30"/>
  <c r="B78" i="30" s="1"/>
  <c r="B71" i="38" s="1"/>
  <c r="V79" i="30"/>
  <c r="B79" i="30" s="1"/>
  <c r="B72" i="38" s="1"/>
  <c r="V80" i="30"/>
  <c r="B80" i="30" s="1"/>
  <c r="B73" i="38" s="1"/>
  <c r="V71" i="30"/>
  <c r="B71" i="30" s="1"/>
  <c r="B64" i="38" s="1"/>
  <c r="V72" i="30"/>
  <c r="B72" i="30" s="1"/>
  <c r="B65" i="38" s="1"/>
  <c r="V73" i="30"/>
  <c r="B73" i="30" s="1"/>
  <c r="B66" i="38" s="1"/>
  <c r="V74" i="30"/>
  <c r="B74" i="30" s="1"/>
  <c r="B67" i="38" s="1"/>
  <c r="V75" i="30"/>
  <c r="B75" i="30" s="1"/>
  <c r="B68" i="38" s="1"/>
  <c r="V66" i="30"/>
  <c r="B66" i="30" s="1"/>
  <c r="B59" i="38" s="1"/>
  <c r="V67" i="30"/>
  <c r="B67" i="30" s="1"/>
  <c r="B60" i="38" s="1"/>
  <c r="V68" i="30"/>
  <c r="B68" i="30" s="1"/>
  <c r="B61" i="38" s="1"/>
  <c r="V69" i="30"/>
  <c r="B69" i="30" s="1"/>
  <c r="B62" i="38" s="1"/>
  <c r="V70" i="30"/>
  <c r="B70" i="30" s="1"/>
  <c r="B63" i="38" s="1"/>
  <c r="V61" i="30"/>
  <c r="B61" i="30" s="1"/>
  <c r="B54" i="38" s="1"/>
  <c r="V62" i="30"/>
  <c r="B62" i="30" s="1"/>
  <c r="B55" i="38" s="1"/>
  <c r="V63" i="30"/>
  <c r="B63" i="30" s="1"/>
  <c r="B56" i="38" s="1"/>
  <c r="V64" i="30"/>
  <c r="B64" i="30" s="1"/>
  <c r="B57" i="38" s="1"/>
  <c r="V65" i="30"/>
  <c r="B65" i="30" s="1"/>
  <c r="B58" i="38" s="1"/>
  <c r="V56" i="30"/>
  <c r="B56" i="30" s="1"/>
  <c r="B49" i="38" s="1"/>
  <c r="V57" i="30"/>
  <c r="B57" i="30" s="1"/>
  <c r="B50" i="38" s="1"/>
  <c r="V58" i="30"/>
  <c r="B58" i="30" s="1"/>
  <c r="B51" i="38" s="1"/>
  <c r="V59" i="30"/>
  <c r="B59" i="30" s="1"/>
  <c r="B52" i="38" s="1"/>
  <c r="V60" i="30"/>
  <c r="B60" i="30" s="1"/>
  <c r="B53" i="38" s="1"/>
  <c r="V51" i="30"/>
  <c r="B51" i="30" s="1"/>
  <c r="B44" i="38" s="1"/>
  <c r="V52" i="30"/>
  <c r="B52" i="30" s="1"/>
  <c r="B45" i="38" s="1"/>
  <c r="V53" i="30"/>
  <c r="B53" i="30" s="1"/>
  <c r="B46" i="38" s="1"/>
  <c r="V54" i="30"/>
  <c r="B54" i="30" s="1"/>
  <c r="B47" i="38" s="1"/>
  <c r="V55" i="30"/>
  <c r="B55" i="30" s="1"/>
  <c r="B48" i="38" s="1"/>
  <c r="V46" i="30"/>
  <c r="B46" i="30" s="1"/>
  <c r="B39" i="38" s="1"/>
  <c r="V47" i="30"/>
  <c r="B47" i="30" s="1"/>
  <c r="B40" i="38" s="1"/>
  <c r="V48" i="30"/>
  <c r="B48" i="30" s="1"/>
  <c r="B41" i="38" s="1"/>
  <c r="V49" i="30"/>
  <c r="B49" i="30" s="1"/>
  <c r="B42" i="38" s="1"/>
  <c r="V50" i="30"/>
  <c r="B50" i="30" s="1"/>
  <c r="B43" i="38" s="1"/>
  <c r="V41" i="30"/>
  <c r="B41" i="30" s="1"/>
  <c r="B34" i="38" s="1"/>
  <c r="V42" i="30"/>
  <c r="B42" i="30" s="1"/>
  <c r="B35" i="38" s="1"/>
  <c r="V43" i="30"/>
  <c r="B43" i="30" s="1"/>
  <c r="B36" i="38" s="1"/>
  <c r="V44" i="30"/>
  <c r="B44" i="30" s="1"/>
  <c r="B37" i="38" s="1"/>
  <c r="V45" i="30"/>
  <c r="B45" i="30" s="1"/>
  <c r="B38" i="38" s="1"/>
  <c r="V36" i="30"/>
  <c r="V37" i="30"/>
  <c r="V38" i="30"/>
  <c r="V39" i="30"/>
  <c r="V40" i="30"/>
  <c r="B40" i="30" s="1"/>
  <c r="B33" i="38" s="1"/>
  <c r="V27" i="10" l="1"/>
  <c r="V31" i="30"/>
  <c r="V35" i="30"/>
  <c r="V34" i="30"/>
  <c r="V33" i="30"/>
  <c r="V32" i="30"/>
  <c r="V28" i="10" l="1"/>
  <c r="E97" i="37"/>
  <c r="J62" i="37"/>
  <c r="J14" i="37"/>
  <c r="H19" i="39"/>
  <c r="B31" i="30"/>
  <c r="B24" i="38" s="1"/>
  <c r="V29" i="10" l="1"/>
  <c r="J103" i="37"/>
  <c r="K88" i="39" a="1"/>
  <c r="K88" i="39" s="1"/>
  <c r="K24" i="39" a="1"/>
  <c r="K24" i="39" s="1"/>
  <c r="K95" i="39" a="1"/>
  <c r="K95" i="39" s="1"/>
  <c r="K31" i="39" a="1"/>
  <c r="K31" i="39" s="1"/>
  <c r="K62" i="39" a="1"/>
  <c r="K62" i="39" s="1"/>
  <c r="K69" i="39" a="1"/>
  <c r="K69" i="39" s="1"/>
  <c r="K60" i="39" a="1"/>
  <c r="K60" i="39" s="1"/>
  <c r="K64" i="39" a="1"/>
  <c r="K64" i="39" s="1"/>
  <c r="K71" i="39" a="1"/>
  <c r="K71" i="39" s="1"/>
  <c r="K102" i="39" a="1"/>
  <c r="K102" i="39" s="1"/>
  <c r="K38" i="39" a="1"/>
  <c r="K38" i="39" s="1"/>
  <c r="K109" i="39" a="1"/>
  <c r="K109" i="39" s="1"/>
  <c r="K45" i="39" a="1"/>
  <c r="K45" i="39" s="1"/>
  <c r="K100" i="39" a="1"/>
  <c r="K100" i="39" s="1"/>
  <c r="K36" i="39" a="1"/>
  <c r="K36" i="39" s="1"/>
  <c r="K104" i="39" a="1"/>
  <c r="K104" i="39" s="1"/>
  <c r="K40" i="39" a="1"/>
  <c r="K40" i="39" s="1"/>
  <c r="K111" i="39" a="1"/>
  <c r="K111" i="39" s="1"/>
  <c r="K47" i="39" a="1"/>
  <c r="K47" i="39" s="1"/>
  <c r="K78" i="39" a="1"/>
  <c r="K78" i="39" s="1"/>
  <c r="K85" i="39" a="1"/>
  <c r="K85" i="39" s="1"/>
  <c r="K21" i="39" a="1"/>
  <c r="K21" i="39" s="1"/>
  <c r="K80" i="39" a="1"/>
  <c r="K80" i="39" s="1"/>
  <c r="K87" i="39" a="1"/>
  <c r="K87" i="39" s="1"/>
  <c r="K23" i="39" a="1"/>
  <c r="K23" i="39" s="1"/>
  <c r="K54" i="39" a="1"/>
  <c r="K54" i="39" s="1"/>
  <c r="K61" i="39" a="1"/>
  <c r="K61" i="39" s="1"/>
  <c r="K116" i="39" a="1"/>
  <c r="K116" i="39" s="1"/>
  <c r="K52" i="39" a="1"/>
  <c r="K52" i="39" s="1"/>
  <c r="K56" i="39" a="1"/>
  <c r="K56" i="39" s="1"/>
  <c r="K63" i="39" a="1"/>
  <c r="K63" i="39" s="1"/>
  <c r="K94" i="39" a="1"/>
  <c r="K94" i="39" s="1"/>
  <c r="K30" i="39" a="1"/>
  <c r="K30" i="39" s="1"/>
  <c r="K101" i="39" a="1"/>
  <c r="K101" i="39" s="1"/>
  <c r="K37" i="39" a="1"/>
  <c r="K37" i="39" s="1"/>
  <c r="K92" i="39" a="1"/>
  <c r="K92" i="39" s="1"/>
  <c r="K28" i="39" a="1"/>
  <c r="K28" i="39" s="1"/>
  <c r="K96" i="39" a="1"/>
  <c r="K96" i="39" s="1"/>
  <c r="K32" i="39" a="1"/>
  <c r="K32" i="39" s="1"/>
  <c r="K103" i="39" a="1"/>
  <c r="K103" i="39" s="1"/>
  <c r="K39" i="39" a="1"/>
  <c r="K39" i="39" s="1"/>
  <c r="K70" i="39" a="1"/>
  <c r="K70" i="39" s="1"/>
  <c r="K77" i="39" a="1"/>
  <c r="K77" i="39" s="1"/>
  <c r="K72" i="39" a="1"/>
  <c r="K72" i="39" s="1"/>
  <c r="K79" i="39" a="1"/>
  <c r="K79" i="39" s="1"/>
  <c r="K110" i="39" a="1"/>
  <c r="K110" i="39" s="1"/>
  <c r="K46" i="39" a="1"/>
  <c r="K46" i="39" s="1"/>
  <c r="K117" i="39" a="1"/>
  <c r="K117" i="39" s="1"/>
  <c r="K53" i="39" a="1"/>
  <c r="K53" i="39" s="1"/>
  <c r="K108" i="39" a="1"/>
  <c r="K108" i="39" s="1"/>
  <c r="K44" i="39" a="1"/>
  <c r="K44" i="39" s="1"/>
  <c r="K112" i="39" a="1"/>
  <c r="K112" i="39" s="1"/>
  <c r="K48" i="39" a="1"/>
  <c r="K48" i="39" s="1"/>
  <c r="K55" i="39" a="1"/>
  <c r="K55" i="39" s="1"/>
  <c r="K86" i="39" a="1"/>
  <c r="K86" i="39" s="1"/>
  <c r="K22" i="39" a="1"/>
  <c r="K22" i="39" s="1"/>
  <c r="K93" i="39" a="1"/>
  <c r="K93" i="39" s="1"/>
  <c r="K29" i="39" a="1"/>
  <c r="K29" i="39" s="1"/>
  <c r="K67" i="39" a="1"/>
  <c r="K67" i="39" s="1"/>
  <c r="K90" i="39" a="1"/>
  <c r="K90" i="39" s="1"/>
  <c r="K26" i="39" a="1"/>
  <c r="K26" i="39" s="1"/>
  <c r="K81" i="39" a="1"/>
  <c r="K81" i="39" s="1"/>
  <c r="K107" i="39" a="1"/>
  <c r="K107" i="39" s="1"/>
  <c r="K43" i="39" a="1"/>
  <c r="K43" i="39" s="1"/>
  <c r="K66" i="39" a="1"/>
  <c r="K66" i="39" s="1"/>
  <c r="K57" i="39" a="1"/>
  <c r="K57" i="39" s="1"/>
  <c r="K76" i="39" a="1"/>
  <c r="K76" i="39" s="1"/>
  <c r="K20" i="39" a="1"/>
  <c r="K20" i="39" s="1"/>
  <c r="K83" i="39" a="1"/>
  <c r="K83" i="39" s="1"/>
  <c r="K19" i="39" a="1"/>
  <c r="K19" i="39" s="1"/>
  <c r="K106" i="39" a="1"/>
  <c r="K106" i="39" s="1"/>
  <c r="K42" i="39" a="1"/>
  <c r="K42" i="39" s="1"/>
  <c r="K97" i="39" a="1"/>
  <c r="K97" i="39" s="1"/>
  <c r="K33" i="39" a="1"/>
  <c r="K33" i="39" s="1"/>
  <c r="K59" i="39" a="1"/>
  <c r="K59" i="39" s="1"/>
  <c r="K82" i="39" a="1"/>
  <c r="K82" i="39" s="1"/>
  <c r="K73" i="39" a="1"/>
  <c r="K73" i="39" s="1"/>
  <c r="K99" i="39" a="1"/>
  <c r="K99" i="39" s="1"/>
  <c r="K35" i="39" a="1"/>
  <c r="K35" i="39" s="1"/>
  <c r="K58" i="39" a="1"/>
  <c r="K58" i="39" s="1"/>
  <c r="K113" i="39" a="1"/>
  <c r="K113" i="39" s="1"/>
  <c r="K49" i="39" a="1"/>
  <c r="K49" i="39" s="1"/>
  <c r="K89" i="39" a="1"/>
  <c r="K89" i="39" s="1"/>
  <c r="K68" i="39" a="1"/>
  <c r="K68" i="39" s="1"/>
  <c r="K75" i="39" a="1"/>
  <c r="K75" i="39" s="1"/>
  <c r="K98" i="39" a="1"/>
  <c r="K98" i="39" s="1"/>
  <c r="K34" i="39" a="1"/>
  <c r="K34" i="39" s="1"/>
  <c r="K25" i="39" a="1"/>
  <c r="K25" i="39" s="1"/>
  <c r="K65" i="39" a="1"/>
  <c r="K65" i="39" s="1"/>
  <c r="K115" i="39" a="1"/>
  <c r="K115" i="39" s="1"/>
  <c r="K51" i="39" a="1"/>
  <c r="K51" i="39" s="1"/>
  <c r="K74" i="39" a="1"/>
  <c r="K74" i="39" s="1"/>
  <c r="K84" i="39" a="1"/>
  <c r="K84" i="39" s="1"/>
  <c r="K91" i="39" a="1"/>
  <c r="K91" i="39" s="1"/>
  <c r="K27" i="39" a="1"/>
  <c r="K27" i="39" s="1"/>
  <c r="K114" i="39" a="1"/>
  <c r="K114" i="39" s="1"/>
  <c r="K50" i="39" a="1"/>
  <c r="K50" i="39" s="1"/>
  <c r="K105" i="39" a="1"/>
  <c r="K105" i="39" s="1"/>
  <c r="K41" i="39" a="1"/>
  <c r="K41" i="39" s="1"/>
  <c r="B18" i="39"/>
  <c r="B35" i="30"/>
  <c r="B28" i="38" s="1"/>
  <c r="D12" i="15"/>
  <c r="V30" i="10" l="1"/>
  <c r="H18" i="39"/>
  <c r="B19" i="39"/>
  <c r="B32" i="30"/>
  <c r="V31" i="10" l="1"/>
  <c r="J102" i="37"/>
  <c r="H14" i="41"/>
  <c r="B38" i="30"/>
  <c r="B31" i="38" s="1"/>
  <c r="B36" i="30"/>
  <c r="B29" i="38" s="1"/>
  <c r="B39" i="30"/>
  <c r="B32" i="38" s="1"/>
  <c r="B37" i="30"/>
  <c r="B30" i="38" s="1"/>
  <c r="B25" i="38"/>
  <c r="B34" i="30"/>
  <c r="B27" i="38" s="1"/>
  <c r="B33" i="30"/>
  <c r="B20" i="39"/>
  <c r="V32" i="10" l="1"/>
  <c r="B26" i="38"/>
  <c r="XFD8" i="38" s="1"/>
  <c r="AJ28" i="30"/>
  <c r="H9" i="41"/>
  <c r="H10" i="41"/>
  <c r="G22" i="16" s="1"/>
  <c r="C26" i="16" s="1"/>
  <c r="B21" i="39"/>
  <c r="B22" i="39"/>
  <c r="V33" i="10" l="1"/>
  <c r="Q17" i="38"/>
  <c r="C22" i="16"/>
  <c r="F26" i="16" s="1"/>
  <c r="B23" i="39"/>
  <c r="V34" i="10" l="1"/>
  <c r="B24" i="39"/>
  <c r="V35" i="10" l="1"/>
  <c r="C29" i="16"/>
  <c r="B25" i="39"/>
  <c r="V36" i="10" l="1"/>
  <c r="C30" i="16"/>
  <c r="C32" i="16" s="1"/>
  <c r="F53" i="16" s="1"/>
  <c r="B26" i="39"/>
  <c r="V37" i="10" l="1"/>
  <c r="B27" i="39"/>
  <c r="B28" i="39"/>
  <c r="V38" i="10" l="1"/>
  <c r="C11" i="16"/>
  <c r="F52" i="16"/>
  <c r="B29" i="39"/>
  <c r="B30" i="39"/>
  <c r="V39" i="10" l="1"/>
  <c r="B32" i="39"/>
  <c r="V40" i="10" l="1"/>
  <c r="B31" i="39"/>
  <c r="B33" i="39"/>
  <c r="V41" i="10" l="1"/>
  <c r="B34" i="39"/>
  <c r="V42" i="10" l="1"/>
  <c r="C14" i="16"/>
  <c r="F54" i="16"/>
  <c r="B35" i="39"/>
  <c r="V43" i="10" l="1"/>
  <c r="B36" i="39"/>
  <c r="V44" i="10" l="1"/>
  <c r="B37" i="39"/>
  <c r="B39" i="39"/>
  <c r="V45" i="10" l="1"/>
  <c r="B38" i="39"/>
  <c r="B40" i="39"/>
  <c r="B41" i="39"/>
  <c r="V46" i="10" l="1"/>
  <c r="B42" i="39"/>
  <c r="B43" i="39"/>
  <c r="V47" i="10" l="1"/>
  <c r="B44" i="39"/>
  <c r="B45" i="39"/>
  <c r="V48" i="10" l="1"/>
  <c r="B46" i="39"/>
  <c r="V49" i="10" l="1"/>
  <c r="B47" i="39"/>
  <c r="V50" i="10" l="1"/>
  <c r="B48" i="39"/>
  <c r="V51" i="10" l="1"/>
  <c r="B49" i="39"/>
  <c r="B50" i="39"/>
  <c r="V52" i="10" l="1"/>
  <c r="B51" i="39"/>
  <c r="V53" i="10" l="1"/>
  <c r="B52" i="39"/>
  <c r="B53" i="39"/>
  <c r="V54" i="10" l="1"/>
  <c r="B54" i="39"/>
  <c r="V55" i="10" l="1"/>
  <c r="B55" i="39"/>
  <c r="V56" i="10" l="1"/>
  <c r="B56" i="39"/>
  <c r="V57" i="10" l="1"/>
  <c r="B57" i="39"/>
  <c r="B58" i="39"/>
  <c r="V58" i="10" l="1"/>
  <c r="B59" i="39"/>
  <c r="V59" i="10" l="1"/>
  <c r="B60" i="39"/>
  <c r="V60" i="10" l="1"/>
  <c r="B61" i="39"/>
  <c r="V61" i="10" l="1"/>
  <c r="B62" i="39"/>
  <c r="B63" i="39"/>
  <c r="B64" i="39"/>
  <c r="B65" i="39"/>
  <c r="V62" i="10" l="1"/>
  <c r="B66" i="39"/>
  <c r="V63" i="10" l="1"/>
  <c r="B67" i="39"/>
  <c r="V64" i="10" l="1"/>
  <c r="B68" i="39"/>
  <c r="V65" i="10" l="1"/>
  <c r="B69" i="39"/>
  <c r="V66" i="10" l="1"/>
  <c r="B70" i="39"/>
  <c r="V67" i="10" l="1"/>
  <c r="B71" i="39"/>
  <c r="V68" i="10" l="1"/>
  <c r="B72" i="39"/>
  <c r="V69" i="10" l="1"/>
  <c r="B73" i="39"/>
  <c r="V70" i="10" l="1"/>
  <c r="B74" i="39"/>
  <c r="V71" i="10" l="1"/>
  <c r="B75" i="39"/>
  <c r="V72" i="10" l="1"/>
  <c r="B76" i="39"/>
  <c r="V73" i="10" l="1"/>
  <c r="B77" i="39"/>
  <c r="V74" i="10" l="1"/>
  <c r="B78" i="39"/>
  <c r="V75" i="10" l="1"/>
  <c r="B79" i="39"/>
  <c r="V76" i="10" l="1"/>
  <c r="B80" i="39"/>
  <c r="V77" i="10" l="1"/>
  <c r="B81" i="39"/>
  <c r="V78" i="10" l="1"/>
  <c r="B82" i="39"/>
  <c r="V79" i="10" l="1"/>
  <c r="B83" i="39"/>
  <c r="V80" i="10" l="1"/>
  <c r="B84" i="39"/>
  <c r="V81" i="10" l="1"/>
  <c r="B85" i="39"/>
  <c r="V82" i="10" l="1"/>
  <c r="B86" i="39"/>
  <c r="V83" i="10" l="1"/>
  <c r="B87" i="39"/>
  <c r="V84" i="10" l="1"/>
  <c r="B88" i="39"/>
  <c r="V85" i="10" l="1"/>
  <c r="B89" i="39"/>
  <c r="V86" i="10" l="1"/>
  <c r="B90" i="39"/>
  <c r="V87" i="10" l="1"/>
  <c r="B91" i="39"/>
  <c r="V88" i="10" l="1"/>
  <c r="B92" i="39"/>
  <c r="V89" i="10" l="1"/>
  <c r="B93" i="39"/>
  <c r="V90" i="10" l="1"/>
  <c r="B94" i="39"/>
  <c r="V91" i="10" l="1"/>
  <c r="B95" i="39"/>
  <c r="V92" i="10" l="1"/>
  <c r="B96" i="39"/>
  <c r="V93" i="10" l="1"/>
  <c r="B97" i="39"/>
  <c r="V94" i="10" l="1"/>
  <c r="B98" i="39"/>
  <c r="V95" i="10" l="1"/>
  <c r="B99" i="39"/>
  <c r="V96" i="10" l="1"/>
  <c r="B100" i="39"/>
  <c r="V97" i="10" l="1"/>
  <c r="B101" i="39"/>
  <c r="V98" i="10" l="1"/>
  <c r="B102" i="39"/>
  <c r="V99" i="10" l="1"/>
  <c r="B103" i="39"/>
  <c r="V100" i="10" l="1"/>
  <c r="B104" i="39"/>
  <c r="V101" i="10" l="1"/>
  <c r="B105" i="39"/>
  <c r="V102" i="10" l="1"/>
  <c r="B106" i="39"/>
  <c r="V103" i="10" l="1"/>
  <c r="B107" i="39"/>
  <c r="V104" i="10" l="1"/>
  <c r="B108" i="39"/>
  <c r="V105" i="10" l="1"/>
  <c r="B109" i="39"/>
  <c r="V106" i="10" l="1"/>
  <c r="B110" i="39"/>
  <c r="V107" i="10" l="1"/>
  <c r="B111" i="39"/>
  <c r="V108" i="10" l="1"/>
  <c r="B112" i="39"/>
  <c r="V109" i="10" l="1"/>
  <c r="B113" i="39"/>
  <c r="V110" i="10" l="1"/>
  <c r="B114" i="39"/>
  <c r="V111" i="10" l="1"/>
  <c r="B115" i="39"/>
  <c r="V112" i="10" l="1"/>
  <c r="B116" i="39"/>
  <c r="V113" i="10" l="1"/>
  <c r="B117" i="39"/>
  <c r="V114" i="10" l="1"/>
  <c r="V115" i="10" l="1"/>
  <c r="V116" i="10" l="1"/>
  <c r="V117" i="10" l="1"/>
  <c r="V118" i="10" l="1"/>
  <c r="W118" i="10" l="1"/>
  <c r="V119" i="10"/>
  <c r="W113" i="10" s="1"/>
  <c r="W116" i="10" l="1"/>
  <c r="W117" i="10"/>
  <c r="W119" i="10"/>
  <c r="W23" i="10"/>
  <c r="W25" i="10"/>
  <c r="W27" i="10"/>
  <c r="W21" i="10"/>
  <c r="W26" i="10"/>
  <c r="W20" i="10"/>
  <c r="W24" i="10"/>
  <c r="W29" i="10"/>
  <c r="W22" i="10"/>
  <c r="W32" i="10"/>
  <c r="W28" i="10"/>
  <c r="W30" i="10"/>
  <c r="W34" i="10"/>
  <c r="W31" i="10"/>
  <c r="W33" i="10"/>
  <c r="W35" i="10"/>
  <c r="W36" i="10"/>
  <c r="W37" i="10"/>
  <c r="W38" i="10"/>
  <c r="W39" i="10"/>
  <c r="W40" i="10"/>
  <c r="W41" i="10"/>
  <c r="W42" i="10"/>
  <c r="W43" i="10"/>
  <c r="W44" i="10"/>
  <c r="W46" i="10"/>
  <c r="W45" i="10"/>
  <c r="W47" i="10"/>
  <c r="W50" i="10"/>
  <c r="W48" i="10"/>
  <c r="W49" i="10"/>
  <c r="W52" i="10"/>
  <c r="W51" i="10"/>
  <c r="W54" i="10"/>
  <c r="W53" i="10"/>
  <c r="W55" i="10"/>
  <c r="W57" i="10"/>
  <c r="W56" i="10"/>
  <c r="W58" i="10"/>
  <c r="W60" i="10"/>
  <c r="W59" i="10"/>
  <c r="W61" i="10"/>
  <c r="W62" i="10"/>
  <c r="W63" i="10"/>
  <c r="W64" i="10"/>
  <c r="W66" i="10"/>
  <c r="W65" i="10"/>
  <c r="W67" i="10"/>
  <c r="W68" i="10"/>
  <c r="W71" i="10"/>
  <c r="W69" i="10"/>
  <c r="W70" i="10"/>
  <c r="W72" i="10"/>
  <c r="W73" i="10"/>
  <c r="W74" i="10"/>
  <c r="W75" i="10"/>
  <c r="W76" i="10"/>
  <c r="W77" i="10"/>
  <c r="W78" i="10"/>
  <c r="W79" i="10"/>
  <c r="W81" i="10"/>
  <c r="W80" i="10"/>
  <c r="W82" i="10"/>
  <c r="W83" i="10"/>
  <c r="W84" i="10"/>
  <c r="W85" i="10"/>
  <c r="W86" i="10"/>
  <c r="W88" i="10"/>
  <c r="W87" i="10"/>
  <c r="W90" i="10"/>
  <c r="W89" i="10"/>
  <c r="W92" i="10"/>
  <c r="W91" i="10"/>
  <c r="W95" i="10"/>
  <c r="W93" i="10"/>
  <c r="W94" i="10"/>
  <c r="W98" i="10"/>
  <c r="W97" i="10"/>
  <c r="W96" i="10"/>
  <c r="W99" i="10"/>
  <c r="W101" i="10"/>
  <c r="W100" i="10"/>
  <c r="W102" i="10"/>
  <c r="W104" i="10"/>
  <c r="W103" i="10"/>
  <c r="W105" i="10"/>
  <c r="W106" i="10"/>
  <c r="W107" i="10"/>
  <c r="W109" i="10"/>
  <c r="W108" i="10"/>
  <c r="W111" i="10"/>
  <c r="W112" i="10"/>
  <c r="W110" i="10"/>
  <c r="W115" i="10"/>
  <c r="W114" i="10"/>
  <c r="C13" i="16" l="1"/>
  <c r="Z18" i="39" l="1"/>
  <c r="C17" i="16"/>
  <c r="C16" i="1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<sst xmlns="http://schemas.openxmlformats.org/spreadsheetml/2006/main" count="2259" uniqueCount="1236">
  <si>
    <t>England Woodland Creation Offer (EWCO) Application Form</t>
  </si>
  <si>
    <t>The Application Form is made up of the following tab worksheets:</t>
  </si>
  <si>
    <t>These tabs form your EWCO Application and are mandatory for completion:</t>
  </si>
  <si>
    <t>These tabs are only required if you do not have an approved Woodland Creation Design Plan (WCDP) through the Woodland Creation Planning Grant (WCPG):</t>
  </si>
  <si>
    <t>1 - Site Details</t>
  </si>
  <si>
    <t>Provide basic site requirements and eligibility.</t>
  </si>
  <si>
    <t>WCP 1 - Outline</t>
  </si>
  <si>
    <t>Outline the overall vision for your new woodland.</t>
  </si>
  <si>
    <t>2 - Applicant Details</t>
  </si>
  <si>
    <t>Provide lead applicant, business and agent details.</t>
  </si>
  <si>
    <t>WCP 2 - Objectives &amp; Threats</t>
  </si>
  <si>
    <t>Outline your objectives and mitigate any threats.</t>
  </si>
  <si>
    <t>3 - Land Summary</t>
  </si>
  <si>
    <t>Provide a list of land parcels included in your application.</t>
  </si>
  <si>
    <t>WCP 3 - Constraints</t>
  </si>
  <si>
    <t>Indicate any designations or other contraints on the land.</t>
  </si>
  <si>
    <t>4 - Species Breakdown</t>
  </si>
  <si>
    <t>Provide the species composition for your woodland.</t>
  </si>
  <si>
    <t>WCP 4 - Envt Checks</t>
  </si>
  <si>
    <t>Check for any impacts on the wider environment.</t>
  </si>
  <si>
    <t>5 - Composition &amp; ACs</t>
  </si>
  <si>
    <t>Apply for Additional Contribution payments for public benefits.</t>
  </si>
  <si>
    <t>WCP 5 - Contacts</t>
  </si>
  <si>
    <t>List mandatory and other stakeholder consultations.</t>
  </si>
  <si>
    <t>6 - Standard Cost Items</t>
  </si>
  <si>
    <t>Apply for capital items required for woodland establishment.</t>
  </si>
  <si>
    <t>7 - Operational Plan</t>
  </si>
  <si>
    <t>Provide your Operational Plan and tree supply details.</t>
  </si>
  <si>
    <t>These tabs are for reference only and do not form part of your application:</t>
  </si>
  <si>
    <t>8 - Infrastructure</t>
  </si>
  <si>
    <t>Apply for payments towards actual costs for infrastructure.</t>
  </si>
  <si>
    <t>Species List</t>
  </si>
  <si>
    <t>A reference list of tree species for use in your application.</t>
  </si>
  <si>
    <t>9 - Scoring</t>
  </si>
  <si>
    <t>Score your application.</t>
  </si>
  <si>
    <t>WCC Summary</t>
  </si>
  <si>
    <t>For applicant use if applying for the Woodland Carbon Code.</t>
  </si>
  <si>
    <t>10 - Grant Values (£)</t>
  </si>
  <si>
    <t>Review your Grant funding and apply a flexible cap if required.</t>
  </si>
  <si>
    <t>Tree Procurement Summary</t>
  </si>
  <si>
    <t>A reference list of the total trees applied for per species.</t>
  </si>
  <si>
    <t>Section 1 - Site Details</t>
  </si>
  <si>
    <t>Site Details</t>
  </si>
  <si>
    <t>EWCO reference (for FC internal use):</t>
  </si>
  <si>
    <t>Name of property, site or application name:</t>
  </si>
  <si>
    <r>
      <t xml:space="preserve">Central Grid Reference of your proposed woodland:
</t>
    </r>
    <r>
      <rPr>
        <i/>
        <sz val="10"/>
        <color theme="1"/>
        <rFont val="Verdana"/>
        <family val="2"/>
      </rPr>
      <t>(E.g., GR 123 456)</t>
    </r>
  </si>
  <si>
    <r>
      <t xml:space="preserve">Your occupation of the land:
</t>
    </r>
    <r>
      <rPr>
        <i/>
        <sz val="10"/>
        <color theme="1"/>
        <rFont val="Verdana"/>
        <family val="2"/>
      </rPr>
      <t>(select drop-down)</t>
    </r>
  </si>
  <si>
    <t>If other, please enter details:</t>
  </si>
  <si>
    <r>
      <t xml:space="preserve">Your Management Control of the land:
</t>
    </r>
    <r>
      <rPr>
        <i/>
        <sz val="10"/>
        <color theme="1"/>
        <rFont val="Verdana"/>
        <family val="2"/>
      </rPr>
      <t>(select drop-down)</t>
    </r>
  </si>
  <si>
    <t>Tenants</t>
  </si>
  <si>
    <r>
      <t xml:space="preserve">Do you have any obligations in your tenancy to carry out environmental management on the land in question? 
</t>
    </r>
    <r>
      <rPr>
        <i/>
        <sz val="10"/>
        <color theme="1"/>
        <rFont val="Verdana"/>
        <family val="2"/>
      </rPr>
      <t>(select drop-down)</t>
    </r>
  </si>
  <si>
    <r>
      <t xml:space="preserve">Was any of the land in your application in a tenancy agreement in the last 12 months?
</t>
    </r>
    <r>
      <rPr>
        <i/>
        <sz val="10"/>
        <color theme="1"/>
        <rFont val="Verdana"/>
        <family val="2"/>
      </rPr>
      <t>(select drop-down)</t>
    </r>
  </si>
  <si>
    <r>
      <t xml:space="preserve">Was any of the land in this application resumed from a tenant to make this application?
</t>
    </r>
    <r>
      <rPr>
        <i/>
        <sz val="10"/>
        <color theme="1"/>
        <rFont val="Verdana"/>
        <family val="2"/>
      </rPr>
      <t>(select drop-down)</t>
    </r>
  </si>
  <si>
    <t>Woodland Creation Planning Grant (WCPG)</t>
  </si>
  <si>
    <r>
      <t xml:space="preserve">Do you have an approved Forestry Commission WCPG?
</t>
    </r>
    <r>
      <rPr>
        <i/>
        <sz val="10"/>
        <color theme="1"/>
        <rFont val="Verdana"/>
        <family val="2"/>
      </rPr>
      <t>(select drop-down)</t>
    </r>
  </si>
  <si>
    <t>WCPG reference:</t>
  </si>
  <si>
    <r>
      <t xml:space="preserve">Is this EWCO application based on the final approved WCPG? 
</t>
    </r>
    <r>
      <rPr>
        <i/>
        <sz val="10"/>
        <color theme="1"/>
        <rFont val="Verdana"/>
        <family val="2"/>
      </rPr>
      <t>(select drop-down)</t>
    </r>
  </si>
  <si>
    <t>Low Sensitivity Land Incentives</t>
  </si>
  <si>
    <r>
      <rPr>
        <b/>
        <sz val="11"/>
        <color rgb="FF000000"/>
        <rFont val="Verdana"/>
        <family val="2"/>
      </rPr>
      <t xml:space="preserve">Is your proposal within a low sensitivity area for woodland creation?
</t>
    </r>
    <r>
      <rPr>
        <i/>
        <sz val="10"/>
        <color rgb="FF000000"/>
        <rFont val="Verdana"/>
        <family val="2"/>
      </rPr>
      <t>(select drop-down)</t>
    </r>
  </si>
  <si>
    <r>
      <rPr>
        <b/>
        <sz val="11"/>
        <color rgb="FF000000"/>
        <rFont val="Verdana"/>
        <family val="2"/>
      </rPr>
      <t xml:space="preserve">If eligible, would you like to claim the Low Sensitivity Land Payment (£1,100 per hectare)?
</t>
    </r>
    <r>
      <rPr>
        <i/>
        <sz val="10"/>
        <color rgb="FF000000"/>
        <rFont val="Verdana"/>
        <family val="2"/>
      </rPr>
      <t>(select drop-down)</t>
    </r>
  </si>
  <si>
    <t>Section 2 - Applicant Details</t>
  </si>
  <si>
    <t>EWCO reference:</t>
  </si>
  <si>
    <t>Site/property name:</t>
  </si>
  <si>
    <t>Lead Applicant</t>
  </si>
  <si>
    <t>Title:</t>
  </si>
  <si>
    <t>Forename(s):</t>
  </si>
  <si>
    <t>Surname:</t>
  </si>
  <si>
    <t>Landline telephone number:</t>
  </si>
  <si>
    <t>Mobile telephone number:</t>
  </si>
  <si>
    <t>Email:</t>
  </si>
  <si>
    <t>Address:</t>
  </si>
  <si>
    <t>Town:</t>
  </si>
  <si>
    <t>County:</t>
  </si>
  <si>
    <t>Postcode:</t>
  </si>
  <si>
    <t>Country:</t>
  </si>
  <si>
    <r>
      <t xml:space="preserve">Preferred method of communication:
</t>
    </r>
    <r>
      <rPr>
        <i/>
        <sz val="10"/>
        <color theme="1"/>
        <rFont val="Verdana"/>
        <family val="2"/>
      </rPr>
      <t>(select drop-down)</t>
    </r>
  </si>
  <si>
    <t>Business Details</t>
  </si>
  <si>
    <t>Organisation:</t>
  </si>
  <si>
    <t>Position:</t>
  </si>
  <si>
    <t>Single Business Identifier (SBI):</t>
  </si>
  <si>
    <r>
      <t xml:space="preserve">Company Registration Number:
</t>
    </r>
    <r>
      <rPr>
        <i/>
        <sz val="10"/>
        <color theme="1"/>
        <rFont val="Verdana"/>
        <family val="2"/>
      </rPr>
      <t>(from Companies House)</t>
    </r>
  </si>
  <si>
    <r>
      <t xml:space="preserve">Charity Number:
</t>
    </r>
    <r>
      <rPr>
        <i/>
        <sz val="10"/>
        <color theme="1"/>
        <rFont val="Verdana"/>
        <family val="2"/>
      </rPr>
      <t>(from Charity Commission)</t>
    </r>
  </si>
  <si>
    <r>
      <t xml:space="preserve">Business type:
</t>
    </r>
    <r>
      <rPr>
        <i/>
        <sz val="10"/>
        <color theme="1"/>
        <rFont val="Verdana"/>
        <family val="2"/>
      </rPr>
      <t>(select drop-down)</t>
    </r>
  </si>
  <si>
    <r>
      <t xml:space="preserve">Business size:
</t>
    </r>
    <r>
      <rPr>
        <i/>
        <sz val="10"/>
        <color theme="1"/>
        <rFont val="Verdana"/>
        <family val="2"/>
      </rPr>
      <t>(select drop-down)</t>
    </r>
  </si>
  <si>
    <t>Agent</t>
  </si>
  <si>
    <t>You must complete this section if an agent is authorised to act on behalf of the lead applicant in relation to this application. Agent correspondence in relation to this application will be via the email address stated on the Agent Authority Form. The Lead Applicant is responsible for notifying us of any changes to this arrangement.</t>
  </si>
  <si>
    <r>
      <t xml:space="preserve">Is an agent authorised to act on behalf of the lead applicant for this application?
</t>
    </r>
    <r>
      <rPr>
        <i/>
        <sz val="10"/>
        <color theme="1"/>
        <rFont val="Verdana"/>
        <family val="2"/>
      </rPr>
      <t>(select drop-down)</t>
    </r>
  </si>
  <si>
    <t>Agent name:</t>
  </si>
  <si>
    <r>
      <t xml:space="preserve">Agent Authority Form:
</t>
    </r>
    <r>
      <rPr>
        <i/>
        <sz val="10"/>
        <color theme="1"/>
        <rFont val="Verdana"/>
        <family val="2"/>
      </rPr>
      <t>(select drop-down)</t>
    </r>
  </si>
  <si>
    <t>Engagement &amp; monitoring</t>
  </si>
  <si>
    <t>Please let us know how you heard about EWCO:</t>
  </si>
  <si>
    <r>
      <t xml:space="preserve">How did you hear about us:
</t>
    </r>
    <r>
      <rPr>
        <i/>
        <sz val="10"/>
        <color theme="1"/>
        <rFont val="Verdana"/>
        <family val="2"/>
      </rPr>
      <t>(select drop-down)</t>
    </r>
  </si>
  <si>
    <t>If other, please specify:</t>
  </si>
  <si>
    <t>Agent communication preferences</t>
  </si>
  <si>
    <t>Complete this section if there is an authorised agent for this application.</t>
  </si>
  <si>
    <r>
      <t xml:space="preserve">Agent - Applicant communication preferences:
</t>
    </r>
    <r>
      <rPr>
        <i/>
        <sz val="10"/>
        <color theme="1"/>
        <rFont val="Verdana"/>
        <family val="2"/>
      </rPr>
      <t>(select drop-down)</t>
    </r>
  </si>
  <si>
    <t>Section 3 - Land Summary</t>
  </si>
  <si>
    <t>Forestry Commission Land Information Search</t>
  </si>
  <si>
    <t>Defra MAGIC map</t>
  </si>
  <si>
    <t>Forest Research: Tools and Resources</t>
  </si>
  <si>
    <t>LandIS: Soilscapes map</t>
  </si>
  <si>
    <t>Forestry Commission Operations Note 53: Guidance on cultivation and UKFS compliance for application in England</t>
  </si>
  <si>
    <t>Total gross area (ha):</t>
  </si>
  <si>
    <t>Total net area (ha):</t>
  </si>
  <si>
    <t>A</t>
  </si>
  <si>
    <t>B</t>
  </si>
  <si>
    <t>C</t>
  </si>
  <si>
    <t>D</t>
  </si>
  <si>
    <t>E</t>
  </si>
  <si>
    <t>F</t>
  </si>
  <si>
    <t>G</t>
  </si>
  <si>
    <t>H</t>
  </si>
  <si>
    <t>I</t>
  </si>
  <si>
    <t>J</t>
  </si>
  <si>
    <t>K</t>
  </si>
  <si>
    <t>L</t>
  </si>
  <si>
    <t>M</t>
  </si>
  <si>
    <t>N</t>
  </si>
  <si>
    <t>O</t>
  </si>
  <si>
    <t>P</t>
  </si>
  <si>
    <t>Q</t>
  </si>
  <si>
    <t>Land Summary</t>
  </si>
  <si>
    <t>Natural Colonisation</t>
  </si>
  <si>
    <t>Soil Type &amp; Cultivation</t>
  </si>
  <si>
    <t>Designations</t>
  </si>
  <si>
    <t>Agri-environment agreements</t>
  </si>
  <si>
    <t>Hide</t>
  </si>
  <si>
    <r>
      <t xml:space="preserve">ID
</t>
    </r>
    <r>
      <rPr>
        <sz val="10.5"/>
        <color theme="1"/>
        <rFont val="Verdana"/>
        <family val="2"/>
      </rPr>
      <t>(auto)</t>
    </r>
  </si>
  <si>
    <r>
      <rPr>
        <b/>
        <sz val="10.5"/>
        <color theme="0"/>
        <rFont val="Verdana"/>
        <family val="2"/>
      </rPr>
      <t xml:space="preserve">
Central grid reference and compartment reference 
</t>
    </r>
    <r>
      <rPr>
        <sz val="10.5"/>
        <color theme="0"/>
        <rFont val="Verdana"/>
        <family val="2"/>
      </rPr>
      <t xml:space="preserve">(or Parcel ID where applicable)
</t>
    </r>
  </si>
  <si>
    <r>
      <rPr>
        <b/>
        <sz val="10.5"/>
        <color theme="0"/>
        <rFont val="Verdana"/>
        <family val="2"/>
      </rPr>
      <t xml:space="preserve">
Gross area of compartment</t>
    </r>
    <r>
      <rPr>
        <sz val="10.5"/>
        <color theme="0"/>
        <rFont val="Verdana"/>
        <family val="2"/>
      </rPr>
      <t xml:space="preserve">
</t>
    </r>
    <r>
      <rPr>
        <i/>
        <sz val="10.5"/>
        <color theme="0"/>
        <rFont val="Verdana"/>
        <family val="2"/>
      </rPr>
      <t>(gross hectares, including open space)</t>
    </r>
  </si>
  <si>
    <r>
      <rPr>
        <b/>
        <sz val="10.5"/>
        <color theme="0"/>
        <rFont val="Verdana"/>
        <family val="2"/>
      </rPr>
      <t xml:space="preserve">
Current compartment land use</t>
    </r>
    <r>
      <rPr>
        <sz val="10.5"/>
        <color theme="0"/>
        <rFont val="Verdana"/>
        <family val="2"/>
      </rPr>
      <t xml:space="preserve">
</t>
    </r>
    <r>
      <rPr>
        <i/>
        <sz val="10.5"/>
        <color theme="0"/>
        <rFont val="Verdana"/>
        <family val="2"/>
      </rPr>
      <t>(Please select from 
dropdown)</t>
    </r>
  </si>
  <si>
    <t xml:space="preserve">
Proposed % integral open space</t>
  </si>
  <si>
    <r>
      <t xml:space="preserve">
Proposed net area of woodland creation - excluding open space (ha)
</t>
    </r>
    <r>
      <rPr>
        <sz val="10.5"/>
        <color theme="0"/>
        <rFont val="Verdana"/>
        <family val="2"/>
      </rPr>
      <t xml:space="preserve">
(auto)</t>
    </r>
  </si>
  <si>
    <r>
      <t xml:space="preserve">
</t>
    </r>
    <r>
      <rPr>
        <b/>
        <sz val="10.5"/>
        <color theme="0"/>
        <rFont val="Verdana"/>
        <family val="2"/>
      </rPr>
      <t>Will natural colonisation be used as a proposed establishment method in this compartment?</t>
    </r>
    <r>
      <rPr>
        <sz val="10.5"/>
        <color theme="0"/>
        <rFont val="Verdana"/>
        <family val="2"/>
      </rPr>
      <t xml:space="preserve">
</t>
    </r>
    <r>
      <rPr>
        <i/>
        <sz val="10.5"/>
        <color theme="0"/>
        <rFont val="Verdana"/>
        <family val="2"/>
      </rPr>
      <t>(Please select from dropdown)</t>
    </r>
  </si>
  <si>
    <r>
      <rPr>
        <b/>
        <sz val="10.5"/>
        <color theme="0"/>
        <rFont val="Verdana"/>
        <family val="2"/>
      </rPr>
      <t xml:space="preserve">
If yes, what amount of the net area will this cover?</t>
    </r>
    <r>
      <rPr>
        <sz val="10.5"/>
        <color theme="0"/>
        <rFont val="Verdana"/>
        <family val="2"/>
      </rPr>
      <t xml:space="preserve"> </t>
    </r>
    <r>
      <rPr>
        <b/>
        <sz val="10.5"/>
        <color theme="0"/>
        <rFont val="Verdana"/>
        <family val="2"/>
      </rPr>
      <t>(ha)</t>
    </r>
  </si>
  <si>
    <r>
      <t xml:space="preserve">
If yes, what is the predominant expected colonisation species?
</t>
    </r>
    <r>
      <rPr>
        <i/>
        <sz val="10.5"/>
        <color theme="0"/>
        <rFont val="Verdana"/>
        <family val="2"/>
      </rPr>
      <t>(Please select from dropdown)</t>
    </r>
    <r>
      <rPr>
        <b/>
        <sz val="10.5"/>
        <color theme="0"/>
        <rFont val="Verdana"/>
        <family val="2"/>
      </rPr>
      <t xml:space="preserve">
</t>
    </r>
    <r>
      <rPr>
        <i/>
        <sz val="10.5"/>
        <color theme="0"/>
        <rFont val="Verdana"/>
        <family val="2"/>
      </rPr>
      <t xml:space="preserve">
(use Species List for reference)</t>
    </r>
  </si>
  <si>
    <r>
      <t xml:space="preserve">
Soil Type
</t>
    </r>
    <r>
      <rPr>
        <i/>
        <sz val="10.5"/>
        <color theme="0"/>
        <rFont val="Verdana"/>
        <family val="2"/>
      </rPr>
      <t>(Please select from dropdown)</t>
    </r>
  </si>
  <si>
    <r>
      <t xml:space="preserve">
Proposed cultivation technique
</t>
    </r>
    <r>
      <rPr>
        <b/>
        <i/>
        <sz val="10.5"/>
        <color theme="0"/>
        <rFont val="Verdana"/>
        <family val="2"/>
      </rPr>
      <t xml:space="preserve"> </t>
    </r>
    <r>
      <rPr>
        <i/>
        <sz val="10.5"/>
        <color theme="0"/>
        <rFont val="Verdana"/>
        <family val="2"/>
      </rPr>
      <t>(Please select from dropdown)</t>
    </r>
  </si>
  <si>
    <t xml:space="preserve">
Does this site have a statutory designation?</t>
  </si>
  <si>
    <r>
      <rPr>
        <b/>
        <sz val="10.5"/>
        <color theme="0"/>
        <rFont val="Verdana"/>
        <family val="2"/>
      </rPr>
      <t xml:space="preserve">
If yes, what type of designation(s)?</t>
    </r>
    <r>
      <rPr>
        <sz val="10.5"/>
        <color theme="0"/>
        <rFont val="Verdana"/>
        <family val="2"/>
      </rPr>
      <t xml:space="preserve">
</t>
    </r>
    <r>
      <rPr>
        <i/>
        <sz val="10.5"/>
        <color theme="0"/>
        <rFont val="Verdana"/>
        <family val="2"/>
      </rPr>
      <t xml:space="preserve">
(e.g. National Park, SSSI, SAC, AONB, Scheduled Monument, …)
(if more than one, separate with comma ",")</t>
    </r>
  </si>
  <si>
    <r>
      <rPr>
        <b/>
        <sz val="10.5"/>
        <color theme="0"/>
        <rFont val="Verdana"/>
        <family val="2"/>
      </rPr>
      <t xml:space="preserve">
Is there one or more current grant agreement(s) in this cpt?</t>
    </r>
    <r>
      <rPr>
        <sz val="10.5"/>
        <color theme="0"/>
        <rFont val="Verdana"/>
        <family val="2"/>
      </rPr>
      <t xml:space="preserve">
</t>
    </r>
    <r>
      <rPr>
        <i/>
        <sz val="10.5"/>
        <color theme="0"/>
        <rFont val="Verdana"/>
        <family val="2"/>
      </rPr>
      <t>(Please select from dropdown)</t>
    </r>
    <r>
      <rPr>
        <sz val="10.5"/>
        <color theme="0"/>
        <rFont val="Verdana"/>
        <family val="2"/>
      </rPr>
      <t xml:space="preserve">
</t>
    </r>
    <r>
      <rPr>
        <i/>
        <sz val="10.5"/>
        <color theme="0"/>
        <rFont val="Verdana"/>
        <family val="2"/>
      </rPr>
      <t>Note: if yes, your application may still be accepted</t>
    </r>
  </si>
  <si>
    <r>
      <rPr>
        <b/>
        <sz val="10.5"/>
        <color theme="0"/>
        <rFont val="Verdana"/>
        <family val="2"/>
      </rPr>
      <t xml:space="preserve">
If yes, confirm the type(s) of current grant agreement(s) in this cpt?</t>
    </r>
    <r>
      <rPr>
        <sz val="10.5"/>
        <color theme="0"/>
        <rFont val="Verdana"/>
        <family val="2"/>
      </rPr>
      <t xml:space="preserve">
</t>
    </r>
    <r>
      <rPr>
        <i/>
        <sz val="10.5"/>
        <color theme="0"/>
        <rFont val="Verdana"/>
        <family val="2"/>
      </rPr>
      <t>(e.g. HLS, ELS, CS Mid Tier, …)</t>
    </r>
    <r>
      <rPr>
        <sz val="10.5"/>
        <color theme="0"/>
        <rFont val="Verdana"/>
        <family val="2"/>
      </rPr>
      <t xml:space="preserve">
</t>
    </r>
    <r>
      <rPr>
        <i/>
        <sz val="10.5"/>
        <color theme="0"/>
        <rFont val="Verdana"/>
        <family val="2"/>
      </rPr>
      <t>(if more than one, separate with comma ",")</t>
    </r>
  </si>
  <si>
    <r>
      <t xml:space="preserve">
If yes, what is the reference for the current grant agreement(s)?
</t>
    </r>
    <r>
      <rPr>
        <i/>
        <sz val="10.5"/>
        <color theme="0"/>
        <rFont val="Verdana"/>
        <family val="2"/>
      </rPr>
      <t>(if more than one, separate with comma ",")</t>
    </r>
  </si>
  <si>
    <r>
      <rPr>
        <b/>
        <sz val="10.5"/>
        <color theme="0"/>
        <rFont val="Verdana"/>
        <family val="2"/>
      </rPr>
      <t xml:space="preserve">
If yes, what is the expiry date of the current grant agreement(s)?</t>
    </r>
    <r>
      <rPr>
        <sz val="10.5"/>
        <color theme="0"/>
        <rFont val="Verdana"/>
        <family val="2"/>
      </rPr>
      <t xml:space="preserve">
(dd/mm/yyyy)
</t>
    </r>
    <r>
      <rPr>
        <i/>
        <sz val="10.5"/>
        <color theme="0"/>
        <rFont val="Verdana"/>
        <family val="2"/>
      </rPr>
      <t>(if more than one, separate with comma ",")</t>
    </r>
  </si>
  <si>
    <t>E.g.</t>
  </si>
  <si>
    <t>GR 123 456, 1a</t>
  </si>
  <si>
    <t>Arable</t>
  </si>
  <si>
    <t>Yes</t>
  </si>
  <si>
    <t>Native broadleaf</t>
  </si>
  <si>
    <t>Brown earths</t>
  </si>
  <si>
    <t>Hand screefing only</t>
  </si>
  <si>
    <t>SSSI</t>
  </si>
  <si>
    <t>ELS</t>
  </si>
  <si>
    <t>Woodland Creation Plan 1 - Outline</t>
  </si>
  <si>
    <t>Outline</t>
  </si>
  <si>
    <r>
      <t xml:space="preserve">What is the long term vision for the new woodland?
</t>
    </r>
    <r>
      <rPr>
        <i/>
        <sz val="11"/>
        <color theme="1"/>
        <rFont val="Verdana"/>
        <family val="2"/>
      </rPr>
      <t>Please see EWCO priority objectives on tab '9 - Scoring' which should inform your vision.</t>
    </r>
    <r>
      <rPr>
        <b/>
        <sz val="11"/>
        <color theme="1"/>
        <rFont val="Verdana"/>
        <family val="2"/>
      </rPr>
      <t xml:space="preserve">
</t>
    </r>
  </si>
  <si>
    <r>
      <t xml:space="preserve">Further notes:
</t>
    </r>
    <r>
      <rPr>
        <i/>
        <sz val="11"/>
        <color theme="1"/>
        <rFont val="Verdana"/>
        <family val="2"/>
      </rPr>
      <t>Include details of any additional planting that you will be carrying out that is not included in this application and a summary of any capital items required to establish and protect your woodland (see '6 - Standard Cost Items').</t>
    </r>
    <r>
      <rPr>
        <b/>
        <sz val="11"/>
        <color theme="1"/>
        <rFont val="Verdana"/>
        <family val="2"/>
      </rPr>
      <t xml:space="preserve">
</t>
    </r>
  </si>
  <si>
    <t>How many hectares of afforestation have been completed (i.e., planted but not necessarily established) on adjacent sites within the past five years?</t>
  </si>
  <si>
    <t>Any EIA afforestation projects completed (i.e., planted but not established) within the last five years that are adjacent to your proposal must be considered by the FC when reviewing your proposal. This may change your proposal area and therefore how the FC processes your application. If in doubt please get in touch with the FC to see whether it should be considered adjacent for the purpose of EIA thresholds.</t>
  </si>
  <si>
    <r>
      <t>Total gross area of your proposal (ha) including this application and above adjacent projects</t>
    </r>
    <r>
      <rPr>
        <i/>
        <sz val="11"/>
        <color theme="1"/>
        <rFont val="Verdana"/>
        <family val="2"/>
      </rPr>
      <t xml:space="preserve"> 
</t>
    </r>
    <r>
      <rPr>
        <i/>
        <sz val="10"/>
        <color theme="1"/>
        <rFont val="Verdana"/>
        <family val="2"/>
      </rPr>
      <t>(auto-calculated)</t>
    </r>
  </si>
  <si>
    <r>
      <t xml:space="preserve">Do adjacent projects sit within or affect additional sensitive areas not covered by your proposal? 
</t>
    </r>
    <r>
      <rPr>
        <i/>
        <sz val="10"/>
        <color theme="1"/>
        <rFont val="Verdana"/>
        <family val="2"/>
      </rPr>
      <t>(select drop-down)</t>
    </r>
  </si>
  <si>
    <t xml:space="preserve">Woodland Creation Plan 2 - Objectives &amp; Threats </t>
  </si>
  <si>
    <t>The UK Forestry Standard</t>
  </si>
  <si>
    <t>Design techniques for forest management planning: practice guide (pp. 10-11)</t>
  </si>
  <si>
    <t>Objectives &amp; Threats</t>
  </si>
  <si>
    <t>Woodland Creation Objective</t>
  </si>
  <si>
    <t>Threat(s) to achieving this objective (if any)</t>
  </si>
  <si>
    <t>Measures to be undertaken to mitigate threat(s)</t>
  </si>
  <si>
    <t>E.g., By the end of Year 10 to have created 5 ha of woodland habitat for priority species black grouse along moorland edge.</t>
  </si>
  <si>
    <t>E.g., Deer browsing</t>
  </si>
  <si>
    <t>E.g., Deer fencing to be installed around compartment 1, with tree shelters used in compartment 2.</t>
  </si>
  <si>
    <t>Woodland Creation Plan 3 - Constraints</t>
  </si>
  <si>
    <t>Please complete details of any designations on the land in your application using the following table. You should also provide evidence of any advice obtained; for example, from Natural England.</t>
  </si>
  <si>
    <r>
      <rPr>
        <b/>
        <sz val="11"/>
        <color theme="0"/>
        <rFont val="Verdana"/>
        <family val="2"/>
      </rPr>
      <t xml:space="preserve">
Designation</t>
    </r>
    <r>
      <rPr>
        <sz val="11"/>
        <color theme="0"/>
        <rFont val="Verdana"/>
        <family val="2"/>
      </rPr>
      <t xml:space="preserve">
</t>
    </r>
    <r>
      <rPr>
        <i/>
        <sz val="11"/>
        <color theme="0"/>
        <rFont val="Verdana"/>
        <family val="2"/>
      </rPr>
      <t>Land owners are legally obliged to take account of these designations</t>
    </r>
  </si>
  <si>
    <r>
      <rPr>
        <b/>
        <sz val="11"/>
        <color rgb="FFFFFFFF"/>
        <rFont val="Verdana"/>
        <family val="2"/>
      </rPr>
      <t xml:space="preserve">
Present on the land in your application?
</t>
    </r>
    <r>
      <rPr>
        <i/>
        <sz val="10"/>
        <color rgb="FFFFFFFF"/>
        <rFont val="Verdana"/>
        <family val="2"/>
      </rPr>
      <t>(select drop-down)</t>
    </r>
  </si>
  <si>
    <r>
      <rPr>
        <b/>
        <sz val="11"/>
        <color theme="0"/>
        <rFont val="Verdana"/>
        <family val="2"/>
      </rPr>
      <t xml:space="preserve">
Adjacent land, or land that could be affected by your application?
</t>
    </r>
    <r>
      <rPr>
        <i/>
        <sz val="10"/>
        <color theme="0"/>
        <rFont val="Verdana"/>
        <family val="2"/>
      </rPr>
      <t>(select drop-down)</t>
    </r>
  </si>
  <si>
    <r>
      <rPr>
        <b/>
        <sz val="11"/>
        <color theme="0"/>
        <rFont val="Verdana"/>
        <family val="2"/>
      </rPr>
      <t xml:space="preserve">
If yes, which compartment(s) are affected?
</t>
    </r>
    <r>
      <rPr>
        <i/>
        <sz val="10"/>
        <color theme="0"/>
        <rFont val="Verdana"/>
        <family val="2"/>
      </rPr>
      <t>(list all if multiple)</t>
    </r>
  </si>
  <si>
    <r>
      <rPr>
        <b/>
        <sz val="11"/>
        <color theme="0"/>
        <rFont val="Verdana"/>
        <family val="2"/>
      </rPr>
      <t xml:space="preserve">
Designation Details
</t>
    </r>
    <r>
      <rPr>
        <i/>
        <sz val="11"/>
        <color theme="0"/>
        <rFont val="Verdana"/>
        <family val="2"/>
      </rPr>
      <t>(E.g., name and reference number)</t>
    </r>
  </si>
  <si>
    <r>
      <rPr>
        <b/>
        <sz val="11"/>
        <color theme="0"/>
        <rFont val="Verdana"/>
        <family val="2"/>
      </rPr>
      <t xml:space="preserve">
Mitigation</t>
    </r>
    <r>
      <rPr>
        <sz val="11"/>
        <color theme="0"/>
        <rFont val="Verdana"/>
        <family val="2"/>
      </rPr>
      <t xml:space="preserve">
</t>
    </r>
    <r>
      <rPr>
        <i/>
        <sz val="11"/>
        <color theme="0"/>
        <rFont val="Verdana"/>
        <family val="2"/>
      </rPr>
      <t>How will you ensure that the designated area(s) is maintained in line with your legal responsibilities 
in connection to your proposal?</t>
    </r>
  </si>
  <si>
    <r>
      <rPr>
        <b/>
        <sz val="10.5"/>
        <color theme="1"/>
        <rFont val="Verdana"/>
        <family val="2"/>
      </rPr>
      <t>Is evidence on the checks you have made included with your application?</t>
    </r>
    <r>
      <rPr>
        <sz val="10.5"/>
        <color theme="1"/>
        <rFont val="Verdana"/>
        <family val="2"/>
      </rPr>
      <t xml:space="preserve"> 
</t>
    </r>
    <r>
      <rPr>
        <i/>
        <sz val="10.5"/>
        <color theme="1"/>
        <rFont val="Verdana"/>
        <family val="2"/>
      </rPr>
      <t>(Select Yes or No from the dropdown)</t>
    </r>
  </si>
  <si>
    <r>
      <t xml:space="preserve">
Site of Special Scientific Interest (SSSI), or Proposed SSSI (PSSSI)
</t>
    </r>
    <r>
      <rPr>
        <i/>
        <sz val="10"/>
        <color rgb="FF000000"/>
        <rFont val="Verdana"/>
        <family val="2"/>
      </rPr>
      <t xml:space="preserve">Although Sites of Special Scientific Interest are mapped,
proposed SSSIs are not. If your land has been proposed as an SSSI then the land owner will have received communications from Natural England about the proposal. Declare the proposed SSSI here. If you have not received a notification from Natural England then you may assume that the land is not a proposed SSSI. Agents must check with their clients prior to making this assumption.
</t>
    </r>
  </si>
  <si>
    <t xml:space="preserve">
National Park
</t>
  </si>
  <si>
    <r>
      <t xml:space="preserve">
The Norfolk Broads
</t>
    </r>
    <r>
      <rPr>
        <i/>
        <sz val="10.5"/>
        <color theme="1"/>
        <rFont val="Verdana"/>
        <family val="2"/>
      </rPr>
      <t xml:space="preserve">
Mapped as a National Park.
</t>
    </r>
  </si>
  <si>
    <t xml:space="preserve">
World Heritage Site, including their designated buffer zone
</t>
  </si>
  <si>
    <t xml:space="preserve">
Scheduled Monument
</t>
  </si>
  <si>
    <t xml:space="preserve">
Area of Outstanding Natural Beauty (AONB)
</t>
  </si>
  <si>
    <t xml:space="preserve">
Special Area of Conservation (SAC)
</t>
  </si>
  <si>
    <t xml:space="preserve">
Special Protection Area (SPA)
</t>
  </si>
  <si>
    <t xml:space="preserve">
Ramsar Sites
</t>
  </si>
  <si>
    <t xml:space="preserve">
National Nature Reserve
</t>
  </si>
  <si>
    <r>
      <t xml:space="preserve">
Local Nature Reserves and Local Wildlife Sites </t>
    </r>
    <r>
      <rPr>
        <sz val="10.5"/>
        <color theme="1"/>
        <rFont val="Verdana"/>
        <family val="2"/>
      </rPr>
      <t>(including Sites of Importance for Nature Conservation (SINCs), Sites of Nature Conservation Importance (SNCIs) and County Wildlife Sites).</t>
    </r>
    <r>
      <rPr>
        <b/>
        <sz val="10.5"/>
        <color theme="1"/>
        <rFont val="Verdana"/>
        <family val="2"/>
      </rPr>
      <t xml:space="preserve">
</t>
    </r>
    <r>
      <rPr>
        <i/>
        <sz val="10"/>
        <color theme="1"/>
        <rFont val="Verdana"/>
        <family val="2"/>
      </rPr>
      <t>The forestry EIA regulations list ‘local’ nature reserves
that are not designated by local authorities as a ‘sensitive area.’ These are nature reserves that are designated by bodies other than the local authority, such as a National Park Authority or town or parish council. There are fewer nature reserves that are in this category. 'Local Nature Reserves' will be mapped on Forestry Commission’s Land Information Search and DEFRA’S MAGIC Map.
Local Wildlife Sites are not currently mapped on LIS. For LWS boundary information, contact your Local Environmental Records Centre.
If a search indicates a local nature reserve on your land, check Natural England’s Designated Sites page to see whether its declaring authority is a local authority (such as a borough or county council) or otherwise (e.g. a National Park Authority). If the declaring authority is not a local authority, the local nature reserve will be considered a sensitive area.</t>
    </r>
    <r>
      <rPr>
        <b/>
        <sz val="10.5"/>
        <color theme="1"/>
        <rFont val="Verdana"/>
        <family val="2"/>
      </rPr>
      <t xml:space="preserve">
</t>
    </r>
  </si>
  <si>
    <t>Other constraints</t>
  </si>
  <si>
    <t>(select drop-down)</t>
  </si>
  <si>
    <t>Comments</t>
  </si>
  <si>
    <r>
      <t xml:space="preserve">Is the whole of the proposal within a Low Risk area for woodland creation as mapped? </t>
    </r>
    <r>
      <rPr>
        <i/>
        <sz val="10"/>
        <color theme="1"/>
        <rFont val="Verdana"/>
        <family val="2"/>
      </rPr>
      <t>(select drop-down)</t>
    </r>
  </si>
  <si>
    <t>This information layer is pre-screened for major environmental and land use concerns and confirming this layer is in place will help the FC make its determination. When you run the search, low risk land will appear as a ‘low risk area for woodland creation.’</t>
  </si>
  <si>
    <r>
      <rPr>
        <b/>
        <sz val="11"/>
        <color theme="1"/>
        <rFont val="Verdana"/>
        <family val="2"/>
      </rPr>
      <t xml:space="preserve">Have you considered the impact this proposal will have on wild birds, the area and diversity habitat(s) for wild birds?
</t>
    </r>
    <r>
      <rPr>
        <i/>
        <sz val="10"/>
        <color theme="1"/>
        <rFont val="Verdana"/>
        <family val="2"/>
      </rPr>
      <t>(select drop-down)</t>
    </r>
  </si>
  <si>
    <t>Please specify the expected impact and how you intend to mitigate this in the comments box.</t>
  </si>
  <si>
    <r>
      <rPr>
        <b/>
        <sz val="11"/>
        <color theme="1"/>
        <rFont val="Verdana"/>
        <family val="2"/>
      </rPr>
      <t xml:space="preserve">Are you aware of the Good Practice to safeguard European Protected Species (EPS) during forestry operations and the need to obtain a licence if you cannot comply with the Good Practice? </t>
    </r>
    <r>
      <rPr>
        <b/>
        <sz val="10.5"/>
        <color theme="1"/>
        <rFont val="Verdana"/>
        <family val="2"/>
      </rPr>
      <t xml:space="preserve">
</t>
    </r>
    <r>
      <rPr>
        <i/>
        <sz val="10"/>
        <color theme="1"/>
        <rFont val="Verdana"/>
        <family val="2"/>
      </rPr>
      <t>(select drop-down)</t>
    </r>
  </si>
  <si>
    <r>
      <t xml:space="preserve">Are you aware of the Good Practice to safeguard badgers during forestry operations and the need to obtain a licence if you cannot comply with the Good Practice?
</t>
    </r>
    <r>
      <rPr>
        <i/>
        <sz val="10"/>
        <color theme="1"/>
        <rFont val="Verdana"/>
        <family val="2"/>
      </rPr>
      <t>(select drop-down)</t>
    </r>
  </si>
  <si>
    <r>
      <rPr>
        <b/>
        <sz val="11"/>
        <color theme="1"/>
        <rFont val="Verdana"/>
        <family val="2"/>
      </rPr>
      <t xml:space="preserve">Is the woodland being created in the catchment of a water body which has a designation (E.g., a Special Area of Conservation)? </t>
    </r>
    <r>
      <rPr>
        <b/>
        <sz val="10.5"/>
        <color theme="1"/>
        <rFont val="Verdana"/>
        <family val="2"/>
      </rPr>
      <t xml:space="preserve">
</t>
    </r>
    <r>
      <rPr>
        <i/>
        <sz val="10"/>
        <color theme="1"/>
        <rFont val="Verdana"/>
        <family val="2"/>
      </rPr>
      <t>(select drop-down)</t>
    </r>
  </si>
  <si>
    <t>If yes, please explain the potential effects this new woodland might have on the designated water body and explain how you will ensure the designated feature(s) is/are maintained.</t>
  </si>
  <si>
    <r>
      <rPr>
        <b/>
        <sz val="11"/>
        <color theme="1"/>
        <rFont val="Verdana"/>
        <family val="2"/>
      </rPr>
      <t>Have you undertaken a wildfire risk assessment and can demonstrate effective control measures to protect new and existing forests, woodlands and other surrounding land uses?</t>
    </r>
    <r>
      <rPr>
        <b/>
        <sz val="10.5"/>
        <color theme="1"/>
        <rFont val="Verdana"/>
        <family val="2"/>
      </rPr>
      <t xml:space="preserve">
</t>
    </r>
    <r>
      <rPr>
        <i/>
        <sz val="10"/>
        <color theme="1"/>
        <rFont val="Verdana"/>
        <family val="2"/>
      </rPr>
      <t>(select drop-down)</t>
    </r>
  </si>
  <si>
    <t>Woodland Creation Plan 4 - Environmental Checks</t>
  </si>
  <si>
    <t>Forestry EIA Application Guidance for Afforestation</t>
  </si>
  <si>
    <t xml:space="preserve">Supporting Forestry Commission Guidance on EIA Afforestation </t>
  </si>
  <si>
    <t>HABITATS</t>
  </si>
  <si>
    <r>
      <t xml:space="preserve">Check
</t>
    </r>
    <r>
      <rPr>
        <i/>
        <sz val="10"/>
        <color theme="0"/>
        <rFont val="Verdana"/>
        <family val="2"/>
      </rPr>
      <t>(select drop-down)</t>
    </r>
  </si>
  <si>
    <t>If yes, which compartment(s) is affected?</t>
  </si>
  <si>
    <r>
      <rPr>
        <b/>
        <sz val="11"/>
        <color theme="0"/>
        <rFont val="Verdana"/>
        <family val="2"/>
      </rPr>
      <t>Details</t>
    </r>
    <r>
      <rPr>
        <sz val="11"/>
        <color theme="0"/>
        <rFont val="Verdana"/>
        <family val="2"/>
      </rPr>
      <t xml:space="preserve">
(E.g., habitat feature - "pond")</t>
    </r>
  </si>
  <si>
    <r>
      <rPr>
        <b/>
        <sz val="11"/>
        <color theme="0"/>
        <rFont val="Verdana"/>
        <family val="2"/>
      </rPr>
      <t>Mitigation</t>
    </r>
    <r>
      <rPr>
        <sz val="11"/>
        <color theme="0"/>
        <rFont val="Verdana"/>
        <family val="2"/>
      </rPr>
      <t xml:space="preserve">
How will you ensure that impacts from your proposal on these features are accounted for and mitigated where possible?</t>
    </r>
  </si>
  <si>
    <t>Evidence</t>
  </si>
  <si>
    <r>
      <rPr>
        <b/>
        <sz val="10.5"/>
        <color theme="1"/>
        <rFont val="Verdana"/>
        <family val="2"/>
      </rPr>
      <t>Have any priority habitats (under section 41 of the Natural Environment and Rural Communities Act 2006) or habitat features been identified within, or which may be affected by, the proposal area?</t>
    </r>
    <r>
      <rPr>
        <sz val="10.5"/>
        <color theme="1"/>
        <rFont val="Verdana"/>
        <family val="2"/>
      </rPr>
      <t xml:space="preserve">
</t>
    </r>
    <r>
      <rPr>
        <i/>
        <sz val="10.5"/>
        <color theme="1"/>
        <rFont val="Verdana"/>
        <family val="2"/>
      </rPr>
      <t>Defra’s MAGIC map will show whether your site has been mapped as a priority habitat. Go to Habitats and Species &gt; Various Priority Habitat Inventory layers to check.</t>
    </r>
  </si>
  <si>
    <t>You must provide evidence of this check by providing a map from Defra's MAGIC service.</t>
  </si>
  <si>
    <r>
      <t xml:space="preserve">Have any protected species or species of principal importance, or other species important to the area, been identified within or which may be affected by the proposal area?
</t>
    </r>
    <r>
      <rPr>
        <i/>
        <sz val="10.5"/>
        <color theme="1"/>
        <rFont val="Verdana"/>
        <family val="2"/>
      </rPr>
      <t>You must contact your Local Environment Record Centre (LERC) for information regarding habitats and species recorded on your land.</t>
    </r>
  </si>
  <si>
    <t>You must contact your Local Environment Record Centre (LERC) and provide evidence that you have completed these checks with your application.
Please complete WCP 5 - Mandatory Contacts.</t>
  </si>
  <si>
    <t>You can use Defra’s MAGIC map and the Forestry Commission Map Browser to check for nearby RSPB reserves and RSPB important bird areas, and priority creation areas for red squirrels:</t>
  </si>
  <si>
    <t>HISTORIC ENVIRONMENT</t>
  </si>
  <si>
    <r>
      <rPr>
        <b/>
        <sz val="11"/>
        <color theme="0"/>
        <rFont val="Verdana"/>
        <family val="2"/>
      </rPr>
      <t>Details</t>
    </r>
    <r>
      <rPr>
        <sz val="11"/>
        <color theme="0"/>
        <rFont val="Verdana"/>
        <family val="2"/>
      </rPr>
      <t xml:space="preserve"> 
E.g., National Heritage List number(s), HER record number(s) and name(s), HLC type</t>
    </r>
  </si>
  <si>
    <r>
      <rPr>
        <b/>
        <sz val="11"/>
        <color theme="0"/>
        <rFont val="Verdana"/>
        <family val="2"/>
      </rPr>
      <t>Mitigation</t>
    </r>
    <r>
      <rPr>
        <sz val="11"/>
        <color theme="0"/>
        <rFont val="Verdana"/>
        <family val="2"/>
      </rPr>
      <t xml:space="preserve">
How will you ensure that impacts from your proposal on the historic environment are 
accounted for and mitigated where possible?</t>
    </r>
  </si>
  <si>
    <r>
      <rPr>
        <b/>
        <sz val="10.5"/>
        <color theme="1"/>
        <rFont val="Verdana"/>
        <family val="2"/>
      </rPr>
      <t xml:space="preserve">Are there any designated heritage assets to consider? </t>
    </r>
    <r>
      <rPr>
        <sz val="10.5"/>
        <color theme="1"/>
        <rFont val="Verdana"/>
        <family val="2"/>
      </rPr>
      <t xml:space="preserve">
(E.g. World Heritage Sites and their buffer zones, Scheduled Monuments, Listed Buildings, Conservation Areas, Registered Battlefields or Registered Parks and Gardens)
</t>
    </r>
    <r>
      <rPr>
        <i/>
        <sz val="10.5"/>
        <color theme="1"/>
        <rFont val="Verdana"/>
        <family val="2"/>
      </rPr>
      <t>You can use Defra's MAGIC map and correspond with the relevant Historic England area team:</t>
    </r>
  </si>
  <si>
    <t>For designated heritage assets please provide a map taken from Defra's MAGIC map and correspondence with the relevant Historic England area team.</t>
  </si>
  <si>
    <t xml:space="preserve">Defra MAGIC map
</t>
  </si>
  <si>
    <r>
      <rPr>
        <b/>
        <sz val="10.5"/>
        <color rgb="FF000000"/>
        <rFont val="Verdana"/>
        <family val="2"/>
      </rPr>
      <t xml:space="preserve">Have any local historic environment records identified features which may be affected by your proposal?
</t>
    </r>
    <r>
      <rPr>
        <i/>
        <sz val="10.5"/>
        <color rgb="FF000000"/>
        <rFont val="Verdana"/>
        <family val="2"/>
      </rPr>
      <t xml:space="preserve">Please contact your local Historic Environment Record Centre / Archaelogy service.
</t>
    </r>
  </si>
  <si>
    <t>You must contact your Local Authority Historic Environment / Archaeology Service and obtain Historic Environment Record (HER) and Historic Landscape Characterisation (HLC) maps. 
If local HLC data is not available, national HLC available in the ‘Landscape’ section of Defra’s MAGIC map can be used.
Please complete WCP 5 - Mandatory Contacts.</t>
  </si>
  <si>
    <t>WATER &amp; SOILS</t>
  </si>
  <si>
    <r>
      <t xml:space="preserve">Check
</t>
    </r>
    <r>
      <rPr>
        <i/>
        <sz val="11"/>
        <color theme="0"/>
        <rFont val="Verdana"/>
        <family val="2"/>
      </rPr>
      <t>(select drop-down)</t>
    </r>
  </si>
  <si>
    <t>Details</t>
  </si>
  <si>
    <r>
      <rPr>
        <b/>
        <sz val="11"/>
        <color theme="0"/>
        <rFont val="Verdana"/>
        <family val="2"/>
      </rPr>
      <t>Mitigation</t>
    </r>
    <r>
      <rPr>
        <sz val="11"/>
        <color theme="0"/>
        <rFont val="Verdana"/>
        <family val="2"/>
      </rPr>
      <t xml:space="preserve">
How will you ensure that impacts from your proposal on water are accounted for and mitigated where possible?</t>
    </r>
  </si>
  <si>
    <t xml:space="preserve">Have any public or private drinking water supplies been identified within the proposal area, or which may be affected by the project?
</t>
  </si>
  <si>
    <t>Please evidence consultation with the Environment Agency or others in WCP 5 - Contacts, where appropriate.</t>
  </si>
  <si>
    <t xml:space="preserve">Drinking Water Inspectorate: Private Water Supplies
</t>
  </si>
  <si>
    <t>Is the proposal in an area identified by the Environment Agency where groundwater are at poor quantitative status?</t>
  </si>
  <si>
    <t xml:space="preserve">You can identify poor quantitative status by using the Forestry Commission Browser layer: Data &lt; Targeting and scoring &lt; W4W Less-than-good Quantitative Status
</t>
  </si>
  <si>
    <t xml:space="preserve">Forestry Commission Map Browser
</t>
  </si>
  <si>
    <t xml:space="preserve">Is the proposal in an area identified by the Environment Agency where acidification of surface water is an issue?
</t>
  </si>
  <si>
    <t xml:space="preserve">You can use the Forestry Commission Browser layer: Data &lt; Targeting and scoring &lt; CS Water – Water Quality – Acidification. You should look for areas that are ‘failing to meet good status’ and at ‘risk of failure’. 
</t>
  </si>
  <si>
    <t xml:space="preserve">Is the proposal adjacent to a watercourse and/or does it affect flood defence structures or facilities?
</t>
  </si>
  <si>
    <t xml:space="preserve">You can use the Forestry Commission Browser layer: Data &lt; Constraints &lt; Flood Defences and Flood Storage Areas
</t>
  </si>
  <si>
    <t xml:space="preserve">Is your proposal in an area identified by the Environment Agency (EA) as a Nitrate Vulnerable Zone or a Drinking Water Safeguard Zone?
</t>
  </si>
  <si>
    <t xml:space="preserve">EA: Check for Drinking Water Safeguard Zones and NVZs
</t>
  </si>
  <si>
    <r>
      <rPr>
        <b/>
        <sz val="10.5"/>
        <color theme="1"/>
        <rFont val="Verdana"/>
        <family val="2"/>
      </rPr>
      <t>Is your proposal on or near an area of peaty soil?</t>
    </r>
    <r>
      <rPr>
        <sz val="10.5"/>
        <color theme="1"/>
        <rFont val="Verdana"/>
        <family val="2"/>
      </rPr>
      <t xml:space="preserve">
</t>
    </r>
    <r>
      <rPr>
        <i/>
        <sz val="10.5"/>
        <color theme="1"/>
        <rFont val="Verdana"/>
        <family val="2"/>
      </rPr>
      <t xml:space="preserve">
You can use the Forestry Commission Map Browser to identify peaty soils (in the layer Targeting and scoring &lt; Natural England Peat Map). These are labelled as deep peaty soils, shallow peaty soils and soils with peaty pockets. The peat map does not cover all peaty areas, so you should also conduct a thorough walkover of your site, or a soil survey, particularly where peaty soils are known to be nearby. Make sure you also consider your proposal’s impact on any bog or wetland habitat adjacent to your proposal.
</t>
    </r>
  </si>
  <si>
    <r>
      <rPr>
        <b/>
        <sz val="10.5"/>
        <color theme="1"/>
        <rFont val="Verdana"/>
        <family val="2"/>
      </rPr>
      <t>Have any other water features been identified within, or which may be affected by your proposal?</t>
    </r>
    <r>
      <rPr>
        <sz val="10.5"/>
        <color theme="1"/>
        <rFont val="Verdana"/>
        <family val="2"/>
      </rPr>
      <t xml:space="preserve">
</t>
    </r>
    <r>
      <rPr>
        <i/>
        <sz val="10.5"/>
        <color theme="1"/>
        <rFont val="Verdana"/>
        <family val="2"/>
      </rPr>
      <t xml:space="preserve">You can conduct a walkover survey to look for water features other than drinking water supplies and watercourses. This may include adits (mine entrances used for drainage), springs, seepage and wetland areas, ponds and lakes.
</t>
    </r>
  </si>
  <si>
    <t>OPEN ACCESS</t>
  </si>
  <si>
    <r>
      <rPr>
        <b/>
        <sz val="10.5"/>
        <color theme="0"/>
        <rFont val="Verdana"/>
        <family val="2"/>
      </rPr>
      <t>Details</t>
    </r>
    <r>
      <rPr>
        <sz val="10.5"/>
        <color theme="0"/>
        <rFont val="Verdana"/>
        <family val="2"/>
      </rPr>
      <t xml:space="preserve">
</t>
    </r>
    <r>
      <rPr>
        <i/>
        <sz val="10.5"/>
        <color theme="0"/>
        <rFont val="Verdana"/>
        <family val="2"/>
      </rPr>
      <t>(Please give the area (ha) in the proposal that is on Open Access land.)</t>
    </r>
  </si>
  <si>
    <r>
      <rPr>
        <b/>
        <sz val="10.5"/>
        <color theme="0"/>
        <rFont val="Verdana"/>
        <family val="2"/>
      </rPr>
      <t>Mitigation</t>
    </r>
    <r>
      <rPr>
        <sz val="10.5"/>
        <color theme="0"/>
        <rFont val="Verdana"/>
        <family val="2"/>
      </rPr>
      <t xml:space="preserve">
How will you ensure that impacts from your proposal on Open Access are accounted for and mitigated where possible?</t>
    </r>
  </si>
  <si>
    <r>
      <rPr>
        <b/>
        <sz val="10.5"/>
        <color theme="1"/>
        <rFont val="Verdana"/>
        <family val="2"/>
      </rPr>
      <t xml:space="preserve">Is the proposal in an area of Open Access land, as defined by the Countryside and Rights of Way Act (CROW)? </t>
    </r>
    <r>
      <rPr>
        <sz val="10.5"/>
        <color theme="1"/>
        <rFont val="Verdana"/>
        <family val="2"/>
      </rPr>
      <t xml:space="preserve">
</t>
    </r>
    <r>
      <rPr>
        <i/>
        <sz val="10.5"/>
        <color theme="1"/>
        <rFont val="Verdana"/>
        <family val="2"/>
      </rPr>
      <t>You can use Defra’s MAGIC map layers:
• Access &lt; Countryside and Rights of Way Act, Section 15 Land (England)
• Access &lt; Countyside and Rights of Way Act 2000 - Access Layer (England)
• Access &lt; Registered Common Land (England)</t>
    </r>
  </si>
  <si>
    <t>Please evidence any consultation undertaken in WCP 5 - Contacts, where appropriate.</t>
  </si>
  <si>
    <t xml:space="preserve">
Defra MAGIC map
</t>
  </si>
  <si>
    <t>LANDSCAPE</t>
  </si>
  <si>
    <r>
      <rPr>
        <b/>
        <sz val="10.5"/>
        <color theme="0"/>
        <rFont val="Verdana"/>
        <family val="2"/>
      </rPr>
      <t>Local Landscape Character Details</t>
    </r>
    <r>
      <rPr>
        <sz val="10.5"/>
        <color theme="0"/>
        <rFont val="Verdana"/>
        <family val="2"/>
      </rPr>
      <t xml:space="preserve">
E.g., what is the local landscape character called?</t>
    </r>
  </si>
  <si>
    <r>
      <rPr>
        <b/>
        <sz val="10.5"/>
        <color theme="0"/>
        <rFont val="Verdana"/>
        <family val="2"/>
      </rPr>
      <t>National Landscape Character Details</t>
    </r>
    <r>
      <rPr>
        <sz val="10.5"/>
        <color theme="0"/>
        <rFont val="Verdana"/>
        <family val="2"/>
      </rPr>
      <t xml:space="preserve">
E.g., what is the national landscape character called?</t>
    </r>
  </si>
  <si>
    <r>
      <rPr>
        <b/>
        <sz val="10.5"/>
        <color theme="0"/>
        <rFont val="Verdana"/>
        <family val="2"/>
      </rPr>
      <t>Mitigation</t>
    </r>
    <r>
      <rPr>
        <sz val="10.5"/>
        <color theme="0"/>
        <rFont val="Verdana"/>
        <family val="2"/>
      </rPr>
      <t xml:space="preserve">
How will you ensure that impacts from your proposal on landscape character are accounted for and mitigated where possible?</t>
    </r>
  </si>
  <si>
    <r>
      <rPr>
        <b/>
        <sz val="10.5"/>
        <color theme="1"/>
        <rFont val="Verdana"/>
        <family val="2"/>
      </rPr>
      <t>Does the local / national landscape character support afforestation in this location?</t>
    </r>
    <r>
      <rPr>
        <sz val="10.5"/>
        <color theme="1"/>
        <rFont val="Verdana"/>
        <family val="2"/>
      </rPr>
      <t xml:space="preserve">
</t>
    </r>
    <r>
      <rPr>
        <i/>
        <sz val="10.5"/>
        <color theme="1"/>
        <rFont val="Verdana"/>
        <family val="2"/>
      </rPr>
      <t xml:space="preserve">
You can identify the national character area (NCA) on MAGIC, using the layer Landscape &lt; Landscape Classifications &lt; National Character Areas (England)</t>
    </r>
    <r>
      <rPr>
        <sz val="10.5"/>
        <color theme="1"/>
        <rFont val="Verdana"/>
        <family val="2"/>
      </rPr>
      <t xml:space="preserve">
</t>
    </r>
    <r>
      <rPr>
        <i/>
        <sz val="10.5"/>
        <color theme="1"/>
        <rFont val="Verdana"/>
        <family val="2"/>
      </rPr>
      <t>Use the UK Forestry Standard’s guidelines on landscape (UKFS – Landscape, section 6.4) to make sure your proposal design accounts for local landscape characteristics:</t>
    </r>
  </si>
  <si>
    <t xml:space="preserve">
The UK Forestry Standard
</t>
  </si>
  <si>
    <r>
      <t xml:space="preserve">From your records check, have any non-statutory Local Geological Sites been identified that may be affected by the proposal? 
</t>
    </r>
    <r>
      <rPr>
        <i/>
        <sz val="11"/>
        <color theme="1"/>
        <rFont val="Verdana"/>
        <family val="2"/>
      </rPr>
      <t>These are generally managed by the local environmental records centre (LERC).</t>
    </r>
  </si>
  <si>
    <t xml:space="preserve">
ALERC: LERC finder
</t>
  </si>
  <si>
    <t>Woodland Creation Plan 5 - Contacts</t>
  </si>
  <si>
    <t>Mandatory Contacts</t>
  </si>
  <si>
    <t>Type</t>
  </si>
  <si>
    <t>Centre/Contact Name</t>
  </si>
  <si>
    <t>Date contacted</t>
  </si>
  <si>
    <t>Date feedback received</t>
  </si>
  <si>
    <r>
      <t xml:space="preserve">Evidence </t>
    </r>
    <r>
      <rPr>
        <i/>
        <sz val="10"/>
        <color theme="0"/>
        <rFont val="Verdana"/>
        <family val="2"/>
      </rPr>
      <t>(select drop-down)</t>
    </r>
  </si>
  <si>
    <t>Stakeholder Contacts</t>
  </si>
  <si>
    <t>If no contacts are listed below, you are declaring that, to the best of your knowledge, there are no stakeholder interests in your project.</t>
  </si>
  <si>
    <r>
      <t xml:space="preserve">Stakeholder 
</t>
    </r>
    <r>
      <rPr>
        <sz val="11"/>
        <color theme="0"/>
        <rFont val="Verdana"/>
        <family val="2"/>
      </rPr>
      <t>(i.e. organisation name, private individual)</t>
    </r>
  </si>
  <si>
    <t>Contact Name</t>
  </si>
  <si>
    <t>Email</t>
  </si>
  <si>
    <t>Phone</t>
  </si>
  <si>
    <t>Date Contacted</t>
  </si>
  <si>
    <r>
      <t xml:space="preserve">Outcome
</t>
    </r>
    <r>
      <rPr>
        <i/>
        <sz val="11"/>
        <color theme="0"/>
        <rFont val="Verdana"/>
        <family val="2"/>
      </rPr>
      <t>Note any feedback and how you will incorporate this in your Woodland Creation Plan</t>
    </r>
  </si>
  <si>
    <t>EWCO Species List</t>
  </si>
  <si>
    <t>Species highlighted orange can be used but will be assessed for suitability by us if included in your application.</t>
  </si>
  <si>
    <t>Native Broadleaf Species List</t>
  </si>
  <si>
    <t>Native Conifer Species List</t>
  </si>
  <si>
    <t>Species Name</t>
  </si>
  <si>
    <t>Scientific Name</t>
  </si>
  <si>
    <t>Species Code</t>
  </si>
  <si>
    <t>Mixed native broadleaves</t>
  </si>
  <si>
    <t xml:space="preserve"> </t>
  </si>
  <si>
    <t>NBL</t>
  </si>
  <si>
    <t>Juniper</t>
  </si>
  <si>
    <t>Juniperus communis</t>
  </si>
  <si>
    <t>JUN</t>
  </si>
  <si>
    <t>Field maple</t>
  </si>
  <si>
    <t>Acer campestre</t>
  </si>
  <si>
    <t>FDM</t>
  </si>
  <si>
    <t>Yew</t>
  </si>
  <si>
    <t>Taxus baccata</t>
  </si>
  <si>
    <t>YEW</t>
  </si>
  <si>
    <t>Common alder</t>
  </si>
  <si>
    <t>Alnus glutinosa</t>
  </si>
  <si>
    <t>CAR</t>
  </si>
  <si>
    <t>Silver birch</t>
  </si>
  <si>
    <t>Betula pendula</t>
  </si>
  <si>
    <t>SBI</t>
  </si>
  <si>
    <t>Downy birch</t>
  </si>
  <si>
    <t>Betula pubescens</t>
  </si>
  <si>
    <t>DBI</t>
  </si>
  <si>
    <t>Non-Native Conifer Species List</t>
  </si>
  <si>
    <t>Hornbeam</t>
  </si>
  <si>
    <t>Carpinus betulus</t>
  </si>
  <si>
    <t>HBM</t>
  </si>
  <si>
    <t>Hazel</t>
  </si>
  <si>
    <t>Corylus avellana</t>
  </si>
  <si>
    <t>HAZ</t>
  </si>
  <si>
    <t>Mixed conifers</t>
  </si>
  <si>
    <t>MC</t>
  </si>
  <si>
    <t>Midland hawthorn</t>
  </si>
  <si>
    <t>Crataegus laevigata</t>
  </si>
  <si>
    <t>MDH</t>
  </si>
  <si>
    <t>Other conifers</t>
  </si>
  <si>
    <t>XC</t>
  </si>
  <si>
    <t xml:space="preserve">Hawthorn </t>
  </si>
  <si>
    <t>Crataegus monogyna</t>
  </si>
  <si>
    <t>HAW</t>
  </si>
  <si>
    <t>European Silver fir</t>
  </si>
  <si>
    <t>Abies alba</t>
  </si>
  <si>
    <t>ESF</t>
  </si>
  <si>
    <t>Beech</t>
  </si>
  <si>
    <t>Fagus sylvatica</t>
  </si>
  <si>
    <t>BE</t>
  </si>
  <si>
    <t>Red (Pacific Silver) fir</t>
  </si>
  <si>
    <t>Abies amabilis</t>
  </si>
  <si>
    <t>PSF</t>
  </si>
  <si>
    <t>Ash</t>
  </si>
  <si>
    <t>Fraxinus excelsior</t>
  </si>
  <si>
    <t>AH</t>
  </si>
  <si>
    <t>Bornmullers fir</t>
  </si>
  <si>
    <t>Abies bornmuelleriana</t>
  </si>
  <si>
    <t>BMF</t>
  </si>
  <si>
    <t xml:space="preserve">Holly </t>
  </si>
  <si>
    <t>Ilex aquifolium</t>
  </si>
  <si>
    <t>HOL</t>
  </si>
  <si>
    <t>Grecian fir</t>
  </si>
  <si>
    <t>Abies cephalonica</t>
  </si>
  <si>
    <t>GKF</t>
  </si>
  <si>
    <t>Crab apple</t>
  </si>
  <si>
    <t>Malus sylvestris</t>
  </si>
  <si>
    <t>CAP</t>
  </si>
  <si>
    <t>Grand fir</t>
  </si>
  <si>
    <t>Abies grandis</t>
  </si>
  <si>
    <t>GF</t>
  </si>
  <si>
    <t>Native black poplar</t>
  </si>
  <si>
    <r>
      <t xml:space="preserve">Populus nigra </t>
    </r>
    <r>
      <rPr>
        <sz val="10"/>
        <color rgb="FFDA846B"/>
        <rFont val="Verdana"/>
        <family val="2"/>
      </rPr>
      <t>subsp</t>
    </r>
    <r>
      <rPr>
        <i/>
        <sz val="10"/>
        <color rgb="FFDA846B"/>
        <rFont val="Verdana"/>
        <family val="2"/>
      </rPr>
      <t xml:space="preserve">. </t>
    </r>
    <r>
      <rPr>
        <i/>
        <sz val="10"/>
        <color rgb="FF000000"/>
        <rFont val="Verdana"/>
        <family val="2"/>
      </rPr>
      <t>betulifolia</t>
    </r>
  </si>
  <si>
    <t>NPO</t>
  </si>
  <si>
    <t>Nordmann fir</t>
  </si>
  <si>
    <t>Abies nordmanniana</t>
  </si>
  <si>
    <t>NMF</t>
  </si>
  <si>
    <t>Grey poplar</t>
  </si>
  <si>
    <t>Populus x canescens*</t>
  </si>
  <si>
    <t>GPO</t>
  </si>
  <si>
    <t>Noble fir</t>
  </si>
  <si>
    <t>Abies procera</t>
  </si>
  <si>
    <t>NF</t>
  </si>
  <si>
    <t>Aspen</t>
  </si>
  <si>
    <t>Populus tremula</t>
  </si>
  <si>
    <t>ASP</t>
  </si>
  <si>
    <t>Other firs (Abies)</t>
  </si>
  <si>
    <r>
      <t xml:space="preserve">Abies </t>
    </r>
    <r>
      <rPr>
        <sz val="10"/>
        <color rgb="FF000000"/>
        <rFont val="Verdana"/>
        <family val="2"/>
      </rPr>
      <t>spp.</t>
    </r>
  </si>
  <si>
    <t>XF</t>
  </si>
  <si>
    <t>Wild cherry/gean</t>
  </si>
  <si>
    <t>Prunus avium</t>
  </si>
  <si>
    <t>WCH</t>
  </si>
  <si>
    <t>Atlas cedar</t>
  </si>
  <si>
    <t>Cedrus atlantica</t>
  </si>
  <si>
    <t>ACR</t>
  </si>
  <si>
    <t>Bird cherry</t>
  </si>
  <si>
    <t>Prunus padus</t>
  </si>
  <si>
    <t>BCH</t>
  </si>
  <si>
    <t>Cedar of Lebanon</t>
  </si>
  <si>
    <t>Cedrus libani</t>
  </si>
  <si>
    <t>LCR</t>
  </si>
  <si>
    <t>Blackthorn</t>
  </si>
  <si>
    <t>Prunus spinosa</t>
  </si>
  <si>
    <t>SLO</t>
  </si>
  <si>
    <t>Other cedar</t>
  </si>
  <si>
    <r>
      <t>Cedrus</t>
    </r>
    <r>
      <rPr>
        <sz val="10"/>
        <color rgb="FF000000"/>
        <rFont val="Verdana"/>
        <family val="2"/>
      </rPr>
      <t xml:space="preserve"> spp.</t>
    </r>
  </si>
  <si>
    <t>XCD</t>
  </si>
  <si>
    <t xml:space="preserve">Pedunculate oak </t>
  </si>
  <si>
    <t>Quercus robur</t>
  </si>
  <si>
    <t>POK</t>
  </si>
  <si>
    <t>Lawsons cypress</t>
  </si>
  <si>
    <t>Chamaecyparis lawsoniana</t>
  </si>
  <si>
    <t>LC</t>
  </si>
  <si>
    <t xml:space="preserve">Sessile oak </t>
  </si>
  <si>
    <t>Quercus petrea</t>
  </si>
  <si>
    <t>SOK</t>
  </si>
  <si>
    <t>Japanese cedar</t>
  </si>
  <si>
    <t>Cryptomeria japonica</t>
  </si>
  <si>
    <t>JCR</t>
  </si>
  <si>
    <t>Purging buckthorn</t>
  </si>
  <si>
    <t>Rhamnus cathartica</t>
  </si>
  <si>
    <t>PGB</t>
  </si>
  <si>
    <t>Leyland cypress</t>
  </si>
  <si>
    <t>Cupressocyparis leylandii</t>
  </si>
  <si>
    <t>LEC</t>
  </si>
  <si>
    <t>White willow</t>
  </si>
  <si>
    <t>Salix alba</t>
  </si>
  <si>
    <t>WWI</t>
  </si>
  <si>
    <t>Norway spruce</t>
  </si>
  <si>
    <t>Picea abies</t>
  </si>
  <si>
    <t>NS</t>
  </si>
  <si>
    <t>Goat willow</t>
  </si>
  <si>
    <t>Salix caprea</t>
  </si>
  <si>
    <t>GOW</t>
  </si>
  <si>
    <t>Serbian spruce</t>
  </si>
  <si>
    <t>Picea omorika</t>
  </si>
  <si>
    <t>OMS</t>
  </si>
  <si>
    <t>Grey willow</t>
  </si>
  <si>
    <t>Salix cinerea</t>
  </si>
  <si>
    <t>GRW</t>
  </si>
  <si>
    <t>Oriental spruce</t>
  </si>
  <si>
    <t>Picea orientalis</t>
  </si>
  <si>
    <t>ORS</t>
  </si>
  <si>
    <t>Crack willow</t>
  </si>
  <si>
    <t>Salix fragilis</t>
  </si>
  <si>
    <t>CWI</t>
  </si>
  <si>
    <t>Sitka spruce</t>
  </si>
  <si>
    <t>Picea sitchensis</t>
  </si>
  <si>
    <t>SS</t>
  </si>
  <si>
    <t>Bay willow</t>
  </si>
  <si>
    <t>Salix pentandra</t>
  </si>
  <si>
    <t>BWI</t>
  </si>
  <si>
    <t>Other spruces</t>
  </si>
  <si>
    <r>
      <t xml:space="preserve">Picea </t>
    </r>
    <r>
      <rPr>
        <sz val="10"/>
        <color rgb="FF000000"/>
        <rFont val="Verdana"/>
        <family val="2"/>
      </rPr>
      <t>spp.</t>
    </r>
  </si>
  <si>
    <t>XS</t>
  </si>
  <si>
    <t>Elder</t>
  </si>
  <si>
    <t>Sambucus nigra</t>
  </si>
  <si>
    <t>ELD</t>
  </si>
  <si>
    <t>Armand's pine</t>
  </si>
  <si>
    <t>Pinus armandii</t>
  </si>
  <si>
    <t>PAR</t>
  </si>
  <si>
    <t>Rowan</t>
  </si>
  <si>
    <t>Sorbus aucuparia</t>
  </si>
  <si>
    <t>ROW</t>
  </si>
  <si>
    <t>Mexican white pine</t>
  </si>
  <si>
    <t>Pinus ayacahuite</t>
  </si>
  <si>
    <t>PAY</t>
  </si>
  <si>
    <t>Whitebeam</t>
  </si>
  <si>
    <t>Sorbus aria</t>
  </si>
  <si>
    <t>WBM</t>
  </si>
  <si>
    <t>Calabrian pine</t>
  </si>
  <si>
    <t>Pinus brutia</t>
  </si>
  <si>
    <t>PBR</t>
  </si>
  <si>
    <t>Wild service tree</t>
  </si>
  <si>
    <t>Sorbus torminalis</t>
  </si>
  <si>
    <t>WST</t>
  </si>
  <si>
    <t>Lodgepole pine</t>
  </si>
  <si>
    <t>Pinus contorta</t>
  </si>
  <si>
    <t>LP</t>
  </si>
  <si>
    <t>Small-leaved lime</t>
  </si>
  <si>
    <t>Tilia cordata</t>
  </si>
  <si>
    <t>SLI</t>
  </si>
  <si>
    <t>Slash pine</t>
  </si>
  <si>
    <t>Pinus ellottii</t>
  </si>
  <si>
    <t>PEL</t>
  </si>
  <si>
    <t>Common lime</t>
  </si>
  <si>
    <t>Tilia europaea</t>
  </si>
  <si>
    <t>CLI</t>
  </si>
  <si>
    <t>Korean pine</t>
  </si>
  <si>
    <t>Pinus koreana</t>
  </si>
  <si>
    <t>PKO</t>
  </si>
  <si>
    <t>Large-leaved lime</t>
  </si>
  <si>
    <t>Tilia platyphyllos</t>
  </si>
  <si>
    <t>LLI</t>
  </si>
  <si>
    <t>Western white pine</t>
  </si>
  <si>
    <t>Pinus monticola</t>
  </si>
  <si>
    <t>PMO</t>
  </si>
  <si>
    <t>Wych elm</t>
  </si>
  <si>
    <t>Ulmus glabra</t>
  </si>
  <si>
    <t>WEM</t>
  </si>
  <si>
    <t>Bishop pine</t>
  </si>
  <si>
    <t>Pinus muricata</t>
  </si>
  <si>
    <t>BIP</t>
  </si>
  <si>
    <t>Small-leaved elm</t>
  </si>
  <si>
    <t>Ulmus minor</t>
  </si>
  <si>
    <t>PEM</t>
  </si>
  <si>
    <t>Corsican pine</t>
  </si>
  <si>
    <t>Pinus nigra var maritima</t>
  </si>
  <si>
    <t>CP</t>
  </si>
  <si>
    <t>English elm</t>
  </si>
  <si>
    <t>Ulmus procera</t>
  </si>
  <si>
    <t>EEM</t>
  </si>
  <si>
    <t>Austrian pine</t>
  </si>
  <si>
    <t>Pinus nigra var nigra</t>
  </si>
  <si>
    <t>AUP</t>
  </si>
  <si>
    <t>Macedonian pine</t>
  </si>
  <si>
    <t>Pinus peuce</t>
  </si>
  <si>
    <t>MCP</t>
  </si>
  <si>
    <t>Maritime pine</t>
  </si>
  <si>
    <t>Pinus pinaster</t>
  </si>
  <si>
    <t>MAP</t>
  </si>
  <si>
    <t>Non-Native Broadleaf Species List</t>
  </si>
  <si>
    <t>Ponderosa pine</t>
  </si>
  <si>
    <t>Pinus ponderosa</t>
  </si>
  <si>
    <t>PDP</t>
  </si>
  <si>
    <t>Monterey pine</t>
  </si>
  <si>
    <t>Pinus radiata</t>
  </si>
  <si>
    <t>RAP</t>
  </si>
  <si>
    <t>Mixed non-native broadleaves</t>
  </si>
  <si>
    <t>MB</t>
  </si>
  <si>
    <t>Other pines</t>
  </si>
  <si>
    <r>
      <t>Pinus</t>
    </r>
    <r>
      <rPr>
        <sz val="10"/>
        <color rgb="FF000000"/>
        <rFont val="Verdana"/>
        <family val="2"/>
      </rPr>
      <t xml:space="preserve"> spp.</t>
    </r>
  </si>
  <si>
    <t>XP</t>
  </si>
  <si>
    <t>Other non-native broadleaves</t>
  </si>
  <si>
    <t>XB</t>
  </si>
  <si>
    <t>Weymouth pine</t>
  </si>
  <si>
    <t>Pinus strobus</t>
  </si>
  <si>
    <t>WEP</t>
  </si>
  <si>
    <t>Big-leaf maple</t>
  </si>
  <si>
    <t>Acer macrophyllum</t>
  </si>
  <si>
    <t>BLM</t>
  </si>
  <si>
    <t>Loblolly pine</t>
  </si>
  <si>
    <t>Pinus taeda</t>
  </si>
  <si>
    <t>LOP</t>
  </si>
  <si>
    <t>Norway maple</t>
  </si>
  <si>
    <t>Acer platanoides</t>
  </si>
  <si>
    <t>NOM</t>
  </si>
  <si>
    <t>Mountain pine</t>
  </si>
  <si>
    <t>Pinus uncinata</t>
  </si>
  <si>
    <t>MOP</t>
  </si>
  <si>
    <t>Silver maple</t>
  </si>
  <si>
    <t>Acer saccharinum</t>
  </si>
  <si>
    <t>ASA</t>
  </si>
  <si>
    <t>Bhutan pine</t>
  </si>
  <si>
    <t>Pinus wallichiana</t>
  </si>
  <si>
    <t>PWA</t>
  </si>
  <si>
    <t>Italian alder</t>
  </si>
  <si>
    <t>Alnus cordata</t>
  </si>
  <si>
    <t>IAR</t>
  </si>
  <si>
    <t>Yunnan pine</t>
  </si>
  <si>
    <t>Pinus yunnanensis</t>
  </si>
  <si>
    <t>PYU</t>
  </si>
  <si>
    <t>Grey alder</t>
  </si>
  <si>
    <t>Alnus incana</t>
  </si>
  <si>
    <t>GAR</t>
  </si>
  <si>
    <t>Douglas fir</t>
  </si>
  <si>
    <t>Pseudotsuga menziesii</t>
  </si>
  <si>
    <t>DF</t>
  </si>
  <si>
    <t>Red alder</t>
  </si>
  <si>
    <t>Alnus rubra</t>
  </si>
  <si>
    <t>RAR</t>
  </si>
  <si>
    <t>Coast redwood</t>
  </si>
  <si>
    <t>Sequoia sempervirens</t>
  </si>
  <si>
    <t>RSQ</t>
  </si>
  <si>
    <t>Green alder</t>
  </si>
  <si>
    <t>Alnus viridis</t>
  </si>
  <si>
    <t>VAR</t>
  </si>
  <si>
    <t>Wellingtonia</t>
  </si>
  <si>
    <t>Sequoiadendron giganteum</t>
  </si>
  <si>
    <t>WSQ</t>
  </si>
  <si>
    <t>Paper birch</t>
  </si>
  <si>
    <t>Betula papyrifera</t>
  </si>
  <si>
    <t>PBI</t>
  </si>
  <si>
    <t>Western red cedar</t>
  </si>
  <si>
    <t>Thuja plicata</t>
  </si>
  <si>
    <t>WRC</t>
  </si>
  <si>
    <t>Other birches</t>
  </si>
  <si>
    <r>
      <t xml:space="preserve">Betula </t>
    </r>
    <r>
      <rPr>
        <sz val="10"/>
        <color rgb="FF000000"/>
        <rFont val="Verdana"/>
        <family val="2"/>
      </rPr>
      <t>spp.</t>
    </r>
  </si>
  <si>
    <t>XBI</t>
  </si>
  <si>
    <t>Western hemlock</t>
  </si>
  <si>
    <t>Tsuga heterophylla</t>
  </si>
  <si>
    <t>WH</t>
  </si>
  <si>
    <t>Shagbark hickory</t>
  </si>
  <si>
    <t>Carya ovata</t>
  </si>
  <si>
    <t>COV</t>
  </si>
  <si>
    <t>Cider gum</t>
  </si>
  <si>
    <t>Eucalyptus gunnii</t>
  </si>
  <si>
    <t>CDE</t>
  </si>
  <si>
    <t>Shining gum</t>
  </si>
  <si>
    <t>Eucalyptus nitens</t>
  </si>
  <si>
    <t>SHE</t>
  </si>
  <si>
    <t>Naturalised Conifer Species List</t>
  </si>
  <si>
    <t>Other Eucalyptus</t>
  </si>
  <si>
    <r>
      <t xml:space="preserve">Eucalyptus </t>
    </r>
    <r>
      <rPr>
        <sz val="10"/>
        <color rgb="FF000000"/>
        <rFont val="Verdana"/>
        <family val="2"/>
      </rPr>
      <t>spp.</t>
    </r>
  </si>
  <si>
    <t>EUC</t>
  </si>
  <si>
    <t>Oriental beech</t>
  </si>
  <si>
    <t>Fagus orientalis</t>
  </si>
  <si>
    <t>FOR</t>
  </si>
  <si>
    <t>Scots pine</t>
  </si>
  <si>
    <t>Pinus sylvestris</t>
  </si>
  <si>
    <t>SP</t>
  </si>
  <si>
    <t>White ash</t>
  </si>
  <si>
    <t>Fraxinus americana</t>
  </si>
  <si>
    <t>WAH</t>
  </si>
  <si>
    <t>Narrow-leafed ash</t>
  </si>
  <si>
    <t>Fraxinus angustifolia</t>
  </si>
  <si>
    <t>NAH</t>
  </si>
  <si>
    <t>Red ash</t>
  </si>
  <si>
    <t>Fraxinus pennsylvanica</t>
  </si>
  <si>
    <t>FPE</t>
  </si>
  <si>
    <t>Native Woody Shrubs Species List</t>
  </si>
  <si>
    <t>Black walnut</t>
  </si>
  <si>
    <t>Juglans nigra</t>
  </si>
  <si>
    <t>BWA</t>
  </si>
  <si>
    <t>Other walnut</t>
  </si>
  <si>
    <r>
      <t xml:space="preserve">Juglans </t>
    </r>
    <r>
      <rPr>
        <sz val="10"/>
        <color rgb="FF000000"/>
        <rFont val="Verdana"/>
        <family val="2"/>
      </rPr>
      <t>spp</t>
    </r>
    <r>
      <rPr>
        <i/>
        <sz val="10"/>
        <color rgb="FF000000"/>
        <rFont val="Verdana"/>
        <family val="2"/>
      </rPr>
      <t>.</t>
    </r>
  </si>
  <si>
    <t>XWA</t>
  </si>
  <si>
    <t>Other native woody shrubs</t>
  </si>
  <si>
    <t>WSH</t>
  </si>
  <si>
    <t>Tulip tree</t>
  </si>
  <si>
    <t>Liriodendron tulipifera</t>
  </si>
  <si>
    <t>TUL</t>
  </si>
  <si>
    <t>Box</t>
  </si>
  <si>
    <r>
      <t>Buxus</t>
    </r>
    <r>
      <rPr>
        <sz val="10"/>
        <color rgb="FF000000"/>
        <rFont val="Verdana"/>
        <family val="2"/>
      </rPr>
      <t xml:space="preserve"> spp.</t>
    </r>
  </si>
  <si>
    <t>BOX</t>
  </si>
  <si>
    <t>Raoul/Rauli</t>
  </si>
  <si>
    <t>Nothofagus alpina</t>
  </si>
  <si>
    <t>RAN</t>
  </si>
  <si>
    <t>Dogwood</t>
  </si>
  <si>
    <r>
      <t>Cornus</t>
    </r>
    <r>
      <rPr>
        <sz val="10"/>
        <color rgb="FF000000"/>
        <rFont val="Verdana"/>
        <family val="2"/>
      </rPr>
      <t xml:space="preserve"> spp.</t>
    </r>
  </si>
  <si>
    <t>DOG</t>
  </si>
  <si>
    <t>Roble</t>
  </si>
  <si>
    <t>Nothofagus obliqua</t>
  </si>
  <si>
    <t>RON</t>
  </si>
  <si>
    <t>Spurge laurel</t>
  </si>
  <si>
    <t>Daphne laureola</t>
  </si>
  <si>
    <t>SGL</t>
  </si>
  <si>
    <t>Lenga</t>
  </si>
  <si>
    <t>Nothofagus pumilio</t>
  </si>
  <si>
    <t>LEN</t>
  </si>
  <si>
    <t>Spindle</t>
  </si>
  <si>
    <t>Euonymus europaeus</t>
  </si>
  <si>
    <t>SPI</t>
  </si>
  <si>
    <t>Other Nothofagus</t>
  </si>
  <si>
    <r>
      <t>Nothofagus</t>
    </r>
    <r>
      <rPr>
        <sz val="10"/>
        <color rgb="FF000000"/>
        <rFont val="Verdana"/>
        <family val="2"/>
      </rPr>
      <t xml:space="preserve"> spp</t>
    </r>
    <r>
      <rPr>
        <i/>
        <sz val="10"/>
        <color rgb="FF000000"/>
        <rFont val="Verdana"/>
        <family val="2"/>
      </rPr>
      <t>.</t>
    </r>
  </si>
  <si>
    <t>XNO</t>
  </si>
  <si>
    <t>Wild privet</t>
  </si>
  <si>
    <t>Ligustrum vulgare</t>
  </si>
  <si>
    <t>WPI</t>
  </si>
  <si>
    <t>London plane</t>
  </si>
  <si>
    <t>Platanus x acerifolia*</t>
  </si>
  <si>
    <t>LPL</t>
  </si>
  <si>
    <t>Eared willow</t>
  </si>
  <si>
    <t>Salix aurita</t>
  </si>
  <si>
    <t>EAW</t>
  </si>
  <si>
    <t>Plane spp</t>
  </si>
  <si>
    <r>
      <t>Platanus</t>
    </r>
    <r>
      <rPr>
        <sz val="10"/>
        <color rgb="FF000000"/>
        <rFont val="Verdana"/>
        <family val="2"/>
      </rPr>
      <t xml:space="preserve"> spp</t>
    </r>
    <r>
      <rPr>
        <i/>
        <sz val="10"/>
        <color rgb="FF000000"/>
        <rFont val="Verdana"/>
        <family val="2"/>
      </rPr>
      <t>.</t>
    </r>
  </si>
  <si>
    <t>XPL</t>
  </si>
  <si>
    <t>Purple willow</t>
  </si>
  <si>
    <t>Salix purpurea</t>
  </si>
  <si>
    <t>PUW</t>
  </si>
  <si>
    <t>White poplar</t>
  </si>
  <si>
    <t>Populus alba</t>
  </si>
  <si>
    <t>APO</t>
  </si>
  <si>
    <t>Almond willow</t>
  </si>
  <si>
    <t>Salix triandra</t>
  </si>
  <si>
    <t>ALW</t>
  </si>
  <si>
    <t>Hybrid poplar</t>
  </si>
  <si>
    <t>Populus serotina/trichocarpa</t>
  </si>
  <si>
    <t>WPO</t>
  </si>
  <si>
    <t>Osier</t>
  </si>
  <si>
    <t>Salix viminalis</t>
  </si>
  <si>
    <t>OS</t>
  </si>
  <si>
    <t>Other poplar spp</t>
  </si>
  <si>
    <r>
      <t>Populus</t>
    </r>
    <r>
      <rPr>
        <sz val="10"/>
        <color rgb="FF000000"/>
        <rFont val="Verdana"/>
        <family val="2"/>
      </rPr>
      <t xml:space="preserve"> spp</t>
    </r>
    <r>
      <rPr>
        <i/>
        <sz val="10"/>
        <color rgb="FF000000"/>
        <rFont val="Verdana"/>
        <family val="2"/>
      </rPr>
      <t>.</t>
    </r>
  </si>
  <si>
    <t>XPO</t>
  </si>
  <si>
    <t>Wayfaring tree</t>
  </si>
  <si>
    <t>Viburnum lantana</t>
  </si>
  <si>
    <t>WAY</t>
  </si>
  <si>
    <t>White oak</t>
  </si>
  <si>
    <t>Quercus alba</t>
  </si>
  <si>
    <t>WOK</t>
  </si>
  <si>
    <t xml:space="preserve">Guelder rose </t>
  </si>
  <si>
    <t>Viburnum opulus</t>
  </si>
  <si>
    <t>GDR</t>
  </si>
  <si>
    <t>Red oak</t>
  </si>
  <si>
    <t>Quercus rubra</t>
  </si>
  <si>
    <t>ROK</t>
  </si>
  <si>
    <t>Hungarian oak</t>
  </si>
  <si>
    <t>Quercus frainetto</t>
  </si>
  <si>
    <t>QFR</t>
  </si>
  <si>
    <t>Downy oak</t>
  </si>
  <si>
    <t>Quercus pubescens</t>
  </si>
  <si>
    <t>QPU</t>
  </si>
  <si>
    <t>Native 'Small Trees' Species List</t>
  </si>
  <si>
    <t>Pyrenean oak</t>
  </si>
  <si>
    <t>Quercus pyrenaica</t>
  </si>
  <si>
    <t>QPY</t>
  </si>
  <si>
    <t>Other oak</t>
  </si>
  <si>
    <r>
      <t xml:space="preserve">Quercus </t>
    </r>
    <r>
      <rPr>
        <sz val="10"/>
        <color rgb="FF000000"/>
        <rFont val="Verdana"/>
        <family val="2"/>
      </rPr>
      <t>spp</t>
    </r>
    <r>
      <rPr>
        <i/>
        <sz val="10"/>
        <color rgb="FF000000"/>
        <rFont val="Verdana"/>
        <family val="2"/>
      </rPr>
      <t>.</t>
    </r>
  </si>
  <si>
    <t>XOK</t>
  </si>
  <si>
    <t>Other willows</t>
  </si>
  <si>
    <r>
      <t xml:space="preserve">Salix </t>
    </r>
    <r>
      <rPr>
        <sz val="10"/>
        <color rgb="FF000000"/>
        <rFont val="Verdana"/>
        <family val="2"/>
      </rPr>
      <t>spp.</t>
    </r>
  </si>
  <si>
    <t>XWL</t>
  </si>
  <si>
    <t>Smooth-leaved elm</t>
  </si>
  <si>
    <t>Ulmus carpinifolia</t>
  </si>
  <si>
    <t>SEM</t>
  </si>
  <si>
    <t>Naturalised Broadleaf Species List</t>
  </si>
  <si>
    <t>Sycamore</t>
  </si>
  <si>
    <t>Acer pseudoplatanus</t>
  </si>
  <si>
    <t>SY</t>
  </si>
  <si>
    <t>Horse chestnut</t>
  </si>
  <si>
    <t>Aesculus hippocastanum</t>
  </si>
  <si>
    <t>HCH</t>
  </si>
  <si>
    <t>Sweet chestnut</t>
  </si>
  <si>
    <t>Castanea sativa</t>
  </si>
  <si>
    <t>SC</t>
  </si>
  <si>
    <t>Common walnut</t>
  </si>
  <si>
    <t>Juglans regia</t>
  </si>
  <si>
    <t>CWA</t>
  </si>
  <si>
    <t>Wild pear</t>
  </si>
  <si>
    <t>Pyrus communis</t>
  </si>
  <si>
    <t>WDP</t>
  </si>
  <si>
    <t>Wild plum</t>
  </si>
  <si>
    <t>Prunus domestica</t>
  </si>
  <si>
    <t>WPE</t>
  </si>
  <si>
    <t>Turkey oak</t>
  </si>
  <si>
    <t>Quercus cerris</t>
  </si>
  <si>
    <t>TOK</t>
  </si>
  <si>
    <t>Holm oak</t>
  </si>
  <si>
    <t>Quercus ilex</t>
  </si>
  <si>
    <t>HOK</t>
  </si>
  <si>
    <t>* Hybridised</t>
  </si>
  <si>
    <t>Section 4 - Species Breakdown</t>
  </si>
  <si>
    <t xml:space="preserve">woodlandcarboncode.org.uk/ </t>
  </si>
  <si>
    <t>forestdss.org.uk/geoforestdss/</t>
  </si>
  <si>
    <t>Property/site name:</t>
  </si>
  <si>
    <t>Species Mix</t>
  </si>
  <si>
    <t>Summary</t>
  </si>
  <si>
    <t>Native Broadleaf Total %</t>
  </si>
  <si>
    <t>Non-Native Broadleaf Total %</t>
  </si>
  <si>
    <t>Naturalised Broadleaf Total %</t>
  </si>
  <si>
    <t>Native Conifer Total %</t>
  </si>
  <si>
    <t>Non-Native Conifer Total %</t>
  </si>
  <si>
    <t>Naturalised Conifer Total %</t>
  </si>
  <si>
    <t>Native Woody Shrubs Total %</t>
  </si>
  <si>
    <t>Natural Colonisation Total %</t>
  </si>
  <si>
    <t>Total Gross Area (ha)</t>
  </si>
  <si>
    <t>Total Net Area (ha)</t>
  </si>
  <si>
    <t>Total Open Space (ha)</t>
  </si>
  <si>
    <t>Total Broadleaf (ha)</t>
  </si>
  <si>
    <t>Auto-calculated as a % of the total net area (not as a % of the total number of trees in the proposal)</t>
  </si>
  <si>
    <t>Total Conifer (ha)</t>
  </si>
  <si>
    <t>Total Woody Shrubs (ha)</t>
  </si>
  <si>
    <t>Lesser-known species</t>
  </si>
  <si>
    <t>Total Natural Colonisation (ha)</t>
  </si>
  <si>
    <r>
      <t>Are any lesser-known species included in this application? (</t>
    </r>
    <r>
      <rPr>
        <i/>
        <sz val="10"/>
        <color rgb="FF000000"/>
        <rFont val="Verdana"/>
        <family val="2"/>
      </rPr>
      <t>auto</t>
    </r>
    <r>
      <rPr>
        <sz val="10"/>
        <color rgb="FF000000"/>
        <rFont val="Verdana"/>
        <family val="2"/>
      </rPr>
      <t>)</t>
    </r>
  </si>
  <si>
    <t>Please note the proposed species (scientific name preferred) for any 'mixed' or 'other' categories used below:</t>
  </si>
  <si>
    <t>Total No. Trees planted</t>
  </si>
  <si>
    <t>Average Stocking Density</t>
  </si>
  <si>
    <t>Planted Woodland Details</t>
  </si>
  <si>
    <r>
      <rPr>
        <b/>
        <sz val="12"/>
        <color rgb="FFFFFFFF"/>
        <rFont val="Verdana"/>
        <family val="2"/>
      </rPr>
      <t xml:space="preserve">Supplementary Planting </t>
    </r>
    <r>
      <rPr>
        <i/>
        <sz val="10"/>
        <color rgb="FFFFFFFF"/>
        <rFont val="Verdana"/>
        <family val="2"/>
      </rPr>
      <t>(for natural colonisation)</t>
    </r>
  </si>
  <si>
    <t>HIDDEN</t>
  </si>
  <si>
    <t>Land Details</t>
  </si>
  <si>
    <r>
      <rPr>
        <b/>
        <sz val="12"/>
        <color rgb="FFFFFFFF"/>
        <rFont val="Verdana"/>
        <family val="2"/>
      </rPr>
      <t xml:space="preserve">Woodland Carbon Code </t>
    </r>
    <r>
      <rPr>
        <i/>
        <sz val="10"/>
        <color rgb="FFFFFFFF"/>
        <rFont val="Verdana"/>
        <family val="2"/>
      </rPr>
      <t>(optional)</t>
    </r>
  </si>
  <si>
    <t>Hidden</t>
  </si>
  <si>
    <r>
      <t xml:space="preserve">
</t>
    </r>
    <r>
      <rPr>
        <b/>
        <sz val="11"/>
        <color rgb="FFFFFFFF"/>
        <rFont val="Verdana"/>
        <family val="2"/>
      </rPr>
      <t>ID</t>
    </r>
    <r>
      <rPr>
        <b/>
        <sz val="10"/>
        <color rgb="FFFFFFFF"/>
        <rFont val="Verdana"/>
        <family val="2"/>
      </rPr>
      <t xml:space="preserve">
</t>
    </r>
    <r>
      <rPr>
        <i/>
        <sz val="10"/>
        <color rgb="FFFFFFFF"/>
        <rFont val="Verdana"/>
        <family val="2"/>
      </rPr>
      <t>(auto)</t>
    </r>
  </si>
  <si>
    <r>
      <rPr>
        <b/>
        <sz val="12"/>
        <color rgb="FFFFFFFF"/>
        <rFont val="Verdana"/>
        <family val="2"/>
      </rPr>
      <t xml:space="preserve">
</t>
    </r>
    <r>
      <rPr>
        <b/>
        <sz val="11"/>
        <color rgb="FFFFFFFF"/>
        <rFont val="Verdana"/>
        <family val="2"/>
      </rPr>
      <t xml:space="preserve">Central grid reference and compartment reference
</t>
    </r>
    <r>
      <rPr>
        <b/>
        <sz val="10"/>
        <color rgb="FFFFFFFF"/>
        <rFont val="Verdana"/>
        <family val="2"/>
      </rPr>
      <t xml:space="preserve">
</t>
    </r>
    <r>
      <rPr>
        <i/>
        <sz val="10"/>
        <color rgb="FFFFFFFF"/>
        <rFont val="Verdana"/>
        <family val="2"/>
      </rPr>
      <t>(select drop-down)</t>
    </r>
  </si>
  <si>
    <t>Lesser-known species?</t>
  </si>
  <si>
    <r>
      <t xml:space="preserve">
</t>
    </r>
    <r>
      <rPr>
        <b/>
        <sz val="11"/>
        <color rgb="FFFFFFFF"/>
        <rFont val="Verdana"/>
        <family val="2"/>
      </rPr>
      <t xml:space="preserve">Species % of net  area
</t>
    </r>
    <r>
      <rPr>
        <i/>
        <sz val="10"/>
        <color rgb="FFFFFFFF"/>
        <rFont val="Verdana"/>
        <family val="2"/>
      </rPr>
      <t xml:space="preserve">
(excluding natural colonisation)
</t>
    </r>
    <r>
      <rPr>
        <sz val="10"/>
        <color rgb="FFFFFFFF"/>
        <rFont val="Verdana"/>
        <family val="2"/>
      </rPr>
      <t xml:space="preserve">
</t>
    </r>
    <r>
      <rPr>
        <i/>
        <sz val="10"/>
        <color rgb="FFFFFFFF"/>
        <rFont val="Verdana"/>
        <family val="2"/>
      </rPr>
      <t>(ensure each compartment adds up to 100.0)</t>
    </r>
  </si>
  <si>
    <r>
      <rPr>
        <b/>
        <sz val="11"/>
        <color rgb="FFFFFFFF"/>
        <rFont val="Verdana"/>
        <family val="2"/>
      </rPr>
      <t xml:space="preserve">
Stocking density of species
</t>
    </r>
    <r>
      <rPr>
        <sz val="10"/>
        <color rgb="FFFFFFFF"/>
        <rFont val="Verdana"/>
        <family val="2"/>
      </rPr>
      <t xml:space="preserve">
</t>
    </r>
    <r>
      <rPr>
        <i/>
        <sz val="10"/>
        <color rgb="FFFFFFFF"/>
        <rFont val="Verdana"/>
        <family val="2"/>
      </rPr>
      <t>(stems per hectare of planted area excl. open space)</t>
    </r>
  </si>
  <si>
    <t xml:space="preserve">
Hidden </t>
  </si>
  <si>
    <t xml:space="preserve">
Hidden</t>
  </si>
  <si>
    <r>
      <t xml:space="preserve">
</t>
    </r>
    <r>
      <rPr>
        <b/>
        <sz val="11"/>
        <color rgb="FFFFFFFF"/>
        <rFont val="Verdana"/>
        <family val="2"/>
      </rPr>
      <t>No. of trees of this species in this compartment</t>
    </r>
    <r>
      <rPr>
        <b/>
        <sz val="10"/>
        <color rgb="FFFFFFFF"/>
        <rFont val="Verdana"/>
        <family val="2"/>
      </rPr>
      <t xml:space="preserve">
</t>
    </r>
    <r>
      <rPr>
        <i/>
        <sz val="10"/>
        <color rgb="FFFFFFFF"/>
        <rFont val="Verdana"/>
        <family val="2"/>
      </rPr>
      <t>(auto-calculated)</t>
    </r>
  </si>
  <si>
    <r>
      <t xml:space="preserve">
</t>
    </r>
    <r>
      <rPr>
        <b/>
        <sz val="11"/>
        <color rgb="FFFFFFFF"/>
        <rFont val="Verdana"/>
        <family val="2"/>
      </rPr>
      <t>Spacing</t>
    </r>
    <r>
      <rPr>
        <i/>
        <sz val="10"/>
        <color rgb="FFFFFFFF"/>
        <rFont val="Verdana"/>
        <family val="2"/>
      </rPr>
      <t xml:space="preserve">
(metres)
</t>
    </r>
  </si>
  <si>
    <r>
      <rPr>
        <b/>
        <sz val="12"/>
        <color rgb="FFFFFFFF"/>
        <rFont val="Verdana"/>
        <family val="2"/>
      </rPr>
      <t xml:space="preserve">
</t>
    </r>
    <r>
      <rPr>
        <b/>
        <sz val="11"/>
        <color rgb="FFFFFFFF"/>
        <rFont val="Verdana"/>
        <family val="2"/>
      </rPr>
      <t xml:space="preserve">Predicted
 yield class
</t>
    </r>
  </si>
  <si>
    <r>
      <t xml:space="preserve">
</t>
    </r>
    <r>
      <rPr>
        <b/>
        <sz val="11"/>
        <color rgb="FFFFFFFF"/>
        <rFont val="Verdana"/>
        <family val="2"/>
      </rPr>
      <t>Management
regime</t>
    </r>
    <r>
      <rPr>
        <sz val="10"/>
        <color rgb="FFFFFFFF"/>
        <rFont val="Verdana"/>
        <family val="2"/>
      </rPr>
      <t xml:space="preserve">
</t>
    </r>
    <r>
      <rPr>
        <i/>
        <sz val="10"/>
        <color rgb="FFFFFFFF"/>
        <rFont val="Verdana"/>
        <family val="2"/>
      </rPr>
      <t>(Please select from dropdown)</t>
    </r>
  </si>
  <si>
    <t>% Native Broadleaf this application</t>
  </si>
  <si>
    <t>% Non-Native Broadleaf this application</t>
  </si>
  <si>
    <t>% Naturalised Broadleaf this application</t>
  </si>
  <si>
    <t>% Native Conifer this application</t>
  </si>
  <si>
    <t>% Non-Native Conifer this application</t>
  </si>
  <si>
    <t>% Naturalised Conifer this application</t>
  </si>
  <si>
    <t>% Woody Shrubs this application</t>
  </si>
  <si>
    <t>Land parcel look up reference</t>
  </si>
  <si>
    <r>
      <t xml:space="preserve">
</t>
    </r>
    <r>
      <rPr>
        <b/>
        <sz val="11"/>
        <color rgb="FFFFFFFF"/>
        <rFont val="Verdana"/>
        <family val="2"/>
      </rPr>
      <t xml:space="preserve">ID
</t>
    </r>
    <r>
      <rPr>
        <i/>
        <sz val="10"/>
        <color rgb="FFFFFFFF"/>
        <rFont val="Verdana"/>
        <family val="2"/>
      </rPr>
      <t xml:space="preserve">
(auto)</t>
    </r>
  </si>
  <si>
    <r>
      <rPr>
        <b/>
        <sz val="12"/>
        <color rgb="FFFFFFFF"/>
        <rFont val="Verdana"/>
        <family val="2"/>
      </rPr>
      <t xml:space="preserve">
</t>
    </r>
    <r>
      <rPr>
        <b/>
        <sz val="11"/>
        <color rgb="FFFFFFFF"/>
        <rFont val="Verdana"/>
        <family val="2"/>
      </rPr>
      <t xml:space="preserve">Species 
</t>
    </r>
    <r>
      <rPr>
        <sz val="10"/>
        <color rgb="FFFFFFFF"/>
        <rFont val="Verdana"/>
        <family val="2"/>
      </rPr>
      <t xml:space="preserve">
</t>
    </r>
    <r>
      <rPr>
        <i/>
        <sz val="10"/>
        <color rgb="FFFFFFFF"/>
        <rFont val="Verdana"/>
        <family val="2"/>
      </rPr>
      <t xml:space="preserve">(use species codes in species list)
</t>
    </r>
    <r>
      <rPr>
        <b/>
        <i/>
        <sz val="10"/>
        <color rgb="FFFFFFFF"/>
        <rFont val="Verdana"/>
        <family val="2"/>
      </rPr>
      <t xml:space="preserve">
</t>
    </r>
    <r>
      <rPr>
        <i/>
        <sz val="10"/>
        <color rgb="FFFFFFFF"/>
        <rFont val="Verdana"/>
        <family val="2"/>
      </rPr>
      <t>(enter one per row)</t>
    </r>
  </si>
  <si>
    <r>
      <t xml:space="preserve">
</t>
    </r>
    <r>
      <rPr>
        <b/>
        <sz val="11"/>
        <color rgb="FFFFFFFF"/>
        <rFont val="Verdana"/>
        <family val="2"/>
      </rPr>
      <t xml:space="preserve">No. of trees of this species in this compartment
</t>
    </r>
    <r>
      <rPr>
        <b/>
        <sz val="12"/>
        <color rgb="FFFFFFFF"/>
        <rFont val="Verdana"/>
        <family val="2"/>
      </rPr>
      <t xml:space="preserve">
</t>
    </r>
    <r>
      <rPr>
        <i/>
        <sz val="10"/>
        <color rgb="FFFFFFFF"/>
        <rFont val="Verdana"/>
        <family val="2"/>
      </rPr>
      <t>(enter total for each species)</t>
    </r>
  </si>
  <si>
    <r>
      <rPr>
        <b/>
        <sz val="12"/>
        <color rgb="FFFFFFFF"/>
        <rFont val="Verdana"/>
        <family val="2"/>
      </rPr>
      <t xml:space="preserve">
</t>
    </r>
    <r>
      <rPr>
        <b/>
        <sz val="11"/>
        <color rgb="FFFFFFFF"/>
        <rFont val="Verdana"/>
        <family val="2"/>
      </rPr>
      <t xml:space="preserve">Spacing
</t>
    </r>
    <r>
      <rPr>
        <i/>
        <sz val="10"/>
        <color rgb="FFFFFFFF"/>
        <rFont val="Verdana"/>
        <family val="2"/>
      </rPr>
      <t xml:space="preserve">
(metres)</t>
    </r>
  </si>
  <si>
    <t>Thinned</t>
  </si>
  <si>
    <t>Section 5 - Composition &amp; Additional Contributions</t>
  </si>
  <si>
    <t>EWCO Grant Manual</t>
  </si>
  <si>
    <t>Forestry Commission Map Browser</t>
  </si>
  <si>
    <t>Total gross area (ha)</t>
  </si>
  <si>
    <t>Total net area (ha)</t>
  </si>
  <si>
    <t>R</t>
  </si>
  <si>
    <t>S</t>
  </si>
  <si>
    <t>T</t>
  </si>
  <si>
    <t>U (hidden)</t>
  </si>
  <si>
    <t>V (hidden)</t>
  </si>
  <si>
    <t>U</t>
  </si>
  <si>
    <r>
      <rPr>
        <b/>
        <sz val="12"/>
        <color theme="0"/>
        <rFont val="Verdana"/>
        <family val="2"/>
      </rPr>
      <t xml:space="preserve">Compartment Summary 
</t>
    </r>
    <r>
      <rPr>
        <i/>
        <sz val="10"/>
        <color theme="0"/>
        <rFont val="Verdana"/>
        <family val="2"/>
      </rPr>
      <t>(auto-fill)</t>
    </r>
  </si>
  <si>
    <r>
      <rPr>
        <b/>
        <sz val="12"/>
        <color theme="0"/>
        <rFont val="Verdana"/>
        <family val="2"/>
      </rPr>
      <t>Additional Contributions</t>
    </r>
    <r>
      <rPr>
        <b/>
        <sz val="14"/>
        <color theme="0"/>
        <rFont val="Verdana"/>
        <family val="2"/>
      </rPr>
      <t xml:space="preserve"> 
</t>
    </r>
    <r>
      <rPr>
        <i/>
        <sz val="10"/>
        <color theme="0"/>
        <rFont val="Verdana"/>
        <family val="2"/>
      </rPr>
      <t>(enter gross area for all eligible compartments, even if payment will not be claimed)</t>
    </r>
  </si>
  <si>
    <r>
      <rPr>
        <b/>
        <sz val="12"/>
        <color theme="0"/>
        <rFont val="Verdana"/>
        <family val="2"/>
      </rPr>
      <t>Targeting</t>
    </r>
    <r>
      <rPr>
        <b/>
        <sz val="14"/>
        <color theme="0"/>
        <rFont val="Verdana"/>
        <family val="2"/>
      </rPr>
      <t xml:space="preserve"> 
</t>
    </r>
    <r>
      <rPr>
        <i/>
        <sz val="10"/>
        <color theme="0"/>
        <rFont val="Verdana"/>
        <family val="2"/>
      </rPr>
      <t>(enter gross area)</t>
    </r>
  </si>
  <si>
    <t xml:space="preserve">
ID
</t>
  </si>
  <si>
    <t xml:space="preserve">
Central grid reference and compartment reference
</t>
  </si>
  <si>
    <r>
      <t xml:space="preserve">
Gross area (ha)</t>
    </r>
    <r>
      <rPr>
        <sz val="11"/>
        <color theme="0"/>
        <rFont val="Verdana"/>
        <family val="2"/>
      </rPr>
      <t xml:space="preserve">
</t>
    </r>
  </si>
  <si>
    <t xml:space="preserve">
% Internal open space
</t>
  </si>
  <si>
    <t xml:space="preserve">
Net area of woodland creation - excluding open space (ha)
</t>
  </si>
  <si>
    <t xml:space="preserve">
Net area using natural colonisation as an establishment method (ha)
</t>
  </si>
  <si>
    <t xml:space="preserve">
No. of supplementary planting trees in this compartment</t>
  </si>
  <si>
    <t xml:space="preserve">
Supplementary planting species</t>
  </si>
  <si>
    <t xml:space="preserve">
Nature Recovery 
- Premium
(ha)</t>
  </si>
  <si>
    <t xml:space="preserve">
Nature Recovery 
- Higher
(ha)</t>
  </si>
  <si>
    <t xml:space="preserve">
Nature Recovery 
- Lower
(ha)</t>
  </si>
  <si>
    <t xml:space="preserve">
Water Quality 
(ha)</t>
  </si>
  <si>
    <t xml:space="preserve">
Flood Risk Management
(ha)</t>
  </si>
  <si>
    <t xml:space="preserve">
Riparian Buffers
(ha)</t>
  </si>
  <si>
    <t xml:space="preserve">
Social - Close to settlements
(ha)
</t>
  </si>
  <si>
    <t xml:space="preserve">
Social  - Recreational Access
(ha)</t>
  </si>
  <si>
    <t xml:space="preserve">
Future AC placeholder
(ha)</t>
  </si>
  <si>
    <t xml:space="preserve">
Air Quality - Ammonia Capture for SSSIs 
(ha)</t>
  </si>
  <si>
    <r>
      <t xml:space="preserve">Would you like to claim Grant payments for this Additional Contribution?
</t>
    </r>
    <r>
      <rPr>
        <i/>
        <sz val="10"/>
        <color theme="0"/>
        <rFont val="Verdana"/>
        <family val="2"/>
      </rPr>
      <t>(select drop-down)</t>
    </r>
  </si>
  <si>
    <t>GR 123 456, 1</t>
  </si>
  <si>
    <t>SP|POK|SY|CAR|NBL</t>
  </si>
  <si>
    <t>10|30|10|30|20</t>
  </si>
  <si>
    <t>2500|1600|1600|1600|1600</t>
  </si>
  <si>
    <t>HIDDEN TOTAL</t>
  </si>
  <si>
    <t>Section 6 - Standard Cost Items</t>
  </si>
  <si>
    <t>Total cost of capital items:</t>
  </si>
  <si>
    <t>Average cost per hectare (excl. leaky woody dams):</t>
  </si>
  <si>
    <t>CATEGORY</t>
  </si>
  <si>
    <t>STANDARD COST ITEM</t>
  </si>
  <si>
    <t>Price</t>
  </si>
  <si>
    <t>Unit</t>
  </si>
  <si>
    <r>
      <t xml:space="preserve">Quantity
</t>
    </r>
    <r>
      <rPr>
        <i/>
        <sz val="10"/>
        <color theme="0"/>
        <rFont val="Verdana"/>
        <family val="2"/>
      </rPr>
      <t>(enter value)</t>
    </r>
  </si>
  <si>
    <r>
      <t xml:space="preserve">Cost
</t>
    </r>
    <r>
      <rPr>
        <i/>
        <sz val="10"/>
        <color theme="0"/>
        <rFont val="Verdana"/>
        <family val="2"/>
      </rPr>
      <t>(auto)</t>
    </r>
  </si>
  <si>
    <r>
      <t xml:space="preserve">Compartment(s) where this item is used 
</t>
    </r>
    <r>
      <rPr>
        <i/>
        <sz val="10"/>
        <color theme="0"/>
        <rFont val="Verdana"/>
        <family val="2"/>
      </rPr>
      <t>(enter reference(s), separate with comma "," if multiple)</t>
    </r>
  </si>
  <si>
    <t>PLANTING</t>
  </si>
  <si>
    <t>Supply and plant tree</t>
  </si>
  <si>
    <t>/tree</t>
  </si>
  <si>
    <t>Supply and plant tree (EPREC)</t>
  </si>
  <si>
    <t>Supplement for use of individual tree shelter</t>
  </si>
  <si>
    <t>/each</t>
  </si>
  <si>
    <t>Supplement for use of individual tree wrap</t>
  </si>
  <si>
    <t>Ground preparation (scarification for natural colonisation)</t>
  </si>
  <si>
    <t>/ha</t>
  </si>
  <si>
    <t>Mulch mats</t>
  </si>
  <si>
    <t>BOUNDARY MANAGEMENT</t>
  </si>
  <si>
    <t>Stone wall top wiring</t>
  </si>
  <si>
    <t>/m</t>
  </si>
  <si>
    <t>Dry stone wall repair</t>
  </si>
  <si>
    <t>Post and wire fencing</t>
  </si>
  <si>
    <t>Sheep netting</t>
  </si>
  <si>
    <t>Deer fencing</t>
  </si>
  <si>
    <t>Rabbit netting supplement</t>
  </si>
  <si>
    <t>Temporary electric fencing</t>
  </si>
  <si>
    <t>Difficult site fencing supplement (eligible for stock and deer)</t>
  </si>
  <si>
    <t>Strike markers</t>
  </si>
  <si>
    <t>Badger gate</t>
  </si>
  <si>
    <t>/gate</t>
  </si>
  <si>
    <t>Badger tube</t>
  </si>
  <si>
    <t>/tube</t>
  </si>
  <si>
    <t>Metal field gate</t>
  </si>
  <si>
    <t>Wooden field gate</t>
  </si>
  <si>
    <t>Vehicle deer gate</t>
  </si>
  <si>
    <t>Pedestrian gate, bridle gate or kissing gate</t>
  </si>
  <si>
    <t>Pedestrian deer gate</t>
  </si>
  <si>
    <t>Water gate</t>
  </si>
  <si>
    <t>DEER MANAGEMENT</t>
  </si>
  <si>
    <t>Deer exclosure plots</t>
  </si>
  <si>
    <t>Deer high seat (lean-to)</t>
  </si>
  <si>
    <t>Deer high seat supplement (free-standing)</t>
  </si>
  <si>
    <t>Shooting mounds 3m wide x 2m high</t>
  </si>
  <si>
    <t>Deer repellent</t>
  </si>
  <si>
    <t>VEGETATION MANAGEMENT</t>
  </si>
  <si>
    <t>Chemical bracken control</t>
  </si>
  <si>
    <t>Mechanical bracken control</t>
  </si>
  <si>
    <t>Bracken control supplement for follow up treatment</t>
  </si>
  <si>
    <t>PROVISION OF DRINKING WATER FOR STOCK</t>
  </si>
  <si>
    <t>Hard base for livestock drinkers</t>
  </si>
  <si>
    <t>Pasture pump and associated pipework</t>
  </si>
  <si>
    <t>Ram pump and associated pipework</t>
  </si>
  <si>
    <t>Livestock trough</t>
  </si>
  <si>
    <t>Pipework associated with livestock troughs</t>
  </si>
  <si>
    <t>FLOOD MANAGEMENT</t>
  </si>
  <si>
    <t>Small leaky woody dam (1 to 2.99 metres)</t>
  </si>
  <si>
    <t>Large leaky woody dam (3 to 5 metres)</t>
  </si>
  <si>
    <t>Culvert</t>
  </si>
  <si>
    <t>Section 7 - Operational Plan</t>
  </si>
  <si>
    <t>Plant Healthy Directory</t>
  </si>
  <si>
    <t>Biosecure Procurement Requirement Exception Form</t>
  </si>
  <si>
    <t>Tree supply and biosecurity</t>
  </si>
  <si>
    <t>Planting season</t>
  </si>
  <si>
    <t xml:space="preserve">You are not obliged to purchase from the supplier you list here but failure to adhere to the procurement requirement may result in a reduction in the payment of your claim. Trees not purchased from a commercial supplier may be excepted, please submit an Exception Request Form. </t>
  </si>
  <si>
    <t>The planting season runs October-March but varies depending on geographical location. 
You must complete all capital work within the Grant Funding Period (see Grant Manual 2.2.1).</t>
  </si>
  <si>
    <r>
      <t xml:space="preserve">I have confirmed adequate stock will be available from a UK nursery:
</t>
    </r>
    <r>
      <rPr>
        <i/>
        <sz val="10"/>
        <color theme="1"/>
        <rFont val="Verdana"/>
        <family val="2"/>
      </rPr>
      <t>(select drop-down)</t>
    </r>
  </si>
  <si>
    <r>
      <t xml:space="preserve">Anticipated planting year(s):
</t>
    </r>
    <r>
      <rPr>
        <i/>
        <sz val="10"/>
        <color theme="1"/>
        <rFont val="Verdana"/>
        <family val="2"/>
      </rPr>
      <t>(select drop-down)</t>
    </r>
  </si>
  <si>
    <r>
      <t xml:space="preserve">Name and postcode of the nursery contacted:
</t>
    </r>
    <r>
      <rPr>
        <i/>
        <sz val="10"/>
        <color theme="1"/>
        <rFont val="Verdana"/>
        <family val="2"/>
      </rPr>
      <t>(enter details)</t>
    </r>
  </si>
  <si>
    <t>Claim year</t>
  </si>
  <si>
    <r>
      <t xml:space="preserve">Is this a commercial nursery?
</t>
    </r>
    <r>
      <rPr>
        <i/>
        <sz val="10"/>
        <color theme="1"/>
        <rFont val="Verdana"/>
        <family val="2"/>
      </rPr>
      <t>(select drop-down)</t>
    </r>
  </si>
  <si>
    <r>
      <t>All work must be completed before you claim for it. You can make multiple claims but you must submit your final claim within three months</t>
    </r>
    <r>
      <rPr>
        <b/>
        <i/>
        <sz val="10.5"/>
        <rFont val="Verdana"/>
        <family val="2"/>
      </rPr>
      <t xml:space="preserve"> </t>
    </r>
    <r>
      <rPr>
        <i/>
        <sz val="10.5"/>
        <rFont val="Verdana"/>
        <family val="2"/>
      </rPr>
      <t>of your End of Capital Funding Date.</t>
    </r>
  </si>
  <si>
    <r>
      <t xml:space="preserve">If yes, select which applies:
</t>
    </r>
    <r>
      <rPr>
        <i/>
        <sz val="10"/>
        <color theme="1"/>
        <rFont val="Verdana"/>
        <family val="2"/>
      </rPr>
      <t>(select drop-down)</t>
    </r>
  </si>
  <si>
    <r>
      <t xml:space="preserve">Anticipated claim year(s):
</t>
    </r>
    <r>
      <rPr>
        <i/>
        <sz val="10"/>
        <color theme="1"/>
        <rFont val="Verdana"/>
        <family val="2"/>
      </rPr>
      <t>(select drop-down)</t>
    </r>
  </si>
  <si>
    <t>Operational Plan</t>
  </si>
  <si>
    <t>PHYSICAL PROTECTION</t>
  </si>
  <si>
    <r>
      <t xml:space="preserve">Felling Licence required?
</t>
    </r>
    <r>
      <rPr>
        <i/>
        <sz val="10"/>
        <color theme="0"/>
        <rFont val="Verdana"/>
        <family val="2"/>
      </rPr>
      <t>(select drop-down)</t>
    </r>
  </si>
  <si>
    <t>Outline of physical protection requirements</t>
  </si>
  <si>
    <r>
      <rPr>
        <b/>
        <sz val="11"/>
        <color theme="1"/>
        <rFont val="Verdana"/>
        <family val="2"/>
      </rPr>
      <t>Does your proposal require physical protection?</t>
    </r>
    <r>
      <rPr>
        <sz val="10"/>
        <color theme="1"/>
        <rFont val="Verdana"/>
        <family val="2"/>
      </rPr>
      <t xml:space="preserve">
</t>
    </r>
    <r>
      <rPr>
        <i/>
        <sz val="10"/>
        <color theme="1"/>
        <rFont val="Verdana"/>
        <family val="2"/>
      </rPr>
      <t>If so, please describe the type (fencing: stock, deer etc., tree shelters, spirals). What mammals are there likely to be there in the next 5 - 15 years? 
If fencing, is any preparatory work needed, such as felling branches or trees from the fence line (and, if so, is a</t>
    </r>
    <r>
      <rPr>
        <b/>
        <i/>
        <sz val="10"/>
        <color theme="1"/>
        <rFont val="Verdana"/>
        <family val="2"/>
      </rPr>
      <t xml:space="preserve"> Felling Licence</t>
    </r>
    <r>
      <rPr>
        <i/>
        <sz val="10"/>
        <color theme="1"/>
        <rFont val="Verdana"/>
        <family val="2"/>
      </rPr>
      <t xml:space="preserve"> required)? Can machinery do the work if fence lines are adjusted? 
If using tree shelters or spirals, what is your plan for their removal and recycling/disposal?</t>
    </r>
    <r>
      <rPr>
        <sz val="10"/>
        <color theme="1"/>
        <rFont val="Verdana"/>
        <family val="2"/>
      </rPr>
      <t xml:space="preserve">
</t>
    </r>
    <r>
      <rPr>
        <i/>
        <sz val="10"/>
        <color theme="1"/>
        <rFont val="Verdana"/>
        <family val="2"/>
      </rPr>
      <t>For best practice guidelines, please refer to the links below:</t>
    </r>
  </si>
  <si>
    <t>Forest Research: Forest fencing technical guide</t>
  </si>
  <si>
    <t>Forestry Commission: Tree protection: The use of tree shelters and guards</t>
  </si>
  <si>
    <t>ACCESS</t>
  </si>
  <si>
    <r>
      <rPr>
        <b/>
        <sz val="11"/>
        <color rgb="FFFFFFFF"/>
        <rFont val="Verdana"/>
        <family val="2"/>
      </rPr>
      <t xml:space="preserve">Planning permission or GPDO required?
</t>
    </r>
    <r>
      <rPr>
        <i/>
        <sz val="10"/>
        <color rgb="FFFFFFFF"/>
        <rFont val="Verdana"/>
        <family val="2"/>
      </rPr>
      <t>(select drop-down)</t>
    </r>
  </si>
  <si>
    <t>Outline of access requirements</t>
  </si>
  <si>
    <r>
      <rPr>
        <b/>
        <sz val="11"/>
        <color theme="1"/>
        <rFont val="Verdana"/>
        <family val="2"/>
      </rPr>
      <t>Are you going to build a new entrance, hardstanding for vehicles, or any type of hard track that needs either planning permission or a General Permitted Development Order (GPDO)?</t>
    </r>
    <r>
      <rPr>
        <sz val="10"/>
        <color theme="1"/>
        <rFont val="Verdana"/>
        <family val="2"/>
      </rPr>
      <t xml:space="preserve">
</t>
    </r>
    <r>
      <rPr>
        <i/>
        <sz val="10"/>
        <color theme="1"/>
        <rFont val="Verdana"/>
        <family val="2"/>
      </rPr>
      <t>On a very large scheme, you should not underestimate the amount of potential vehicles on site, low-loaders, lorries delivering fencing materials, etc.
For best practice guidelines, please refer to the link below:</t>
    </r>
  </si>
  <si>
    <t>Forestry Commission Operations Note 25: Roads and Tracks</t>
  </si>
  <si>
    <t>CULTIVATION</t>
  </si>
  <si>
    <r>
      <t>Area</t>
    </r>
    <r>
      <rPr>
        <sz val="11"/>
        <color theme="0"/>
        <rFont val="Verdana"/>
        <family val="2"/>
      </rPr>
      <t xml:space="preserve"> (ha)</t>
    </r>
  </si>
  <si>
    <r>
      <rPr>
        <b/>
        <sz val="11"/>
        <color theme="0"/>
        <rFont val="Verdana"/>
        <family val="2"/>
      </rPr>
      <t>Outline of cultivation methodology and mitigation</t>
    </r>
    <r>
      <rPr>
        <sz val="11"/>
        <color theme="0"/>
        <rFont val="Verdana"/>
        <family val="2"/>
      </rPr>
      <t xml:space="preserve">
How will you ensure impacts from your proposal are
 accounted for and mitigated where possible?</t>
    </r>
  </si>
  <si>
    <r>
      <rPr>
        <b/>
        <sz val="11"/>
        <color theme="1"/>
        <rFont val="Verdana"/>
        <family val="2"/>
      </rPr>
      <t>Do you need to cultivate?</t>
    </r>
    <r>
      <rPr>
        <b/>
        <sz val="10"/>
        <color theme="1"/>
        <rFont val="Verdana"/>
        <family val="2"/>
      </rPr>
      <t xml:space="preserve"> </t>
    </r>
    <r>
      <rPr>
        <sz val="10"/>
        <color theme="1"/>
        <rFont val="Verdana"/>
        <family val="2"/>
      </rPr>
      <t xml:space="preserve">
</t>
    </r>
    <r>
      <rPr>
        <i/>
        <sz val="10"/>
        <color theme="1"/>
        <rFont val="Verdana"/>
        <family val="2"/>
      </rPr>
      <t>You should consider whether you could simply use herbicide instead. If you do need to cultivate, what are you going to do to minimise soil disturbance, potential run-off, etc.? Please describe the type of operation (scarification, mounding etc., layout of cultivation lines, etc.).
For best practice guidelines, please refer to the link below:</t>
    </r>
  </si>
  <si>
    <t>HERBICIDE/INSECTICIDE (Chemicals)</t>
  </si>
  <si>
    <r>
      <rPr>
        <b/>
        <sz val="11"/>
        <color theme="0"/>
        <rFont val="Verdana"/>
        <family val="2"/>
      </rPr>
      <t>Outline of use of chemicals and mitigation</t>
    </r>
    <r>
      <rPr>
        <sz val="11"/>
        <color theme="0"/>
        <rFont val="Verdana"/>
        <family val="2"/>
      </rPr>
      <t xml:space="preserve">
How will you ensure impacts from your proposal are 
accounted for and mitigated where possible?</t>
    </r>
  </si>
  <si>
    <r>
      <rPr>
        <b/>
        <sz val="11"/>
        <color theme="1"/>
        <rFont val="Verdana"/>
        <family val="2"/>
      </rPr>
      <t>Do you need to apply any chemicals at all, particularly if the ground has been cultivated?</t>
    </r>
    <r>
      <rPr>
        <sz val="10"/>
        <color theme="1"/>
        <rFont val="Verdana"/>
        <family val="2"/>
      </rPr>
      <t xml:space="preserve">
</t>
    </r>
    <r>
      <rPr>
        <i/>
        <sz val="10"/>
        <color theme="1"/>
        <rFont val="Verdana"/>
        <family val="2"/>
      </rPr>
      <t>If so, what are you going to do - type of herbicide spraying, spot, band etc. Pre-dipped trees for insecticide or spray when in the ground? Chemical storage sites - water protection etc.
For best practice guidelines, please refer to the following links below:</t>
    </r>
  </si>
  <si>
    <t>Forest Research: Reducing pesticide use in forestry</t>
  </si>
  <si>
    <t>Forest Research: Managing Forest Operations to Protect the Water Environment</t>
  </si>
  <si>
    <t>FERTILISER APPLICATION</t>
  </si>
  <si>
    <r>
      <t xml:space="preserve">Outline use of fertilisers and mitigation
</t>
    </r>
    <r>
      <rPr>
        <sz val="11"/>
        <color theme="0"/>
        <rFont val="Verdana"/>
        <family val="2"/>
      </rPr>
      <t>How will you ensure impacts from your proposal are 
accounted for and mitigated where possible?</t>
    </r>
  </si>
  <si>
    <r>
      <rPr>
        <b/>
        <sz val="11"/>
        <color theme="1"/>
        <rFont val="Verdana"/>
        <family val="2"/>
      </rPr>
      <t>Do you need to apply fertiliser?</t>
    </r>
    <r>
      <rPr>
        <sz val="10"/>
        <color theme="1"/>
        <rFont val="Verdana"/>
        <family val="2"/>
      </rPr>
      <t xml:space="preserve">
</t>
    </r>
    <r>
      <rPr>
        <i/>
        <sz val="10"/>
        <color theme="1"/>
        <rFont val="Verdana"/>
        <family val="2"/>
      </rPr>
      <t>If so, how are you going to plan the operations, chemical storage sites, etc.?</t>
    </r>
    <r>
      <rPr>
        <sz val="10"/>
        <color theme="1"/>
        <rFont val="Verdana"/>
        <family val="2"/>
      </rPr>
      <t xml:space="preserve">
</t>
    </r>
    <r>
      <rPr>
        <i/>
        <sz val="10"/>
        <color theme="1"/>
        <rFont val="Verdana"/>
        <family val="2"/>
      </rPr>
      <t xml:space="preserve">
For best practice guidelines, please refer to the link below:</t>
    </r>
  </si>
  <si>
    <t xml:space="preserve">Forest Research: Forest Fertilisation in Britain
</t>
  </si>
  <si>
    <t>DRAINAGE</t>
  </si>
  <si>
    <t>Outline of operational requirements</t>
  </si>
  <si>
    <r>
      <rPr>
        <b/>
        <sz val="11"/>
        <color theme="1"/>
        <rFont val="Verdana"/>
        <family val="2"/>
      </rPr>
      <t xml:space="preserve">Does your proposal require drainage? </t>
    </r>
    <r>
      <rPr>
        <sz val="10"/>
        <color theme="1"/>
        <rFont val="Verdana"/>
        <family val="2"/>
      </rPr>
      <t xml:space="preserve">
</t>
    </r>
    <r>
      <rPr>
        <i/>
        <sz val="10"/>
        <color theme="1"/>
        <rFont val="Verdana"/>
        <family val="2"/>
      </rPr>
      <t>If so, please describe the type (mole drains or open), location (are you trying to drain water off the site or stop water entering it?), any buffering strips, etc.
For best practice guidelines, please refer to the link below:</t>
    </r>
  </si>
  <si>
    <t xml:space="preserve">Forest Research: Managing Forest Operations to Protect the Water Environment
</t>
  </si>
  <si>
    <t>Section 8 - Infrastructure</t>
  </si>
  <si>
    <t>Payments towards actual costs for infrastructure</t>
  </si>
  <si>
    <r>
      <rPr>
        <b/>
        <sz val="11"/>
        <color theme="1"/>
        <rFont val="Verdana"/>
        <family val="2"/>
      </rPr>
      <t>Are you applying for Woodland Infrastructure?</t>
    </r>
    <r>
      <rPr>
        <b/>
        <sz val="10.5"/>
        <color theme="1"/>
        <rFont val="Verdana"/>
        <family val="2"/>
      </rPr>
      <t xml:space="preserve">
</t>
    </r>
    <r>
      <rPr>
        <i/>
        <sz val="10"/>
        <color theme="1"/>
        <rFont val="Verdana"/>
        <family val="2"/>
      </rPr>
      <t>(select drop-down)</t>
    </r>
  </si>
  <si>
    <r>
      <t xml:space="preserve">Are you applying for Recreational Infrastructure?
</t>
    </r>
    <r>
      <rPr>
        <i/>
        <sz val="10"/>
        <color theme="1"/>
        <rFont val="Verdana"/>
        <family val="2"/>
      </rPr>
      <t>(select drop-down)</t>
    </r>
  </si>
  <si>
    <t>VAT</t>
  </si>
  <si>
    <t>Only complete this section if you are applying for payments towards actual costs for woodland or recreational infrastructure.</t>
  </si>
  <si>
    <r>
      <t xml:space="preserve">Are you VAT registered?
</t>
    </r>
    <r>
      <rPr>
        <i/>
        <sz val="10"/>
        <color theme="1"/>
        <rFont val="Verdana"/>
        <family val="2"/>
      </rPr>
      <t>(select drop-down)</t>
    </r>
  </si>
  <si>
    <t>Woodland Infrastructure</t>
  </si>
  <si>
    <t>Only complete this section if you are applying for payments towards actual costs for woodland infrastructure.</t>
  </si>
  <si>
    <t>Proposed infrastructure and building specification</t>
  </si>
  <si>
    <t>Approximate Size (m)</t>
  </si>
  <si>
    <r>
      <rPr>
        <i/>
        <sz val="11"/>
        <rFont val="Verdana"/>
        <family val="2"/>
      </rPr>
      <t xml:space="preserve">Refer to </t>
    </r>
    <r>
      <rPr>
        <i/>
        <u/>
        <sz val="11"/>
        <color theme="10"/>
        <rFont val="Verdana"/>
        <family val="2"/>
      </rPr>
      <t>Operations Note 25</t>
    </r>
    <r>
      <rPr>
        <i/>
        <sz val="11"/>
        <rFont val="Verdana"/>
        <family val="2"/>
      </rPr>
      <t xml:space="preserve"> for more information</t>
    </r>
  </si>
  <si>
    <t>Total:</t>
  </si>
  <si>
    <t>Woodland Infrastructure details</t>
  </si>
  <si>
    <t>Please submit a detailed specification (including maps and technical drawings) of the proposed works with your application.</t>
  </si>
  <si>
    <r>
      <t xml:space="preserve">Rationale for applying for this infrastructure:
</t>
    </r>
    <r>
      <rPr>
        <i/>
        <sz val="11"/>
        <rFont val="Verdana"/>
        <family val="2"/>
      </rPr>
      <t>How will this benefit your overall woodland creation plan?</t>
    </r>
  </si>
  <si>
    <t>Will your work require permitted development?</t>
  </si>
  <si>
    <t>Has permitted development been granted by the local authority?</t>
  </si>
  <si>
    <t>Does your work require planning permission?</t>
  </si>
  <si>
    <t>Woodland Infrastructure quotations</t>
  </si>
  <si>
    <t>If your works exceed £5,000, you must provide three quotes to complete the infrastructure works you are applying for. For works under £5,000, one quote is sufficient.</t>
  </si>
  <si>
    <t>Agent Fees</t>
  </si>
  <si>
    <t>Agent Name</t>
  </si>
  <si>
    <t>Cost</t>
  </si>
  <si>
    <r>
      <t xml:space="preserve">TOTAL </t>
    </r>
    <r>
      <rPr>
        <i/>
        <sz val="10"/>
        <color theme="0"/>
        <rFont val="Verdana"/>
        <family val="2"/>
      </rPr>
      <t>(auto)</t>
    </r>
  </si>
  <si>
    <t>Contractor Fees</t>
  </si>
  <si>
    <t>Contractor Name</t>
  </si>
  <si>
    <t xml:space="preserve">Quotation 1
</t>
  </si>
  <si>
    <t xml:space="preserve">Quotation 2
</t>
  </si>
  <si>
    <t xml:space="preserve">Quotation 3
</t>
  </si>
  <si>
    <t>Select Quotation:</t>
  </si>
  <si>
    <t>Total actual costs of infrastructure, including VAT and agents fees (where applicable):</t>
  </si>
  <si>
    <t xml:space="preserve">Total grant payment towards these costs will be outlined in '10 - Grant Values (£)' </t>
  </si>
  <si>
    <t>Recreational Infrastructure</t>
  </si>
  <si>
    <t>Only complete this section if you are applying for payments towards actual costs for recreational infrastructure.</t>
  </si>
  <si>
    <t>Compartment</t>
  </si>
  <si>
    <t>Proposed infrastructure item</t>
  </si>
  <si>
    <t>Quantity</t>
  </si>
  <si>
    <t>Cost (each)</t>
  </si>
  <si>
    <t>Recreational infrastructure details</t>
  </si>
  <si>
    <t>Recreational infrastructure quotations</t>
  </si>
  <si>
    <t>Select quotation:</t>
  </si>
  <si>
    <t>Section 9 - Scoring</t>
  </si>
  <si>
    <t>Total Points</t>
  </si>
  <si>
    <t>Project level</t>
  </si>
  <si>
    <t>Woodland Resilience</t>
  </si>
  <si>
    <r>
      <t xml:space="preserve">Score </t>
    </r>
    <r>
      <rPr>
        <i/>
        <sz val="10.5"/>
        <color theme="0"/>
        <rFont val="Verdana"/>
        <family val="2"/>
      </rPr>
      <t>(auto)</t>
    </r>
  </si>
  <si>
    <t>Planting proposals under 10 hectares in area includes at least three different species (each at least 5% of the planting mixture), or; planting proposals 10 hectares or greater in area include at least five different species (each at least 5% of the planting mixture).</t>
  </si>
  <si>
    <t>The planting proposal does not have more than 50% of a single species.</t>
  </si>
  <si>
    <t>Climate Change and Carbon Storage</t>
  </si>
  <si>
    <r>
      <t>Score</t>
    </r>
    <r>
      <rPr>
        <i/>
        <sz val="10.5"/>
        <color theme="0"/>
        <rFont val="Verdana"/>
        <family val="2"/>
      </rPr>
      <t xml:space="preserve"> (auto)</t>
    </r>
  </si>
  <si>
    <t xml:space="preserve">The planting proposal has at least 80% of the planted area from tree species that are expected to be able to cope with future site conditions as the climate changes. This can be demonstrated using Forest Research's Ecological Site Classification (ESC) input with local soils information. Selected species should achieve an ESC assessment of ‘suitable’ or ‘very suitable’ under future climate scenarios (2050 High). Alternatively, local knowledge of likely yield class can be used to inform this assessment in agreement with the FC Woodland Officer, including for species that are not modelled by ESC. </t>
  </si>
  <si>
    <t>Forest Research: Ecological site classification decision support system</t>
  </si>
  <si>
    <t>The planting proposal is within a low sensitivity area for woodland creation. This can be demonstrated using the ‘England Woodland Creation Low Sensitivity Map version 4.0’ layer on the Land Information Search (LIS). At least 90% of the proposal falls within the low sensitivity area and the only sensitivity outside is the land’s agricultural grade.</t>
  </si>
  <si>
    <t>Fast-track applications for woodland creation</t>
  </si>
  <si>
    <t>Supporting Private Finance</t>
  </si>
  <si>
    <t>The planting proposal will be part funded with private finance for ecosystem services, i.e. the application foregoes one or more eligible supplements for public benefits.</t>
  </si>
  <si>
    <t>Delivering at Appropriate Scales</t>
  </si>
  <si>
    <t>Gross area between 5 hectares and 15 hectares.</t>
  </si>
  <si>
    <t>Gross area greater than 15 hectares.</t>
  </si>
  <si>
    <t>Total</t>
  </si>
  <si>
    <t>Compartment level</t>
  </si>
  <si>
    <t>Objective</t>
  </si>
  <si>
    <t>Points per ha</t>
  </si>
  <si>
    <r>
      <t>Area</t>
    </r>
    <r>
      <rPr>
        <i/>
        <sz val="10.5"/>
        <color theme="0"/>
        <rFont val="Verdana"/>
        <family val="2"/>
      </rPr>
      <t xml:space="preserve"> (auto)</t>
    </r>
  </si>
  <si>
    <t>Nature Recovery</t>
  </si>
  <si>
    <t>Nature Recovery - Premium</t>
  </si>
  <si>
    <t>Nature Recovery - Higher</t>
  </si>
  <si>
    <t>Nature Recovery - Lower</t>
  </si>
  <si>
    <t>Water</t>
  </si>
  <si>
    <t>Water Quality</t>
  </si>
  <si>
    <t>Flood Risk Management</t>
  </si>
  <si>
    <t>Riparian Buffers</t>
  </si>
  <si>
    <t>Social/Recreational</t>
  </si>
  <si>
    <t>Social - Close to settlements</t>
  </si>
  <si>
    <t>Social - Recreational Access</t>
  </si>
  <si>
    <t>Future AC placeholder</t>
  </si>
  <si>
    <t>Future AC placeholder (hidden)</t>
  </si>
  <si>
    <t>Air Quality</t>
  </si>
  <si>
    <t>Ammonia capture to safeguard SSSIs</t>
  </si>
  <si>
    <t>Average per hectare</t>
  </si>
  <si>
    <t xml:space="preserve">Section 10 - Grant Values (£) </t>
  </si>
  <si>
    <t>Grant Values (£) Summary</t>
  </si>
  <si>
    <t>Total Standard Cost Items</t>
  </si>
  <si>
    <t>Total Low Sensitivity Land Payment</t>
  </si>
  <si>
    <t>Total Additional Contributions</t>
  </si>
  <si>
    <t>Total Actual Cost Items</t>
  </si>
  <si>
    <t>Total Annual Maintenance payments</t>
  </si>
  <si>
    <t>Total Grant (excluding Maintenance)</t>
  </si>
  <si>
    <t>Total Grant (including Maintenance)</t>
  </si>
  <si>
    <t>Standard Cost Payment Cap</t>
  </si>
  <si>
    <t>Fixed Grant Cap</t>
  </si>
  <si>
    <r>
      <t xml:space="preserve">Has the fixed Grant cap on Standard Costs been exceeded?
</t>
    </r>
    <r>
      <rPr>
        <i/>
        <sz val="10"/>
        <color theme="1"/>
        <rFont val="Verdana"/>
        <family val="2"/>
      </rPr>
      <t>(If yes, the Grant will be capped at £10,200 per hectare)</t>
    </r>
  </si>
  <si>
    <t>Average cost of Standard Cost Items per gross hectare (before cap is applied)</t>
  </si>
  <si>
    <r>
      <t xml:space="preserve">Flexible Grant Cap - </t>
    </r>
    <r>
      <rPr>
        <b/>
        <i/>
        <sz val="11"/>
        <color theme="0"/>
        <rFont val="Verdana"/>
        <family val="2"/>
      </rPr>
      <t>optional</t>
    </r>
  </si>
  <si>
    <r>
      <t xml:space="preserve">Would you like to apply a flexible Grant cap on Standard Costs? </t>
    </r>
    <r>
      <rPr>
        <i/>
        <sz val="10"/>
        <color theme="1"/>
        <rFont val="Verdana"/>
        <family val="2"/>
      </rPr>
      <t>(Select drop-down)</t>
    </r>
  </si>
  <si>
    <r>
      <t xml:space="preserve">Flexible Grant cap per (gross) hectare
</t>
    </r>
    <r>
      <rPr>
        <i/>
        <sz val="10"/>
        <color theme="1"/>
        <rFont val="Verdana"/>
        <family val="2"/>
      </rPr>
      <t>(Enter a value between £2,500 - £10,200)</t>
    </r>
  </si>
  <si>
    <t>Value including voluntary cap</t>
  </si>
  <si>
    <t>Value including standard cap</t>
  </si>
  <si>
    <t>Standard Cost Summary</t>
  </si>
  <si>
    <t>Average Grant for Standard Cost Items per gross hectare that applies</t>
  </si>
  <si>
    <t>Total Grant for Standard Cost Items within cap</t>
  </si>
  <si>
    <t>Total Grant for Standard Cost Items excluded from cap</t>
  </si>
  <si>
    <t>Total Grant for Standard Cost Items</t>
  </si>
  <si>
    <t>Low sensitivity land incentives</t>
  </si>
  <si>
    <t>Total Area (ha)</t>
  </si>
  <si>
    <t>Total (£)</t>
  </si>
  <si>
    <t>Total low sensitivity land incentives</t>
  </si>
  <si>
    <t>Additional Contributions</t>
  </si>
  <si>
    <r>
      <rPr>
        <b/>
        <sz val="10"/>
        <color rgb="FF000000"/>
        <rFont val="Verdana"/>
        <family val="2"/>
      </rPr>
      <t xml:space="preserve">Total actual costs of woodland infrastructure
</t>
    </r>
    <r>
      <rPr>
        <i/>
        <sz val="10"/>
        <color rgb="FF000000"/>
        <rFont val="Verdana"/>
        <family val="2"/>
      </rPr>
      <t>(including VAT and agents fees where applicable)</t>
    </r>
  </si>
  <si>
    <r>
      <rPr>
        <b/>
        <sz val="10"/>
        <color theme="1"/>
        <rFont val="Verdana"/>
        <family val="2"/>
      </rPr>
      <t>Payment:</t>
    </r>
    <r>
      <rPr>
        <sz val="10"/>
        <color theme="1"/>
        <rFont val="Verdana"/>
        <family val="2"/>
      </rPr>
      <t xml:space="preserve"> 40% actual costs capped at 10% of the total capital cost of your proposal.</t>
    </r>
  </si>
  <si>
    <r>
      <rPr>
        <b/>
        <sz val="10"/>
        <color rgb="FF000000"/>
        <rFont val="Verdana"/>
        <family val="2"/>
      </rPr>
      <t xml:space="preserve">Total actual costs of recreational infrastructure
</t>
    </r>
    <r>
      <rPr>
        <i/>
        <sz val="10"/>
        <color rgb="FF000000"/>
        <rFont val="Verdana"/>
        <family val="2"/>
      </rPr>
      <t>(including VAT and agents fees where applicable)</t>
    </r>
  </si>
  <si>
    <r>
      <rPr>
        <b/>
        <sz val="10"/>
        <color theme="1"/>
        <rFont val="Verdana"/>
        <family val="2"/>
      </rPr>
      <t xml:space="preserve">Payment: </t>
    </r>
    <r>
      <rPr>
        <sz val="10"/>
        <color theme="1"/>
        <rFont val="Verdana"/>
        <family val="2"/>
      </rPr>
      <t>100% actual costs capped at 10% of the total capital cost of your proposal.</t>
    </r>
  </si>
  <si>
    <t>Total payments towards actual costs for infrastructure</t>
  </si>
  <si>
    <t>Annual Maintenance</t>
  </si>
  <si>
    <r>
      <rPr>
        <b/>
        <sz val="10"/>
        <color theme="0"/>
        <rFont val="Verdana"/>
        <family val="2"/>
      </rPr>
      <t>Would you like to opt out of annual Maintenance payments?</t>
    </r>
    <r>
      <rPr>
        <sz val="10"/>
        <color theme="0"/>
        <rFont val="Verdana"/>
        <family val="2"/>
      </rPr>
      <t xml:space="preserve">
</t>
    </r>
    <r>
      <rPr>
        <i/>
        <sz val="10"/>
        <color theme="0"/>
        <rFont val="Verdana"/>
        <family val="2"/>
      </rPr>
      <t>(Select drop-down)</t>
    </r>
  </si>
  <si>
    <t>Year</t>
  </si>
  <si>
    <t>Area</t>
  </si>
  <si>
    <t>Value</t>
  </si>
  <si>
    <t>Woodland Carbon Code Summary</t>
  </si>
  <si>
    <t>Home - UK Woodland Carbon Code</t>
  </si>
  <si>
    <t>WCC Carbon Calculation Guidance</t>
  </si>
  <si>
    <t>Table 1</t>
  </si>
  <si>
    <t>Emissions from establishment</t>
  </si>
  <si>
    <t>spacing (m)</t>
  </si>
  <si>
    <t>area (ha)</t>
  </si>
  <si>
    <t>Seedlings</t>
  </si>
  <si>
    <t>Ground Preparation (Fuel)</t>
  </si>
  <si>
    <t xml:space="preserve">Tree Shelters </t>
  </si>
  <si>
    <t>Fencing</t>
  </si>
  <si>
    <t>Herbicide</t>
  </si>
  <si>
    <t>Road Building</t>
  </si>
  <si>
    <t>km</t>
  </si>
  <si>
    <t>Roads</t>
  </si>
  <si>
    <t>Table 2</t>
  </si>
  <si>
    <t>Table 3</t>
  </si>
  <si>
    <t>Sectn No:</t>
  </si>
  <si>
    <t>Actual Species</t>
  </si>
  <si>
    <t>Actual Spacing (m)</t>
  </si>
  <si>
    <t>Yield Class</t>
  </si>
  <si>
    <t>Management Regime</t>
  </si>
  <si>
    <t xml:space="preserve">% of Area if mixture </t>
  </si>
  <si>
    <t xml:space="preserve">Area (ha) </t>
  </si>
  <si>
    <t>Previous Land use</t>
  </si>
  <si>
    <t>Soil Type</t>
  </si>
  <si>
    <t>Disturbance/ Site Preparation</t>
  </si>
  <si>
    <t>Area (ha)</t>
  </si>
  <si>
    <t>Total No. Trees Planted</t>
  </si>
  <si>
    <t>Will be assessed for suitability during the application process.</t>
  </si>
  <si>
    <r>
      <t xml:space="preserve">Populus nigra </t>
    </r>
    <r>
      <rPr>
        <sz val="10"/>
        <color rgb="FFDA846B"/>
        <rFont val="Verdana"/>
        <family val="2"/>
      </rPr>
      <t>subsp.</t>
    </r>
    <r>
      <rPr>
        <i/>
        <sz val="10"/>
        <color rgb="FFDA846B"/>
        <rFont val="Verdana"/>
        <family val="2"/>
      </rPr>
      <t xml:space="preserve"> </t>
    </r>
    <r>
      <rPr>
        <i/>
        <sz val="10"/>
        <color rgb="FF000000"/>
        <rFont val="Verdana"/>
        <family val="2"/>
      </rPr>
      <t>betulifolia</t>
    </r>
  </si>
  <si>
    <r>
      <t>Abies</t>
    </r>
    <r>
      <rPr>
        <sz val="10"/>
        <color rgb="FF000000"/>
        <rFont val="Verdana"/>
        <family val="2"/>
      </rPr>
      <t xml:space="preserve"> spp.</t>
    </r>
  </si>
  <si>
    <r>
      <t xml:space="preserve">Cedrus </t>
    </r>
    <r>
      <rPr>
        <sz val="10"/>
        <color rgb="FF000000"/>
        <rFont val="Verdana"/>
        <family val="2"/>
      </rPr>
      <t>spp.</t>
    </r>
  </si>
  <si>
    <r>
      <t>Picea</t>
    </r>
    <r>
      <rPr>
        <sz val="10"/>
        <color rgb="FF000000"/>
        <rFont val="Verdana"/>
        <family val="2"/>
      </rPr>
      <t xml:space="preserve"> spp.</t>
    </r>
  </si>
  <si>
    <r>
      <t xml:space="preserve">Pinus </t>
    </r>
    <r>
      <rPr>
        <sz val="10"/>
        <color rgb="FF000000"/>
        <rFont val="Verdana"/>
        <family val="2"/>
      </rPr>
      <t>spp</t>
    </r>
    <r>
      <rPr>
        <i/>
        <sz val="10"/>
        <color rgb="FF000000"/>
        <rFont val="Verdana"/>
        <family val="2"/>
      </rPr>
      <t>.</t>
    </r>
  </si>
  <si>
    <t>Native Woody Shrubs List</t>
  </si>
  <si>
    <r>
      <t xml:space="preserve">Juglans </t>
    </r>
    <r>
      <rPr>
        <sz val="10"/>
        <color rgb="FF000000"/>
        <rFont val="Verdana"/>
        <family val="2"/>
      </rPr>
      <t>spp.</t>
    </r>
  </si>
  <si>
    <r>
      <t xml:space="preserve">Buxus </t>
    </r>
    <r>
      <rPr>
        <sz val="10"/>
        <color rgb="FF000000"/>
        <rFont val="Verdana"/>
        <family val="2"/>
      </rPr>
      <t>spp.</t>
    </r>
  </si>
  <si>
    <r>
      <t xml:space="preserve">Cornus </t>
    </r>
    <r>
      <rPr>
        <sz val="10"/>
        <color rgb="FF000000"/>
        <rFont val="Verdana"/>
        <family val="2"/>
      </rPr>
      <t>spp.</t>
    </r>
  </si>
  <si>
    <r>
      <t>Nothofagus</t>
    </r>
    <r>
      <rPr>
        <sz val="10"/>
        <color rgb="FF000000"/>
        <rFont val="Verdana"/>
        <family val="2"/>
      </rPr>
      <t xml:space="preserve"> spp.</t>
    </r>
  </si>
  <si>
    <r>
      <t xml:space="preserve">Platanus </t>
    </r>
    <r>
      <rPr>
        <sz val="10"/>
        <color rgb="FF000000"/>
        <rFont val="Verdana"/>
        <family val="2"/>
      </rPr>
      <t>spp.</t>
    </r>
  </si>
  <si>
    <r>
      <t xml:space="preserve">Populus </t>
    </r>
    <r>
      <rPr>
        <sz val="10"/>
        <color rgb="FF000000"/>
        <rFont val="Verdana"/>
        <family val="2"/>
      </rPr>
      <t>spp.</t>
    </r>
  </si>
  <si>
    <r>
      <t>Quercus</t>
    </r>
    <r>
      <rPr>
        <sz val="10"/>
        <color rgb="FF000000"/>
        <rFont val="Verdana"/>
        <family val="2"/>
      </rPr>
      <t xml:space="preserve"> spp.</t>
    </r>
  </si>
  <si>
    <t>Total Broadleaf</t>
  </si>
  <si>
    <t>Total Conifer</t>
  </si>
  <si>
    <t>Total Native Woody Shrubs</t>
  </si>
  <si>
    <t>Tab:</t>
  </si>
  <si>
    <t>1 Site Details</t>
  </si>
  <si>
    <t>2 Applicant Details</t>
  </si>
  <si>
    <t>3 Land Summary</t>
  </si>
  <si>
    <t>4 Species Breakdown</t>
  </si>
  <si>
    <t>5 Composition &amp; ACs</t>
  </si>
  <si>
    <t>6 Standard Cost Items</t>
  </si>
  <si>
    <t>7 Operational Plan</t>
  </si>
  <si>
    <t>8 Infrastructure</t>
  </si>
  <si>
    <t>9 Scoring</t>
  </si>
  <si>
    <t>10 Grant Values (£)</t>
  </si>
  <si>
    <t xml:space="preserve">WCP 3 - Constraints </t>
  </si>
  <si>
    <t>Your occupation of the land:</t>
  </si>
  <si>
    <t>Preferred method of communication:</t>
  </si>
  <si>
    <t>Current compartment land use</t>
  </si>
  <si>
    <t>Species Code Data Validation</t>
  </si>
  <si>
    <t>Would you like to claim Grant payments for this Additional Contribution?</t>
  </si>
  <si>
    <t>I have confirmed adequate stock will be available from a UK nursery:</t>
  </si>
  <si>
    <t>Are you applying for woodland/recreational infrastructure?</t>
  </si>
  <si>
    <t>Would you like to apply a flexible Grant cap on Standard Costs?</t>
  </si>
  <si>
    <t xml:space="preserve">Do adjacent projects sit within or affect additional sensitive areas not covered by your proposal? </t>
  </si>
  <si>
    <t>Evidence (select drop-down)</t>
  </si>
  <si>
    <t>Table 3 Look Up</t>
  </si>
  <si>
    <t>Owner/occupier</t>
  </si>
  <si>
    <t>Scrub</t>
  </si>
  <si>
    <r>
      <t>Yes 
(</t>
    </r>
    <r>
      <rPr>
        <i/>
        <sz val="9"/>
        <color theme="1"/>
        <rFont val="Verdana"/>
        <family val="2"/>
      </rPr>
      <t>complete below)</t>
    </r>
  </si>
  <si>
    <t>I have submitted evidence of the completed checks</t>
  </si>
  <si>
    <t>Tenant</t>
  </si>
  <si>
    <t>Post</t>
  </si>
  <si>
    <t>No</t>
  </si>
  <si>
    <t>Is this a commercial nursery?</t>
  </si>
  <si>
    <t>Seminatural</t>
  </si>
  <si>
    <t>Landlord</t>
  </si>
  <si>
    <t>Cropped</t>
  </si>
  <si>
    <t>Are you VAT registered?</t>
  </si>
  <si>
    <t>Cap on Standard Cost Items per gross hectare (excluding leaky woody dams)</t>
  </si>
  <si>
    <t>Licensor</t>
  </si>
  <si>
    <t>Business type:</t>
  </si>
  <si>
    <t>Improved Grassland</t>
  </si>
  <si>
    <r>
      <rPr>
        <b/>
        <sz val="9"/>
        <color theme="1"/>
        <rFont val="Verdana"/>
        <family val="2"/>
      </rPr>
      <t>Yes:</t>
    </r>
    <r>
      <rPr>
        <sz val="9"/>
        <color theme="1"/>
        <rFont val="Verdana"/>
        <family val="2"/>
      </rPr>
      <t xml:space="preserve"> I am registered for VAT and understand as a result VAT will be excluded from my EWCO Agreement. I will still indicate the VAT charged (if any) as part of my quotes below.</t>
    </r>
  </si>
  <si>
    <t>Other (please detail)</t>
  </si>
  <si>
    <t>Charitable company</t>
  </si>
  <si>
    <t>Semi Improved Grassland</t>
  </si>
  <si>
    <t>If yes, select which applies:</t>
  </si>
  <si>
    <r>
      <rPr>
        <b/>
        <sz val="9"/>
        <color theme="1"/>
        <rFont val="Verdana"/>
        <family val="2"/>
      </rPr>
      <t>No:</t>
    </r>
    <r>
      <rPr>
        <sz val="9"/>
        <color theme="1"/>
        <rFont val="Verdana"/>
        <family val="2"/>
      </rPr>
      <t xml:space="preserve"> I am not registered for VAT and VAT is included in my application. I have or will provide confirmation of my VAT status, for example, an Accountant’s Certificate and understand this is required before a grant agreement can be offered.</t>
    </r>
  </si>
  <si>
    <t>Pasture</t>
  </si>
  <si>
    <t>Charity</t>
  </si>
  <si>
    <t>Unimproved Land</t>
  </si>
  <si>
    <t>The nursery is listed on the Directory of Plant Healthy Certified Business</t>
  </si>
  <si>
    <t>Low sensitivity land payment</t>
  </si>
  <si>
    <t>Yes - I confirm I am not seeking funding for these activities as part of this application</t>
  </si>
  <si>
    <t>Consortium</t>
  </si>
  <si>
    <t>Will natural colonisation be used as a proposed establishment method in this compartment?</t>
  </si>
  <si>
    <t>The nursery will supply me with a Ready to Plant Assessment voucher</t>
  </si>
  <si>
    <t>Additional Contribution values (£)</t>
  </si>
  <si>
    <t xml:space="preserve">Unimproved Land </t>
  </si>
  <si>
    <t>Education institution</t>
  </si>
  <si>
    <t>Anticipated planting season(s):</t>
  </si>
  <si>
    <t>Nature Recovery Premium</t>
  </si>
  <si>
    <t>Soil type</t>
  </si>
  <si>
    <t>Your Management Control of the land:</t>
  </si>
  <si>
    <t>Local authority</t>
  </si>
  <si>
    <t>Nature Recovery Higher</t>
  </si>
  <si>
    <t>Organomineral</t>
  </si>
  <si>
    <t>I have full management control over the land</t>
  </si>
  <si>
    <t>Partnership</t>
  </si>
  <si>
    <t>If yes, what is the predominant expected colonisation species?</t>
  </si>
  <si>
    <t>2025-26</t>
  </si>
  <si>
    <t>Nature Recovery Lower</t>
  </si>
  <si>
    <t>Gleys</t>
  </si>
  <si>
    <t>I have signed consent from all parties with management control over the land</t>
  </si>
  <si>
    <t>Private individual</t>
  </si>
  <si>
    <t>2026-27</t>
  </si>
  <si>
    <t>Podzols</t>
  </si>
  <si>
    <t>I am a tenant with signed consent from the landowner</t>
  </si>
  <si>
    <t>Private Limited Company</t>
  </si>
  <si>
    <t>Non-native broadleaf</t>
  </si>
  <si>
    <t>Anticipated claim year(s):</t>
  </si>
  <si>
    <t>Ironpans</t>
  </si>
  <si>
    <t>Do you have an approved Forestry Commission WCPG?</t>
  </si>
  <si>
    <t>Public body</t>
  </si>
  <si>
    <t>Naturalised broadleaf</t>
  </si>
  <si>
    <t>Rankers/Rendzinas</t>
  </si>
  <si>
    <t>Public Limited Company</t>
  </si>
  <si>
    <t>Native conifer</t>
  </si>
  <si>
    <t>Close to settlements</t>
  </si>
  <si>
    <t>Littoral</t>
  </si>
  <si>
    <t xml:space="preserve">Mineral </t>
  </si>
  <si>
    <t>No (complete WCP 1-5)</t>
  </si>
  <si>
    <t>Self employed</t>
  </si>
  <si>
    <t>Non-native conifer</t>
  </si>
  <si>
    <t>Recreational Access</t>
  </si>
  <si>
    <t>Man-made soils</t>
  </si>
  <si>
    <t xml:space="preserve">Is this EWCO application is based on the final approved WCPG? </t>
  </si>
  <si>
    <t>Sole trader</t>
  </si>
  <si>
    <t>Naturalised conifer</t>
  </si>
  <si>
    <t>Yes (do not complete WCP 1-5)</t>
  </si>
  <si>
    <t>Trust</t>
  </si>
  <si>
    <t>Planning permission</t>
  </si>
  <si>
    <t>Negligible disturbance</t>
  </si>
  <si>
    <t>University</t>
  </si>
  <si>
    <t>General Permitted Development Order</t>
  </si>
  <si>
    <t>Would you like to opt out of annual Maintenance payments?</t>
  </si>
  <si>
    <t>Hand turfing, inverted, hinge &amp; trench mounding, patch scarification</t>
  </si>
  <si>
    <t>Low disturbance</t>
  </si>
  <si>
    <t>Is your proposal within a low sensitivity area for woodland creation?</t>
  </si>
  <si>
    <t>Business size:</t>
  </si>
  <si>
    <t>Both</t>
  </si>
  <si>
    <t>Yes, opt out</t>
  </si>
  <si>
    <t>Shallow/rotary (&lt;30cm) plough, Disc/line scarification</t>
  </si>
  <si>
    <t>Medium disturbance</t>
  </si>
  <si>
    <t xml:space="preserve">0-9 Employees </t>
  </si>
  <si>
    <t>None</t>
  </si>
  <si>
    <t>Deep (&gt;30cm) plough, with or without line, ripping</t>
  </si>
  <si>
    <t>High disturbance</t>
  </si>
  <si>
    <t>10-49 Employees</t>
  </si>
  <si>
    <t>Annual Maintenance (per ha per year)</t>
  </si>
  <si>
    <t>Agricultural ploughing</t>
  </si>
  <si>
    <t>Very high disturbance</t>
  </si>
  <si>
    <t>I'm not sure</t>
  </si>
  <si>
    <t>50-249 Employees</t>
  </si>
  <si>
    <t xml:space="preserve">No Ground Preparation </t>
  </si>
  <si>
    <t>If eligible, would you like to claim the low sensitivity land incentive?</t>
  </si>
  <si>
    <t>250+ Employees</t>
  </si>
  <si>
    <t>Authorised Agent:</t>
  </si>
  <si>
    <t>Proposed cultivation technique</t>
  </si>
  <si>
    <t>Agent Authority Form:</t>
  </si>
  <si>
    <t>A Forestry Commission Agent Authority Form (v4.0 or later) is already in place between the named lead applicant and agent</t>
  </si>
  <si>
    <t>A Forestry Commission Agent Authority Form is enclosed with this application</t>
  </si>
  <si>
    <t>Engagement</t>
  </si>
  <si>
    <t>Defra communications</t>
  </si>
  <si>
    <t>Forestry Commission communications/representative</t>
  </si>
  <si>
    <t>Does this site have a statutory designation?</t>
  </si>
  <si>
    <t>Woodland Creation Partnership or Community Forest communications/representative</t>
  </si>
  <si>
    <t>Woodlands for Water communications/representative</t>
  </si>
  <si>
    <t>Other</t>
  </si>
  <si>
    <t>Is there one or more current grant agreement(s) in this cpt?</t>
  </si>
  <si>
    <t>Agent comms preferences</t>
  </si>
  <si>
    <t>CC applicant</t>
  </si>
  <si>
    <t>Do not CC applicant</t>
  </si>
  <si>
    <t>Lesser-known species flag</t>
  </si>
  <si>
    <t>2027-28</t>
  </si>
  <si>
    <t>Planning permission or GPDO required?</t>
  </si>
  <si>
    <r>
      <t xml:space="preserve">
No. of trees in this compartment
</t>
    </r>
    <r>
      <rPr>
        <i/>
        <sz val="11"/>
        <color theme="0"/>
        <rFont val="Verdana"/>
        <family val="2"/>
      </rPr>
      <t xml:space="preserve">
(excl supplementary planting)</t>
    </r>
  </si>
  <si>
    <r>
      <t xml:space="preserve">
All species in this compartment
</t>
    </r>
    <r>
      <rPr>
        <i/>
        <sz val="11"/>
        <color theme="0"/>
        <rFont val="Verdana"/>
        <family val="2"/>
      </rPr>
      <t xml:space="preserve">
(excl supplementary planting)</t>
    </r>
  </si>
  <si>
    <r>
      <t xml:space="preserve">
Species % of net area
</t>
    </r>
    <r>
      <rPr>
        <i/>
        <sz val="11"/>
        <color theme="0"/>
        <rFont val="Verdana"/>
        <family val="2"/>
      </rPr>
      <t xml:space="preserve">
(excl natural colonisation)</t>
    </r>
  </si>
  <si>
    <r>
      <t xml:space="preserve">
Stocking density
</t>
    </r>
    <r>
      <rPr>
        <i/>
        <sz val="11"/>
        <color theme="0"/>
        <rFont val="Verdana"/>
        <family val="2"/>
      </rPr>
      <t xml:space="preserve">
(stems per hectare of planted area excl open space)</t>
    </r>
  </si>
  <si>
    <r>
      <t xml:space="preserve">
</t>
    </r>
    <r>
      <rPr>
        <b/>
        <sz val="11"/>
        <color rgb="FFFFFFFF"/>
        <rFont val="Verdana"/>
        <family val="2"/>
      </rPr>
      <t>Species</t>
    </r>
    <r>
      <rPr>
        <i/>
        <sz val="11"/>
        <color rgb="FFFFFFFF"/>
        <rFont val="Verdana"/>
        <family val="2"/>
      </rPr>
      <t xml:space="preserve"> 
</t>
    </r>
    <r>
      <rPr>
        <sz val="11"/>
        <color rgb="FFFFFFFF"/>
        <rFont val="Verdana"/>
        <family val="2"/>
      </rPr>
      <t xml:space="preserve">
</t>
    </r>
    <r>
      <rPr>
        <sz val="10"/>
        <color rgb="FFFFFFFF"/>
        <rFont val="Verdana"/>
        <family val="2"/>
      </rPr>
      <t xml:space="preserve">
</t>
    </r>
    <r>
      <rPr>
        <i/>
        <sz val="10"/>
        <color rgb="FFFFFFFF"/>
        <rFont val="Verdana"/>
        <family val="2"/>
      </rPr>
      <t>(use species codes in the Species List worksheet)
(enter one per row)</t>
    </r>
  </si>
  <si>
    <t xml:space="preserve">Tree species that can be used (in addition to the native woody shrubs list above) to make up the 25 - 35% small trees and shrubs requirement for the Nature Recovery Additional Contribution </t>
  </si>
  <si>
    <r>
      <rPr>
        <sz val="11"/>
        <rFont val="Verdana"/>
        <family val="2"/>
      </rPr>
      <t>Please read the</t>
    </r>
    <r>
      <rPr>
        <sz val="11"/>
        <color theme="10"/>
        <rFont val="Verdana"/>
        <family val="2"/>
      </rPr>
      <t xml:space="preserve"> </t>
    </r>
    <r>
      <rPr>
        <u/>
        <sz val="11"/>
        <color theme="10"/>
        <rFont val="Verdana"/>
        <family val="2"/>
      </rPr>
      <t>Building wildfire resilience into forest management planning guidance</t>
    </r>
    <r>
      <rPr>
        <sz val="11"/>
        <rFont val="Verdana"/>
        <family val="2"/>
      </rPr>
      <t xml:space="preserve"> and download the Wildfire risk assessment template.</t>
    </r>
  </si>
  <si>
    <r>
      <rPr>
        <sz val="11"/>
        <rFont val="Verdana"/>
        <family val="2"/>
      </rPr>
      <t>Please read the</t>
    </r>
    <r>
      <rPr>
        <sz val="11"/>
        <color theme="10"/>
        <rFont val="Verdana"/>
        <family val="2"/>
      </rPr>
      <t xml:space="preserve"> </t>
    </r>
    <r>
      <rPr>
        <u/>
        <sz val="11"/>
        <color theme="10"/>
        <rFont val="Verdana"/>
        <family val="2"/>
      </rPr>
      <t>Manage and Protect Woodland Wildlife guidance</t>
    </r>
    <r>
      <rPr>
        <sz val="11"/>
        <rFont val="Verdana"/>
        <family val="2"/>
      </rPr>
      <t>.</t>
    </r>
  </si>
  <si>
    <r>
      <rPr>
        <sz val="11"/>
        <rFont val="Verdana"/>
        <family val="2"/>
      </rPr>
      <t xml:space="preserve">Check the proposal area using the </t>
    </r>
    <r>
      <rPr>
        <u/>
        <sz val="11"/>
        <color theme="10"/>
        <rFont val="Verdana"/>
        <family val="2"/>
      </rPr>
      <t>FC Land Information Search</t>
    </r>
    <r>
      <rPr>
        <sz val="11"/>
        <rFont val="Verdana"/>
        <family val="2"/>
      </rPr>
      <t>.</t>
    </r>
  </si>
  <si>
    <r>
      <rPr>
        <b/>
        <sz val="10.5"/>
        <rFont val="Verdana"/>
        <family val="2"/>
      </rPr>
      <t>Local Environment Record Centre (LERC)</t>
    </r>
    <r>
      <rPr>
        <u/>
        <sz val="10.5"/>
        <color theme="10"/>
        <rFont val="Verdana"/>
        <family val="2"/>
      </rPr>
      <t xml:space="preserve">
Find your LERC</t>
    </r>
  </si>
  <si>
    <r>
      <rPr>
        <b/>
        <sz val="10.5"/>
        <rFont val="Verdana"/>
        <family val="2"/>
      </rPr>
      <t>Historic Environment Record Centre (HERC)</t>
    </r>
    <r>
      <rPr>
        <u/>
        <sz val="10.5"/>
        <color theme="10"/>
        <rFont val="Verdana"/>
        <family val="2"/>
      </rPr>
      <t xml:space="preserve">
Find your HERC</t>
    </r>
  </si>
  <si>
    <t>A guide to planning new woodland in England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</si>
</sst>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164" formatCode="&quot;£&quot;#,##0.00"/>
    <numFmt numFmtId="165" formatCode="0.0"/>
    <numFmt numFmtId="166" formatCode="#,##0.000"/>
    <numFmt numFmtId="167" formatCode="0.000"/>
  </numFmts>
  <fonts count="95" x14ac:knownFonts="1">
    <font>
      <sz val="11"/>
      <color theme="1"/>
      <name val="Calibri"/>
      <family val="2"/>
      <scheme val="minor"/>
    </font>
    <font>
      <sz val="10"/>
      <color theme="1"/>
      <name val="Verdana"/>
      <family val="2"/>
    </font>
    <font>
      <sz val="10"/>
      <color theme="1"/>
      <name val="Verdana"/>
      <family val="2"/>
    </font>
    <font>
      <sz val="10"/>
      <color theme="1"/>
      <name val="Verdana"/>
      <family val="2"/>
    </font>
    <font>
      <u/>
      <sz val="11"/>
      <color theme="10"/>
      <name val="Calibri"/>
      <family val="2"/>
      <scheme val="minor"/>
    </font>
    <font>
      <b/>
      <i/>
      <sz val="11"/>
      <color theme="1"/>
      <name val="Calibri"/>
      <family val="2"/>
      <scheme val="minor"/>
    </font>
    <font>
      <sz val="11"/>
      <color theme="1"/>
      <name val="Calibri"/>
      <family val="2"/>
      <scheme val="minor"/>
    </font>
    <font>
      <sz val="11"/>
      <name val="Calibri"/>
      <family val="2"/>
      <scheme val="minor"/>
    </font>
    <font>
      <b/>
      <sz val="11"/>
      <color theme="0"/>
      <name val="Calibri"/>
      <family val="2"/>
      <scheme val="minor"/>
    </font>
    <font>
      <sz val="11"/>
      <color rgb="FF000000"/>
      <name val="Calibri"/>
      <family val="2"/>
      <scheme val="minor"/>
    </font>
    <font>
      <sz val="10"/>
      <name val="Verdana"/>
      <family val="2"/>
    </font>
    <font>
      <sz val="8"/>
      <name val="Calibri"/>
      <family val="2"/>
      <scheme val="minor"/>
    </font>
    <font>
      <sz val="11"/>
      <color theme="1"/>
      <name val="Verdana"/>
      <family val="2"/>
    </font>
    <font>
      <b/>
      <sz val="20"/>
      <color theme="1"/>
      <name val="Verdana"/>
      <family val="2"/>
    </font>
    <font>
      <b/>
      <sz val="11"/>
      <color rgb="FFFF0000"/>
      <name val="Verdana"/>
      <family val="2"/>
    </font>
    <font>
      <b/>
      <sz val="11"/>
      <color theme="1"/>
      <name val="Verdana"/>
      <family val="2"/>
    </font>
    <font>
      <i/>
      <sz val="11"/>
      <color theme="1"/>
      <name val="Verdana"/>
      <family val="2"/>
    </font>
    <font>
      <sz val="10"/>
      <color theme="1"/>
      <name val="Verdana"/>
      <family val="2"/>
    </font>
    <font>
      <b/>
      <sz val="10"/>
      <color theme="1"/>
      <name val="Verdana"/>
      <family val="2"/>
    </font>
    <font>
      <u/>
      <sz val="10"/>
      <color theme="10"/>
      <name val="Verdana"/>
      <family val="2"/>
    </font>
    <font>
      <i/>
      <sz val="10"/>
      <color theme="1"/>
      <name val="Verdana"/>
      <family val="2"/>
    </font>
    <font>
      <b/>
      <i/>
      <sz val="10"/>
      <color theme="1"/>
      <name val="Verdana"/>
      <family val="2"/>
    </font>
    <font>
      <b/>
      <sz val="12"/>
      <color theme="1"/>
      <name val="Verdana"/>
      <family val="2"/>
    </font>
    <font>
      <sz val="10"/>
      <color rgb="FF000000"/>
      <name val="Verdana"/>
      <family val="2"/>
    </font>
    <font>
      <sz val="12"/>
      <color theme="1"/>
      <name val="Verdana"/>
      <family val="2"/>
    </font>
    <font>
      <b/>
      <sz val="14"/>
      <color theme="1"/>
      <name val="Verdana"/>
      <family val="2"/>
    </font>
    <font>
      <u/>
      <sz val="11"/>
      <color theme="10"/>
      <name val="Verdana"/>
      <family val="2"/>
    </font>
    <font>
      <b/>
      <sz val="20"/>
      <color rgb="FF000000"/>
      <name val="Verdana"/>
      <family val="2"/>
    </font>
    <font>
      <b/>
      <sz val="10"/>
      <color rgb="FF000000"/>
      <name val="Verdana"/>
      <family val="2"/>
    </font>
    <font>
      <i/>
      <sz val="10"/>
      <color rgb="FF000000"/>
      <name val="Verdana"/>
      <family val="2"/>
    </font>
    <font>
      <i/>
      <sz val="10"/>
      <name val="Verdana"/>
      <family val="2"/>
    </font>
    <font>
      <sz val="10"/>
      <color rgb="FFFF0000"/>
      <name val="Verdana"/>
      <family val="2"/>
    </font>
    <font>
      <i/>
      <sz val="10"/>
      <color rgb="FFFF0000"/>
      <name val="Verdana"/>
      <family val="2"/>
    </font>
    <font>
      <sz val="10"/>
      <color rgb="FFDA846B"/>
      <name val="Verdana"/>
      <family val="2"/>
    </font>
    <font>
      <i/>
      <sz val="10"/>
      <color rgb="FFDA846B"/>
      <name val="Verdana"/>
      <family val="2"/>
    </font>
    <font>
      <b/>
      <sz val="10"/>
      <color rgb="FFFF0000"/>
      <name val="Verdana"/>
      <family val="2"/>
    </font>
    <font>
      <b/>
      <sz val="10"/>
      <color theme="0"/>
      <name val="Verdana"/>
      <family val="2"/>
    </font>
    <font>
      <i/>
      <sz val="10"/>
      <color theme="0"/>
      <name val="Verdana"/>
      <family val="2"/>
    </font>
    <font>
      <sz val="10.5"/>
      <color theme="1"/>
      <name val="Verdana"/>
      <family val="2"/>
    </font>
    <font>
      <b/>
      <sz val="10.5"/>
      <color theme="1"/>
      <name val="Verdana"/>
      <family val="2"/>
    </font>
    <font>
      <i/>
      <sz val="10.5"/>
      <color theme="1"/>
      <name val="Verdana"/>
      <family val="2"/>
    </font>
    <font>
      <b/>
      <sz val="11"/>
      <name val="Verdana"/>
      <family val="2"/>
    </font>
    <font>
      <u/>
      <sz val="10.5"/>
      <color theme="10"/>
      <name val="Verdana"/>
      <family val="2"/>
    </font>
    <font>
      <sz val="10.5"/>
      <color theme="1"/>
      <name val="Calibri"/>
      <family val="2"/>
      <scheme val="minor"/>
    </font>
    <font>
      <b/>
      <sz val="10.5"/>
      <name val="Verdana"/>
      <family val="2"/>
    </font>
    <font>
      <u/>
      <sz val="10.5"/>
      <color theme="10"/>
      <name val="Calibri"/>
      <family val="2"/>
      <scheme val="minor"/>
    </font>
    <font>
      <u/>
      <sz val="10.5"/>
      <color rgb="FF0563C1"/>
      <name val="Verdana"/>
      <family val="2"/>
    </font>
    <font>
      <sz val="10.5"/>
      <name val="Verdana"/>
      <family val="2"/>
    </font>
    <font>
      <i/>
      <sz val="10.5"/>
      <name val="Verdana"/>
      <family val="2"/>
    </font>
    <font>
      <sz val="10.5"/>
      <color rgb="FF000000"/>
      <name val="Verdana"/>
      <family val="2"/>
    </font>
    <font>
      <b/>
      <sz val="10.5"/>
      <color rgb="FF000000"/>
      <name val="Verdana"/>
      <family val="2"/>
    </font>
    <font>
      <b/>
      <sz val="10.5"/>
      <color rgb="FFFF0000"/>
      <name val="Verdana"/>
      <family val="2"/>
    </font>
    <font>
      <b/>
      <sz val="11"/>
      <color rgb="FFFA7D00"/>
      <name val="Calibri"/>
      <family val="2"/>
      <scheme val="minor"/>
    </font>
    <font>
      <i/>
      <u/>
      <sz val="10"/>
      <color theme="10"/>
      <name val="Verdana"/>
      <family val="2"/>
    </font>
    <font>
      <i/>
      <u/>
      <sz val="11"/>
      <color theme="10"/>
      <name val="Calibri"/>
      <family val="2"/>
      <scheme val="minor"/>
    </font>
    <font>
      <b/>
      <sz val="14"/>
      <color theme="0"/>
      <name val="Verdana"/>
      <family val="2"/>
    </font>
    <font>
      <b/>
      <sz val="20"/>
      <name val="Verdana"/>
      <family val="2"/>
    </font>
    <font>
      <b/>
      <sz val="11"/>
      <color theme="0"/>
      <name val="Verdana"/>
      <family val="2"/>
    </font>
    <font>
      <sz val="10.5"/>
      <color theme="0"/>
      <name val="Verdana"/>
      <family val="2"/>
    </font>
    <font>
      <b/>
      <sz val="10.5"/>
      <color theme="0"/>
      <name val="Verdana"/>
      <family val="2"/>
    </font>
    <font>
      <i/>
      <sz val="10.5"/>
      <color theme="0"/>
      <name val="Verdana"/>
      <family val="2"/>
    </font>
    <font>
      <b/>
      <i/>
      <sz val="10.5"/>
      <color theme="0"/>
      <name val="Verdana"/>
      <family val="2"/>
    </font>
    <font>
      <sz val="10"/>
      <color theme="0"/>
      <name val="Verdana"/>
      <family val="2"/>
    </font>
    <font>
      <i/>
      <sz val="11"/>
      <color rgb="FF000000"/>
      <name val="Verdana"/>
      <family val="2"/>
    </font>
    <font>
      <i/>
      <sz val="11"/>
      <name val="Verdana"/>
      <family val="2"/>
    </font>
    <font>
      <sz val="11"/>
      <color theme="0"/>
      <name val="Verdana"/>
      <family val="2"/>
    </font>
    <font>
      <i/>
      <sz val="11"/>
      <color theme="0"/>
      <name val="Verdana"/>
      <family val="2"/>
    </font>
    <font>
      <b/>
      <i/>
      <sz val="11"/>
      <color theme="0"/>
      <name val="Verdana"/>
      <family val="2"/>
    </font>
    <font>
      <i/>
      <u/>
      <sz val="11"/>
      <color theme="10"/>
      <name val="Verdana"/>
      <family val="2"/>
    </font>
    <font>
      <b/>
      <sz val="12"/>
      <color theme="0"/>
      <name val="Verdana"/>
      <family val="2"/>
    </font>
    <font>
      <b/>
      <sz val="12"/>
      <color rgb="FF000000"/>
      <name val="Verdana"/>
      <family val="2"/>
    </font>
    <font>
      <sz val="11"/>
      <name val="Verdana"/>
      <family val="2"/>
    </font>
    <font>
      <b/>
      <sz val="10"/>
      <name val="Verdana"/>
      <family val="2"/>
    </font>
    <font>
      <sz val="12"/>
      <color theme="0"/>
      <name val="Verdana"/>
      <family val="2"/>
    </font>
    <font>
      <sz val="10"/>
      <color theme="1"/>
      <name val="Verdana"/>
      <family val="2"/>
    </font>
    <font>
      <b/>
      <sz val="12"/>
      <name val="Verdana"/>
      <family val="2"/>
    </font>
    <font>
      <b/>
      <sz val="9"/>
      <name val="Verdana"/>
      <family val="2"/>
    </font>
    <font>
      <sz val="9"/>
      <color theme="0"/>
      <name val="Verdana"/>
      <family val="2"/>
    </font>
    <font>
      <sz val="9"/>
      <color theme="1"/>
      <name val="Verdana"/>
      <family val="2"/>
    </font>
    <font>
      <i/>
      <sz val="9"/>
      <color theme="1"/>
      <name val="Verdana"/>
      <family val="2"/>
    </font>
    <font>
      <sz val="11"/>
      <color theme="10"/>
      <name val="Verdana"/>
      <family val="2"/>
    </font>
    <font>
      <b/>
      <i/>
      <sz val="10.5"/>
      <name val="Verdana"/>
      <family val="2"/>
    </font>
    <font>
      <b/>
      <sz val="9"/>
      <color theme="1"/>
      <name val="Verdana"/>
      <family val="2"/>
    </font>
    <font>
      <i/>
      <sz val="10.5"/>
      <color rgb="FF000000"/>
      <name val="Verdana"/>
      <family val="2"/>
    </font>
    <font>
      <b/>
      <sz val="11"/>
      <name val="Calibri"/>
      <family val="2"/>
      <scheme val="minor"/>
    </font>
    <font>
      <b/>
      <sz val="11"/>
      <color rgb="FF000000"/>
      <name val="Verdana"/>
      <family val="2"/>
    </font>
    <font>
      <b/>
      <sz val="11"/>
      <color rgb="FFFFFFFF"/>
      <name val="Verdana"/>
      <family val="2"/>
    </font>
    <font>
      <i/>
      <sz val="10"/>
      <color rgb="FFFFFFFF"/>
      <name val="Verdana"/>
      <family val="2"/>
    </font>
    <font>
      <sz val="11"/>
      <color rgb="FFFFFFFF"/>
      <name val="Verdana"/>
      <family val="2"/>
    </font>
    <font>
      <b/>
      <sz val="12"/>
      <color rgb="FFFFFFFF"/>
      <name val="Verdana"/>
      <family val="2"/>
    </font>
    <font>
      <b/>
      <sz val="10"/>
      <color rgb="FFFFFFFF"/>
      <name val="Verdana"/>
      <family val="2"/>
    </font>
    <font>
      <sz val="10"/>
      <color rgb="FFFFFFFF"/>
      <name val="Verdana"/>
      <family val="2"/>
    </font>
    <font>
      <i/>
      <sz val="11"/>
      <color rgb="FFFFFFFF"/>
      <name val="Verdana"/>
      <family val="2"/>
    </font>
    <font>
      <b/>
      <i/>
      <sz val="10"/>
      <color rgb="FFFFFFFF"/>
      <name val="Verdana"/>
      <family val="2"/>
    </font>
    <font>
      <sz val="12"/>
      <color rgb="FFFFFFFF"/>
      <name val="Verdana"/>
      <family val="2"/>
    </font>
  </fonts>
  <fills count="27">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8"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theme="5" tint="0.39997558519241921"/>
        <bgColor indexed="64"/>
      </patternFill>
    </fill>
    <fill>
      <patternFill patternType="solid">
        <fgColor theme="6" tint="0.79998168889431442"/>
        <bgColor indexed="64"/>
      </patternFill>
    </fill>
    <fill>
      <patternFill patternType="solid">
        <fgColor rgb="FFF2F2F2"/>
        <bgColor rgb="FF000000"/>
      </patternFill>
    </fill>
    <fill>
      <patternFill patternType="solid">
        <fgColor rgb="FFF2F2F2"/>
      </patternFill>
    </fill>
    <fill>
      <patternFill patternType="solid">
        <fgColor rgb="FF62A60E"/>
        <bgColor indexed="64"/>
      </patternFill>
    </fill>
    <fill>
      <patternFill patternType="solid">
        <fgColor rgb="FF007390"/>
        <bgColor indexed="64"/>
      </patternFill>
    </fill>
    <fill>
      <patternFill patternType="solid">
        <fgColor rgb="FFB94917"/>
        <bgColor indexed="64"/>
      </patternFill>
    </fill>
    <fill>
      <patternFill patternType="solid">
        <fgColor rgb="FF862041"/>
        <bgColor indexed="64"/>
      </patternFill>
    </fill>
    <fill>
      <patternFill patternType="solid">
        <fgColor rgb="FF006939"/>
        <bgColor indexed="64"/>
      </patternFill>
    </fill>
    <fill>
      <patternFill patternType="solid">
        <fgColor rgb="FF006939"/>
        <bgColor rgb="FF000000"/>
      </patternFill>
    </fill>
    <fill>
      <patternFill patternType="solid">
        <fgColor theme="7" tint="0.79998168889431442"/>
        <bgColor indexed="64"/>
      </patternFill>
    </fill>
    <fill>
      <patternFill patternType="solid">
        <fgColor theme="6"/>
        <bgColor indexed="64"/>
      </patternFill>
    </fill>
    <fill>
      <patternFill patternType="solid">
        <fgColor rgb="FFA5A5A5"/>
      </patternFill>
    </fill>
    <fill>
      <patternFill patternType="solid">
        <fgColor rgb="FF0175B5"/>
        <bgColor indexed="64"/>
      </patternFill>
    </fill>
    <fill>
      <patternFill patternType="solid">
        <fgColor theme="1" tint="0.499984740745262"/>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rgb="FFFFFF00"/>
        <bgColor indexed="64"/>
      </patternFill>
    </fill>
  </fills>
  <borders count="6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medium">
        <color indexed="64"/>
      </left>
      <right style="medium">
        <color indexed="64"/>
      </right>
      <top style="thin">
        <color indexed="64"/>
      </top>
      <bottom style="thin">
        <color indexed="64"/>
      </bottom>
      <diagonal/>
    </border>
    <border>
      <left style="thin">
        <color indexed="64"/>
      </left>
      <right style="thin">
        <color rgb="FF000000"/>
      </right>
      <top style="thin">
        <color indexed="64"/>
      </top>
      <bottom style="thin">
        <color indexed="64"/>
      </bottom>
      <diagonal/>
    </border>
    <border>
      <left/>
      <right style="thin">
        <color rgb="FF000000"/>
      </right>
      <top/>
      <bottom/>
      <diagonal/>
    </border>
    <border>
      <left style="thin">
        <color indexed="64"/>
      </left>
      <right style="medium">
        <color rgb="FF000000"/>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right style="thin">
        <color indexed="64"/>
      </right>
      <top style="medium">
        <color indexed="64"/>
      </top>
      <bottom style="thin">
        <color indexed="64"/>
      </bottom>
      <diagonal/>
    </border>
  </borders>
  <cellStyleXfs count="7">
    <xf numFmtId="0" fontId="0" fillId="0" borderId="0"/>
    <xf numFmtId="0" fontId="4" fillId="0" borderId="0" applyNumberFormat="0" applyFill="0" applyBorder="0" applyAlignment="0" applyProtection="0"/>
    <xf numFmtId="0" fontId="6" fillId="0" borderId="0"/>
    <xf numFmtId="9" fontId="6" fillId="0" borderId="0" applyFont="0" applyFill="0" applyBorder="0" applyAlignment="0" applyProtection="0"/>
    <xf numFmtId="0" fontId="10" fillId="0" borderId="0"/>
    <xf numFmtId="0" fontId="52" fillId="12" borderId="42" applyNumberFormat="0" applyAlignment="0" applyProtection="0"/>
    <xf numFmtId="0" fontId="8" fillId="21" borderId="43" applyNumberFormat="0" applyAlignment="0" applyProtection="0"/>
  </cellStyleXfs>
  <cellXfs count="1066">
    <xf numFmtId="0" fontId="0" fillId="0" borderId="0" xfId="0"/>
    <xf numFmtId="0" fontId="12" fillId="0" borderId="0" xfId="0" applyFont="1"/>
    <xf numFmtId="0" fontId="12" fillId="0" borderId="0" xfId="0" applyFont="1" applyProtection="1">
      <protection hidden="1"/>
    </xf>
    <xf numFmtId="0" fontId="12" fillId="0" borderId="0" xfId="0" applyFont="1" applyAlignment="1">
      <alignment vertical="center"/>
    </xf>
    <xf numFmtId="0" fontId="13" fillId="0" borderId="0" xfId="0" applyFont="1" applyAlignment="1" applyProtection="1">
      <alignment horizontal="left" vertical="center"/>
      <protection hidden="1"/>
    </xf>
    <xf numFmtId="0" fontId="12" fillId="0" borderId="0" xfId="0" applyFont="1" applyAlignment="1" applyProtection="1">
      <alignment horizontal="left" vertical="center"/>
      <protection hidden="1"/>
    </xf>
    <xf numFmtId="0" fontId="17" fillId="0" borderId="0" xfId="0" applyFont="1" applyProtection="1">
      <protection hidden="1"/>
    </xf>
    <xf numFmtId="0" fontId="18" fillId="0" borderId="0" xfId="0" applyFont="1" applyAlignment="1" applyProtection="1">
      <alignment horizontal="center"/>
      <protection hidden="1"/>
    </xf>
    <xf numFmtId="0" fontId="18" fillId="0" borderId="0" xfId="0" applyFont="1" applyAlignment="1" applyProtection="1">
      <alignment horizontal="left" vertical="center"/>
      <protection hidden="1"/>
    </xf>
    <xf numFmtId="0" fontId="18" fillId="4" borderId="21" xfId="0" applyFont="1" applyFill="1" applyBorder="1" applyAlignment="1" applyProtection="1">
      <alignment horizontal="left" vertical="center"/>
      <protection hidden="1"/>
    </xf>
    <xf numFmtId="0" fontId="18" fillId="4" borderId="8" xfId="0" applyFont="1" applyFill="1" applyBorder="1" applyAlignment="1" applyProtection="1">
      <alignment horizontal="left"/>
      <protection hidden="1"/>
    </xf>
    <xf numFmtId="0" fontId="17" fillId="0" borderId="0" xfId="0" applyFont="1" applyProtection="1">
      <protection locked="0" hidden="1"/>
    </xf>
    <xf numFmtId="0" fontId="18" fillId="0" borderId="0" xfId="0" applyFont="1" applyAlignment="1" applyProtection="1">
      <alignment horizontal="left"/>
      <protection hidden="1"/>
    </xf>
    <xf numFmtId="0" fontId="17" fillId="0" borderId="0" xfId="0" applyFont="1" applyAlignment="1" applyProtection="1">
      <alignment horizontal="left" vertical="center"/>
      <protection hidden="1"/>
    </xf>
    <xf numFmtId="0" fontId="17" fillId="0" borderId="0" xfId="0" applyFont="1" applyAlignment="1" applyProtection="1">
      <alignment vertical="center"/>
      <protection hidden="1"/>
    </xf>
    <xf numFmtId="0" fontId="18" fillId="0" borderId="0" xfId="0" applyFont="1" applyProtection="1">
      <protection hidden="1"/>
    </xf>
    <xf numFmtId="0" fontId="18" fillId="0" borderId="1" xfId="0" applyFont="1" applyBorder="1" applyAlignment="1" applyProtection="1">
      <alignment horizontal="center"/>
      <protection hidden="1"/>
    </xf>
    <xf numFmtId="0" fontId="18" fillId="0" borderId="0" xfId="0" applyFont="1" applyAlignment="1" applyProtection="1">
      <alignment horizontal="center" vertical="center"/>
      <protection hidden="1"/>
    </xf>
    <xf numFmtId="0" fontId="21" fillId="4" borderId="1" xfId="0" applyFont="1" applyFill="1" applyBorder="1" applyAlignment="1" applyProtection="1">
      <alignment horizontal="center" vertical="center"/>
      <protection hidden="1"/>
    </xf>
    <xf numFmtId="2" fontId="21" fillId="4" borderId="1" xfId="0" applyNumberFormat="1" applyFont="1" applyFill="1" applyBorder="1" applyAlignment="1" applyProtection="1">
      <alignment horizontal="center" vertical="center"/>
      <protection hidden="1"/>
    </xf>
    <xf numFmtId="0" fontId="21" fillId="4" borderId="1" xfId="0" applyFont="1" applyFill="1" applyBorder="1" applyAlignment="1" applyProtection="1">
      <alignment horizontal="center"/>
      <protection hidden="1"/>
    </xf>
    <xf numFmtId="14" fontId="21" fillId="4" borderId="1" xfId="0" applyNumberFormat="1" applyFont="1" applyFill="1" applyBorder="1" applyAlignment="1" applyProtection="1">
      <alignment horizontal="center"/>
      <protection hidden="1"/>
    </xf>
    <xf numFmtId="8" fontId="18" fillId="8" borderId="1" xfId="0" applyNumberFormat="1" applyFont="1" applyFill="1" applyBorder="1" applyAlignment="1" applyProtection="1">
      <alignment horizontal="center" vertical="center"/>
      <protection hidden="1"/>
    </xf>
    <xf numFmtId="8" fontId="18" fillId="0" borderId="22" xfId="0" applyNumberFormat="1" applyFont="1" applyBorder="1" applyAlignment="1" applyProtection="1">
      <alignment horizontal="center" vertical="center"/>
      <protection hidden="1"/>
    </xf>
    <xf numFmtId="164" fontId="18" fillId="8" borderId="1" xfId="0" applyNumberFormat="1" applyFont="1" applyFill="1" applyBorder="1" applyAlignment="1" applyProtection="1">
      <alignment horizontal="center" vertical="center"/>
      <protection hidden="1"/>
    </xf>
    <xf numFmtId="0" fontId="18" fillId="0" borderId="0" xfId="0" applyFont="1" applyAlignment="1" applyProtection="1">
      <alignment horizontal="right" vertical="center"/>
      <protection hidden="1"/>
    </xf>
    <xf numFmtId="0" fontId="17" fillId="0" borderId="0" xfId="0" applyFont="1"/>
    <xf numFmtId="0" fontId="17" fillId="0" borderId="0" xfId="0" applyFont="1" applyAlignment="1" applyProtection="1">
      <alignment horizontal="center" vertical="center" wrapText="1"/>
      <protection hidden="1"/>
    </xf>
    <xf numFmtId="0" fontId="24" fillId="0" borderId="0" xfId="0" applyFont="1" applyAlignment="1" applyProtection="1">
      <alignment vertical="center"/>
      <protection hidden="1"/>
    </xf>
    <xf numFmtId="0" fontId="18" fillId="3" borderId="1" xfId="0" applyFont="1" applyFill="1" applyBorder="1" applyAlignment="1" applyProtection="1">
      <alignment vertical="center" wrapText="1"/>
      <protection hidden="1"/>
    </xf>
    <xf numFmtId="0" fontId="12" fillId="4" borderId="0" xfId="0" applyFont="1" applyFill="1" applyProtection="1">
      <protection hidden="1"/>
    </xf>
    <xf numFmtId="0" fontId="12" fillId="4" borderId="24" xfId="0" applyFont="1" applyFill="1" applyBorder="1" applyProtection="1">
      <protection hidden="1"/>
    </xf>
    <xf numFmtId="0" fontId="15" fillId="0" borderId="0" xfId="0" applyFont="1" applyProtection="1">
      <protection hidden="1"/>
    </xf>
    <xf numFmtId="0" fontId="15" fillId="0" borderId="0" xfId="0" applyFont="1" applyAlignment="1" applyProtection="1">
      <alignment horizontal="left"/>
      <protection hidden="1"/>
    </xf>
    <xf numFmtId="0" fontId="18" fillId="0" borderId="0" xfId="0" applyFont="1" applyAlignment="1" applyProtection="1">
      <alignment horizontal="left" vertical="center" wrapText="1"/>
      <protection hidden="1"/>
    </xf>
    <xf numFmtId="0" fontId="15" fillId="0" borderId="0" xfId="0" applyFont="1" applyAlignment="1" applyProtection="1">
      <alignment vertical="top"/>
      <protection hidden="1"/>
    </xf>
    <xf numFmtId="0" fontId="12" fillId="4" borderId="4" xfId="0" applyFont="1" applyFill="1" applyBorder="1" applyAlignment="1" applyProtection="1">
      <alignment vertical="center"/>
      <protection hidden="1"/>
    </xf>
    <xf numFmtId="0" fontId="12" fillId="4" borderId="21" xfId="0" applyFont="1" applyFill="1" applyBorder="1" applyAlignment="1" applyProtection="1">
      <alignment horizontal="left" vertical="center"/>
      <protection hidden="1"/>
    </xf>
    <xf numFmtId="0" fontId="12" fillId="4" borderId="22" xfId="0" applyFont="1" applyFill="1" applyBorder="1" applyAlignment="1" applyProtection="1">
      <alignment vertical="center"/>
      <protection hidden="1"/>
    </xf>
    <xf numFmtId="0" fontId="12" fillId="4" borderId="23" xfId="0" applyFont="1" applyFill="1" applyBorder="1" applyAlignment="1" applyProtection="1">
      <alignment vertical="center"/>
      <protection hidden="1"/>
    </xf>
    <xf numFmtId="0" fontId="12" fillId="0" borderId="0" xfId="0" applyFont="1" applyAlignment="1" applyProtection="1">
      <alignment vertical="center" wrapText="1"/>
      <protection hidden="1"/>
    </xf>
    <xf numFmtId="0" fontId="12" fillId="4" borderId="0" xfId="0" applyFont="1" applyFill="1" applyAlignment="1" applyProtection="1">
      <alignment vertical="center"/>
      <protection hidden="1"/>
    </xf>
    <xf numFmtId="0" fontId="12" fillId="4" borderId="25" xfId="0" applyFont="1" applyFill="1" applyBorder="1" applyAlignment="1" applyProtection="1">
      <alignment vertical="center"/>
      <protection hidden="1"/>
    </xf>
    <xf numFmtId="0" fontId="12" fillId="4" borderId="26" xfId="0" applyFont="1" applyFill="1" applyBorder="1" applyAlignment="1" applyProtection="1">
      <alignment vertical="center"/>
      <protection hidden="1"/>
    </xf>
    <xf numFmtId="0" fontId="12" fillId="0" borderId="0" xfId="0" applyFont="1" applyAlignment="1" applyProtection="1">
      <alignment horizontal="center" vertical="center" wrapText="1"/>
      <protection hidden="1"/>
    </xf>
    <xf numFmtId="0" fontId="18" fillId="0" borderId="0" xfId="0" applyFont="1" applyAlignment="1" applyProtection="1">
      <alignment vertical="center"/>
      <protection hidden="1"/>
    </xf>
    <xf numFmtId="0" fontId="12" fillId="4" borderId="2" xfId="0" applyFont="1" applyFill="1" applyBorder="1" applyAlignment="1" applyProtection="1">
      <alignment horizontal="left" vertical="center" wrapText="1"/>
      <protection hidden="1"/>
    </xf>
    <xf numFmtId="0" fontId="12" fillId="4" borderId="3" xfId="0" applyFont="1" applyFill="1" applyBorder="1" applyAlignment="1" applyProtection="1">
      <alignment horizontal="left" vertical="center" wrapText="1"/>
      <protection hidden="1"/>
    </xf>
    <xf numFmtId="0" fontId="12" fillId="4" borderId="4" xfId="0" applyFont="1" applyFill="1" applyBorder="1" applyAlignment="1" applyProtection="1">
      <alignment horizontal="left" vertical="center" wrapText="1"/>
      <protection hidden="1"/>
    </xf>
    <xf numFmtId="0" fontId="17" fillId="0" borderId="0" xfId="0" applyFont="1" applyAlignment="1" applyProtection="1">
      <alignment horizontal="center" vertical="center"/>
      <protection hidden="1"/>
    </xf>
    <xf numFmtId="0" fontId="12" fillId="0" borderId="0" xfId="0" applyFont="1" applyAlignment="1" applyProtection="1">
      <alignment horizontal="center"/>
      <protection hidden="1"/>
    </xf>
    <xf numFmtId="0" fontId="12" fillId="0" borderId="0" xfId="0" applyFont="1" applyProtection="1">
      <protection locked="0" hidden="1"/>
    </xf>
    <xf numFmtId="0" fontId="12" fillId="4" borderId="25" xfId="0" applyFont="1" applyFill="1" applyBorder="1" applyProtection="1">
      <protection hidden="1"/>
    </xf>
    <xf numFmtId="0" fontId="12" fillId="4" borderId="26" xfId="0" applyFont="1" applyFill="1" applyBorder="1" applyProtection="1">
      <protection hidden="1"/>
    </xf>
    <xf numFmtId="0" fontId="17" fillId="0" borderId="0" xfId="0" applyFont="1" applyAlignment="1" applyProtection="1">
      <alignment horizontal="left" vertical="center"/>
      <protection locked="0" hidden="1"/>
    </xf>
    <xf numFmtId="0" fontId="23" fillId="0" borderId="0" xfId="0" applyFont="1" applyProtection="1">
      <protection hidden="1"/>
    </xf>
    <xf numFmtId="0" fontId="28" fillId="0" borderId="0" xfId="0" applyFont="1" applyAlignment="1" applyProtection="1">
      <alignment horizontal="left" vertical="center"/>
      <protection hidden="1"/>
    </xf>
    <xf numFmtId="0" fontId="28" fillId="0" borderId="0" xfId="0" applyFont="1" applyAlignment="1" applyProtection="1">
      <alignment vertical="center"/>
      <protection hidden="1"/>
    </xf>
    <xf numFmtId="0" fontId="23" fillId="0" borderId="8" xfId="0" applyFont="1" applyBorder="1" applyAlignment="1" applyProtection="1">
      <alignment horizontal="left" vertical="center"/>
      <protection hidden="1"/>
    </xf>
    <xf numFmtId="0" fontId="23" fillId="0" borderId="24" xfId="0" applyFont="1" applyBorder="1" applyAlignment="1" applyProtection="1">
      <alignment horizontal="left" vertical="center"/>
      <protection hidden="1"/>
    </xf>
    <xf numFmtId="0" fontId="23" fillId="0" borderId="8" xfId="0" applyFont="1" applyBorder="1" applyProtection="1">
      <protection hidden="1"/>
    </xf>
    <xf numFmtId="0" fontId="29" fillId="0" borderId="0" xfId="0" applyFont="1" applyProtection="1">
      <protection hidden="1"/>
    </xf>
    <xf numFmtId="0" fontId="23" fillId="0" borderId="24" xfId="0" applyFont="1" applyBorder="1" applyProtection="1">
      <protection hidden="1"/>
    </xf>
    <xf numFmtId="0" fontId="23" fillId="0" borderId="5" xfId="0" applyFont="1" applyBorder="1" applyProtection="1">
      <protection hidden="1"/>
    </xf>
    <xf numFmtId="0" fontId="29" fillId="0" borderId="25" xfId="0" applyFont="1" applyBorder="1" applyProtection="1">
      <protection hidden="1"/>
    </xf>
    <xf numFmtId="0" fontId="23" fillId="0" borderId="26" xfId="0" applyFont="1" applyBorder="1" applyProtection="1">
      <protection hidden="1"/>
    </xf>
    <xf numFmtId="0" fontId="10" fillId="0" borderId="8" xfId="0" applyFont="1" applyBorder="1" applyProtection="1">
      <protection hidden="1"/>
    </xf>
    <xf numFmtId="0" fontId="30" fillId="0" borderId="0" xfId="0" applyFont="1" applyProtection="1">
      <protection hidden="1"/>
    </xf>
    <xf numFmtId="0" fontId="10" fillId="0" borderId="24" xfId="0" applyFont="1" applyBorder="1" applyProtection="1">
      <protection hidden="1"/>
    </xf>
    <xf numFmtId="0" fontId="23" fillId="9" borderId="8" xfId="0" applyFont="1" applyFill="1" applyBorder="1" applyProtection="1">
      <protection hidden="1"/>
    </xf>
    <xf numFmtId="0" fontId="31" fillId="0" borderId="8" xfId="0" applyFont="1" applyBorder="1" applyProtection="1">
      <protection hidden="1"/>
    </xf>
    <xf numFmtId="0" fontId="31" fillId="0" borderId="24" xfId="0" applyFont="1" applyBorder="1" applyProtection="1">
      <protection hidden="1"/>
    </xf>
    <xf numFmtId="0" fontId="29" fillId="0" borderId="0" xfId="0" applyFont="1" applyAlignment="1" applyProtection="1">
      <alignment vertical="center" wrapText="1"/>
      <protection hidden="1"/>
    </xf>
    <xf numFmtId="0" fontId="23" fillId="3" borderId="8" xfId="0" applyFont="1" applyFill="1" applyBorder="1" applyProtection="1">
      <protection hidden="1"/>
    </xf>
    <xf numFmtId="0" fontId="35" fillId="0" borderId="0" xfId="0" applyFont="1" applyProtection="1">
      <protection hidden="1"/>
    </xf>
    <xf numFmtId="0" fontId="23" fillId="9" borderId="5" xfId="0" applyFont="1" applyFill="1" applyBorder="1" applyProtection="1">
      <protection hidden="1"/>
    </xf>
    <xf numFmtId="0" fontId="12" fillId="4" borderId="22" xfId="0" applyFont="1" applyFill="1" applyBorder="1" applyProtection="1">
      <protection hidden="1"/>
    </xf>
    <xf numFmtId="0" fontId="12" fillId="4" borderId="23" xfId="0" applyFont="1" applyFill="1" applyBorder="1" applyProtection="1">
      <protection hidden="1"/>
    </xf>
    <xf numFmtId="0" fontId="18" fillId="0" borderId="33" xfId="0" applyFont="1" applyBorder="1" applyAlignment="1" applyProtection="1">
      <alignment horizontal="center" vertical="center" wrapText="1"/>
      <protection hidden="1"/>
    </xf>
    <xf numFmtId="0" fontId="18" fillId="0" borderId="19" xfId="0" applyFont="1" applyBorder="1" applyAlignment="1" applyProtection="1">
      <alignment horizontal="center" vertical="center" wrapText="1"/>
      <protection hidden="1"/>
    </xf>
    <xf numFmtId="0" fontId="18" fillId="0" borderId="34" xfId="0" applyFont="1" applyBorder="1" applyAlignment="1" applyProtection="1">
      <alignment horizontal="center" vertical="center" wrapText="1"/>
      <protection hidden="1"/>
    </xf>
    <xf numFmtId="0" fontId="17" fillId="0" borderId="0" xfId="0" applyFont="1" applyAlignment="1" applyProtection="1">
      <alignment horizontal="center" vertical="top"/>
      <protection hidden="1"/>
    </xf>
    <xf numFmtId="0" fontId="12" fillId="4" borderId="21" xfId="0" applyFont="1" applyFill="1" applyBorder="1" applyProtection="1">
      <protection hidden="1"/>
    </xf>
    <xf numFmtId="0" fontId="12" fillId="3" borderId="0" xfId="0" applyFont="1" applyFill="1" applyProtection="1">
      <protection hidden="1"/>
    </xf>
    <xf numFmtId="164" fontId="18" fillId="0" borderId="0" xfId="0" applyNumberFormat="1" applyFont="1" applyProtection="1">
      <protection hidden="1"/>
    </xf>
    <xf numFmtId="0" fontId="19" fillId="0" borderId="0" xfId="1" applyFont="1" applyFill="1" applyProtection="1">
      <protection hidden="1"/>
    </xf>
    <xf numFmtId="0" fontId="19" fillId="0" borderId="32" xfId="1" applyFont="1" applyFill="1" applyBorder="1" applyAlignment="1">
      <alignment horizontal="left" vertical="center"/>
    </xf>
    <xf numFmtId="0" fontId="19" fillId="0" borderId="7" xfId="1" applyFont="1" applyFill="1" applyBorder="1" applyAlignment="1" applyProtection="1">
      <alignment wrapText="1"/>
      <protection locked="0" hidden="1"/>
    </xf>
    <xf numFmtId="0" fontId="19" fillId="0" borderId="7" xfId="1" applyFont="1" applyFill="1" applyBorder="1" applyAlignment="1">
      <alignment wrapText="1"/>
    </xf>
    <xf numFmtId="0" fontId="19" fillId="0" borderId="32" xfId="1" applyFont="1" applyFill="1" applyBorder="1" applyAlignment="1" applyProtection="1">
      <alignment horizontal="left" vertical="center"/>
      <protection locked="0" hidden="1"/>
    </xf>
    <xf numFmtId="0" fontId="18" fillId="0" borderId="0" xfId="2" applyFont="1" applyProtection="1">
      <protection hidden="1"/>
    </xf>
    <xf numFmtId="0" fontId="19" fillId="0" borderId="0" xfId="1" applyFont="1" applyProtection="1">
      <protection hidden="1"/>
    </xf>
    <xf numFmtId="0" fontId="19" fillId="4" borderId="8" xfId="1" applyFont="1" applyFill="1" applyBorder="1" applyProtection="1">
      <protection hidden="1"/>
    </xf>
    <xf numFmtId="0" fontId="19" fillId="0" borderId="0" xfId="1" applyFont="1" applyAlignment="1" applyProtection="1">
      <alignment horizontal="left" vertical="center"/>
      <protection hidden="1"/>
    </xf>
    <xf numFmtId="0" fontId="38" fillId="0" borderId="0" xfId="0" applyFont="1" applyProtection="1">
      <protection hidden="1"/>
    </xf>
    <xf numFmtId="0" fontId="38" fillId="0" borderId="0" xfId="0" applyFont="1" applyAlignment="1" applyProtection="1">
      <alignment horizontal="left" vertical="center"/>
      <protection hidden="1"/>
    </xf>
    <xf numFmtId="0" fontId="38" fillId="0" borderId="0" xfId="0" applyFont="1" applyAlignment="1" applyProtection="1">
      <alignment vertical="center"/>
      <protection hidden="1"/>
    </xf>
    <xf numFmtId="0" fontId="24" fillId="3" borderId="0" xfId="0" applyFont="1" applyFill="1" applyProtection="1">
      <protection hidden="1"/>
    </xf>
    <xf numFmtId="0" fontId="38" fillId="0" borderId="0" xfId="0" applyFont="1" applyAlignment="1" applyProtection="1">
      <alignment wrapText="1"/>
      <protection hidden="1"/>
    </xf>
    <xf numFmtId="0" fontId="38" fillId="0" borderId="0" xfId="0" applyFont="1" applyAlignment="1" applyProtection="1">
      <alignment horizontal="left" vertical="center" wrapText="1"/>
      <protection hidden="1"/>
    </xf>
    <xf numFmtId="0" fontId="38" fillId="0" borderId="1" xfId="0" applyFont="1" applyBorder="1" applyAlignment="1" applyProtection="1">
      <alignment horizontal="left" vertical="top" wrapText="1"/>
      <protection locked="0"/>
    </xf>
    <xf numFmtId="0" fontId="39" fillId="0" borderId="0" xfId="0" applyFont="1" applyAlignment="1" applyProtection="1">
      <alignment horizontal="left" vertical="center"/>
      <protection hidden="1"/>
    </xf>
    <xf numFmtId="0" fontId="38" fillId="2" borderId="1" xfId="0" applyFont="1" applyFill="1" applyBorder="1" applyAlignment="1" applyProtection="1">
      <alignment horizontal="center" vertical="center" wrapText="1"/>
      <protection hidden="1"/>
    </xf>
    <xf numFmtId="0" fontId="39" fillId="0" borderId="1" xfId="0" applyFont="1" applyBorder="1" applyAlignment="1" applyProtection="1">
      <alignment horizontal="left" vertical="center" wrapText="1"/>
      <protection hidden="1"/>
    </xf>
    <xf numFmtId="0" fontId="38" fillId="0" borderId="1" xfId="0" applyFont="1" applyBorder="1" applyAlignment="1" applyProtection="1">
      <alignment horizontal="center" vertical="center"/>
      <protection locked="0"/>
    </xf>
    <xf numFmtId="0" fontId="38" fillId="0" borderId="1" xfId="0" applyFont="1" applyBorder="1" applyAlignment="1" applyProtection="1">
      <alignment horizontal="left" vertical="center" wrapText="1"/>
      <protection locked="0"/>
    </xf>
    <xf numFmtId="0" fontId="39" fillId="0" borderId="0" xfId="0" applyFont="1" applyAlignment="1" applyProtection="1">
      <alignment vertical="center"/>
      <protection hidden="1"/>
    </xf>
    <xf numFmtId="0" fontId="38" fillId="0" borderId="4" xfId="0" applyFont="1" applyBorder="1" applyAlignment="1" applyProtection="1">
      <alignment vertical="top" wrapText="1"/>
      <protection locked="0"/>
    </xf>
    <xf numFmtId="0" fontId="42" fillId="0" borderId="0" xfId="1" applyFont="1" applyFill="1" applyAlignment="1" applyProtection="1">
      <alignment horizontal="left" vertical="center" wrapText="1"/>
      <protection locked="0"/>
    </xf>
    <xf numFmtId="0" fontId="38" fillId="0" borderId="0" xfId="0" applyFont="1"/>
    <xf numFmtId="0" fontId="38" fillId="0" borderId="27" xfId="0" applyFont="1" applyBorder="1" applyAlignment="1" applyProtection="1">
      <alignment horizontal="center" vertical="center"/>
      <protection locked="0"/>
    </xf>
    <xf numFmtId="0" fontId="43" fillId="0" borderId="0" xfId="0" applyFont="1"/>
    <xf numFmtId="0" fontId="38" fillId="0" borderId="1" xfId="0" applyFont="1" applyBorder="1" applyAlignment="1" applyProtection="1">
      <alignment horizontal="left" vertical="center"/>
      <protection hidden="1"/>
    </xf>
    <xf numFmtId="14" fontId="38" fillId="0" borderId="0" xfId="0" applyNumberFormat="1" applyFont="1" applyProtection="1">
      <protection hidden="1"/>
    </xf>
    <xf numFmtId="0" fontId="38" fillId="4" borderId="21" xfId="0" applyFont="1" applyFill="1" applyBorder="1" applyAlignment="1" applyProtection="1">
      <alignment vertical="center" wrapText="1"/>
      <protection hidden="1"/>
    </xf>
    <xf numFmtId="0" fontId="38" fillId="4" borderId="22" xfId="0" applyFont="1" applyFill="1" applyBorder="1" applyAlignment="1" applyProtection="1">
      <alignment horizontal="center" vertical="center" wrapText="1"/>
      <protection hidden="1"/>
    </xf>
    <xf numFmtId="0" fontId="38" fillId="4" borderId="22" xfId="0" applyFont="1" applyFill="1" applyBorder="1" applyAlignment="1" applyProtection="1">
      <alignment vertical="center" wrapText="1"/>
      <protection hidden="1"/>
    </xf>
    <xf numFmtId="0" fontId="38" fillId="4" borderId="23" xfId="0" applyFont="1" applyFill="1" applyBorder="1" applyAlignment="1" applyProtection="1">
      <alignment vertical="center" wrapText="1"/>
      <protection hidden="1"/>
    </xf>
    <xf numFmtId="0" fontId="38" fillId="0" borderId="0" xfId="0" applyFont="1" applyProtection="1">
      <protection locked="0" hidden="1"/>
    </xf>
    <xf numFmtId="0" fontId="38" fillId="4" borderId="24" xfId="0" applyFont="1" applyFill="1" applyBorder="1" applyAlignment="1" applyProtection="1">
      <alignment vertical="center" wrapText="1"/>
      <protection hidden="1"/>
    </xf>
    <xf numFmtId="0" fontId="38" fillId="4" borderId="0" xfId="0" applyFont="1" applyFill="1" applyProtection="1">
      <protection hidden="1"/>
    </xf>
    <xf numFmtId="0" fontId="38" fillId="4" borderId="24" xfId="0" applyFont="1" applyFill="1" applyBorder="1" applyProtection="1">
      <protection hidden="1"/>
    </xf>
    <xf numFmtId="0" fontId="38" fillId="4" borderId="25" xfId="0" applyFont="1" applyFill="1" applyBorder="1" applyAlignment="1" applyProtection="1">
      <alignment horizontal="center"/>
      <protection hidden="1"/>
    </xf>
    <xf numFmtId="0" fontId="38" fillId="4" borderId="25" xfId="0" applyFont="1" applyFill="1" applyBorder="1" applyProtection="1">
      <protection hidden="1"/>
    </xf>
    <xf numFmtId="0" fontId="38" fillId="4" borderId="26" xfId="0" applyFont="1" applyFill="1" applyBorder="1" applyProtection="1">
      <protection hidden="1"/>
    </xf>
    <xf numFmtId="0" fontId="38" fillId="0" borderId="0" xfId="0" applyFont="1" applyAlignment="1" applyProtection="1">
      <alignment horizontal="center"/>
      <protection hidden="1"/>
    </xf>
    <xf numFmtId="0" fontId="38" fillId="0" borderId="0" xfId="0" applyFont="1" applyAlignment="1" applyProtection="1">
      <alignment horizontal="left" vertical="center"/>
      <protection locked="0" hidden="1"/>
    </xf>
    <xf numFmtId="0" fontId="38" fillId="0" borderId="27" xfId="0" applyFont="1" applyBorder="1" applyAlignment="1" applyProtection="1">
      <alignment vertical="center" wrapText="1"/>
      <protection hidden="1"/>
    </xf>
    <xf numFmtId="0" fontId="38" fillId="0" borderId="23" xfId="0" applyFont="1" applyBorder="1" applyAlignment="1" applyProtection="1">
      <alignment horizontal="left" vertical="center" wrapText="1"/>
      <protection locked="0"/>
    </xf>
    <xf numFmtId="0" fontId="40" fillId="0" borderId="7" xfId="0" applyFont="1" applyBorder="1" applyAlignment="1" applyProtection="1">
      <alignment wrapText="1"/>
      <protection hidden="1"/>
    </xf>
    <xf numFmtId="0" fontId="38" fillId="0" borderId="27" xfId="0" applyFont="1" applyBorder="1" applyAlignment="1" applyProtection="1">
      <alignment horizontal="left" vertical="center" wrapText="1"/>
      <protection hidden="1"/>
    </xf>
    <xf numFmtId="0" fontId="38" fillId="0" borderId="7" xfId="0" applyFont="1" applyBorder="1" applyAlignment="1" applyProtection="1">
      <alignment horizontal="left" vertical="top" wrapText="1"/>
      <protection hidden="1"/>
    </xf>
    <xf numFmtId="0" fontId="46" fillId="3" borderId="8" xfId="1" applyFont="1" applyFill="1" applyBorder="1" applyAlignment="1" applyProtection="1">
      <alignment horizontal="left" vertical="center" indent="1"/>
      <protection locked="0" hidden="1"/>
    </xf>
    <xf numFmtId="0" fontId="39" fillId="0" borderId="27" xfId="0" applyFont="1" applyBorder="1" applyAlignment="1" applyProtection="1">
      <alignment horizontal="left" vertical="center" wrapText="1"/>
      <protection hidden="1"/>
    </xf>
    <xf numFmtId="0" fontId="49" fillId="0" borderId="0" xfId="0" applyFont="1" applyProtection="1">
      <protection hidden="1"/>
    </xf>
    <xf numFmtId="0" fontId="51" fillId="0" borderId="0" xfId="0" applyFont="1" applyProtection="1">
      <protection hidden="1"/>
    </xf>
    <xf numFmtId="0" fontId="42" fillId="4" borderId="5" xfId="1" applyFont="1" applyFill="1" applyBorder="1" applyAlignment="1" applyProtection="1">
      <alignment horizontal="left" vertical="center" indent="1"/>
      <protection locked="0" hidden="1"/>
    </xf>
    <xf numFmtId="0" fontId="42" fillId="4" borderId="25" xfId="1" applyFont="1" applyFill="1" applyBorder="1" applyAlignment="1" applyProtection="1">
      <alignment horizontal="left" vertical="center" indent="1"/>
      <protection locked="0" hidden="1"/>
    </xf>
    <xf numFmtId="0" fontId="39" fillId="0" borderId="1" xfId="0" applyFont="1" applyBorder="1" applyAlignment="1" applyProtection="1">
      <alignment horizontal="center"/>
      <protection hidden="1"/>
    </xf>
    <xf numFmtId="8" fontId="38" fillId="0" borderId="1" xfId="0" applyNumberFormat="1" applyFont="1" applyBorder="1" applyAlignment="1" applyProtection="1">
      <alignment horizontal="right" vertical="center"/>
      <protection hidden="1"/>
    </xf>
    <xf numFmtId="164" fontId="38" fillId="0" borderId="1" xfId="0" applyNumberFormat="1" applyFont="1" applyBorder="1" applyAlignment="1" applyProtection="1">
      <alignment horizontal="right" vertical="center"/>
      <protection hidden="1"/>
    </xf>
    <xf numFmtId="3" fontId="38" fillId="0" borderId="1" xfId="0" applyNumberFormat="1" applyFont="1" applyBorder="1" applyAlignment="1" applyProtection="1">
      <alignment horizontal="right" vertical="center"/>
      <protection locked="0"/>
    </xf>
    <xf numFmtId="4" fontId="38" fillId="0" borderId="1" xfId="0" applyNumberFormat="1" applyFont="1" applyBorder="1" applyAlignment="1" applyProtection="1">
      <alignment horizontal="right" vertical="center"/>
      <protection locked="0"/>
    </xf>
    <xf numFmtId="164" fontId="38" fillId="0" borderId="1" xfId="0" applyNumberFormat="1" applyFont="1" applyBorder="1" applyAlignment="1" applyProtection="1">
      <alignment horizontal="right" vertical="center"/>
      <protection locked="0"/>
    </xf>
    <xf numFmtId="164" fontId="38" fillId="0" borderId="0" xfId="0" applyNumberFormat="1" applyFont="1" applyAlignment="1" applyProtection="1">
      <alignment horizontal="right" vertical="center"/>
      <protection hidden="1"/>
    </xf>
    <xf numFmtId="0" fontId="47" fillId="0" borderId="0" xfId="0" applyFont="1" applyAlignment="1" applyProtection="1">
      <alignment vertical="center"/>
      <protection hidden="1"/>
    </xf>
    <xf numFmtId="2" fontId="47" fillId="0" borderId="0" xfId="0" applyNumberFormat="1" applyFont="1" applyAlignment="1" applyProtection="1">
      <alignment vertical="center"/>
      <protection hidden="1"/>
    </xf>
    <xf numFmtId="0" fontId="38" fillId="0" borderId="1" xfId="0" applyFont="1" applyBorder="1" applyAlignment="1" applyProtection="1">
      <alignment horizontal="left" vertical="center" wrapText="1"/>
      <protection locked="0" hidden="1"/>
    </xf>
    <xf numFmtId="0" fontId="38" fillId="0" borderId="27" xfId="0" applyFont="1" applyBorder="1" applyAlignment="1" applyProtection="1">
      <alignment horizontal="left" vertical="center" wrapText="1"/>
      <protection locked="0"/>
    </xf>
    <xf numFmtId="0" fontId="13" fillId="0" borderId="0" xfId="0" applyFont="1" applyAlignment="1" applyProtection="1">
      <alignment horizontal="left" vertical="center" wrapText="1"/>
      <protection hidden="1"/>
    </xf>
    <xf numFmtId="0" fontId="0" fillId="0" borderId="0" xfId="0" applyAlignment="1">
      <alignment wrapText="1"/>
    </xf>
    <xf numFmtId="0" fontId="12" fillId="0" borderId="1" xfId="0" applyFont="1" applyBorder="1" applyAlignment="1" applyProtection="1">
      <alignment horizontal="center" vertical="center"/>
      <protection locked="0"/>
    </xf>
    <xf numFmtId="0" fontId="13" fillId="0" borderId="0" xfId="0" applyFont="1" applyAlignment="1" applyProtection="1">
      <alignment horizontal="left"/>
      <protection hidden="1"/>
    </xf>
    <xf numFmtId="0" fontId="15" fillId="0" borderId="1" xfId="0" applyFont="1" applyBorder="1" applyAlignment="1" applyProtection="1">
      <alignment horizontal="left" vertical="center"/>
      <protection hidden="1"/>
    </xf>
    <xf numFmtId="0" fontId="15" fillId="0" borderId="1" xfId="0" applyFont="1" applyBorder="1" applyAlignment="1" applyProtection="1">
      <alignment horizontal="left" vertical="center" wrapText="1"/>
      <protection hidden="1"/>
    </xf>
    <xf numFmtId="0" fontId="15" fillId="10" borderId="1" xfId="0" applyFont="1" applyFill="1" applyBorder="1" applyAlignment="1" applyProtection="1">
      <alignment horizontal="left" vertical="center"/>
      <protection hidden="1"/>
    </xf>
    <xf numFmtId="0" fontId="38" fillId="0" borderId="1" xfId="0" applyFont="1" applyBorder="1" applyProtection="1">
      <protection hidden="1"/>
    </xf>
    <xf numFmtId="0" fontId="15" fillId="0" borderId="1" xfId="0" applyFont="1" applyBorder="1" applyProtection="1">
      <protection hidden="1"/>
    </xf>
    <xf numFmtId="0" fontId="15" fillId="4" borderId="21" xfId="0" applyFont="1" applyFill="1" applyBorder="1" applyAlignment="1" applyProtection="1">
      <alignment vertical="center"/>
      <protection hidden="1"/>
    </xf>
    <xf numFmtId="0" fontId="15" fillId="4" borderId="22" xfId="0" applyFont="1" applyFill="1" applyBorder="1" applyAlignment="1" applyProtection="1">
      <alignment vertical="center"/>
      <protection hidden="1"/>
    </xf>
    <xf numFmtId="0" fontId="15" fillId="4" borderId="23" xfId="0" applyFont="1" applyFill="1" applyBorder="1" applyAlignment="1" applyProtection="1">
      <alignment vertical="center"/>
      <protection hidden="1"/>
    </xf>
    <xf numFmtId="0" fontId="12" fillId="0" borderId="0" xfId="0" applyFont="1" applyAlignment="1" applyProtection="1">
      <alignment horizontal="left" vertical="center" wrapText="1"/>
      <protection hidden="1"/>
    </xf>
    <xf numFmtId="2" fontId="12" fillId="0" borderId="1" xfId="0" applyNumberFormat="1" applyFont="1" applyBorder="1" applyAlignment="1" applyProtection="1">
      <alignment horizontal="center" vertical="center"/>
      <protection locked="0"/>
    </xf>
    <xf numFmtId="0" fontId="40" fillId="0" borderId="0" xfId="0" applyFont="1" applyAlignment="1" applyProtection="1">
      <alignment horizontal="left" vertical="center"/>
      <protection hidden="1"/>
    </xf>
    <xf numFmtId="0" fontId="18" fillId="0" borderId="1" xfId="0" applyFont="1" applyBorder="1" applyAlignment="1" applyProtection="1">
      <alignment horizontal="left"/>
      <protection hidden="1"/>
    </xf>
    <xf numFmtId="0" fontId="38" fillId="0" borderId="1" xfId="0" applyFont="1" applyBorder="1" applyAlignment="1" applyProtection="1">
      <alignment horizontal="left"/>
      <protection hidden="1"/>
    </xf>
    <xf numFmtId="0" fontId="39" fillId="0" borderId="1" xfId="0" applyFont="1" applyBorder="1" applyAlignment="1" applyProtection="1">
      <alignment horizontal="left" vertical="center"/>
      <protection hidden="1"/>
    </xf>
    <xf numFmtId="0" fontId="38" fillId="4" borderId="0" xfId="0" applyFont="1" applyFill="1" applyAlignment="1" applyProtection="1">
      <alignment horizontal="center" vertical="center" wrapText="1"/>
      <protection hidden="1"/>
    </xf>
    <xf numFmtId="0" fontId="38" fillId="4" borderId="0" xfId="0" applyFont="1" applyFill="1" applyAlignment="1" applyProtection="1">
      <alignment vertical="center" wrapText="1"/>
      <protection hidden="1"/>
    </xf>
    <xf numFmtId="0" fontId="38" fillId="4" borderId="0" xfId="0" applyFont="1" applyFill="1" applyAlignment="1" applyProtection="1">
      <alignment horizontal="center"/>
      <protection hidden="1"/>
    </xf>
    <xf numFmtId="0" fontId="39" fillId="0" borderId="27" xfId="0" applyFont="1" applyBorder="1" applyAlignment="1" applyProtection="1">
      <alignment vertical="top" wrapText="1"/>
      <protection hidden="1"/>
    </xf>
    <xf numFmtId="0" fontId="56" fillId="0" borderId="0" xfId="0" applyFont="1" applyAlignment="1" applyProtection="1">
      <alignment horizontal="left"/>
      <protection hidden="1"/>
    </xf>
    <xf numFmtId="0" fontId="12" fillId="0" borderId="1" xfId="0" applyFont="1" applyBorder="1" applyAlignment="1" applyProtection="1">
      <alignment vertical="center" wrapText="1"/>
      <protection locked="0"/>
    </xf>
    <xf numFmtId="0" fontId="12" fillId="0" borderId="1" xfId="0" applyFont="1" applyBorder="1" applyAlignment="1" applyProtection="1">
      <alignment horizontal="left" vertical="center" wrapText="1"/>
      <protection locked="0"/>
    </xf>
    <xf numFmtId="0" fontId="12" fillId="0" borderId="4" xfId="0" applyFont="1" applyBorder="1" applyAlignment="1" applyProtection="1">
      <alignment vertical="center"/>
      <protection locked="0"/>
    </xf>
    <xf numFmtId="0" fontId="12" fillId="0" borderId="1" xfId="0" applyFont="1" applyBorder="1" applyAlignment="1" applyProtection="1">
      <alignment horizontal="left" vertical="center"/>
      <protection locked="0"/>
    </xf>
    <xf numFmtId="2" fontId="59" fillId="16" borderId="7" xfId="0" applyNumberFormat="1" applyFont="1" applyFill="1" applyBorder="1" applyAlignment="1" applyProtection="1">
      <alignment horizontal="center" vertical="top" wrapText="1"/>
      <protection hidden="1"/>
    </xf>
    <xf numFmtId="0" fontId="57" fillId="14" borderId="1" xfId="0" applyFont="1" applyFill="1" applyBorder="1" applyAlignment="1" applyProtection="1">
      <alignment horizontal="left" vertical="center" wrapText="1"/>
      <protection hidden="1"/>
    </xf>
    <xf numFmtId="0" fontId="59" fillId="13" borderId="26" xfId="0" applyFont="1" applyFill="1" applyBorder="1" applyAlignment="1" applyProtection="1">
      <alignment horizontal="center" vertical="top" wrapText="1"/>
      <protection hidden="1"/>
    </xf>
    <xf numFmtId="0" fontId="58" fillId="13" borderId="7" xfId="0" applyFont="1" applyFill="1" applyBorder="1" applyAlignment="1" applyProtection="1">
      <alignment horizontal="center" vertical="top" wrapText="1"/>
      <protection hidden="1"/>
    </xf>
    <xf numFmtId="0" fontId="57" fillId="14" borderId="1" xfId="0" applyFont="1" applyFill="1" applyBorder="1" applyAlignment="1" applyProtection="1">
      <alignment horizontal="center" vertical="center" wrapText="1"/>
      <protection hidden="1"/>
    </xf>
    <xf numFmtId="0" fontId="65" fillId="14" borderId="1" xfId="0" applyFont="1" applyFill="1" applyBorder="1" applyAlignment="1" applyProtection="1">
      <alignment horizontal="left" vertical="top" wrapText="1"/>
      <protection hidden="1"/>
    </xf>
    <xf numFmtId="0" fontId="65" fillId="14" borderId="1" xfId="0" applyFont="1" applyFill="1" applyBorder="1" applyAlignment="1" applyProtection="1">
      <alignment horizontal="center" vertical="center" wrapText="1"/>
      <protection hidden="1"/>
    </xf>
    <xf numFmtId="0" fontId="57" fillId="14" borderId="27" xfId="0" applyFont="1" applyFill="1" applyBorder="1" applyAlignment="1" applyProtection="1">
      <alignment horizontal="center" vertical="center" wrapText="1"/>
      <protection hidden="1"/>
    </xf>
    <xf numFmtId="0" fontId="65" fillId="14" borderId="27" xfId="0" applyFont="1" applyFill="1" applyBorder="1" applyAlignment="1" applyProtection="1">
      <alignment horizontal="center" vertical="center" wrapText="1"/>
      <protection hidden="1"/>
    </xf>
    <xf numFmtId="0" fontId="59" fillId="14" borderId="27" xfId="0" applyFont="1" applyFill="1" applyBorder="1" applyAlignment="1" applyProtection="1">
      <alignment horizontal="center" vertical="center" wrapText="1"/>
      <protection hidden="1"/>
    </xf>
    <xf numFmtId="0" fontId="59" fillId="14" borderId="1" xfId="0" applyFont="1" applyFill="1" applyBorder="1" applyAlignment="1" applyProtection="1">
      <alignment horizontal="center" vertical="center" wrapText="1"/>
      <protection hidden="1"/>
    </xf>
    <xf numFmtId="0" fontId="58" fillId="14" borderId="1" xfId="0" applyFont="1" applyFill="1" applyBorder="1" applyAlignment="1" applyProtection="1">
      <alignment horizontal="center" vertical="center" wrapText="1"/>
      <protection hidden="1"/>
    </xf>
    <xf numFmtId="0" fontId="32" fillId="0" borderId="0" xfId="0" applyFont="1" applyProtection="1">
      <protection hidden="1"/>
    </xf>
    <xf numFmtId="0" fontId="23" fillId="3" borderId="0" xfId="0" applyFont="1" applyFill="1" applyProtection="1">
      <protection hidden="1"/>
    </xf>
    <xf numFmtId="0" fontId="23" fillId="3" borderId="24" xfId="0" applyFont="1" applyFill="1" applyBorder="1" applyProtection="1">
      <protection hidden="1"/>
    </xf>
    <xf numFmtId="0" fontId="29" fillId="3" borderId="0" xfId="0" applyFont="1" applyFill="1" applyProtection="1">
      <protection hidden="1"/>
    </xf>
    <xf numFmtId="0" fontId="29" fillId="3" borderId="25" xfId="0" applyFont="1" applyFill="1" applyBorder="1" applyProtection="1">
      <protection hidden="1"/>
    </xf>
    <xf numFmtId="0" fontId="23" fillId="3" borderId="26" xfId="0" applyFont="1" applyFill="1" applyBorder="1" applyProtection="1">
      <protection hidden="1"/>
    </xf>
    <xf numFmtId="0" fontId="16" fillId="10" borderId="1" xfId="0" applyFont="1" applyFill="1" applyBorder="1" applyAlignment="1" applyProtection="1">
      <alignment vertical="center" wrapText="1"/>
      <protection hidden="1"/>
    </xf>
    <xf numFmtId="0" fontId="16" fillId="10" borderId="1" xfId="0" applyFont="1" applyFill="1" applyBorder="1" applyAlignment="1" applyProtection="1">
      <alignment vertical="center"/>
      <protection hidden="1"/>
    </xf>
    <xf numFmtId="0" fontId="36" fillId="17" borderId="1" xfId="0" applyFont="1" applyFill="1" applyBorder="1" applyAlignment="1" applyProtection="1">
      <alignment horizontal="center" vertical="center" wrapText="1"/>
      <protection hidden="1"/>
    </xf>
    <xf numFmtId="0" fontId="57" fillId="17" borderId="1" xfId="0" applyFont="1" applyFill="1" applyBorder="1" applyAlignment="1" applyProtection="1">
      <alignment vertical="center"/>
      <protection hidden="1"/>
    </xf>
    <xf numFmtId="0" fontId="57" fillId="17" borderId="1" xfId="0" applyFont="1" applyFill="1" applyBorder="1" applyAlignment="1" applyProtection="1">
      <alignment horizontal="center" vertical="center" wrapText="1"/>
      <protection hidden="1"/>
    </xf>
    <xf numFmtId="2" fontId="12" fillId="3" borderId="0" xfId="0" applyNumberFormat="1" applyFont="1" applyFill="1" applyAlignment="1" applyProtection="1">
      <alignment horizontal="left" vertical="top" wrapText="1"/>
      <protection locked="0" hidden="1"/>
    </xf>
    <xf numFmtId="165" fontId="18" fillId="10" borderId="1" xfId="0" applyNumberFormat="1" applyFont="1" applyFill="1" applyBorder="1" applyAlignment="1" applyProtection="1">
      <alignment horizontal="center" vertical="center"/>
      <protection hidden="1"/>
    </xf>
    <xf numFmtId="2" fontId="18" fillId="10" borderId="1" xfId="0" applyNumberFormat="1" applyFont="1" applyFill="1" applyBorder="1" applyAlignment="1" applyProtection="1">
      <alignment horizontal="center" vertical="center"/>
      <protection hidden="1"/>
    </xf>
    <xf numFmtId="164" fontId="59" fillId="17" borderId="1" xfId="0" applyNumberFormat="1" applyFont="1" applyFill="1" applyBorder="1" applyAlignment="1" applyProtection="1">
      <alignment horizontal="center" vertical="center"/>
      <protection hidden="1"/>
    </xf>
    <xf numFmtId="0" fontId="59" fillId="17" borderId="1" xfId="0" applyFont="1" applyFill="1" applyBorder="1" applyAlignment="1" applyProtection="1">
      <alignment horizontal="center" vertical="center"/>
      <protection hidden="1"/>
    </xf>
    <xf numFmtId="0" fontId="59" fillId="17" borderId="1" xfId="0" applyFont="1" applyFill="1" applyBorder="1" applyAlignment="1" applyProtection="1">
      <alignment horizontal="center" vertical="center" wrapText="1"/>
      <protection hidden="1"/>
    </xf>
    <xf numFmtId="0" fontId="15" fillId="0" borderId="1" xfId="0" applyFont="1" applyBorder="1" applyAlignment="1" applyProtection="1">
      <alignment vertical="center" wrapText="1"/>
      <protection hidden="1"/>
    </xf>
    <xf numFmtId="2" fontId="38" fillId="0" borderId="1" xfId="0" applyNumberFormat="1" applyFont="1" applyBorder="1" applyAlignment="1" applyProtection="1">
      <alignment horizontal="center" vertical="center"/>
      <protection locked="0"/>
    </xf>
    <xf numFmtId="2" fontId="15" fillId="4" borderId="1" xfId="0" applyNumberFormat="1" applyFont="1" applyFill="1" applyBorder="1" applyAlignment="1" applyProtection="1">
      <alignment horizontal="center" vertical="center"/>
      <protection hidden="1"/>
    </xf>
    <xf numFmtId="0" fontId="57" fillId="14" borderId="1" xfId="0" applyFont="1" applyFill="1" applyBorder="1" applyAlignment="1" applyProtection="1">
      <alignment vertical="center"/>
      <protection hidden="1"/>
    </xf>
    <xf numFmtId="0" fontId="57" fillId="14" borderId="1" xfId="0" applyFont="1" applyFill="1" applyBorder="1" applyAlignment="1" applyProtection="1">
      <alignment horizontal="left" wrapText="1"/>
      <protection hidden="1"/>
    </xf>
    <xf numFmtId="0" fontId="59" fillId="14" borderId="1" xfId="0" applyFont="1" applyFill="1" applyBorder="1" applyAlignment="1" applyProtection="1">
      <alignment horizontal="left" vertical="center"/>
      <protection hidden="1"/>
    </xf>
    <xf numFmtId="0" fontId="59" fillId="14" borderId="1" xfId="0" applyFont="1" applyFill="1" applyBorder="1" applyAlignment="1" applyProtection="1">
      <alignment horizontal="center" vertical="center"/>
      <protection hidden="1"/>
    </xf>
    <xf numFmtId="0" fontId="59" fillId="15" borderId="1" xfId="0" applyFont="1" applyFill="1" applyBorder="1" applyAlignment="1" applyProtection="1">
      <alignment horizontal="left" vertical="center" wrapText="1"/>
      <protection hidden="1"/>
    </xf>
    <xf numFmtId="0" fontId="59" fillId="15" borderId="1" xfId="0" applyFont="1" applyFill="1" applyBorder="1" applyAlignment="1" applyProtection="1">
      <alignment horizontal="center" vertical="center"/>
      <protection hidden="1"/>
    </xf>
    <xf numFmtId="0" fontId="57" fillId="17" borderId="2" xfId="0" applyFont="1" applyFill="1" applyBorder="1" applyAlignment="1" applyProtection="1">
      <alignment vertical="center"/>
      <protection hidden="1"/>
    </xf>
    <xf numFmtId="0" fontId="57" fillId="17" borderId="4" xfId="0" applyFont="1" applyFill="1" applyBorder="1" applyAlignment="1" applyProtection="1">
      <alignment vertical="center"/>
      <protection hidden="1"/>
    </xf>
    <xf numFmtId="0" fontId="15" fillId="5" borderId="1" xfId="0" applyFont="1" applyFill="1" applyBorder="1" applyAlignment="1" applyProtection="1">
      <alignment horizontal="center" vertical="center"/>
      <protection hidden="1"/>
    </xf>
    <xf numFmtId="0" fontId="39" fillId="0" borderId="1" xfId="0" applyFont="1" applyBorder="1" applyAlignment="1" applyProtection="1">
      <alignment horizontal="left"/>
      <protection hidden="1"/>
    </xf>
    <xf numFmtId="0" fontId="42" fillId="0" borderId="0" xfId="1" applyFont="1" applyFill="1" applyAlignment="1" applyProtection="1">
      <alignment horizontal="left" vertical="top" wrapText="1"/>
      <protection locked="0"/>
    </xf>
    <xf numFmtId="0" fontId="12" fillId="0" borderId="0" xfId="0" applyFont="1" applyAlignment="1" applyProtection="1">
      <alignment vertical="center"/>
      <protection hidden="1"/>
    </xf>
    <xf numFmtId="0" fontId="26" fillId="0" borderId="5" xfId="1" applyFont="1" applyBorder="1" applyAlignment="1">
      <alignment vertical="center"/>
    </xf>
    <xf numFmtId="0" fontId="38" fillId="0" borderId="25" xfId="0" applyFont="1" applyBorder="1" applyAlignment="1" applyProtection="1">
      <alignment vertical="center"/>
      <protection hidden="1"/>
    </xf>
    <xf numFmtId="0" fontId="38" fillId="0" borderId="26" xfId="0" applyFont="1" applyBorder="1" applyAlignment="1" applyProtection="1">
      <alignment vertical="center"/>
      <protection hidden="1"/>
    </xf>
    <xf numFmtId="0" fontId="69" fillId="14" borderId="2" xfId="0" applyFont="1" applyFill="1" applyBorder="1" applyAlignment="1" applyProtection="1">
      <alignment horizontal="left" vertical="center"/>
      <protection hidden="1"/>
    </xf>
    <xf numFmtId="0" fontId="69" fillId="14" borderId="3" xfId="0" applyFont="1" applyFill="1" applyBorder="1" applyAlignment="1" applyProtection="1">
      <alignment horizontal="left" vertical="center"/>
      <protection hidden="1"/>
    </xf>
    <xf numFmtId="0" fontId="15" fillId="0" borderId="27" xfId="0" applyFont="1" applyBorder="1" applyAlignment="1" applyProtection="1">
      <alignment horizontal="left" vertical="center" wrapText="1"/>
      <protection hidden="1"/>
    </xf>
    <xf numFmtId="2" fontId="38" fillId="5" borderId="1" xfId="0" applyNumberFormat="1" applyFont="1" applyFill="1" applyBorder="1" applyAlignment="1" applyProtection="1">
      <alignment vertical="center"/>
      <protection hidden="1"/>
    </xf>
    <xf numFmtId="0" fontId="69" fillId="17" borderId="2" xfId="0" applyFont="1" applyFill="1" applyBorder="1" applyAlignment="1" applyProtection="1">
      <alignment vertical="center"/>
      <protection hidden="1"/>
    </xf>
    <xf numFmtId="0" fontId="62" fillId="17" borderId="4" xfId="0" applyFont="1" applyFill="1" applyBorder="1" applyAlignment="1" applyProtection="1">
      <alignment vertical="center"/>
      <protection hidden="1"/>
    </xf>
    <xf numFmtId="0" fontId="57" fillId="17" borderId="27" xfId="0" applyFont="1" applyFill="1" applyBorder="1" applyAlignment="1" applyProtection="1">
      <alignment horizontal="center" vertical="center"/>
      <protection hidden="1"/>
    </xf>
    <xf numFmtId="0" fontId="36" fillId="16" borderId="1" xfId="0" applyFont="1" applyFill="1" applyBorder="1" applyAlignment="1" applyProtection="1">
      <alignment horizontal="center" vertical="center"/>
      <protection hidden="1"/>
    </xf>
    <xf numFmtId="0" fontId="39" fillId="0" borderId="1" xfId="0" applyFont="1" applyBorder="1" applyProtection="1">
      <protection hidden="1"/>
    </xf>
    <xf numFmtId="0" fontId="50" fillId="0" borderId="1" xfId="0" applyFont="1" applyBorder="1" applyProtection="1">
      <protection hidden="1"/>
    </xf>
    <xf numFmtId="0" fontId="36" fillId="18" borderId="0" xfId="0" applyFont="1" applyFill="1" applyAlignment="1" applyProtection="1">
      <alignment horizontal="left" vertical="center"/>
      <protection hidden="1"/>
    </xf>
    <xf numFmtId="0" fontId="36" fillId="18" borderId="8" xfId="0" applyFont="1" applyFill="1" applyBorder="1" applyAlignment="1" applyProtection="1">
      <alignment horizontal="left" vertical="center"/>
      <protection hidden="1"/>
    </xf>
    <xf numFmtId="0" fontId="36" fillId="18" borderId="24" xfId="0" applyFont="1" applyFill="1" applyBorder="1" applyAlignment="1" applyProtection="1">
      <alignment horizontal="left" vertical="center"/>
      <protection hidden="1"/>
    </xf>
    <xf numFmtId="0" fontId="36" fillId="18" borderId="8" xfId="0" applyFont="1" applyFill="1" applyBorder="1" applyProtection="1">
      <protection hidden="1"/>
    </xf>
    <xf numFmtId="0" fontId="36" fillId="18" borderId="0" xfId="0" applyFont="1" applyFill="1" applyProtection="1">
      <protection hidden="1"/>
    </xf>
    <xf numFmtId="0" fontId="36" fillId="18" borderId="24" xfId="0" applyFont="1" applyFill="1" applyBorder="1" applyProtection="1">
      <protection hidden="1"/>
    </xf>
    <xf numFmtId="164" fontId="38" fillId="0" borderId="1" xfId="0" applyNumberFormat="1" applyFont="1" applyBorder="1" applyAlignment="1" applyProtection="1">
      <alignment horizontal="center" vertical="center"/>
      <protection locked="0"/>
    </xf>
    <xf numFmtId="164" fontId="38" fillId="4" borderId="1" xfId="0" applyNumberFormat="1" applyFont="1" applyFill="1" applyBorder="1" applyAlignment="1" applyProtection="1">
      <alignment horizontal="right" vertical="center"/>
      <protection hidden="1"/>
    </xf>
    <xf numFmtId="0" fontId="15" fillId="10" borderId="1" xfId="0" applyFont="1" applyFill="1" applyBorder="1" applyAlignment="1" applyProtection="1">
      <alignment horizontal="right" vertical="center"/>
      <protection hidden="1"/>
    </xf>
    <xf numFmtId="0" fontId="38" fillId="10" borderId="11" xfId="0" applyFont="1" applyFill="1" applyBorder="1" applyAlignment="1" applyProtection="1">
      <alignment vertical="center"/>
      <protection hidden="1"/>
    </xf>
    <xf numFmtId="0" fontId="38" fillId="10" borderId="7" xfId="0" applyFont="1" applyFill="1" applyBorder="1" applyAlignment="1" applyProtection="1">
      <alignment vertical="center"/>
      <protection hidden="1"/>
    </xf>
    <xf numFmtId="2" fontId="38" fillId="10" borderId="7" xfId="0" applyNumberFormat="1" applyFont="1" applyFill="1" applyBorder="1" applyAlignment="1" applyProtection="1">
      <alignment vertical="center"/>
      <protection hidden="1"/>
    </xf>
    <xf numFmtId="0" fontId="38" fillId="10" borderId="35" xfId="0" applyFont="1" applyFill="1" applyBorder="1" applyAlignment="1" applyProtection="1">
      <alignment vertical="center"/>
      <protection hidden="1"/>
    </xf>
    <xf numFmtId="0" fontId="57" fillId="14" borderId="37" xfId="0" applyFont="1" applyFill="1" applyBorder="1" applyAlignment="1" applyProtection="1">
      <alignment horizontal="center" vertical="center" wrapText="1"/>
      <protection hidden="1"/>
    </xf>
    <xf numFmtId="0" fontId="57" fillId="14" borderId="38" xfId="0" applyFont="1" applyFill="1" applyBorder="1" applyAlignment="1" applyProtection="1">
      <alignment horizontal="center" vertical="center" wrapText="1"/>
      <protection hidden="1"/>
    </xf>
    <xf numFmtId="165" fontId="57" fillId="14" borderId="38" xfId="0" applyNumberFormat="1" applyFont="1" applyFill="1" applyBorder="1" applyAlignment="1" applyProtection="1">
      <alignment horizontal="center" vertical="center" wrapText="1"/>
      <protection hidden="1"/>
    </xf>
    <xf numFmtId="0" fontId="57" fillId="14" borderId="40" xfId="0" applyFont="1" applyFill="1" applyBorder="1" applyAlignment="1" applyProtection="1">
      <alignment horizontal="center" vertical="center" wrapText="1"/>
      <protection hidden="1"/>
    </xf>
    <xf numFmtId="2" fontId="57" fillId="14" borderId="6" xfId="0" applyNumberFormat="1" applyFont="1" applyFill="1" applyBorder="1" applyAlignment="1" applyProtection="1">
      <alignment horizontal="center" vertical="center" wrapText="1"/>
      <protection hidden="1"/>
    </xf>
    <xf numFmtId="0" fontId="57" fillId="14" borderId="20" xfId="0" applyFont="1" applyFill="1" applyBorder="1" applyAlignment="1" applyProtection="1">
      <alignment horizontal="center" vertical="center" wrapText="1"/>
      <protection hidden="1"/>
    </xf>
    <xf numFmtId="0" fontId="57" fillId="14" borderId="6" xfId="0" applyFont="1" applyFill="1" applyBorder="1" applyAlignment="1" applyProtection="1">
      <alignment horizontal="center" vertical="center" wrapText="1"/>
      <protection hidden="1"/>
    </xf>
    <xf numFmtId="0" fontId="47" fillId="14" borderId="3" xfId="0" applyFont="1" applyFill="1" applyBorder="1" applyAlignment="1" applyProtection="1">
      <alignment vertical="center"/>
      <protection hidden="1"/>
    </xf>
    <xf numFmtId="0" fontId="47" fillId="14" borderId="18" xfId="0" applyFont="1" applyFill="1" applyBorder="1" applyAlignment="1" applyProtection="1">
      <alignment vertical="center"/>
      <protection hidden="1"/>
    </xf>
    <xf numFmtId="0" fontId="65" fillId="14" borderId="15" xfId="0" applyFont="1" applyFill="1" applyBorder="1" applyAlignment="1" applyProtection="1">
      <alignment vertical="center"/>
      <protection hidden="1"/>
    </xf>
    <xf numFmtId="0" fontId="65" fillId="14" borderId="30" xfId="0" applyFont="1" applyFill="1" applyBorder="1" applyAlignment="1" applyProtection="1">
      <alignment vertical="center"/>
      <protection hidden="1"/>
    </xf>
    <xf numFmtId="0" fontId="65" fillId="14" borderId="31" xfId="0" applyFont="1" applyFill="1" applyBorder="1" applyAlignment="1" applyProtection="1">
      <alignment vertical="center"/>
      <protection hidden="1"/>
    </xf>
    <xf numFmtId="0" fontId="65" fillId="14" borderId="20" xfId="0" applyFont="1" applyFill="1" applyBorder="1" applyAlignment="1" applyProtection="1">
      <alignment vertical="center"/>
      <protection hidden="1"/>
    </xf>
    <xf numFmtId="0" fontId="65" fillId="14" borderId="10" xfId="0" applyFont="1" applyFill="1" applyBorder="1" applyAlignment="1" applyProtection="1">
      <alignment vertical="center"/>
      <protection hidden="1"/>
    </xf>
    <xf numFmtId="165" fontId="57" fillId="14" borderId="6" xfId="0" applyNumberFormat="1" applyFont="1" applyFill="1" applyBorder="1" applyAlignment="1" applyProtection="1">
      <alignment horizontal="right" vertical="center"/>
      <protection hidden="1"/>
    </xf>
    <xf numFmtId="165" fontId="38" fillId="10" borderId="0" xfId="0" applyNumberFormat="1" applyFont="1" applyFill="1" applyAlignment="1" applyProtection="1">
      <alignment vertical="center"/>
      <protection hidden="1"/>
    </xf>
    <xf numFmtId="2" fontId="47" fillId="10" borderId="16" xfId="0" applyNumberFormat="1" applyFont="1" applyFill="1" applyBorder="1" applyAlignment="1" applyProtection="1">
      <alignment vertical="center"/>
      <protection hidden="1"/>
    </xf>
    <xf numFmtId="2" fontId="47" fillId="10" borderId="17" xfId="0" applyNumberFormat="1" applyFont="1" applyFill="1" applyBorder="1" applyAlignment="1" applyProtection="1">
      <alignment vertical="center"/>
      <protection hidden="1"/>
    </xf>
    <xf numFmtId="2" fontId="47" fillId="10" borderId="14" xfId="0" applyNumberFormat="1" applyFont="1" applyFill="1" applyBorder="1" applyAlignment="1" applyProtection="1">
      <alignment vertical="center"/>
      <protection hidden="1"/>
    </xf>
    <xf numFmtId="2" fontId="47" fillId="10" borderId="36" xfId="0" applyNumberFormat="1" applyFont="1" applyFill="1" applyBorder="1" applyAlignment="1" applyProtection="1">
      <alignment vertical="center"/>
      <protection hidden="1"/>
    </xf>
    <xf numFmtId="165" fontId="57" fillId="14" borderId="37" xfId="0" applyNumberFormat="1" applyFont="1" applyFill="1" applyBorder="1" applyAlignment="1" applyProtection="1">
      <alignment horizontal="center" vertical="center" wrapText="1"/>
      <protection hidden="1"/>
    </xf>
    <xf numFmtId="1" fontId="57" fillId="14" borderId="36" xfId="0" applyNumberFormat="1" applyFont="1" applyFill="1" applyBorder="1" applyAlignment="1" applyProtection="1">
      <alignment horizontal="center" vertical="center" wrapText="1"/>
      <protection hidden="1"/>
    </xf>
    <xf numFmtId="2" fontId="38" fillId="10" borderId="11" xfId="0" applyNumberFormat="1" applyFont="1" applyFill="1" applyBorder="1" applyAlignment="1" applyProtection="1">
      <alignment vertical="center"/>
      <protection hidden="1"/>
    </xf>
    <xf numFmtId="165" fontId="38" fillId="10" borderId="7" xfId="0" applyNumberFormat="1" applyFont="1" applyFill="1" applyBorder="1" applyAlignment="1" applyProtection="1">
      <alignment vertical="center" wrapText="1"/>
      <protection hidden="1"/>
    </xf>
    <xf numFmtId="2" fontId="38" fillId="10" borderId="35" xfId="0" applyNumberFormat="1" applyFont="1" applyFill="1" applyBorder="1" applyAlignment="1" applyProtection="1">
      <alignment horizontal="center" vertical="center"/>
      <protection hidden="1"/>
    </xf>
    <xf numFmtId="0" fontId="57" fillId="14" borderId="20" xfId="0" applyFont="1" applyFill="1" applyBorder="1" applyProtection="1">
      <protection hidden="1"/>
    </xf>
    <xf numFmtId="0" fontId="65" fillId="14" borderId="39" xfId="0" applyFont="1" applyFill="1" applyBorder="1" applyProtection="1">
      <protection hidden="1"/>
    </xf>
    <xf numFmtId="0" fontId="65" fillId="14" borderId="9" xfId="0" applyFont="1" applyFill="1" applyBorder="1" applyProtection="1">
      <protection hidden="1"/>
    </xf>
    <xf numFmtId="0" fontId="57" fillId="17" borderId="1" xfId="0" applyFont="1" applyFill="1" applyBorder="1" applyAlignment="1">
      <alignment vertical="center"/>
    </xf>
    <xf numFmtId="0" fontId="57" fillId="17" borderId="1" xfId="0" applyFont="1" applyFill="1" applyBorder="1" applyAlignment="1">
      <alignment vertical="center" wrapText="1"/>
    </xf>
    <xf numFmtId="0" fontId="57" fillId="14" borderId="1" xfId="0" applyFont="1" applyFill="1" applyBorder="1" applyAlignment="1">
      <alignment vertical="center" wrapText="1"/>
    </xf>
    <xf numFmtId="0" fontId="57" fillId="15" borderId="1" xfId="0" applyFont="1" applyFill="1" applyBorder="1" applyAlignment="1">
      <alignment vertical="center" wrapText="1"/>
    </xf>
    <xf numFmtId="0" fontId="30" fillId="10" borderId="1" xfId="0" applyFont="1" applyFill="1" applyBorder="1" applyAlignment="1">
      <alignment vertical="center" wrapText="1"/>
    </xf>
    <xf numFmtId="0" fontId="20" fillId="10" borderId="1" xfId="0" applyFont="1" applyFill="1" applyBorder="1" applyAlignment="1">
      <alignment vertical="center" wrapText="1"/>
    </xf>
    <xf numFmtId="0" fontId="39" fillId="0" borderId="32" xfId="0" applyFont="1" applyBorder="1" applyAlignment="1" applyProtection="1">
      <alignment horizontal="left" vertical="center" wrapText="1"/>
      <protection hidden="1"/>
    </xf>
    <xf numFmtId="0" fontId="40" fillId="0" borderId="32" xfId="0" applyFont="1" applyBorder="1" applyAlignment="1" applyProtection="1">
      <alignment vertical="center" wrapText="1"/>
      <protection hidden="1"/>
    </xf>
    <xf numFmtId="0" fontId="38" fillId="0" borderId="27" xfId="0" applyFont="1" applyBorder="1" applyAlignment="1" applyProtection="1">
      <alignment horizontal="left" vertical="top" wrapText="1"/>
      <protection hidden="1"/>
    </xf>
    <xf numFmtId="0" fontId="46" fillId="4" borderId="5" xfId="1" applyFont="1" applyFill="1" applyBorder="1" applyAlignment="1" applyProtection="1">
      <alignment horizontal="left" indent="1"/>
      <protection hidden="1"/>
    </xf>
    <xf numFmtId="0" fontId="46" fillId="4" borderId="25" xfId="1" applyFont="1" applyFill="1" applyBorder="1" applyAlignment="1" applyProtection="1">
      <alignment horizontal="left" indent="1"/>
      <protection hidden="1"/>
    </xf>
    <xf numFmtId="0" fontId="12" fillId="0" borderId="27" xfId="0" applyFont="1" applyBorder="1" applyAlignment="1" applyProtection="1">
      <alignment horizontal="center" vertical="center"/>
      <protection locked="0"/>
    </xf>
    <xf numFmtId="0" fontId="0" fillId="0" borderId="0" xfId="0" applyAlignment="1">
      <alignment vertical="center"/>
    </xf>
    <xf numFmtId="0" fontId="15" fillId="0" borderId="27" xfId="0" applyFont="1" applyBorder="1" applyAlignment="1" applyProtection="1">
      <alignment vertical="center" wrapText="1"/>
      <protection hidden="1"/>
    </xf>
    <xf numFmtId="164" fontId="15" fillId="4" borderId="1" xfId="0" applyNumberFormat="1" applyFont="1" applyFill="1" applyBorder="1" applyAlignment="1" applyProtection="1">
      <alignment horizontal="right" vertical="center"/>
      <protection hidden="1"/>
    </xf>
    <xf numFmtId="0" fontId="57" fillId="17" borderId="32" xfId="0" applyFont="1" applyFill="1" applyBorder="1" applyAlignment="1" applyProtection="1">
      <alignment horizontal="center" vertical="center" wrapText="1"/>
      <protection hidden="1"/>
    </xf>
    <xf numFmtId="0" fontId="57" fillId="17" borderId="32" xfId="0" applyFont="1" applyFill="1" applyBorder="1" applyAlignment="1" applyProtection="1">
      <alignment horizontal="center" vertical="center"/>
      <protection hidden="1"/>
    </xf>
    <xf numFmtId="0" fontId="19" fillId="0" borderId="7" xfId="1" applyFont="1" applyFill="1" applyBorder="1" applyAlignment="1" applyProtection="1">
      <alignment horizontal="left" vertical="center" wrapText="1"/>
      <protection locked="0" hidden="1"/>
    </xf>
    <xf numFmtId="0" fontId="19" fillId="0" borderId="7" xfId="1" applyFont="1" applyFill="1" applyBorder="1" applyAlignment="1" applyProtection="1">
      <alignment horizontal="left" vertical="center"/>
      <protection locked="0" hidden="1"/>
    </xf>
    <xf numFmtId="0" fontId="38" fillId="0" borderId="1" xfId="0" applyFont="1" applyBorder="1" applyAlignment="1" applyProtection="1">
      <alignment horizontal="center" vertical="center" wrapText="1"/>
      <protection locked="0" hidden="1"/>
    </xf>
    <xf numFmtId="0" fontId="22" fillId="10" borderId="21" xfId="0" applyFont="1" applyFill="1" applyBorder="1" applyProtection="1">
      <protection hidden="1"/>
    </xf>
    <xf numFmtId="0" fontId="22" fillId="10" borderId="22" xfId="0" applyFont="1" applyFill="1" applyBorder="1" applyProtection="1">
      <protection hidden="1"/>
    </xf>
    <xf numFmtId="0" fontId="22" fillId="10" borderId="23" xfId="0" applyFont="1" applyFill="1" applyBorder="1" applyProtection="1">
      <protection hidden="1"/>
    </xf>
    <xf numFmtId="0" fontId="22" fillId="10" borderId="5" xfId="0" applyFont="1" applyFill="1" applyBorder="1" applyProtection="1">
      <protection hidden="1"/>
    </xf>
    <xf numFmtId="0" fontId="22" fillId="10" borderId="25" xfId="0" applyFont="1" applyFill="1" applyBorder="1" applyProtection="1">
      <protection hidden="1"/>
    </xf>
    <xf numFmtId="0" fontId="22" fillId="10" borderId="26" xfId="0" applyFont="1" applyFill="1" applyBorder="1" applyProtection="1">
      <protection hidden="1"/>
    </xf>
    <xf numFmtId="0" fontId="73" fillId="16" borderId="4" xfId="0" applyFont="1" applyFill="1" applyBorder="1" applyAlignment="1" applyProtection="1">
      <alignment vertical="center"/>
      <protection hidden="1"/>
    </xf>
    <xf numFmtId="0" fontId="73" fillId="16" borderId="3" xfId="0" applyFont="1" applyFill="1" applyBorder="1" applyAlignment="1" applyProtection="1">
      <alignment vertical="center"/>
      <protection hidden="1"/>
    </xf>
    <xf numFmtId="0" fontId="69" fillId="14" borderId="2" xfId="0" applyFont="1" applyFill="1" applyBorder="1" applyAlignment="1" applyProtection="1">
      <alignment vertical="center"/>
      <protection hidden="1"/>
    </xf>
    <xf numFmtId="0" fontId="74" fillId="0" borderId="0" xfId="0" applyFont="1" applyProtection="1">
      <protection hidden="1"/>
    </xf>
    <xf numFmtId="0" fontId="10" fillId="3" borderId="1" xfId="0" applyFont="1" applyFill="1" applyBorder="1" applyAlignment="1" applyProtection="1">
      <alignment horizontal="left" vertical="center" wrapText="1"/>
      <protection hidden="1"/>
    </xf>
    <xf numFmtId="164" fontId="18" fillId="4" borderId="27" xfId="0" applyNumberFormat="1" applyFont="1" applyFill="1" applyBorder="1" applyAlignment="1" applyProtection="1">
      <alignment horizontal="center" vertical="center"/>
      <protection hidden="1"/>
    </xf>
    <xf numFmtId="164" fontId="18" fillId="4" borderId="7" xfId="0" applyNumberFormat="1" applyFont="1" applyFill="1" applyBorder="1" applyAlignment="1" applyProtection="1">
      <alignment horizontal="center" vertical="center"/>
      <protection hidden="1"/>
    </xf>
    <xf numFmtId="0" fontId="36" fillId="14" borderId="1" xfId="0" applyFont="1" applyFill="1" applyBorder="1" applyAlignment="1" applyProtection="1">
      <alignment horizontal="center" vertical="center" wrapText="1"/>
      <protection hidden="1"/>
    </xf>
    <xf numFmtId="2" fontId="18" fillId="8" borderId="1" xfId="0" applyNumberFormat="1" applyFont="1" applyFill="1" applyBorder="1" applyAlignment="1" applyProtection="1">
      <alignment horizontal="center"/>
      <protection hidden="1"/>
    </xf>
    <xf numFmtId="164" fontId="18" fillId="10" borderId="4" xfId="0" applyNumberFormat="1" applyFont="1" applyFill="1" applyBorder="1" applyAlignment="1" applyProtection="1">
      <alignment horizontal="center" vertical="center" wrapText="1"/>
      <protection hidden="1"/>
    </xf>
    <xf numFmtId="0" fontId="69" fillId="16" borderId="2" xfId="0" applyFont="1" applyFill="1" applyBorder="1" applyAlignment="1" applyProtection="1">
      <alignment vertical="center"/>
      <protection hidden="1"/>
    </xf>
    <xf numFmtId="0" fontId="62" fillId="16" borderId="7" xfId="0" applyFont="1" applyFill="1" applyBorder="1" applyAlignment="1" applyProtection="1">
      <alignment vertical="center" wrapText="1"/>
      <protection hidden="1"/>
    </xf>
    <xf numFmtId="0" fontId="0" fillId="10" borderId="2" xfId="0" applyFill="1" applyBorder="1" applyAlignment="1">
      <alignment horizontal="center"/>
    </xf>
    <xf numFmtId="0" fontId="0" fillId="10" borderId="3" xfId="0" applyFill="1" applyBorder="1" applyAlignment="1">
      <alignment horizontal="center"/>
    </xf>
    <xf numFmtId="0" fontId="0" fillId="10" borderId="4" xfId="0" applyFill="1" applyBorder="1" applyAlignment="1">
      <alignment horizontal="center"/>
    </xf>
    <xf numFmtId="0" fontId="68" fillId="10" borderId="1" xfId="1" applyFont="1" applyFill="1" applyBorder="1" applyAlignment="1" applyProtection="1">
      <alignment horizontal="left" vertical="center"/>
      <protection locked="0" hidden="1"/>
    </xf>
    <xf numFmtId="0" fontId="41" fillId="0" borderId="0" xfId="0" applyFont="1" applyAlignment="1">
      <alignment horizontal="left" vertical="center" wrapText="1"/>
    </xf>
    <xf numFmtId="0" fontId="41" fillId="0" borderId="0" xfId="0" applyFont="1" applyAlignment="1">
      <alignment horizontal="left" vertical="center"/>
    </xf>
    <xf numFmtId="0" fontId="55" fillId="0" borderId="0" xfId="0" applyFont="1" applyAlignment="1" applyProtection="1">
      <alignment horizontal="center" vertical="center"/>
      <protection locked="0"/>
    </xf>
    <xf numFmtId="0" fontId="61" fillId="17" borderId="1" xfId="0" applyFont="1" applyFill="1" applyBorder="1" applyAlignment="1" applyProtection="1">
      <alignment horizontal="center" vertical="center"/>
      <protection hidden="1"/>
    </xf>
    <xf numFmtId="0" fontId="17" fillId="0" borderId="0" xfId="0" applyFont="1" applyAlignment="1" applyProtection="1">
      <alignment wrapText="1"/>
      <protection hidden="1"/>
    </xf>
    <xf numFmtId="0" fontId="78" fillId="0" borderId="1" xfId="0" applyFont="1" applyBorder="1"/>
    <xf numFmtId="0" fontId="78" fillId="0" borderId="1" xfId="0" applyFont="1" applyBorder="1" applyAlignment="1">
      <alignment wrapText="1"/>
    </xf>
    <xf numFmtId="0" fontId="78" fillId="0" borderId="44" xfId="0" applyFont="1" applyBorder="1" applyAlignment="1">
      <alignment wrapText="1"/>
    </xf>
    <xf numFmtId="0" fontId="78" fillId="0" borderId="44" xfId="0" applyFont="1" applyBorder="1"/>
    <xf numFmtId="2" fontId="59" fillId="16" borderId="26" xfId="0" applyNumberFormat="1" applyFont="1" applyFill="1" applyBorder="1" applyAlignment="1" applyProtection="1">
      <alignment horizontal="center" vertical="top" wrapText="1"/>
      <protection hidden="1"/>
    </xf>
    <xf numFmtId="0" fontId="18" fillId="0" borderId="4" xfId="0" applyFont="1" applyBorder="1" applyAlignment="1" applyProtection="1">
      <alignment horizontal="center"/>
      <protection hidden="1"/>
    </xf>
    <xf numFmtId="0" fontId="58" fillId="17" borderId="1" xfId="0" applyFont="1" applyFill="1" applyBorder="1" applyAlignment="1" applyProtection="1">
      <alignment horizontal="center" vertical="top" wrapText="1"/>
      <protection hidden="1"/>
    </xf>
    <xf numFmtId="2" fontId="58" fillId="17" borderId="1" xfId="0" applyNumberFormat="1" applyFont="1" applyFill="1" applyBorder="1" applyAlignment="1" applyProtection="1">
      <alignment horizontal="center" vertical="top" wrapText="1"/>
      <protection hidden="1"/>
    </xf>
    <xf numFmtId="2" fontId="59" fillId="17" borderId="1" xfId="0" applyNumberFormat="1" applyFont="1" applyFill="1" applyBorder="1" applyAlignment="1" applyProtection="1">
      <alignment horizontal="center" vertical="top" wrapText="1"/>
      <protection hidden="1"/>
    </xf>
    <xf numFmtId="2" fontId="58" fillId="15" borderId="1" xfId="0" applyNumberFormat="1" applyFont="1" applyFill="1" applyBorder="1" applyAlignment="1" applyProtection="1">
      <alignment horizontal="center" vertical="top" wrapText="1"/>
      <protection hidden="1"/>
    </xf>
    <xf numFmtId="2" fontId="59" fillId="15" borderId="1" xfId="0" applyNumberFormat="1" applyFont="1" applyFill="1" applyBorder="1" applyAlignment="1" applyProtection="1">
      <alignment horizontal="center" vertical="top" wrapText="1"/>
      <protection hidden="1"/>
    </xf>
    <xf numFmtId="0" fontId="38" fillId="10" borderId="1" xfId="0" applyFont="1" applyFill="1" applyBorder="1" applyProtection="1">
      <protection hidden="1"/>
    </xf>
    <xf numFmtId="0" fontId="39" fillId="3" borderId="1" xfId="0" applyFont="1" applyFill="1" applyBorder="1" applyAlignment="1" applyProtection="1">
      <alignment horizontal="left" vertical="center"/>
      <protection hidden="1"/>
    </xf>
    <xf numFmtId="2" fontId="12" fillId="8" borderId="1" xfId="0" applyNumberFormat="1" applyFont="1" applyFill="1" applyBorder="1" applyAlignment="1">
      <alignment horizontal="center" vertical="center"/>
    </xf>
    <xf numFmtId="0" fontId="66" fillId="14" borderId="1" xfId="0" applyFont="1" applyFill="1" applyBorder="1" applyAlignment="1" applyProtection="1">
      <alignment horizontal="left" vertical="center"/>
      <protection hidden="1"/>
    </xf>
    <xf numFmtId="0" fontId="15" fillId="3" borderId="1" xfId="0" applyFont="1" applyFill="1" applyBorder="1" applyAlignment="1" applyProtection="1">
      <alignment horizontal="left" vertical="center"/>
      <protection hidden="1"/>
    </xf>
    <xf numFmtId="0" fontId="12" fillId="8" borderId="1" xfId="0" applyFont="1" applyFill="1" applyBorder="1" applyAlignment="1" applyProtection="1">
      <alignment horizontal="left" vertical="center" wrapText="1"/>
      <protection hidden="1"/>
    </xf>
    <xf numFmtId="0" fontId="15" fillId="3" borderId="1" xfId="0" applyFont="1" applyFill="1" applyBorder="1" applyAlignment="1" applyProtection="1">
      <alignment horizontal="left"/>
      <protection hidden="1"/>
    </xf>
    <xf numFmtId="0" fontId="12" fillId="8" borderId="1" xfId="0" applyFont="1" applyFill="1" applyBorder="1" applyAlignment="1" applyProtection="1">
      <alignment vertical="center" wrapText="1"/>
      <protection hidden="1"/>
    </xf>
    <xf numFmtId="2" fontId="38" fillId="8" borderId="1" xfId="0" applyNumberFormat="1" applyFont="1" applyFill="1" applyBorder="1" applyAlignment="1" applyProtection="1">
      <alignment horizontal="center" vertical="center"/>
      <protection hidden="1"/>
    </xf>
    <xf numFmtId="8" fontId="38" fillId="8" borderId="1" xfId="0" applyNumberFormat="1" applyFont="1" applyFill="1" applyBorder="1" applyAlignment="1" applyProtection="1">
      <alignment horizontal="center" vertical="center"/>
      <protection hidden="1"/>
    </xf>
    <xf numFmtId="164" fontId="38" fillId="8" borderId="1" xfId="0" applyNumberFormat="1" applyFont="1" applyFill="1" applyBorder="1" applyAlignment="1" applyProtection="1">
      <alignment horizontal="center" vertical="center"/>
      <protection hidden="1"/>
    </xf>
    <xf numFmtId="164" fontId="38" fillId="8" borderId="1" xfId="0" applyNumberFormat="1" applyFont="1" applyFill="1" applyBorder="1" applyAlignment="1" applyProtection="1">
      <alignment horizontal="right" vertical="center"/>
      <protection hidden="1"/>
    </xf>
    <xf numFmtId="164" fontId="38" fillId="0" borderId="1" xfId="0" applyNumberFormat="1" applyFont="1" applyBorder="1" applyProtection="1">
      <protection hidden="1"/>
    </xf>
    <xf numFmtId="0" fontId="38" fillId="3" borderId="1" xfId="0" applyFont="1" applyFill="1" applyBorder="1" applyAlignment="1" applyProtection="1">
      <alignment horizontal="left" vertical="center"/>
      <protection hidden="1"/>
    </xf>
    <xf numFmtId="0" fontId="37" fillId="17" borderId="1" xfId="0" applyFont="1" applyFill="1" applyBorder="1" applyAlignment="1" applyProtection="1">
      <alignment horizontal="center" vertical="center" wrapText="1"/>
      <protection hidden="1"/>
    </xf>
    <xf numFmtId="0" fontId="57" fillId="17" borderId="2" xfId="0" applyFont="1" applyFill="1" applyBorder="1" applyAlignment="1" applyProtection="1">
      <alignment vertical="center" wrapText="1"/>
      <protection hidden="1"/>
    </xf>
    <xf numFmtId="0" fontId="38" fillId="8" borderId="1" xfId="0" applyFont="1" applyFill="1" applyBorder="1" applyAlignment="1" applyProtection="1">
      <alignment horizontal="left" vertical="center" wrapText="1"/>
      <protection hidden="1"/>
    </xf>
    <xf numFmtId="0" fontId="39" fillId="0" borderId="0" xfId="2" applyFont="1" applyProtection="1">
      <protection hidden="1"/>
    </xf>
    <xf numFmtId="0" fontId="38" fillId="0" borderId="0" xfId="2" applyFont="1" applyProtection="1">
      <protection hidden="1"/>
    </xf>
    <xf numFmtId="2" fontId="38" fillId="8" borderId="1" xfId="2" applyNumberFormat="1" applyFont="1" applyFill="1" applyBorder="1" applyAlignment="1" applyProtection="1">
      <alignment horizontal="center"/>
      <protection hidden="1"/>
    </xf>
    <xf numFmtId="0" fontId="40" fillId="0" borderId="0" xfId="2" applyFont="1" applyProtection="1">
      <protection hidden="1"/>
    </xf>
    <xf numFmtId="0" fontId="59" fillId="17" borderId="23" xfId="2" applyFont="1" applyFill="1" applyBorder="1" applyAlignment="1" applyProtection="1">
      <alignment horizontal="center" vertical="center"/>
      <protection hidden="1"/>
    </xf>
    <xf numFmtId="0" fontId="38" fillId="0" borderId="7" xfId="2" applyFont="1" applyBorder="1" applyAlignment="1" applyProtection="1">
      <alignment horizontal="center" vertical="center" wrapText="1"/>
      <protection locked="0"/>
    </xf>
    <xf numFmtId="0" fontId="38" fillId="0" borderId="32" xfId="2" applyFont="1" applyBorder="1" applyAlignment="1" applyProtection="1">
      <alignment horizontal="center" vertical="center" wrapText="1"/>
      <protection locked="0"/>
    </xf>
    <xf numFmtId="0" fontId="38" fillId="0" borderId="0" xfId="2" applyFont="1" applyAlignment="1" applyProtection="1">
      <alignment horizontal="center" vertical="center"/>
      <protection hidden="1"/>
    </xf>
    <xf numFmtId="0" fontId="59" fillId="17" borderId="1" xfId="2" applyFont="1" applyFill="1" applyBorder="1" applyAlignment="1" applyProtection="1">
      <alignment horizontal="center" vertical="center"/>
      <protection hidden="1"/>
    </xf>
    <xf numFmtId="0" fontId="59" fillId="14" borderId="4" xfId="2" applyFont="1" applyFill="1" applyBorder="1" applyAlignment="1" applyProtection="1">
      <alignment horizontal="center" vertical="center"/>
      <protection hidden="1"/>
    </xf>
    <xf numFmtId="0" fontId="59" fillId="14" borderId="1" xfId="2" applyFont="1" applyFill="1" applyBorder="1" applyAlignment="1" applyProtection="1">
      <alignment horizontal="center" vertical="center" wrapText="1"/>
      <protection hidden="1"/>
    </xf>
    <xf numFmtId="0" fontId="59" fillId="14" borderId="7" xfId="2" applyFont="1" applyFill="1" applyBorder="1" applyAlignment="1" applyProtection="1">
      <alignment horizontal="center" vertical="center"/>
      <protection hidden="1"/>
    </xf>
    <xf numFmtId="1" fontId="59" fillId="14" borderId="1" xfId="3" applyNumberFormat="1" applyFont="1" applyFill="1" applyBorder="1" applyAlignment="1" applyProtection="1">
      <alignment horizontal="center" vertical="center"/>
      <protection hidden="1"/>
    </xf>
    <xf numFmtId="0" fontId="59" fillId="14" borderId="1" xfId="2" applyFont="1" applyFill="1" applyBorder="1" applyAlignment="1" applyProtection="1">
      <alignment horizontal="center" vertical="center"/>
      <protection hidden="1"/>
    </xf>
    <xf numFmtId="1" fontId="39" fillId="8" borderId="1" xfId="2" applyNumberFormat="1" applyFont="1" applyFill="1" applyBorder="1" applyAlignment="1" applyProtection="1">
      <alignment horizontal="center"/>
      <protection hidden="1"/>
    </xf>
    <xf numFmtId="0" fontId="38" fillId="4" borderId="1" xfId="2" applyFont="1" applyFill="1" applyBorder="1" applyAlignment="1" applyProtection="1">
      <alignment horizontal="center" vertical="center"/>
      <protection hidden="1"/>
    </xf>
    <xf numFmtId="0" fontId="38" fillId="8" borderId="1" xfId="2" applyFont="1" applyFill="1" applyBorder="1" applyAlignment="1" applyProtection="1">
      <alignment horizontal="center" vertical="center"/>
      <protection hidden="1"/>
    </xf>
    <xf numFmtId="2" fontId="38" fillId="8" borderId="1" xfId="2" applyNumberFormat="1" applyFont="1" applyFill="1" applyBorder="1" applyAlignment="1" applyProtection="1">
      <alignment horizontal="center" vertical="center"/>
      <protection hidden="1"/>
    </xf>
    <xf numFmtId="1" fontId="38" fillId="8" borderId="1" xfId="0" applyNumberFormat="1" applyFont="1" applyFill="1" applyBorder="1" applyAlignment="1" applyProtection="1">
      <alignment horizontal="center" vertical="center"/>
      <protection hidden="1"/>
    </xf>
    <xf numFmtId="0" fontId="47" fillId="3" borderId="7" xfId="2" applyFont="1" applyFill="1" applyBorder="1" applyAlignment="1" applyProtection="1">
      <alignment horizontal="left" vertical="center" wrapText="1"/>
      <protection hidden="1"/>
    </xf>
    <xf numFmtId="0" fontId="47" fillId="3" borderId="1" xfId="2" applyFont="1" applyFill="1" applyBorder="1" applyAlignment="1" applyProtection="1">
      <alignment horizontal="left" vertical="center" wrapText="1"/>
      <protection hidden="1"/>
    </xf>
    <xf numFmtId="0" fontId="38" fillId="4" borderId="27" xfId="2" applyFont="1" applyFill="1" applyBorder="1" applyAlignment="1" applyProtection="1">
      <alignment horizontal="center" vertical="center"/>
      <protection hidden="1"/>
    </xf>
    <xf numFmtId="0" fontId="38" fillId="4" borderId="1" xfId="2" applyFont="1" applyFill="1" applyBorder="1" applyAlignment="1" applyProtection="1">
      <alignment horizontal="center" vertical="center" wrapText="1"/>
      <protection hidden="1"/>
    </xf>
    <xf numFmtId="0" fontId="38" fillId="24" borderId="1" xfId="2" applyFont="1" applyFill="1" applyBorder="1" applyAlignment="1" applyProtection="1">
      <alignment vertical="center"/>
      <protection hidden="1"/>
    </xf>
    <xf numFmtId="0" fontId="5" fillId="0" borderId="0" xfId="0" applyFont="1" applyAlignment="1">
      <alignment horizontal="center"/>
    </xf>
    <xf numFmtId="2" fontId="21" fillId="0" borderId="0" xfId="0" applyNumberFormat="1" applyFont="1" applyAlignment="1" applyProtection="1">
      <alignment horizontal="center"/>
      <protection hidden="1"/>
    </xf>
    <xf numFmtId="0" fontId="52" fillId="12" borderId="42" xfId="5" applyAlignment="1" applyProtection="1">
      <alignment wrapText="1"/>
      <protection hidden="1"/>
    </xf>
    <xf numFmtId="0" fontId="10" fillId="3" borderId="1" xfId="0" applyFont="1" applyFill="1" applyBorder="1" applyProtection="1">
      <protection hidden="1"/>
    </xf>
    <xf numFmtId="0" fontId="72" fillId="3" borderId="1" xfId="0" applyFont="1" applyFill="1" applyBorder="1" applyProtection="1">
      <protection hidden="1"/>
    </xf>
    <xf numFmtId="0" fontId="12" fillId="4" borderId="25" xfId="0" applyFont="1" applyFill="1" applyBorder="1" applyAlignment="1" applyProtection="1">
      <alignment horizontal="left" vertical="center" wrapText="1"/>
      <protection hidden="1"/>
    </xf>
    <xf numFmtId="0" fontId="12" fillId="4" borderId="26" xfId="0" applyFont="1" applyFill="1" applyBorder="1" applyAlignment="1" applyProtection="1">
      <alignment horizontal="left" vertical="center" wrapText="1"/>
      <protection hidden="1"/>
    </xf>
    <xf numFmtId="0" fontId="19" fillId="4" borderId="8" xfId="1" applyFont="1" applyFill="1" applyBorder="1" applyAlignment="1">
      <alignment horizontal="left" vertical="center" wrapText="1"/>
    </xf>
    <xf numFmtId="0" fontId="19" fillId="4" borderId="0" xfId="1" applyFont="1" applyFill="1" applyBorder="1" applyAlignment="1">
      <alignment horizontal="left" vertical="center" wrapText="1"/>
    </xf>
    <xf numFmtId="0" fontId="19" fillId="4" borderId="24" xfId="1" applyFont="1" applyFill="1" applyBorder="1" applyAlignment="1">
      <alignment horizontal="left" vertical="center" wrapText="1"/>
    </xf>
    <xf numFmtId="0" fontId="18" fillId="4" borderId="2" xfId="0" applyFont="1" applyFill="1" applyBorder="1" applyAlignment="1" applyProtection="1">
      <alignment horizontal="left" vertical="center" wrapText="1"/>
      <protection hidden="1"/>
    </xf>
    <xf numFmtId="0" fontId="50" fillId="0" borderId="1" xfId="0" applyFont="1" applyBorder="1" applyAlignment="1" applyProtection="1">
      <alignment vertical="center" wrapText="1"/>
      <protection hidden="1"/>
    </xf>
    <xf numFmtId="1" fontId="12" fillId="0" borderId="0" xfId="0" applyNumberFormat="1" applyFont="1" applyAlignment="1" applyProtection="1">
      <alignment horizontal="center" vertical="center" wrapText="1"/>
      <protection hidden="1"/>
    </xf>
    <xf numFmtId="0" fontId="23" fillId="0" borderId="0" xfId="0" applyFont="1" applyAlignment="1" applyProtection="1">
      <alignment wrapText="1"/>
      <protection hidden="1"/>
    </xf>
    <xf numFmtId="0" fontId="36" fillId="18" borderId="5" xfId="0" applyFont="1" applyFill="1" applyBorder="1" applyAlignment="1" applyProtection="1">
      <alignment horizontal="left" vertical="center" wrapText="1"/>
      <protection hidden="1"/>
    </xf>
    <xf numFmtId="0" fontId="36" fillId="18" borderId="25" xfId="0" applyFont="1" applyFill="1" applyBorder="1" applyAlignment="1" applyProtection="1">
      <alignment horizontal="left" vertical="center" wrapText="1"/>
      <protection hidden="1"/>
    </xf>
    <xf numFmtId="0" fontId="36" fillId="18" borderId="7" xfId="0" applyFont="1" applyFill="1" applyBorder="1" applyAlignment="1" applyProtection="1">
      <alignment horizontal="center" vertical="center" wrapText="1"/>
      <protection hidden="1"/>
    </xf>
    <xf numFmtId="0" fontId="36" fillId="18" borderId="2" xfId="0" applyFont="1" applyFill="1" applyBorder="1" applyAlignment="1" applyProtection="1">
      <alignment horizontal="left" vertical="center" wrapText="1"/>
      <protection hidden="1"/>
    </xf>
    <xf numFmtId="0" fontId="36" fillId="18" borderId="3" xfId="0" applyFont="1" applyFill="1" applyBorder="1" applyAlignment="1" applyProtection="1">
      <alignment horizontal="left" vertical="center" wrapText="1"/>
      <protection hidden="1"/>
    </xf>
    <xf numFmtId="0" fontId="36" fillId="18" borderId="4" xfId="0" applyFont="1" applyFill="1" applyBorder="1" applyAlignment="1" applyProtection="1">
      <alignment horizontal="left" vertical="center" wrapText="1"/>
      <protection hidden="1"/>
    </xf>
    <xf numFmtId="0" fontId="36" fillId="17" borderId="27" xfId="0" applyFont="1" applyFill="1" applyBorder="1" applyAlignment="1" applyProtection="1">
      <alignment horizontal="center" vertical="center" wrapText="1"/>
      <protection hidden="1"/>
    </xf>
    <xf numFmtId="0" fontId="23" fillId="0" borderId="8" xfId="0" applyFont="1" applyBorder="1" applyAlignment="1" applyProtection="1">
      <alignment horizontal="left" vertical="center" wrapText="1"/>
      <protection hidden="1"/>
    </xf>
    <xf numFmtId="0" fontId="23" fillId="0" borderId="0" xfId="0" applyFont="1" applyAlignment="1" applyProtection="1">
      <alignment horizontal="left" vertical="center" wrapText="1"/>
      <protection hidden="1"/>
    </xf>
    <xf numFmtId="3" fontId="23" fillId="0" borderId="32" xfId="0" applyNumberFormat="1" applyFont="1" applyBorder="1" applyAlignment="1" applyProtection="1">
      <alignment horizontal="center" vertical="center" wrapText="1"/>
      <protection hidden="1"/>
    </xf>
    <xf numFmtId="0" fontId="23" fillId="0" borderId="8" xfId="0" applyFont="1" applyBorder="1" applyAlignment="1" applyProtection="1">
      <alignment wrapText="1"/>
      <protection hidden="1"/>
    </xf>
    <xf numFmtId="0" fontId="29" fillId="0" borderId="0" xfId="0" applyFont="1" applyAlignment="1" applyProtection="1">
      <alignment wrapText="1"/>
      <protection hidden="1"/>
    </xf>
    <xf numFmtId="0" fontId="23" fillId="0" borderId="5" xfId="0" applyFont="1" applyBorder="1" applyAlignment="1" applyProtection="1">
      <alignment wrapText="1"/>
      <protection hidden="1"/>
    </xf>
    <xf numFmtId="0" fontId="29" fillId="0" borderId="25" xfId="0" applyFont="1" applyBorder="1" applyAlignment="1" applyProtection="1">
      <alignment wrapText="1"/>
      <protection hidden="1"/>
    </xf>
    <xf numFmtId="0" fontId="23" fillId="0" borderId="25" xfId="0" applyFont="1" applyBorder="1" applyAlignment="1" applyProtection="1">
      <alignment wrapText="1"/>
      <protection hidden="1"/>
    </xf>
    <xf numFmtId="0" fontId="10" fillId="0" borderId="8" xfId="0" applyFont="1" applyBorder="1" applyAlignment="1" applyProtection="1">
      <alignment wrapText="1"/>
      <protection hidden="1"/>
    </xf>
    <xf numFmtId="0" fontId="30" fillId="0" borderId="0" xfId="0" applyFont="1" applyAlignment="1" applyProtection="1">
      <alignment wrapText="1"/>
      <protection hidden="1"/>
    </xf>
    <xf numFmtId="0" fontId="10" fillId="0" borderId="0" xfId="0" applyFont="1" applyAlignment="1" applyProtection="1">
      <alignment wrapText="1"/>
      <protection hidden="1"/>
    </xf>
    <xf numFmtId="0" fontId="36" fillId="18" borderId="2" xfId="0" applyFont="1" applyFill="1" applyBorder="1" applyAlignment="1" applyProtection="1">
      <alignment wrapText="1"/>
      <protection hidden="1"/>
    </xf>
    <xf numFmtId="0" fontId="36" fillId="18" borderId="3" xfId="0" applyFont="1" applyFill="1" applyBorder="1" applyAlignment="1" applyProtection="1">
      <alignment wrapText="1"/>
      <protection hidden="1"/>
    </xf>
    <xf numFmtId="0" fontId="23" fillId="9" borderId="8" xfId="0" applyFont="1" applyFill="1" applyBorder="1" applyAlignment="1" applyProtection="1">
      <alignment wrapText="1"/>
      <protection hidden="1"/>
    </xf>
    <xf numFmtId="0" fontId="23" fillId="0" borderId="22" xfId="0" applyFont="1" applyBorder="1" applyAlignment="1" applyProtection="1">
      <alignment wrapText="1"/>
      <protection hidden="1"/>
    </xf>
    <xf numFmtId="0" fontId="23" fillId="0" borderId="23" xfId="0" applyFont="1" applyBorder="1" applyAlignment="1" applyProtection="1">
      <alignment wrapText="1"/>
      <protection hidden="1"/>
    </xf>
    <xf numFmtId="0" fontId="23" fillId="0" borderId="24" xfId="0" applyFont="1" applyBorder="1" applyAlignment="1" applyProtection="1">
      <alignment wrapText="1"/>
      <protection hidden="1"/>
    </xf>
    <xf numFmtId="3" fontId="23" fillId="0" borderId="7" xfId="0" applyNumberFormat="1" applyFont="1" applyBorder="1" applyAlignment="1" applyProtection="1">
      <alignment horizontal="center" vertical="center" wrapText="1"/>
      <protection hidden="1"/>
    </xf>
    <xf numFmtId="0" fontId="23" fillId="3" borderId="8" xfId="0" applyFont="1" applyFill="1" applyBorder="1" applyAlignment="1" applyProtection="1">
      <alignment wrapText="1"/>
      <protection hidden="1"/>
    </xf>
    <xf numFmtId="0" fontId="36" fillId="17" borderId="1" xfId="0" applyFont="1" applyFill="1" applyBorder="1" applyAlignment="1" applyProtection="1">
      <alignment horizontal="center" wrapText="1"/>
      <protection hidden="1"/>
    </xf>
    <xf numFmtId="0" fontId="23" fillId="0" borderId="26" xfId="0" applyFont="1" applyBorder="1" applyAlignment="1" applyProtection="1">
      <alignment wrapText="1"/>
      <protection hidden="1"/>
    </xf>
    <xf numFmtId="0" fontId="23" fillId="0" borderId="2" xfId="0" applyFont="1" applyBorder="1" applyAlignment="1" applyProtection="1">
      <alignment wrapText="1"/>
      <protection hidden="1"/>
    </xf>
    <xf numFmtId="0" fontId="29" fillId="0" borderId="3" xfId="0" applyFont="1" applyBorder="1" applyAlignment="1" applyProtection="1">
      <alignment wrapText="1"/>
      <protection hidden="1"/>
    </xf>
    <xf numFmtId="0" fontId="23" fillId="0" borderId="4" xfId="0" applyFont="1" applyBorder="1" applyAlignment="1" applyProtection="1">
      <alignment wrapText="1"/>
      <protection hidden="1"/>
    </xf>
    <xf numFmtId="0" fontId="23" fillId="0" borderId="21" xfId="0" applyFont="1" applyBorder="1" applyAlignment="1" applyProtection="1">
      <alignment wrapText="1"/>
      <protection hidden="1"/>
    </xf>
    <xf numFmtId="0" fontId="29" fillId="0" borderId="22" xfId="0" applyFont="1" applyBorder="1" applyAlignment="1" applyProtection="1">
      <alignment wrapText="1"/>
      <protection hidden="1"/>
    </xf>
    <xf numFmtId="0" fontId="23" fillId="9" borderId="5" xfId="0" applyFont="1" applyFill="1" applyBorder="1" applyAlignment="1" applyProtection="1">
      <alignment wrapText="1"/>
      <protection hidden="1"/>
    </xf>
    <xf numFmtId="3" fontId="23" fillId="0" borderId="27" xfId="0" applyNumberFormat="1" applyFont="1" applyBorder="1" applyAlignment="1" applyProtection="1">
      <alignment horizontal="center" wrapText="1"/>
      <protection hidden="1"/>
    </xf>
    <xf numFmtId="3" fontId="23" fillId="0" borderId="32" xfId="0" applyNumberFormat="1" applyFont="1" applyBorder="1" applyAlignment="1" applyProtection="1">
      <alignment horizontal="center" wrapText="1"/>
      <protection hidden="1"/>
    </xf>
    <xf numFmtId="0" fontId="35" fillId="0" borderId="0" xfId="0" applyFont="1" applyAlignment="1" applyProtection="1">
      <alignment wrapText="1"/>
      <protection hidden="1"/>
    </xf>
    <xf numFmtId="0" fontId="42" fillId="4" borderId="5" xfId="1" applyFont="1" applyFill="1" applyBorder="1" applyAlignment="1" applyProtection="1">
      <alignment horizontal="left" vertical="center"/>
      <protection hidden="1"/>
    </xf>
    <xf numFmtId="0" fontId="42" fillId="4" borderId="25" xfId="1" applyFont="1" applyFill="1" applyBorder="1" applyAlignment="1" applyProtection="1">
      <alignment horizontal="left" vertical="center"/>
      <protection hidden="1"/>
    </xf>
    <xf numFmtId="0" fontId="42" fillId="4" borderId="26" xfId="1" applyFont="1" applyFill="1" applyBorder="1" applyAlignment="1" applyProtection="1">
      <alignment horizontal="left" vertical="center"/>
      <protection hidden="1"/>
    </xf>
    <xf numFmtId="0" fontId="42" fillId="4" borderId="0" xfId="1" applyFont="1" applyFill="1" applyBorder="1" applyAlignment="1" applyProtection="1">
      <alignment horizontal="left" vertical="top" indent="1"/>
      <protection locked="0" hidden="1"/>
    </xf>
    <xf numFmtId="0" fontId="12" fillId="4" borderId="0" xfId="0" applyFont="1" applyFill="1" applyAlignment="1" applyProtection="1">
      <alignment horizontal="left" vertical="center" wrapText="1"/>
      <protection hidden="1"/>
    </xf>
    <xf numFmtId="0" fontId="12" fillId="4" borderId="24" xfId="0" applyFont="1" applyFill="1" applyBorder="1" applyAlignment="1" applyProtection="1">
      <alignment horizontal="left" vertical="center" wrapText="1"/>
      <protection hidden="1"/>
    </xf>
    <xf numFmtId="0" fontId="48" fillId="0" borderId="32" xfId="1" applyFont="1" applyBorder="1" applyAlignment="1" applyProtection="1">
      <alignment wrapText="1"/>
    </xf>
    <xf numFmtId="0" fontId="48" fillId="0" borderId="32" xfId="1" applyFont="1" applyFill="1" applyBorder="1" applyAlignment="1" applyProtection="1">
      <alignment wrapText="1"/>
    </xf>
    <xf numFmtId="0" fontId="16" fillId="10" borderId="27" xfId="0" applyFont="1" applyFill="1" applyBorder="1" applyAlignment="1">
      <alignment vertical="center" wrapText="1"/>
    </xf>
    <xf numFmtId="0" fontId="42" fillId="4" borderId="0" xfId="1" applyFont="1" applyFill="1" applyBorder="1" applyAlignment="1" applyProtection="1">
      <alignment horizontal="left" vertical="center" wrapText="1" indent="1"/>
    </xf>
    <xf numFmtId="0" fontId="46" fillId="4" borderId="0" xfId="1" applyFont="1" applyFill="1" applyBorder="1" applyAlignment="1" applyProtection="1">
      <alignment horizontal="left" indent="1"/>
    </xf>
    <xf numFmtId="0" fontId="39" fillId="3" borderId="1" xfId="0" applyFont="1" applyFill="1" applyBorder="1" applyAlignment="1" applyProtection="1">
      <alignment horizontal="left" vertical="center" wrapText="1"/>
      <protection locked="0" hidden="1"/>
    </xf>
    <xf numFmtId="0" fontId="42" fillId="4" borderId="5" xfId="1" applyFont="1" applyFill="1" applyBorder="1" applyAlignment="1" applyProtection="1">
      <alignment horizontal="left" vertical="center" wrapText="1" indent="1"/>
      <protection hidden="1"/>
    </xf>
    <xf numFmtId="0" fontId="19" fillId="4" borderId="25" xfId="1" applyFont="1" applyFill="1" applyBorder="1" applyAlignment="1" applyProtection="1">
      <alignment horizontal="left" vertical="center" indent="1"/>
      <protection hidden="1"/>
    </xf>
    <xf numFmtId="0" fontId="79" fillId="19" borderId="44" xfId="0" applyFont="1" applyFill="1" applyBorder="1" applyAlignment="1">
      <alignment horizontal="center" vertical="center" wrapText="1"/>
    </xf>
    <xf numFmtId="0" fontId="8" fillId="21" borderId="44" xfId="6" applyBorder="1" applyAlignment="1">
      <alignment wrapText="1"/>
    </xf>
    <xf numFmtId="0" fontId="52" fillId="12" borderId="44" xfId="5" applyBorder="1" applyAlignment="1">
      <alignment wrapText="1"/>
    </xf>
    <xf numFmtId="0" fontId="9" fillId="0" borderId="44" xfId="0" applyFont="1" applyBorder="1" applyAlignment="1" applyProtection="1">
      <alignment horizontal="left" vertical="center"/>
      <protection hidden="1"/>
    </xf>
    <xf numFmtId="0" fontId="9" fillId="0" borderId="44" xfId="0" applyFont="1" applyBorder="1" applyProtection="1">
      <protection hidden="1"/>
    </xf>
    <xf numFmtId="0" fontId="7" fillId="0" borderId="44" xfId="0" applyFont="1" applyBorder="1" applyProtection="1">
      <protection hidden="1"/>
    </xf>
    <xf numFmtId="164" fontId="0" fillId="0" borderId="44" xfId="0" applyNumberFormat="1" applyBorder="1" applyProtection="1">
      <protection hidden="1"/>
    </xf>
    <xf numFmtId="164" fontId="52" fillId="12" borderId="44" xfId="5" applyNumberFormat="1" applyBorder="1" applyAlignment="1" applyProtection="1">
      <alignment wrapText="1"/>
      <protection hidden="1"/>
    </xf>
    <xf numFmtId="0" fontId="0" fillId="0" borderId="44" xfId="0" applyBorder="1"/>
    <xf numFmtId="164" fontId="0" fillId="0" borderId="44" xfId="0" applyNumberFormat="1" applyBorder="1"/>
    <xf numFmtId="0" fontId="8" fillId="21" borderId="44" xfId="6" applyBorder="1"/>
    <xf numFmtId="0" fontId="36" fillId="18" borderId="2" xfId="0" applyFont="1" applyFill="1" applyBorder="1" applyAlignment="1" applyProtection="1">
      <alignment vertical="center" wrapText="1"/>
      <protection hidden="1"/>
    </xf>
    <xf numFmtId="0" fontId="36" fillId="18" borderId="3" xfId="0" applyFont="1" applyFill="1" applyBorder="1" applyAlignment="1" applyProtection="1">
      <alignment vertical="center" wrapText="1"/>
      <protection hidden="1"/>
    </xf>
    <xf numFmtId="0" fontId="36" fillId="18" borderId="4" xfId="0" applyFont="1" applyFill="1" applyBorder="1" applyAlignment="1" applyProtection="1">
      <alignment vertical="center" wrapText="1"/>
      <protection hidden="1"/>
    </xf>
    <xf numFmtId="0" fontId="36" fillId="18" borderId="21" xfId="0" applyFont="1" applyFill="1" applyBorder="1" applyAlignment="1" applyProtection="1">
      <alignment horizontal="left" vertical="center" wrapText="1"/>
      <protection hidden="1"/>
    </xf>
    <xf numFmtId="0" fontId="36" fillId="18" borderId="22" xfId="0" applyFont="1" applyFill="1" applyBorder="1" applyAlignment="1" applyProtection="1">
      <alignment horizontal="left" vertical="center" wrapText="1"/>
      <protection hidden="1"/>
    </xf>
    <xf numFmtId="0" fontId="36" fillId="18" borderId="23" xfId="0" applyFont="1" applyFill="1" applyBorder="1" applyAlignment="1" applyProtection="1">
      <alignment horizontal="left" vertical="center" wrapText="1"/>
      <protection hidden="1"/>
    </xf>
    <xf numFmtId="0" fontId="36" fillId="18" borderId="21" xfId="0" applyFont="1" applyFill="1" applyBorder="1" applyAlignment="1" applyProtection="1">
      <alignment vertical="center" wrapText="1"/>
      <protection hidden="1"/>
    </xf>
    <xf numFmtId="0" fontId="36" fillId="18" borderId="22" xfId="0" applyFont="1" applyFill="1" applyBorder="1" applyAlignment="1" applyProtection="1">
      <alignment vertical="center" wrapText="1"/>
      <protection hidden="1"/>
    </xf>
    <xf numFmtId="0" fontId="36" fillId="18" borderId="23" xfId="0" applyFont="1" applyFill="1" applyBorder="1" applyAlignment="1" applyProtection="1">
      <alignment vertical="center" wrapText="1"/>
      <protection hidden="1"/>
    </xf>
    <xf numFmtId="3" fontId="23" fillId="0" borderId="7" xfId="0" applyNumberFormat="1" applyFont="1" applyBorder="1" applyAlignment="1" applyProtection="1">
      <alignment horizontal="center" wrapText="1"/>
      <protection hidden="1"/>
    </xf>
    <xf numFmtId="0" fontId="69" fillId="17" borderId="8" xfId="0" applyFont="1" applyFill="1" applyBorder="1" applyAlignment="1" applyProtection="1">
      <alignment horizontal="center"/>
      <protection hidden="1"/>
    </xf>
    <xf numFmtId="0" fontId="69" fillId="17" borderId="0" xfId="0" applyFont="1" applyFill="1" applyAlignment="1" applyProtection="1">
      <alignment horizontal="center"/>
      <protection hidden="1"/>
    </xf>
    <xf numFmtId="0" fontId="69" fillId="17" borderId="24" xfId="0" applyFont="1" applyFill="1" applyBorder="1" applyAlignment="1" applyProtection="1">
      <alignment horizontal="center"/>
      <protection hidden="1"/>
    </xf>
    <xf numFmtId="0" fontId="39" fillId="0" borderId="27" xfId="0" applyFont="1" applyBorder="1" applyAlignment="1" applyProtection="1">
      <alignment horizontal="left" vertical="top" wrapText="1"/>
      <protection hidden="1"/>
    </xf>
    <xf numFmtId="2" fontId="38" fillId="0" borderId="4" xfId="0" applyNumberFormat="1" applyFont="1" applyBorder="1" applyAlignment="1" applyProtection="1">
      <alignment horizontal="center" vertical="center"/>
      <protection locked="0"/>
    </xf>
    <xf numFmtId="0" fontId="28" fillId="0" borderId="0" xfId="0" applyFont="1" applyAlignment="1" applyProtection="1">
      <alignment horizontal="left"/>
      <protection hidden="1"/>
    </xf>
    <xf numFmtId="0" fontId="23" fillId="25" borderId="46" xfId="0" applyFont="1" applyFill="1" applyBorder="1" applyAlignment="1" applyProtection="1">
      <alignment horizontal="left"/>
      <protection hidden="1"/>
    </xf>
    <xf numFmtId="0" fontId="28" fillId="25" borderId="46" xfId="0" applyFont="1" applyFill="1" applyBorder="1" applyAlignment="1" applyProtection="1">
      <alignment horizontal="left"/>
      <protection hidden="1"/>
    </xf>
    <xf numFmtId="0" fontId="18" fillId="0" borderId="47" xfId="0" applyFont="1" applyBorder="1" applyAlignment="1" applyProtection="1">
      <alignment horizontal="center" vertical="center" wrapText="1"/>
      <protection hidden="1"/>
    </xf>
    <xf numFmtId="2" fontId="57" fillId="14" borderId="1" xfId="0" applyNumberFormat="1" applyFont="1" applyFill="1" applyBorder="1" applyAlignment="1" applyProtection="1">
      <alignment horizontal="center" vertical="top" wrapText="1"/>
      <protection hidden="1"/>
    </xf>
    <xf numFmtId="0" fontId="69" fillId="13" borderId="2" xfId="0" applyFont="1" applyFill="1" applyBorder="1" applyAlignment="1" applyProtection="1">
      <alignment vertical="center"/>
      <protection hidden="1"/>
    </xf>
    <xf numFmtId="0" fontId="36" fillId="13" borderId="1" xfId="0" applyFont="1" applyFill="1" applyBorder="1" applyAlignment="1" applyProtection="1">
      <alignment horizontal="center" vertical="center" wrapText="1"/>
      <protection hidden="1"/>
    </xf>
    <xf numFmtId="164" fontId="0" fillId="0" borderId="44" xfId="0" applyNumberFormat="1" applyBorder="1" applyAlignment="1" applyProtection="1">
      <alignment wrapText="1"/>
      <protection hidden="1"/>
    </xf>
    <xf numFmtId="0" fontId="57" fillId="13" borderId="1" xfId="0" applyFont="1" applyFill="1" applyBorder="1" applyAlignment="1" applyProtection="1">
      <alignment horizontal="left" vertical="center" wrapText="1"/>
      <protection hidden="1"/>
    </xf>
    <xf numFmtId="0" fontId="10" fillId="26" borderId="1" xfId="0" applyFont="1" applyFill="1" applyBorder="1" applyAlignment="1" applyProtection="1">
      <alignment horizontal="left" vertical="center" wrapText="1"/>
      <protection hidden="1"/>
    </xf>
    <xf numFmtId="0" fontId="84" fillId="26" borderId="0" xfId="0" applyFont="1" applyFill="1"/>
    <xf numFmtId="0" fontId="57" fillId="16" borderId="1" xfId="0" applyFont="1" applyFill="1" applyBorder="1" applyAlignment="1" applyProtection="1">
      <alignment horizontal="center" vertical="center"/>
      <protection hidden="1"/>
    </xf>
    <xf numFmtId="164" fontId="15" fillId="8" borderId="1" xfId="0" applyNumberFormat="1" applyFont="1" applyFill="1" applyBorder="1" applyAlignment="1" applyProtection="1">
      <alignment horizontal="center" vertical="center"/>
      <protection hidden="1"/>
    </xf>
    <xf numFmtId="0" fontId="47" fillId="26" borderId="1" xfId="2" applyFont="1" applyFill="1" applyBorder="1" applyAlignment="1" applyProtection="1">
      <alignment horizontal="left" vertical="center" wrapText="1"/>
      <protection hidden="1"/>
    </xf>
    <xf numFmtId="0" fontId="38" fillId="26" borderId="1" xfId="2" applyFont="1" applyFill="1" applyBorder="1" applyAlignment="1" applyProtection="1">
      <alignment horizontal="center" vertical="center"/>
      <protection hidden="1"/>
    </xf>
    <xf numFmtId="2" fontId="38" fillId="26" borderId="1" xfId="2" applyNumberFormat="1" applyFont="1" applyFill="1" applyBorder="1" applyAlignment="1" applyProtection="1">
      <alignment horizontal="center" vertical="center"/>
      <protection hidden="1"/>
    </xf>
    <xf numFmtId="1" fontId="38" fillId="26" borderId="1" xfId="0" applyNumberFormat="1" applyFont="1" applyFill="1" applyBorder="1" applyAlignment="1" applyProtection="1">
      <alignment horizontal="center" vertical="center"/>
      <protection hidden="1"/>
    </xf>
    <xf numFmtId="0" fontId="60" fillId="17" borderId="4" xfId="2" applyFont="1" applyFill="1" applyBorder="1" applyAlignment="1" applyProtection="1">
      <alignment horizontal="center" vertical="center"/>
      <protection hidden="1"/>
    </xf>
    <xf numFmtId="0" fontId="38" fillId="8" borderId="7" xfId="2" applyFont="1" applyFill="1" applyBorder="1" applyAlignment="1" applyProtection="1">
      <alignment horizontal="center" vertical="center"/>
      <protection hidden="1"/>
    </xf>
    <xf numFmtId="0" fontId="38" fillId="8" borderId="32" xfId="2" applyFont="1" applyFill="1" applyBorder="1" applyAlignment="1" applyProtection="1">
      <alignment horizontal="center" vertical="center" wrapText="1"/>
      <protection hidden="1"/>
    </xf>
    <xf numFmtId="0" fontId="38" fillId="8" borderId="21" xfId="2" applyFont="1" applyFill="1" applyBorder="1" applyAlignment="1" applyProtection="1">
      <alignment horizontal="center" vertical="center" wrapText="1"/>
      <protection hidden="1"/>
    </xf>
    <xf numFmtId="0" fontId="38" fillId="8" borderId="5" xfId="2" applyFont="1" applyFill="1" applyBorder="1" applyAlignment="1" applyProtection="1">
      <alignment horizontal="center" vertical="center" wrapText="1"/>
      <protection hidden="1"/>
    </xf>
    <xf numFmtId="0" fontId="85" fillId="0" borderId="1" xfId="0" applyFont="1" applyBorder="1" applyAlignment="1" applyProtection="1">
      <alignment horizontal="left" vertical="center" wrapText="1"/>
      <protection hidden="1"/>
    </xf>
    <xf numFmtId="0" fontId="14" fillId="10" borderId="2" xfId="0" applyFont="1" applyFill="1" applyBorder="1" applyAlignment="1" applyProtection="1">
      <alignment vertical="center"/>
      <protection locked="0"/>
    </xf>
    <xf numFmtId="0" fontId="14" fillId="10" borderId="4" xfId="0" applyFont="1" applyFill="1" applyBorder="1" applyAlignment="1" applyProtection="1">
      <alignment vertical="center"/>
      <protection locked="0"/>
    </xf>
    <xf numFmtId="0" fontId="46" fillId="4" borderId="8" xfId="1" applyFont="1" applyFill="1" applyBorder="1" applyAlignment="1" applyProtection="1">
      <alignment horizontal="left" indent="1"/>
      <protection locked="0"/>
    </xf>
    <xf numFmtId="0" fontId="42" fillId="4" borderId="8" xfId="1" applyFont="1" applyFill="1" applyBorder="1" applyAlignment="1" applyProtection="1">
      <alignment horizontal="left" vertical="center" wrapText="1" indent="1"/>
      <protection locked="0"/>
    </xf>
    <xf numFmtId="0" fontId="42" fillId="0" borderId="7" xfId="1" applyFont="1" applyBorder="1" applyAlignment="1" applyProtection="1">
      <alignment vertical="top" wrapText="1"/>
      <protection locked="0"/>
    </xf>
    <xf numFmtId="0" fontId="42" fillId="3" borderId="7" xfId="1" applyFont="1" applyFill="1" applyBorder="1" applyAlignment="1" applyProtection="1">
      <alignment horizontal="left" vertical="center" wrapText="1"/>
      <protection locked="0" hidden="1"/>
    </xf>
    <xf numFmtId="0" fontId="42" fillId="0" borderId="32" xfId="1" applyFont="1" applyFill="1" applyBorder="1" applyAlignment="1" applyProtection="1">
      <alignment horizontal="left" wrapText="1"/>
      <protection locked="0"/>
    </xf>
    <xf numFmtId="0" fontId="42" fillId="0" borderId="32" xfId="1" applyFont="1" applyFill="1" applyBorder="1" applyAlignment="1" applyProtection="1">
      <alignment wrapText="1"/>
      <protection locked="0"/>
    </xf>
    <xf numFmtId="0" fontId="42" fillId="0" borderId="7" xfId="1" applyFont="1" applyBorder="1" applyAlignment="1" applyProtection="1">
      <alignment horizontal="left" vertical="center" wrapText="1"/>
      <protection locked="0"/>
    </xf>
    <xf numFmtId="0" fontId="42" fillId="0" borderId="7" xfId="1" applyFont="1" applyFill="1" applyBorder="1" applyAlignment="1" applyProtection="1">
      <alignment wrapText="1"/>
      <protection locked="0"/>
    </xf>
    <xf numFmtId="0" fontId="42" fillId="0" borderId="7" xfId="1" applyFont="1" applyFill="1" applyBorder="1" applyAlignment="1" applyProtection="1">
      <alignment wrapText="1"/>
      <protection locked="0" hidden="1"/>
    </xf>
    <xf numFmtId="0" fontId="42" fillId="3" borderId="7" xfId="1" applyFont="1" applyFill="1" applyBorder="1" applyAlignment="1" applyProtection="1">
      <alignment horizontal="left" vertical="center" wrapText="1"/>
      <protection locked="0"/>
    </xf>
    <xf numFmtId="0" fontId="42" fillId="0" borderId="32" xfId="1" applyFont="1" applyBorder="1" applyAlignment="1" applyProtection="1">
      <alignment horizontal="left" wrapText="1"/>
      <protection locked="0"/>
    </xf>
    <xf numFmtId="0" fontId="42" fillId="0" borderId="7" xfId="1" applyFont="1" applyBorder="1" applyAlignment="1" applyProtection="1">
      <alignment horizontal="left" wrapText="1"/>
      <protection locked="0"/>
    </xf>
    <xf numFmtId="0" fontId="50" fillId="0" borderId="1" xfId="0" applyFont="1" applyBorder="1" applyAlignment="1" applyProtection="1">
      <alignment horizontal="left" vertical="center" wrapText="1"/>
      <protection hidden="1"/>
    </xf>
    <xf numFmtId="0" fontId="38" fillId="4" borderId="0" xfId="0" applyFont="1" applyFill="1" applyAlignment="1" applyProtection="1">
      <alignment vertical="top"/>
      <protection hidden="1"/>
    </xf>
    <xf numFmtId="0" fontId="38" fillId="4" borderId="0" xfId="0" applyFont="1" applyFill="1" applyAlignment="1" applyProtection="1">
      <alignment vertical="top"/>
      <protection locked="0" hidden="1"/>
    </xf>
    <xf numFmtId="0" fontId="42" fillId="4" borderId="24" xfId="1" applyFont="1" applyFill="1" applyBorder="1" applyAlignment="1" applyProtection="1">
      <alignment horizontal="left" vertical="center" indent="1"/>
      <protection hidden="1"/>
    </xf>
    <xf numFmtId="0" fontId="42" fillId="4" borderId="25" xfId="1" applyFont="1" applyFill="1" applyBorder="1" applyAlignment="1" applyProtection="1">
      <alignment horizontal="left" vertical="center" indent="1"/>
      <protection hidden="1"/>
    </xf>
    <xf numFmtId="0" fontId="42" fillId="4" borderId="0" xfId="1" applyFont="1" applyFill="1" applyBorder="1" applyAlignment="1" applyProtection="1">
      <alignment vertical="center"/>
      <protection hidden="1"/>
    </xf>
    <xf numFmtId="0" fontId="42" fillId="4" borderId="24" xfId="1" applyFont="1" applyFill="1" applyBorder="1" applyAlignment="1" applyProtection="1">
      <alignment vertical="center"/>
      <protection hidden="1"/>
    </xf>
    <xf numFmtId="0" fontId="42" fillId="4" borderId="8" xfId="1" applyFont="1" applyFill="1" applyBorder="1" applyAlignment="1" applyProtection="1">
      <alignment vertical="center"/>
      <protection locked="0" hidden="1"/>
    </xf>
    <xf numFmtId="0" fontId="42" fillId="4" borderId="25" xfId="1" applyFont="1" applyFill="1" applyBorder="1" applyAlignment="1" applyProtection="1">
      <alignment horizontal="left" vertical="top" indent="1"/>
      <protection hidden="1"/>
    </xf>
    <xf numFmtId="0" fontId="42" fillId="4" borderId="26" xfId="1" applyFont="1" applyFill="1" applyBorder="1" applyAlignment="1" applyProtection="1">
      <alignment horizontal="left" vertical="top" indent="1"/>
      <protection hidden="1"/>
    </xf>
    <xf numFmtId="0" fontId="42" fillId="4" borderId="24" xfId="1" applyFont="1" applyFill="1" applyBorder="1" applyAlignment="1" applyProtection="1">
      <alignment horizontal="left" vertical="top" indent="1"/>
      <protection hidden="1"/>
    </xf>
    <xf numFmtId="0" fontId="49" fillId="0" borderId="8" xfId="0" applyFont="1" applyBorder="1" applyAlignment="1" applyProtection="1">
      <alignment horizontal="left" vertical="center" wrapText="1"/>
      <protection hidden="1"/>
    </xf>
    <xf numFmtId="0" fontId="86" fillId="17" borderId="1" xfId="0" applyFont="1" applyFill="1" applyBorder="1" applyAlignment="1" applyProtection="1">
      <alignment horizontal="center" vertical="center" wrapText="1"/>
      <protection hidden="1"/>
    </xf>
    <xf numFmtId="0" fontId="88" fillId="14" borderId="1" xfId="0" applyFont="1" applyFill="1" applyBorder="1" applyAlignment="1" applyProtection="1">
      <alignment horizontal="left" vertical="top" wrapText="1"/>
      <protection hidden="1"/>
    </xf>
    <xf numFmtId="0" fontId="76" fillId="13" borderId="44" xfId="5" applyFont="1" applyFill="1" applyBorder="1" applyAlignment="1">
      <alignment horizontal="center"/>
    </xf>
    <xf numFmtId="0" fontId="76" fillId="13" borderId="44" xfId="5" applyFont="1" applyFill="1" applyBorder="1" applyAlignment="1">
      <alignment horizontal="centerContinuous"/>
    </xf>
    <xf numFmtId="0" fontId="77" fillId="22" borderId="44" xfId="0" applyFont="1" applyFill="1" applyBorder="1" applyAlignment="1">
      <alignment horizontal="center"/>
    </xf>
    <xf numFmtId="0" fontId="18" fillId="0" borderId="60" xfId="0" applyFont="1" applyBorder="1" applyAlignment="1" applyProtection="1">
      <alignment horizontal="center" vertical="center"/>
      <protection hidden="1"/>
    </xf>
    <xf numFmtId="0" fontId="18" fillId="0" borderId="61" xfId="0" applyFont="1" applyBorder="1" applyAlignment="1" applyProtection="1">
      <alignment horizontal="center" vertical="center"/>
      <protection hidden="1"/>
    </xf>
    <xf numFmtId="0" fontId="38" fillId="0" borderId="7" xfId="0" applyFont="1" applyBorder="1" applyAlignment="1" applyProtection="1">
      <alignment horizontal="left" vertical="center" wrapText="1"/>
      <protection locked="0"/>
    </xf>
    <xf numFmtId="0" fontId="12" fillId="0" borderId="7" xfId="0" applyFont="1" applyBorder="1" applyAlignment="1" applyProtection="1">
      <alignment horizontal="left" vertical="center" wrapText="1"/>
      <protection locked="0"/>
    </xf>
    <xf numFmtId="14" fontId="38" fillId="0" borderId="1" xfId="0" applyNumberFormat="1" applyFont="1" applyBorder="1" applyAlignment="1" applyProtection="1">
      <alignment horizontal="center" vertical="center"/>
      <protection locked="0" hidden="1"/>
    </xf>
    <xf numFmtId="49" fontId="38" fillId="0" borderId="7" xfId="0" applyNumberFormat="1" applyFont="1" applyBorder="1" applyAlignment="1" applyProtection="1">
      <alignment horizontal="left" vertical="center" wrapText="1"/>
      <protection locked="0"/>
    </xf>
    <xf numFmtId="14" fontId="38" fillId="0" borderId="7" xfId="0" applyNumberFormat="1" applyFont="1" applyBorder="1" applyAlignment="1" applyProtection="1">
      <alignment horizontal="center" vertical="center" wrapText="1"/>
      <protection locked="0"/>
    </xf>
    <xf numFmtId="3" fontId="38" fillId="8" borderId="1" xfId="0" applyNumberFormat="1" applyFont="1" applyFill="1" applyBorder="1" applyAlignment="1" applyProtection="1">
      <alignment horizontal="right" vertical="center"/>
      <protection hidden="1"/>
    </xf>
    <xf numFmtId="0" fontId="18" fillId="0" borderId="62" xfId="0" applyFont="1" applyBorder="1" applyAlignment="1" applyProtection="1">
      <alignment horizontal="center" vertical="center"/>
      <protection hidden="1"/>
    </xf>
    <xf numFmtId="49" fontId="12" fillId="0" borderId="1" xfId="0" applyNumberFormat="1" applyFont="1" applyBorder="1" applyAlignment="1" applyProtection="1">
      <alignment vertical="center" wrapText="1"/>
      <protection locked="0"/>
    </xf>
    <xf numFmtId="0" fontId="28" fillId="3" borderId="1" xfId="0" applyFont="1" applyFill="1" applyBorder="1" applyAlignment="1" applyProtection="1">
      <alignment vertical="center" wrapText="1"/>
      <protection hidden="1"/>
    </xf>
    <xf numFmtId="0" fontId="28" fillId="3" borderId="27" xfId="0" applyFont="1" applyFill="1" applyBorder="1" applyAlignment="1" applyProtection="1">
      <alignment vertical="center" wrapText="1"/>
      <protection hidden="1"/>
    </xf>
    <xf numFmtId="2" fontId="18" fillId="0" borderId="0" xfId="0" applyNumberFormat="1" applyFont="1" applyAlignment="1" applyProtection="1">
      <alignment horizontal="center"/>
      <protection hidden="1"/>
    </xf>
    <xf numFmtId="2" fontId="38" fillId="10" borderId="12" xfId="0" applyNumberFormat="1" applyFont="1" applyFill="1" applyBorder="1" applyAlignment="1" applyProtection="1">
      <alignment vertical="center"/>
      <protection hidden="1"/>
    </xf>
    <xf numFmtId="165" fontId="38" fillId="10" borderId="13" xfId="0" applyNumberFormat="1" applyFont="1" applyFill="1" applyBorder="1" applyAlignment="1" applyProtection="1">
      <alignment vertical="center" wrapText="1"/>
      <protection hidden="1"/>
    </xf>
    <xf numFmtId="2" fontId="38" fillId="10" borderId="14" xfId="0" applyNumberFormat="1" applyFont="1" applyFill="1" applyBorder="1" applyAlignment="1" applyProtection="1">
      <alignment horizontal="center" vertical="center"/>
      <protection hidden="1"/>
    </xf>
    <xf numFmtId="0" fontId="3" fillId="0" borderId="0" xfId="0" applyFont="1" applyProtection="1">
      <protection hidden="1"/>
    </xf>
    <xf numFmtId="0" fontId="3" fillId="4" borderId="22" xfId="0" applyFont="1" applyFill="1" applyBorder="1" applyProtection="1">
      <protection hidden="1"/>
    </xf>
    <xf numFmtId="0" fontId="3" fillId="4" borderId="23" xfId="0" applyFont="1" applyFill="1" applyBorder="1" applyProtection="1">
      <protection hidden="1"/>
    </xf>
    <xf numFmtId="0" fontId="3" fillId="3" borderId="0" xfId="0" applyFont="1" applyFill="1" applyProtection="1">
      <protection hidden="1"/>
    </xf>
    <xf numFmtId="0" fontId="3" fillId="4" borderId="0" xfId="0" applyFont="1" applyFill="1" applyProtection="1">
      <protection hidden="1"/>
    </xf>
    <xf numFmtId="0" fontId="3" fillId="4" borderId="24" xfId="0" applyFont="1" applyFill="1" applyBorder="1" applyProtection="1">
      <protection hidden="1"/>
    </xf>
    <xf numFmtId="0" fontId="3" fillId="4" borderId="25" xfId="0" applyFont="1" applyFill="1" applyBorder="1" applyProtection="1">
      <protection hidden="1"/>
    </xf>
    <xf numFmtId="0" fontId="3" fillId="4" borderId="26" xfId="0" applyFont="1" applyFill="1" applyBorder="1" applyProtection="1">
      <protection hidden="1"/>
    </xf>
    <xf numFmtId="0" fontId="3" fillId="0" borderId="0" xfId="0" applyFont="1" applyAlignment="1" applyProtection="1">
      <alignment vertical="center"/>
      <protection hidden="1"/>
    </xf>
    <xf numFmtId="0" fontId="3" fillId="0" borderId="0" xfId="0" applyFont="1" applyAlignment="1" applyProtection="1">
      <alignment horizontal="left" vertical="center"/>
      <protection hidden="1"/>
    </xf>
    <xf numFmtId="0" fontId="3" fillId="0" borderId="1" xfId="0" applyFont="1" applyBorder="1" applyAlignment="1" applyProtection="1">
      <alignment horizontal="center" vertical="center" wrapText="1"/>
      <protection locked="0"/>
    </xf>
    <xf numFmtId="4" fontId="3" fillId="0" borderId="1" xfId="0" applyNumberFormat="1" applyFont="1" applyBorder="1" applyAlignment="1" applyProtection="1">
      <alignment horizontal="center" vertical="center" wrapText="1"/>
      <protection locked="0"/>
    </xf>
    <xf numFmtId="2" fontId="3" fillId="5" borderId="1" xfId="0" applyNumberFormat="1" applyFont="1" applyFill="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locked="0"/>
    </xf>
    <xf numFmtId="14" fontId="3" fillId="0" borderId="1" xfId="0" applyNumberFormat="1" applyFont="1" applyBorder="1" applyAlignment="1" applyProtection="1">
      <alignment horizontal="center" vertical="center" wrapText="1"/>
      <protection locked="0"/>
    </xf>
    <xf numFmtId="2" fontId="3" fillId="0" borderId="0" xfId="0" applyNumberFormat="1" applyFont="1" applyProtection="1">
      <protection hidden="1"/>
    </xf>
    <xf numFmtId="0" fontId="3" fillId="4" borderId="21" xfId="0" applyFont="1" applyFill="1" applyBorder="1" applyAlignment="1" applyProtection="1">
      <alignment vertical="center"/>
      <protection hidden="1"/>
    </xf>
    <xf numFmtId="0" fontId="3" fillId="4" borderId="22" xfId="0" applyFont="1" applyFill="1" applyBorder="1" applyAlignment="1" applyProtection="1">
      <alignment vertical="center"/>
      <protection hidden="1"/>
    </xf>
    <xf numFmtId="0" fontId="3" fillId="4" borderId="23" xfId="0" applyFont="1" applyFill="1" applyBorder="1" applyAlignment="1" applyProtection="1">
      <alignment vertical="center"/>
      <protection hidden="1"/>
    </xf>
    <xf numFmtId="0" fontId="3" fillId="0" borderId="0" xfId="0" applyFont="1" applyAlignment="1" applyProtection="1">
      <alignment horizontal="center" vertical="center" wrapText="1"/>
      <protection hidden="1"/>
    </xf>
    <xf numFmtId="0" fontId="3" fillId="0" borderId="0" xfId="0" applyFont="1" applyAlignment="1" applyProtection="1">
      <alignment horizontal="center"/>
      <protection hidden="1"/>
    </xf>
    <xf numFmtId="0" fontId="3" fillId="0" borderId="0" xfId="0" applyFont="1"/>
    <xf numFmtId="0" fontId="3" fillId="0" borderId="0" xfId="0" applyFont="1" applyProtection="1">
      <protection locked="0" hidden="1"/>
    </xf>
    <xf numFmtId="0" fontId="3" fillId="0" borderId="0" xfId="0" applyFont="1" applyAlignment="1" applyProtection="1">
      <alignment horizontal="center" vertical="center"/>
      <protection hidden="1"/>
    </xf>
    <xf numFmtId="0" fontId="3" fillId="0" borderId="0" xfId="0" applyFont="1" applyAlignment="1" applyProtection="1">
      <alignment wrapText="1"/>
      <protection hidden="1"/>
    </xf>
    <xf numFmtId="0" fontId="3" fillId="4" borderId="22" xfId="0" applyFont="1" applyFill="1" applyBorder="1" applyAlignment="1" applyProtection="1">
      <alignment wrapText="1"/>
      <protection hidden="1"/>
    </xf>
    <xf numFmtId="0" fontId="3" fillId="4" borderId="8" xfId="0" applyFont="1" applyFill="1" applyBorder="1" applyAlignment="1" applyProtection="1">
      <alignment vertical="center"/>
      <protection hidden="1"/>
    </xf>
    <xf numFmtId="0" fontId="3" fillId="4" borderId="0" xfId="0" applyFont="1" applyFill="1" applyAlignment="1" applyProtection="1">
      <alignment vertical="center"/>
      <protection hidden="1"/>
    </xf>
    <xf numFmtId="0" fontId="3" fillId="4" borderId="0" xfId="0" applyFont="1" applyFill="1" applyAlignment="1" applyProtection="1">
      <alignment wrapText="1"/>
      <protection hidden="1"/>
    </xf>
    <xf numFmtId="0" fontId="3" fillId="4" borderId="25" xfId="0" applyFont="1" applyFill="1" applyBorder="1" applyAlignment="1" applyProtection="1">
      <alignment horizontal="left" vertical="center"/>
      <protection hidden="1"/>
    </xf>
    <xf numFmtId="0" fontId="3" fillId="4" borderId="25" xfId="0" applyFont="1" applyFill="1" applyBorder="1" applyAlignment="1" applyProtection="1">
      <alignment horizontal="left" vertical="center" wrapText="1"/>
      <protection hidden="1"/>
    </xf>
    <xf numFmtId="0" fontId="3" fillId="4" borderId="26" xfId="0" applyFont="1" applyFill="1" applyBorder="1" applyAlignment="1" applyProtection="1">
      <alignment horizontal="left" vertical="center"/>
      <protection hidden="1"/>
    </xf>
    <xf numFmtId="2" fontId="3" fillId="0" borderId="0" xfId="0" applyNumberFormat="1" applyFont="1" applyAlignment="1" applyProtection="1">
      <alignment vertical="center"/>
      <protection hidden="1"/>
    </xf>
    <xf numFmtId="0" fontId="3" fillId="17" borderId="1" xfId="0" applyFont="1" applyFill="1" applyBorder="1" applyAlignment="1" applyProtection="1">
      <alignment horizontal="center" vertical="center"/>
      <protection hidden="1"/>
    </xf>
    <xf numFmtId="2" fontId="3" fillId="10" borderId="1" xfId="0" applyNumberFormat="1" applyFont="1" applyFill="1" applyBorder="1" applyAlignment="1" applyProtection="1">
      <alignment horizontal="center" vertical="center"/>
      <protection hidden="1"/>
    </xf>
    <xf numFmtId="2" fontId="3" fillId="0" borderId="0" xfId="0" applyNumberFormat="1" applyFont="1" applyAlignment="1" applyProtection="1">
      <alignment horizontal="center" vertical="center"/>
      <protection hidden="1"/>
    </xf>
    <xf numFmtId="3" fontId="3" fillId="10" borderId="1" xfId="0" applyNumberFormat="1" applyFont="1" applyFill="1" applyBorder="1" applyAlignment="1" applyProtection="1">
      <alignment horizontal="center" vertical="center"/>
      <protection hidden="1"/>
    </xf>
    <xf numFmtId="0" fontId="3" fillId="0" borderId="0" xfId="0" applyFont="1" applyAlignment="1">
      <alignment horizontal="center" vertical="top" wrapText="1"/>
    </xf>
    <xf numFmtId="0" fontId="3" fillId="0" borderId="25" xfId="0" applyFont="1" applyBorder="1" applyAlignment="1">
      <alignment horizontal="center" vertical="top" wrapText="1"/>
    </xf>
    <xf numFmtId="0" fontId="3" fillId="0" borderId="0" xfId="0" applyFont="1" applyAlignment="1">
      <alignment wrapText="1"/>
    </xf>
    <xf numFmtId="0" fontId="3" fillId="0" borderId="0" xfId="0" applyFont="1" applyAlignment="1" applyProtection="1">
      <alignment horizontal="center" vertical="top"/>
      <protection hidden="1"/>
    </xf>
    <xf numFmtId="0" fontId="3" fillId="4" borderId="63" xfId="0" applyFont="1" applyFill="1" applyBorder="1" applyAlignment="1" applyProtection="1">
      <alignment horizontal="right"/>
      <protection hidden="1"/>
    </xf>
    <xf numFmtId="0" fontId="3" fillId="4" borderId="29" xfId="0" applyFont="1" applyFill="1" applyBorder="1" applyAlignment="1" applyProtection="1">
      <alignment horizontal="right"/>
      <protection hidden="1"/>
    </xf>
    <xf numFmtId="0" fontId="3" fillId="4" borderId="48" xfId="0" applyFont="1" applyFill="1" applyBorder="1" applyAlignment="1" applyProtection="1">
      <alignment horizontal="right"/>
      <protection hidden="1"/>
    </xf>
    <xf numFmtId="0" fontId="3" fillId="4" borderId="16" xfId="0" applyFont="1" applyFill="1" applyBorder="1" applyAlignment="1" applyProtection="1">
      <alignment horizontal="right"/>
      <protection hidden="1"/>
    </xf>
    <xf numFmtId="0" fontId="3" fillId="3" borderId="1" xfId="0" applyFont="1" applyFill="1" applyBorder="1" applyAlignment="1" applyProtection="1">
      <alignment horizontal="right" vertical="center"/>
      <protection locked="0"/>
    </xf>
    <xf numFmtId="165" fontId="3" fillId="3" borderId="1" xfId="0" applyNumberFormat="1" applyFont="1" applyFill="1" applyBorder="1" applyAlignment="1" applyProtection="1">
      <alignment horizontal="right" vertical="center"/>
      <protection locked="0"/>
    </xf>
    <xf numFmtId="3" fontId="3" fillId="3" borderId="1" xfId="0" applyNumberFormat="1" applyFont="1" applyFill="1" applyBorder="1" applyAlignment="1" applyProtection="1">
      <alignment horizontal="right" vertical="center"/>
      <protection locked="0"/>
    </xf>
    <xf numFmtId="167" fontId="3" fillId="3" borderId="4" xfId="0" applyNumberFormat="1" applyFont="1" applyFill="1" applyBorder="1" applyAlignment="1" applyProtection="1">
      <alignment horizontal="right" vertical="center"/>
      <protection hidden="1"/>
    </xf>
    <xf numFmtId="167" fontId="3" fillId="3" borderId="1" xfId="0" applyNumberFormat="1" applyFont="1" applyFill="1" applyBorder="1" applyAlignment="1" applyProtection="1">
      <alignment horizontal="right" vertical="center"/>
      <protection hidden="1"/>
    </xf>
    <xf numFmtId="167" fontId="3" fillId="3" borderId="2" xfId="0" applyNumberFormat="1" applyFont="1" applyFill="1" applyBorder="1" applyAlignment="1" applyProtection="1">
      <alignment horizontal="right" vertical="center"/>
      <protection hidden="1"/>
    </xf>
    <xf numFmtId="0" fontId="3" fillId="3" borderId="17" xfId="0" applyFont="1" applyFill="1" applyBorder="1" applyAlignment="1" applyProtection="1">
      <alignment horizontal="right" vertical="center"/>
      <protection hidden="1"/>
    </xf>
    <xf numFmtId="0" fontId="3" fillId="0" borderId="1" xfId="0" applyFont="1" applyBorder="1" applyAlignment="1" applyProtection="1">
      <alignment horizontal="right" vertical="center"/>
      <protection locked="0"/>
    </xf>
    <xf numFmtId="3" fontId="3" fillId="0" borderId="1" xfId="0" applyNumberFormat="1" applyFont="1" applyBorder="1" applyAlignment="1" applyProtection="1">
      <alignment horizontal="right" vertical="center"/>
      <protection locked="0"/>
    </xf>
    <xf numFmtId="167" fontId="3" fillId="3" borderId="28" xfId="0" applyNumberFormat="1" applyFont="1" applyFill="1" applyBorder="1" applyAlignment="1" applyProtection="1">
      <alignment horizontal="right" vertical="center"/>
      <protection hidden="1"/>
    </xf>
    <xf numFmtId="167" fontId="3" fillId="3" borderId="13" xfId="0" applyNumberFormat="1" applyFont="1" applyFill="1" applyBorder="1" applyAlignment="1" applyProtection="1">
      <alignment horizontal="right" vertical="center"/>
      <protection hidden="1"/>
    </xf>
    <xf numFmtId="167" fontId="3" fillId="3" borderId="49" xfId="0" applyNumberFormat="1" applyFont="1" applyFill="1" applyBorder="1" applyAlignment="1" applyProtection="1">
      <alignment horizontal="right" vertical="center"/>
      <protection hidden="1"/>
    </xf>
    <xf numFmtId="0" fontId="3" fillId="3" borderId="14" xfId="0" applyFont="1" applyFill="1" applyBorder="1" applyAlignment="1" applyProtection="1">
      <alignment horizontal="right" vertical="center"/>
      <protection hidden="1"/>
    </xf>
    <xf numFmtId="0" fontId="3" fillId="0" borderId="1" xfId="0" applyFont="1" applyBorder="1" applyAlignment="1" applyProtection="1">
      <alignment horizontal="left" vertical="center"/>
      <protection hidden="1"/>
    </xf>
    <xf numFmtId="2" fontId="3" fillId="7" borderId="1" xfId="0" applyNumberFormat="1" applyFont="1" applyFill="1" applyBorder="1" applyAlignment="1" applyProtection="1">
      <alignment horizontal="center" vertical="center"/>
      <protection hidden="1"/>
    </xf>
    <xf numFmtId="0" fontId="3" fillId="7" borderId="1" xfId="0" applyFont="1" applyFill="1" applyBorder="1" applyAlignment="1" applyProtection="1">
      <alignment horizontal="center" vertical="center" wrapText="1"/>
      <protection hidden="1"/>
    </xf>
    <xf numFmtId="2" fontId="3" fillId="7" borderId="1" xfId="0" applyNumberFormat="1" applyFont="1" applyFill="1" applyBorder="1" applyAlignment="1" applyProtection="1">
      <alignment horizontal="center" vertical="center" wrapText="1"/>
      <protection hidden="1"/>
    </xf>
    <xf numFmtId="1" fontId="3" fillId="7" borderId="1" xfId="0" applyNumberFormat="1" applyFont="1" applyFill="1" applyBorder="1" applyAlignment="1" applyProtection="1">
      <alignment horizontal="center" vertical="center" wrapText="1"/>
      <protection hidden="1"/>
    </xf>
    <xf numFmtId="2" fontId="3" fillId="3" borderId="1" xfId="0" applyNumberFormat="1" applyFont="1" applyFill="1" applyBorder="1" applyAlignment="1" applyProtection="1">
      <alignment horizontal="center" vertical="center"/>
      <protection locked="0"/>
    </xf>
    <xf numFmtId="0" fontId="3" fillId="0" borderId="0" xfId="0" applyFont="1" applyAlignment="1" applyProtection="1">
      <alignment vertical="center" wrapText="1"/>
      <protection hidden="1"/>
    </xf>
    <xf numFmtId="0" fontId="3" fillId="4" borderId="23" xfId="0" applyFont="1" applyFill="1" applyBorder="1" applyAlignment="1" applyProtection="1">
      <alignment horizontal="left" vertical="center" wrapText="1"/>
      <protection hidden="1"/>
    </xf>
    <xf numFmtId="0" fontId="3" fillId="4" borderId="24" xfId="0" applyFont="1" applyFill="1" applyBorder="1" applyAlignment="1" applyProtection="1">
      <alignment horizontal="left" vertical="center" wrapText="1"/>
      <protection hidden="1"/>
    </xf>
    <xf numFmtId="0" fontId="3" fillId="0" borderId="27" xfId="0" applyFont="1" applyBorder="1" applyAlignment="1" applyProtection="1">
      <alignment horizontal="left" vertical="top" wrapText="1"/>
      <protection hidden="1"/>
    </xf>
    <xf numFmtId="0" fontId="3" fillId="4" borderId="25" xfId="0" applyFont="1" applyFill="1" applyBorder="1" applyAlignment="1" applyProtection="1">
      <alignment vertical="center"/>
      <protection hidden="1"/>
    </xf>
    <xf numFmtId="0" fontId="3" fillId="4" borderId="26" xfId="0" applyFont="1" applyFill="1" applyBorder="1" applyAlignment="1" applyProtection="1">
      <alignment vertical="center"/>
      <protection hidden="1"/>
    </xf>
    <xf numFmtId="0" fontId="3" fillId="0" borderId="0" xfId="2" applyFont="1" applyProtection="1">
      <protection hidden="1"/>
    </xf>
    <xf numFmtId="0" fontId="3" fillId="4" borderId="26" xfId="0" applyFont="1" applyFill="1" applyBorder="1" applyAlignment="1" applyProtection="1">
      <alignment horizontal="left" vertical="center" wrapText="1"/>
      <protection hidden="1"/>
    </xf>
    <xf numFmtId="8" fontId="3" fillId="8" borderId="1" xfId="0" applyNumberFormat="1" applyFont="1" applyFill="1" applyBorder="1" applyAlignment="1" applyProtection="1">
      <alignment horizontal="center"/>
      <protection hidden="1"/>
    </xf>
    <xf numFmtId="164" fontId="3" fillId="8" borderId="1" xfId="0" applyNumberFormat="1" applyFont="1" applyFill="1" applyBorder="1" applyAlignment="1" applyProtection="1">
      <alignment horizontal="center"/>
      <protection hidden="1"/>
    </xf>
    <xf numFmtId="0" fontId="3" fillId="0" borderId="0" xfId="0" applyFont="1" applyAlignment="1" applyProtection="1">
      <alignment vertical="top" wrapText="1"/>
      <protection hidden="1"/>
    </xf>
    <xf numFmtId="0" fontId="3" fillId="0" borderId="4" xfId="0" applyFont="1" applyBorder="1" applyAlignment="1" applyProtection="1">
      <alignment horizontal="center" vertical="center"/>
      <protection hidden="1"/>
    </xf>
    <xf numFmtId="0" fontId="3" fillId="0" borderId="4" xfId="0" applyFont="1" applyBorder="1" applyAlignment="1" applyProtection="1">
      <alignment horizontal="center" vertical="center"/>
      <protection locked="0" hidden="1"/>
    </xf>
    <xf numFmtId="164" fontId="3" fillId="0" borderId="0" xfId="0" applyNumberFormat="1" applyFont="1"/>
    <xf numFmtId="164" fontId="3" fillId="0" borderId="0" xfId="0" applyNumberFormat="1" applyFont="1" applyAlignment="1" applyProtection="1">
      <alignment horizontal="center" vertical="center" wrapText="1"/>
      <protection hidden="1"/>
    </xf>
    <xf numFmtId="0" fontId="3" fillId="3" borderId="1" xfId="0" applyFont="1" applyFill="1" applyBorder="1" applyAlignment="1" applyProtection="1">
      <alignment vertical="center"/>
      <protection hidden="1"/>
    </xf>
    <xf numFmtId="164" fontId="3" fillId="8" borderId="1" xfId="0" applyNumberFormat="1" applyFont="1" applyFill="1" applyBorder="1" applyAlignment="1" applyProtection="1">
      <alignment horizontal="center" vertical="center"/>
      <protection hidden="1"/>
    </xf>
    <xf numFmtId="2" fontId="3" fillId="8" borderId="1" xfId="0" applyNumberFormat="1" applyFont="1" applyFill="1" applyBorder="1" applyAlignment="1" applyProtection="1">
      <alignment horizontal="center"/>
      <protection hidden="1"/>
    </xf>
    <xf numFmtId="2" fontId="3" fillId="26" borderId="1" xfId="0" applyNumberFormat="1" applyFont="1" applyFill="1" applyBorder="1" applyAlignment="1" applyProtection="1">
      <alignment horizontal="center"/>
      <protection hidden="1"/>
    </xf>
    <xf numFmtId="164" fontId="3" fillId="26" borderId="1" xfId="0" applyNumberFormat="1" applyFont="1" applyFill="1" applyBorder="1" applyAlignment="1" applyProtection="1">
      <alignment horizontal="center"/>
      <protection hidden="1"/>
    </xf>
    <xf numFmtId="164" fontId="3" fillId="8" borderId="27" xfId="0" applyNumberFormat="1" applyFont="1" applyFill="1" applyBorder="1" applyAlignment="1" applyProtection="1">
      <alignment horizontal="center" vertical="center"/>
      <protection hidden="1"/>
    </xf>
    <xf numFmtId="0" fontId="3" fillId="0" borderId="1" xfId="0" applyFont="1" applyBorder="1" applyAlignment="1" applyProtection="1">
      <alignment horizontal="center"/>
      <protection hidden="1"/>
    </xf>
    <xf numFmtId="0" fontId="3" fillId="4" borderId="3" xfId="0" applyFont="1" applyFill="1" applyBorder="1" applyAlignment="1" applyProtection="1">
      <alignment wrapText="1"/>
      <protection hidden="1"/>
    </xf>
    <xf numFmtId="0" fontId="3" fillId="4" borderId="3" xfId="0" applyFont="1" applyFill="1" applyBorder="1" applyAlignment="1" applyProtection="1">
      <alignment horizontal="center" vertical="center" wrapText="1"/>
      <protection hidden="1"/>
    </xf>
    <xf numFmtId="0" fontId="3" fillId="4" borderId="4" xfId="0" applyFont="1" applyFill="1" applyBorder="1" applyAlignment="1" applyProtection="1">
      <alignment horizontal="center" vertical="center" wrapText="1"/>
      <protection hidden="1"/>
    </xf>
    <xf numFmtId="3" fontId="3" fillId="0" borderId="27" xfId="0" applyNumberFormat="1" applyFont="1" applyBorder="1" applyAlignment="1" applyProtection="1">
      <alignment horizontal="center" vertical="center" wrapText="1"/>
      <protection hidden="1"/>
    </xf>
    <xf numFmtId="3" fontId="3" fillId="0" borderId="7" xfId="0" applyNumberFormat="1" applyFont="1" applyBorder="1" applyAlignment="1" applyProtection="1">
      <alignment horizontal="center" vertical="center" wrapText="1"/>
      <protection hidden="1"/>
    </xf>
    <xf numFmtId="3" fontId="3" fillId="0" borderId="32" xfId="0" applyNumberFormat="1" applyFont="1" applyBorder="1" applyAlignment="1" applyProtection="1">
      <alignment horizontal="center" wrapText="1"/>
      <protection hidden="1"/>
    </xf>
    <xf numFmtId="3" fontId="3" fillId="0" borderId="7" xfId="0" applyNumberFormat="1" applyFont="1" applyBorder="1" applyAlignment="1" applyProtection="1">
      <alignment horizontal="center" wrapText="1"/>
      <protection hidden="1"/>
    </xf>
    <xf numFmtId="3" fontId="3" fillId="0" borderId="1" xfId="0" applyNumberFormat="1" applyFont="1" applyBorder="1" applyAlignment="1" applyProtection="1">
      <alignment horizontal="center" vertical="center" wrapText="1"/>
      <protection hidden="1"/>
    </xf>
    <xf numFmtId="3" fontId="3" fillId="0" borderId="32" xfId="0" applyNumberFormat="1" applyFont="1" applyBorder="1" applyAlignment="1" applyProtection="1">
      <alignment horizontal="center" vertical="center" wrapText="1"/>
      <protection hidden="1"/>
    </xf>
    <xf numFmtId="0" fontId="3" fillId="0" borderId="1" xfId="0" applyFont="1" applyBorder="1" applyAlignment="1" applyProtection="1">
      <alignment horizontal="left" vertical="center" wrapText="1"/>
      <protection locked="0"/>
    </xf>
    <xf numFmtId="49" fontId="12" fillId="10" borderId="1" xfId="0" applyNumberFormat="1" applyFont="1" applyFill="1" applyBorder="1" applyAlignment="1" applyProtection="1">
      <alignment vertical="center"/>
      <protection locked="0"/>
    </xf>
    <xf numFmtId="0" fontId="2" fillId="3" borderId="1" xfId="0" applyFont="1" applyFill="1" applyBorder="1" applyAlignment="1" applyProtection="1">
      <alignment horizontal="right" vertical="center"/>
      <protection locked="0"/>
    </xf>
    <xf numFmtId="0" fontId="3" fillId="3" borderId="1" xfId="0" applyFont="1" applyFill="1" applyBorder="1" applyAlignment="1" applyProtection="1">
      <alignment horizontal="left" vertical="center" wrapText="1"/>
      <protection locked="0"/>
    </xf>
    <xf numFmtId="0" fontId="89" fillId="17" borderId="1" xfId="0" applyFont="1" applyFill="1" applyBorder="1" applyAlignment="1" applyProtection="1">
      <alignment horizontal="center" vertical="top" wrapText="1"/>
      <protection hidden="1"/>
    </xf>
    <xf numFmtId="0" fontId="69" fillId="20" borderId="1" xfId="0" applyFont="1" applyFill="1" applyBorder="1" applyAlignment="1" applyProtection="1">
      <alignment horizontal="center" vertical="center" wrapText="1"/>
      <protection hidden="1"/>
    </xf>
    <xf numFmtId="0" fontId="69" fillId="17" borderId="1" xfId="0" applyFont="1" applyFill="1" applyBorder="1" applyAlignment="1" applyProtection="1">
      <alignment horizontal="center" vertical="top" wrapText="1"/>
      <protection hidden="1"/>
    </xf>
    <xf numFmtId="0" fontId="89" fillId="14" borderId="1" xfId="0" applyFont="1" applyFill="1" applyBorder="1" applyAlignment="1" applyProtection="1">
      <alignment horizontal="center" vertical="top" wrapText="1"/>
      <protection hidden="1"/>
    </xf>
    <xf numFmtId="0" fontId="94" fillId="17" borderId="1" xfId="0" applyFont="1" applyFill="1" applyBorder="1" applyAlignment="1" applyProtection="1">
      <alignment horizontal="center" vertical="top" wrapText="1"/>
      <protection hidden="1"/>
    </xf>
    <xf numFmtId="0" fontId="3" fillId="6" borderId="23" xfId="0" applyFont="1" applyFill="1" applyBorder="1" applyAlignment="1" applyProtection="1">
      <alignment vertical="center" wrapText="1"/>
      <protection hidden="1"/>
    </xf>
    <xf numFmtId="0" fontId="38" fillId="6" borderId="26" xfId="0" applyFont="1" applyFill="1" applyBorder="1" applyAlignment="1" applyProtection="1">
      <alignment horizontal="center" vertical="top" wrapText="1"/>
      <protection hidden="1"/>
    </xf>
    <xf numFmtId="0" fontId="21" fillId="4" borderId="4" xfId="0" applyFont="1" applyFill="1" applyBorder="1" applyAlignment="1" applyProtection="1">
      <alignment horizontal="center"/>
      <protection hidden="1"/>
    </xf>
    <xf numFmtId="0" fontId="18" fillId="26" borderId="1" xfId="0" applyFont="1" applyFill="1" applyBorder="1" applyAlignment="1" applyProtection="1">
      <alignment horizontal="center"/>
      <protection hidden="1"/>
    </xf>
    <xf numFmtId="0" fontId="36" fillId="15" borderId="7" xfId="0" applyFont="1" applyFill="1" applyBorder="1" applyAlignment="1" applyProtection="1">
      <alignment horizontal="center" vertical="center"/>
      <protection hidden="1"/>
    </xf>
    <xf numFmtId="0" fontId="57" fillId="15" borderId="7" xfId="0" applyFont="1" applyFill="1" applyBorder="1" applyAlignment="1" applyProtection="1">
      <alignment horizontal="center" vertical="center"/>
      <protection hidden="1"/>
    </xf>
    <xf numFmtId="0" fontId="18" fillId="0" borderId="1" xfId="0" applyFont="1" applyBorder="1" applyAlignment="1" applyProtection="1">
      <alignment horizontal="center" vertical="center"/>
      <protection hidden="1"/>
    </xf>
    <xf numFmtId="0" fontId="18" fillId="20" borderId="1" xfId="0" applyFont="1" applyFill="1" applyBorder="1" applyAlignment="1" applyProtection="1">
      <alignment horizontal="center" vertical="center"/>
      <protection hidden="1"/>
    </xf>
    <xf numFmtId="0" fontId="18" fillId="0" borderId="1" xfId="0" applyFont="1" applyBorder="1" applyAlignment="1" applyProtection="1">
      <alignment horizontal="center" wrapText="1"/>
      <protection hidden="1"/>
    </xf>
    <xf numFmtId="0" fontId="39" fillId="0" borderId="1" xfId="0" applyFont="1" applyBorder="1" applyAlignment="1" applyProtection="1">
      <alignment horizontal="center" vertical="center"/>
      <protection hidden="1"/>
    </xf>
    <xf numFmtId="0" fontId="18" fillId="5" borderId="27" xfId="0" applyFont="1" applyFill="1" applyBorder="1" applyAlignment="1" applyProtection="1">
      <alignment horizontal="center" vertical="center"/>
      <protection hidden="1"/>
    </xf>
    <xf numFmtId="0" fontId="39" fillId="5" borderId="7" xfId="0" applyFont="1" applyFill="1" applyBorder="1" applyAlignment="1" applyProtection="1">
      <alignment horizontal="center" vertical="center" wrapText="1"/>
      <protection hidden="1"/>
    </xf>
    <xf numFmtId="0" fontId="58" fillId="14" borderId="1" xfId="0" applyFont="1" applyFill="1" applyBorder="1" applyAlignment="1" applyProtection="1">
      <alignment horizontal="center" vertical="top" wrapText="1"/>
      <protection hidden="1"/>
    </xf>
    <xf numFmtId="0" fontId="59" fillId="14" borderId="1" xfId="0" applyFont="1" applyFill="1" applyBorder="1" applyAlignment="1" applyProtection="1">
      <alignment horizontal="center" vertical="top" wrapText="1"/>
      <protection hidden="1"/>
    </xf>
    <xf numFmtId="0" fontId="18" fillId="5" borderId="1" xfId="0" applyFont="1" applyFill="1" applyBorder="1" applyAlignment="1" applyProtection="1">
      <alignment horizontal="center" vertical="center"/>
      <protection hidden="1"/>
    </xf>
    <xf numFmtId="0" fontId="18" fillId="0" borderId="1" xfId="0" applyFont="1" applyBorder="1" applyAlignment="1" applyProtection="1">
      <alignment vertical="center"/>
      <protection hidden="1"/>
    </xf>
    <xf numFmtId="0" fontId="3" fillId="0" borderId="1" xfId="0" applyFont="1" applyBorder="1" applyAlignment="1" applyProtection="1">
      <alignment wrapText="1"/>
      <protection hidden="1"/>
    </xf>
    <xf numFmtId="0" fontId="3" fillId="0" borderId="1" xfId="0" applyFont="1" applyBorder="1" applyProtection="1">
      <protection hidden="1"/>
    </xf>
    <xf numFmtId="0" fontId="21" fillId="4" borderId="1" xfId="0" applyFont="1" applyFill="1" applyBorder="1" applyAlignment="1" applyProtection="1">
      <alignment horizontal="left" vertical="center" wrapText="1"/>
      <protection hidden="1"/>
    </xf>
    <xf numFmtId="0" fontId="21" fillId="4" borderId="1" xfId="0" applyFont="1" applyFill="1" applyBorder="1" applyAlignment="1" applyProtection="1">
      <alignment horizontal="right" vertical="center" wrapText="1"/>
      <protection hidden="1"/>
    </xf>
    <xf numFmtId="3" fontId="21" fillId="4" borderId="1" xfId="0" applyNumberFormat="1" applyFont="1" applyFill="1" applyBorder="1" applyAlignment="1" applyProtection="1">
      <alignment horizontal="right" vertical="center" wrapText="1"/>
      <protection hidden="1"/>
    </xf>
    <xf numFmtId="0" fontId="18" fillId="7" borderId="1" xfId="0" applyFont="1" applyFill="1" applyBorder="1" applyAlignment="1" applyProtection="1">
      <alignment horizontal="center" vertical="center"/>
      <protection hidden="1"/>
    </xf>
    <xf numFmtId="0" fontId="18" fillId="0" borderId="1" xfId="0" applyFont="1" applyBorder="1" applyAlignment="1" applyProtection="1">
      <alignment horizontal="left" vertical="center"/>
      <protection hidden="1"/>
    </xf>
    <xf numFmtId="0" fontId="3" fillId="0" borderId="1" xfId="0" applyFont="1" applyBorder="1" applyAlignment="1" applyProtection="1">
      <alignment horizontal="center" vertical="center"/>
      <protection hidden="1"/>
    </xf>
    <xf numFmtId="0" fontId="21" fillId="4" borderId="1" xfId="0" applyFont="1" applyFill="1" applyBorder="1" applyAlignment="1" applyProtection="1">
      <alignment horizontal="right" vertical="center"/>
      <protection hidden="1"/>
    </xf>
    <xf numFmtId="0" fontId="21" fillId="10" borderId="1" xfId="0" applyFont="1" applyFill="1" applyBorder="1" applyAlignment="1" applyProtection="1">
      <alignment horizontal="right" vertical="center"/>
      <protection hidden="1"/>
    </xf>
    <xf numFmtId="165" fontId="21" fillId="10" borderId="1" xfId="0" applyNumberFormat="1" applyFont="1" applyFill="1" applyBorder="1" applyAlignment="1" applyProtection="1">
      <alignment horizontal="right" vertical="center"/>
      <protection hidden="1"/>
    </xf>
    <xf numFmtId="3" fontId="21" fillId="10" borderId="1" xfId="0" applyNumberFormat="1" applyFont="1" applyFill="1" applyBorder="1" applyAlignment="1" applyProtection="1">
      <alignment horizontal="right" vertical="center"/>
      <protection hidden="1"/>
    </xf>
    <xf numFmtId="3" fontId="21" fillId="8" borderId="1" xfId="0" applyNumberFormat="1" applyFont="1" applyFill="1" applyBorder="1" applyAlignment="1" applyProtection="1">
      <alignment horizontal="right" vertical="center"/>
      <protection hidden="1"/>
    </xf>
    <xf numFmtId="0" fontId="21" fillId="10" borderId="1" xfId="0" applyFont="1" applyFill="1" applyBorder="1" applyAlignment="1" applyProtection="1">
      <alignment horizontal="left" vertical="center" wrapText="1"/>
      <protection hidden="1"/>
    </xf>
    <xf numFmtId="0" fontId="18" fillId="7" borderId="1" xfId="0" applyFont="1" applyFill="1" applyBorder="1" applyAlignment="1" applyProtection="1">
      <alignment horizontal="right" vertical="center"/>
      <protection hidden="1"/>
    </xf>
    <xf numFmtId="166" fontId="3" fillId="3" borderId="1" xfId="0" applyNumberFormat="1" applyFont="1" applyFill="1" applyBorder="1" applyAlignment="1" applyProtection="1">
      <alignment horizontal="right" vertical="center"/>
      <protection hidden="1"/>
    </xf>
    <xf numFmtId="3" fontId="3" fillId="7" borderId="1" xfId="0" applyNumberFormat="1" applyFont="1" applyFill="1" applyBorder="1" applyAlignment="1" applyProtection="1">
      <alignment horizontal="right" vertical="center"/>
      <protection hidden="1"/>
    </xf>
    <xf numFmtId="0" fontId="55" fillId="14" borderId="1" xfId="0" applyFont="1" applyFill="1" applyBorder="1" applyAlignment="1" applyProtection="1">
      <alignment horizontal="left" vertical="center"/>
      <protection hidden="1"/>
    </xf>
    <xf numFmtId="0" fontId="55" fillId="15" borderId="1" xfId="0" applyFont="1" applyFill="1" applyBorder="1" applyAlignment="1" applyProtection="1">
      <alignment horizontal="left" vertical="center" wrapText="1"/>
      <protection hidden="1"/>
    </xf>
    <xf numFmtId="0" fontId="21" fillId="4" borderId="1" xfId="0" applyFont="1" applyFill="1" applyBorder="1" applyAlignment="1" applyProtection="1">
      <alignment horizontal="center" vertical="center" wrapText="1"/>
      <protection hidden="1"/>
    </xf>
    <xf numFmtId="2" fontId="21" fillId="4" borderId="1" xfId="0" applyNumberFormat="1" applyFont="1" applyFill="1" applyBorder="1" applyAlignment="1" applyProtection="1">
      <alignment horizontal="center" vertical="center" wrapText="1"/>
      <protection hidden="1"/>
    </xf>
    <xf numFmtId="0" fontId="18" fillId="7" borderId="1" xfId="0" applyFont="1" applyFill="1" applyBorder="1" applyAlignment="1" applyProtection="1">
      <alignment horizontal="center" vertical="center" wrapText="1"/>
      <protection hidden="1"/>
    </xf>
    <xf numFmtId="0" fontId="3" fillId="3" borderId="1" xfId="0" applyFont="1" applyFill="1" applyBorder="1" applyAlignment="1">
      <alignment horizontal="right" vertical="center"/>
    </xf>
    <xf numFmtId="0" fontId="62" fillId="13" borderId="1" xfId="0" applyFont="1" applyFill="1" applyBorder="1" applyAlignment="1" applyProtection="1">
      <alignment horizontal="left" vertical="center"/>
      <protection hidden="1"/>
    </xf>
    <xf numFmtId="0" fontId="62" fillId="13" borderId="1" xfId="0" applyFont="1" applyFill="1" applyBorder="1" applyAlignment="1" applyProtection="1">
      <alignment horizontal="left" vertical="center" wrapText="1"/>
      <protection hidden="1"/>
    </xf>
    <xf numFmtId="0" fontId="12" fillId="4" borderId="21" xfId="0" applyFont="1" applyFill="1" applyBorder="1" applyAlignment="1">
      <alignment horizontal="center" vertical="top" wrapText="1"/>
    </xf>
    <xf numFmtId="0" fontId="12" fillId="4" borderId="22" xfId="0" applyFont="1" applyFill="1" applyBorder="1" applyAlignment="1">
      <alignment horizontal="center" vertical="top" wrapText="1"/>
    </xf>
    <xf numFmtId="0" fontId="12" fillId="4" borderId="23" xfId="0" applyFont="1" applyFill="1" applyBorder="1" applyAlignment="1">
      <alignment horizontal="center" vertical="top" wrapText="1"/>
    </xf>
    <xf numFmtId="0" fontId="12" fillId="4" borderId="5" xfId="0" applyFont="1" applyFill="1" applyBorder="1" applyAlignment="1">
      <alignment horizontal="center" vertical="top" wrapText="1"/>
    </xf>
    <xf numFmtId="0" fontId="12" fillId="4" borderId="25" xfId="0" applyFont="1" applyFill="1" applyBorder="1" applyAlignment="1">
      <alignment horizontal="center" vertical="top" wrapText="1"/>
    </xf>
    <xf numFmtId="0" fontId="12" fillId="4" borderId="26" xfId="0" applyFont="1" applyFill="1" applyBorder="1" applyAlignment="1">
      <alignment horizontal="center" vertical="top" wrapText="1"/>
    </xf>
    <xf numFmtId="0" fontId="66" fillId="17" borderId="1" xfId="0" applyFont="1" applyFill="1" applyBorder="1" applyAlignment="1">
      <alignment horizontal="left" vertical="center" wrapText="1"/>
    </xf>
    <xf numFmtId="0" fontId="66" fillId="14" borderId="1" xfId="0" applyFont="1" applyFill="1" applyBorder="1" applyAlignment="1">
      <alignment horizontal="left" vertical="center" wrapText="1"/>
    </xf>
    <xf numFmtId="0" fontId="66" fillId="15" borderId="1" xfId="0" applyFont="1" applyFill="1" applyBorder="1" applyAlignment="1">
      <alignment horizontal="left" vertical="center"/>
    </xf>
    <xf numFmtId="0" fontId="56" fillId="0" borderId="0" xfId="0" applyFont="1" applyAlignment="1">
      <alignment horizontal="left" wrapText="1"/>
    </xf>
    <xf numFmtId="0" fontId="12" fillId="4" borderId="21" xfId="0" applyFont="1" applyFill="1" applyBorder="1" applyAlignment="1">
      <alignment horizontal="left" vertical="center" wrapText="1"/>
    </xf>
    <xf numFmtId="0" fontId="12" fillId="4" borderId="22" xfId="0" applyFont="1" applyFill="1" applyBorder="1" applyAlignment="1">
      <alignment horizontal="left" vertical="center" wrapText="1"/>
    </xf>
    <xf numFmtId="0" fontId="12" fillId="4" borderId="23" xfId="0" applyFont="1" applyFill="1" applyBorder="1" applyAlignment="1">
      <alignment horizontal="left" vertical="center" wrapText="1"/>
    </xf>
    <xf numFmtId="0" fontId="3" fillId="4" borderId="5" xfId="0" applyFont="1" applyFill="1" applyBorder="1" applyAlignment="1">
      <alignment horizontal="left" vertical="center" wrapText="1"/>
    </xf>
    <xf numFmtId="0" fontId="3" fillId="4" borderId="25" xfId="0" applyFont="1" applyFill="1" applyBorder="1" applyAlignment="1">
      <alignment horizontal="left" vertical="center" wrapText="1"/>
    </xf>
    <xf numFmtId="0" fontId="3" fillId="4" borderId="26" xfId="0" applyFont="1" applyFill="1" applyBorder="1" applyAlignment="1">
      <alignment horizontal="left" vertical="center" wrapText="1"/>
    </xf>
    <xf numFmtId="0" fontId="19" fillId="4" borderId="8" xfId="1" applyFont="1" applyFill="1" applyBorder="1" applyAlignment="1">
      <alignment horizontal="left" vertical="center" wrapText="1"/>
    </xf>
    <xf numFmtId="0" fontId="19" fillId="4" borderId="0" xfId="1" applyFont="1" applyFill="1" applyBorder="1" applyAlignment="1">
      <alignment horizontal="left" vertical="center" wrapText="1"/>
    </xf>
    <xf numFmtId="0" fontId="19" fillId="4" borderId="24" xfId="1" applyFont="1" applyFill="1" applyBorder="1" applyAlignment="1">
      <alignment horizontal="left" vertical="center" wrapText="1"/>
    </xf>
    <xf numFmtId="0" fontId="3" fillId="0" borderId="0" xfId="0" applyFont="1" applyAlignment="1" applyProtection="1">
      <alignment horizontal="left" vertical="top" wrapText="1"/>
      <protection hidden="1"/>
    </xf>
    <xf numFmtId="0" fontId="14" fillId="10" borderId="2" xfId="0" applyFont="1" applyFill="1" applyBorder="1" applyAlignment="1" applyProtection="1">
      <alignment horizontal="center" vertical="center"/>
      <protection locked="0"/>
    </xf>
    <xf numFmtId="0" fontId="14" fillId="10" borderId="4" xfId="0" applyFont="1" applyFill="1" applyBorder="1" applyAlignment="1" applyProtection="1">
      <alignment horizontal="center" vertical="center"/>
      <protection locked="0"/>
    </xf>
    <xf numFmtId="0" fontId="69" fillId="17" borderId="2" xfId="0" applyFont="1" applyFill="1" applyBorder="1" applyAlignment="1" applyProtection="1">
      <alignment horizontal="left" vertical="center"/>
      <protection hidden="1"/>
    </xf>
    <xf numFmtId="0" fontId="69" fillId="17" borderId="4" xfId="0" applyFont="1" applyFill="1" applyBorder="1" applyAlignment="1" applyProtection="1">
      <alignment horizontal="left" vertical="center"/>
      <protection hidden="1"/>
    </xf>
    <xf numFmtId="0" fontId="69" fillId="17" borderId="1" xfId="0" applyFont="1" applyFill="1" applyBorder="1" applyAlignment="1" applyProtection="1">
      <alignment horizontal="left" vertical="center"/>
      <protection hidden="1"/>
    </xf>
    <xf numFmtId="0" fontId="16" fillId="10" borderId="1" xfId="0" applyFont="1" applyFill="1" applyBorder="1" applyAlignment="1" applyProtection="1">
      <alignment horizontal="left" vertical="center" wrapText="1"/>
      <protection hidden="1"/>
    </xf>
    <xf numFmtId="0" fontId="12" fillId="0" borderId="1" xfId="0" applyFont="1" applyBorder="1" applyAlignment="1" applyProtection="1">
      <alignment horizontal="left" vertical="center" wrapText="1"/>
      <protection locked="0"/>
    </xf>
    <xf numFmtId="0" fontId="14" fillId="4" borderId="1" xfId="0" applyFont="1" applyFill="1" applyBorder="1" applyAlignment="1" applyProtection="1">
      <alignment horizontal="left" vertical="center"/>
      <protection locked="0"/>
    </xf>
    <xf numFmtId="49" fontId="12" fillId="0" borderId="1" xfId="0" applyNumberFormat="1" applyFont="1" applyBorder="1" applyAlignment="1" applyProtection="1">
      <alignment horizontal="left" vertical="center" wrapText="1"/>
      <protection locked="0"/>
    </xf>
    <xf numFmtId="0" fontId="38" fillId="10" borderId="2" xfId="0" applyFont="1" applyFill="1" applyBorder="1" applyAlignment="1" applyProtection="1">
      <alignment horizontal="left"/>
      <protection hidden="1"/>
    </xf>
    <xf numFmtId="0" fontId="38" fillId="10" borderId="4" xfId="0" applyFont="1" applyFill="1" applyBorder="1" applyAlignment="1" applyProtection="1">
      <alignment horizontal="left"/>
      <protection hidden="1"/>
    </xf>
    <xf numFmtId="0" fontId="12" fillId="0" borderId="2" xfId="0" applyFont="1" applyBorder="1" applyAlignment="1" applyProtection="1">
      <alignment horizontal="left" vertical="center" wrapText="1"/>
      <protection locked="0"/>
    </xf>
    <xf numFmtId="0" fontId="12" fillId="0" borderId="4" xfId="0" applyFont="1" applyBorder="1" applyAlignment="1" applyProtection="1">
      <alignment horizontal="left" vertical="center" wrapText="1"/>
      <protection locked="0"/>
    </xf>
    <xf numFmtId="0" fontId="53" fillId="10" borderId="1" xfId="1" applyFont="1" applyFill="1" applyBorder="1" applyAlignment="1" applyProtection="1">
      <alignment horizontal="left" vertical="center" wrapText="1"/>
      <protection hidden="1"/>
    </xf>
    <xf numFmtId="0" fontId="54" fillId="10" borderId="1" xfId="1" applyFont="1" applyFill="1" applyBorder="1" applyAlignment="1" applyProtection="1">
      <alignment horizontal="left" vertical="center" wrapText="1"/>
      <protection hidden="1"/>
    </xf>
    <xf numFmtId="0" fontId="42" fillId="4" borderId="8" xfId="1" applyFont="1" applyFill="1" applyBorder="1" applyAlignment="1" applyProtection="1">
      <alignment horizontal="left" vertical="top" indent="1"/>
      <protection locked="0" hidden="1"/>
    </xf>
    <xf numFmtId="0" fontId="42" fillId="4" borderId="0" xfId="1" applyFont="1" applyFill="1" applyBorder="1" applyAlignment="1" applyProtection="1">
      <alignment horizontal="left" vertical="top" indent="1"/>
      <protection locked="0" hidden="1"/>
    </xf>
    <xf numFmtId="0" fontId="46" fillId="4" borderId="8" xfId="1" applyFont="1" applyFill="1" applyBorder="1" applyAlignment="1" applyProtection="1">
      <alignment horizontal="left" vertical="top" indent="1"/>
      <protection locked="0" hidden="1"/>
    </xf>
    <xf numFmtId="0" fontId="46" fillId="4" borderId="0" xfId="1" applyFont="1" applyFill="1" applyBorder="1" applyAlignment="1" applyProtection="1">
      <alignment horizontal="left" vertical="top" indent="1"/>
      <protection locked="0" hidden="1"/>
    </xf>
    <xf numFmtId="0" fontId="42" fillId="4" borderId="5" xfId="1" applyFont="1" applyFill="1" applyBorder="1" applyAlignment="1" applyProtection="1">
      <alignment horizontal="left" vertical="top" indent="1"/>
      <protection locked="0" hidden="1"/>
    </xf>
    <xf numFmtId="0" fontId="46" fillId="4" borderId="25" xfId="1" applyFont="1" applyFill="1" applyBorder="1" applyAlignment="1" applyProtection="1">
      <alignment horizontal="left" vertical="top" indent="1"/>
      <protection locked="0" hidden="1"/>
    </xf>
    <xf numFmtId="0" fontId="57" fillId="13" borderId="7" xfId="0" applyFont="1" applyFill="1" applyBorder="1" applyAlignment="1" applyProtection="1">
      <alignment horizontal="center" vertical="center" wrapText="1"/>
      <protection hidden="1"/>
    </xf>
    <xf numFmtId="0" fontId="57" fillId="14" borderId="1" xfId="0" applyFont="1" applyFill="1" applyBorder="1" applyAlignment="1" applyProtection="1">
      <alignment horizontal="center" vertical="center" wrapText="1"/>
      <protection hidden="1"/>
    </xf>
    <xf numFmtId="2" fontId="57" fillId="16" borderId="25" xfId="0" applyNumberFormat="1" applyFont="1" applyFill="1" applyBorder="1" applyAlignment="1" applyProtection="1">
      <alignment horizontal="center" vertical="center"/>
      <protection hidden="1"/>
    </xf>
    <xf numFmtId="2" fontId="57" fillId="16" borderId="26" xfId="0" applyNumberFormat="1" applyFont="1" applyFill="1" applyBorder="1" applyAlignment="1" applyProtection="1">
      <alignment horizontal="center" vertical="center"/>
      <protection hidden="1"/>
    </xf>
    <xf numFmtId="0" fontId="57" fillId="17" borderId="7" xfId="0" applyFont="1" applyFill="1" applyBorder="1" applyAlignment="1" applyProtection="1">
      <alignment horizontal="center" vertical="center"/>
      <protection hidden="1"/>
    </xf>
    <xf numFmtId="0" fontId="36" fillId="17" borderId="7" xfId="0" applyFont="1" applyFill="1" applyBorder="1" applyAlignment="1" applyProtection="1">
      <alignment horizontal="center" vertical="center"/>
      <protection hidden="1"/>
    </xf>
    <xf numFmtId="0" fontId="38" fillId="10" borderId="1" xfId="0" applyFont="1" applyFill="1" applyBorder="1" applyAlignment="1" applyProtection="1">
      <alignment horizontal="left" vertical="center" wrapText="1"/>
      <protection hidden="1"/>
    </xf>
    <xf numFmtId="0" fontId="39" fillId="0" borderId="1" xfId="0" applyFont="1" applyBorder="1" applyAlignment="1" applyProtection="1">
      <alignment horizontal="left"/>
      <protection hidden="1"/>
    </xf>
    <xf numFmtId="0" fontId="39" fillId="0" borderId="1" xfId="0" applyFont="1" applyBorder="1" applyAlignment="1" applyProtection="1">
      <alignment horizontal="left" vertical="center"/>
      <protection hidden="1"/>
    </xf>
    <xf numFmtId="0" fontId="12" fillId="4" borderId="8" xfId="0" applyFont="1" applyFill="1" applyBorder="1" applyAlignment="1" applyProtection="1">
      <alignment horizontal="left" vertical="center" wrapText="1"/>
      <protection hidden="1"/>
    </xf>
    <xf numFmtId="0" fontId="12" fillId="4" borderId="0" xfId="0" applyFont="1" applyFill="1" applyAlignment="1" applyProtection="1">
      <alignment horizontal="left" vertical="center" wrapText="1"/>
      <protection hidden="1"/>
    </xf>
    <xf numFmtId="0" fontId="12" fillId="4" borderId="24" xfId="0" applyFont="1" applyFill="1" applyBorder="1" applyAlignment="1" applyProtection="1">
      <alignment horizontal="left" vertical="center" wrapText="1"/>
      <protection hidden="1"/>
    </xf>
    <xf numFmtId="0" fontId="26" fillId="4" borderId="8" xfId="1" applyFont="1" applyFill="1" applyBorder="1" applyAlignment="1" applyProtection="1">
      <alignment horizontal="left" indent="1"/>
      <protection hidden="1"/>
    </xf>
    <xf numFmtId="0" fontId="26" fillId="4" borderId="0" xfId="1" applyFont="1" applyFill="1" applyBorder="1" applyAlignment="1" applyProtection="1">
      <alignment horizontal="left" indent="1"/>
      <protection hidden="1"/>
    </xf>
    <xf numFmtId="0" fontId="16" fillId="10" borderId="1" xfId="0" applyFont="1" applyFill="1" applyBorder="1" applyAlignment="1" applyProtection="1">
      <alignment horizontal="left" vertical="center" wrapText="1" indent="1"/>
      <protection hidden="1"/>
    </xf>
    <xf numFmtId="0" fontId="16" fillId="10" borderId="1" xfId="0" applyFont="1" applyFill="1" applyBorder="1" applyAlignment="1" applyProtection="1">
      <alignment horizontal="left" vertical="center" indent="1"/>
      <protection hidden="1"/>
    </xf>
    <xf numFmtId="0" fontId="69" fillId="14" borderId="1" xfId="0" applyFont="1" applyFill="1" applyBorder="1" applyAlignment="1" applyProtection="1">
      <alignment horizontal="left" vertical="center"/>
      <protection hidden="1"/>
    </xf>
    <xf numFmtId="0" fontId="15" fillId="0" borderId="2" xfId="0" applyFont="1" applyBorder="1" applyAlignment="1" applyProtection="1">
      <alignment horizontal="left" vertical="center" wrapText="1"/>
      <protection hidden="1"/>
    </xf>
    <xf numFmtId="0" fontId="15" fillId="0" borderId="4" xfId="0" applyFont="1" applyBorder="1" applyAlignment="1" applyProtection="1">
      <alignment horizontal="left" vertical="center" wrapText="1"/>
      <protection hidden="1"/>
    </xf>
    <xf numFmtId="0" fontId="38" fillId="10" borderId="1" xfId="0" applyFont="1" applyFill="1" applyBorder="1" applyAlignment="1" applyProtection="1">
      <alignment horizontal="left"/>
      <protection hidden="1"/>
    </xf>
    <xf numFmtId="0" fontId="42" fillId="4" borderId="8" xfId="1" applyFont="1" applyFill="1" applyBorder="1" applyAlignment="1" applyProtection="1">
      <alignment horizontal="left" vertical="center" wrapText="1" indent="1"/>
      <protection locked="0" hidden="1"/>
    </xf>
    <xf numFmtId="0" fontId="42" fillId="4" borderId="0" xfId="1" applyFont="1" applyFill="1" applyBorder="1" applyAlignment="1" applyProtection="1">
      <alignment horizontal="left" vertical="center" wrapText="1" indent="1"/>
      <protection locked="0" hidden="1"/>
    </xf>
    <xf numFmtId="0" fontId="42" fillId="4" borderId="5" xfId="1" applyFont="1" applyFill="1" applyBorder="1" applyAlignment="1" applyProtection="1">
      <alignment horizontal="left" vertical="center" wrapText="1" indent="1"/>
      <protection locked="0" hidden="1"/>
    </xf>
    <xf numFmtId="0" fontId="42" fillId="4" borderId="25" xfId="1" applyFont="1" applyFill="1" applyBorder="1" applyAlignment="1" applyProtection="1">
      <alignment horizontal="left" vertical="center" wrapText="1" indent="1"/>
      <protection locked="0" hidden="1"/>
    </xf>
    <xf numFmtId="0" fontId="42" fillId="4" borderId="8" xfId="1" applyFont="1" applyFill="1" applyBorder="1" applyAlignment="1" applyProtection="1">
      <alignment horizontal="left" vertical="center"/>
      <protection locked="0" hidden="1"/>
    </xf>
    <xf numFmtId="0" fontId="42" fillId="4" borderId="0" xfId="1" applyFont="1" applyFill="1" applyBorder="1" applyAlignment="1" applyProtection="1">
      <alignment horizontal="left" vertical="center"/>
      <protection locked="0" hidden="1"/>
    </xf>
    <xf numFmtId="0" fontId="39" fillId="0" borderId="21" xfId="0" applyFont="1" applyBorder="1" applyAlignment="1" applyProtection="1">
      <alignment horizontal="left" vertical="center" wrapText="1"/>
      <protection hidden="1"/>
    </xf>
    <xf numFmtId="0" fontId="39" fillId="0" borderId="22" xfId="0" applyFont="1" applyBorder="1" applyAlignment="1" applyProtection="1">
      <alignment horizontal="left" vertical="center" wrapText="1"/>
      <protection hidden="1"/>
    </xf>
    <xf numFmtId="0" fontId="39" fillId="0" borderId="23" xfId="0" applyFont="1" applyBorder="1" applyAlignment="1" applyProtection="1">
      <alignment horizontal="left" vertical="center" wrapText="1"/>
      <protection hidden="1"/>
    </xf>
    <xf numFmtId="0" fontId="26" fillId="0" borderId="5" xfId="1" applyFont="1" applyFill="1" applyBorder="1" applyAlignment="1" applyProtection="1">
      <alignment horizontal="left" vertical="center" wrapText="1"/>
      <protection locked="0"/>
    </xf>
    <xf numFmtId="0" fontId="26" fillId="0" borderId="25" xfId="1" applyFont="1" applyFill="1" applyBorder="1" applyAlignment="1" applyProtection="1">
      <alignment horizontal="left" vertical="center" wrapText="1"/>
      <protection locked="0"/>
    </xf>
    <xf numFmtId="0" fontId="26" fillId="0" borderId="26" xfId="1" applyFont="1" applyFill="1" applyBorder="1" applyAlignment="1" applyProtection="1">
      <alignment horizontal="left" vertical="center" wrapText="1"/>
      <protection locked="0"/>
    </xf>
    <xf numFmtId="0" fontId="38" fillId="0" borderId="27" xfId="0" applyFont="1" applyBorder="1" applyAlignment="1" applyProtection="1">
      <alignment horizontal="center" vertical="center"/>
      <protection locked="0"/>
    </xf>
    <xf numFmtId="0" fontId="38" fillId="0" borderId="7" xfId="0" applyFont="1" applyBorder="1" applyAlignment="1" applyProtection="1">
      <alignment horizontal="center" vertical="center"/>
      <protection locked="0"/>
    </xf>
    <xf numFmtId="0" fontId="38" fillId="0" borderId="21" xfId="0" applyFont="1" applyBorder="1" applyAlignment="1" applyProtection="1">
      <alignment horizontal="left" vertical="center" wrapText="1"/>
      <protection locked="0"/>
    </xf>
    <xf numFmtId="0" fontId="38" fillId="0" borderId="23" xfId="0" applyFont="1" applyBorder="1" applyAlignment="1" applyProtection="1">
      <alignment horizontal="left" vertical="center" wrapText="1"/>
      <protection locked="0"/>
    </xf>
    <xf numFmtId="0" fontId="38" fillId="0" borderId="5" xfId="0" applyFont="1" applyBorder="1" applyAlignment="1" applyProtection="1">
      <alignment horizontal="left" vertical="center" wrapText="1"/>
      <protection locked="0"/>
    </xf>
    <xf numFmtId="0" fontId="38" fillId="0" borderId="26" xfId="0" applyFont="1" applyBorder="1" applyAlignment="1" applyProtection="1">
      <alignment horizontal="left" vertical="center" wrapText="1"/>
      <protection locked="0"/>
    </xf>
    <xf numFmtId="0" fontId="15" fillId="0" borderId="21" xfId="0" applyFont="1" applyBorder="1" applyAlignment="1" applyProtection="1">
      <alignment horizontal="left" vertical="center" wrapText="1"/>
      <protection hidden="1"/>
    </xf>
    <xf numFmtId="0" fontId="15" fillId="0" borderId="22" xfId="0" applyFont="1" applyBorder="1" applyAlignment="1" applyProtection="1">
      <alignment horizontal="left" vertical="center" wrapText="1"/>
      <protection hidden="1"/>
    </xf>
    <xf numFmtId="0" fontId="15" fillId="0" borderId="23" xfId="0" applyFont="1" applyBorder="1" applyAlignment="1" applyProtection="1">
      <alignment horizontal="left" vertical="center" wrapText="1"/>
      <protection hidden="1"/>
    </xf>
    <xf numFmtId="0" fontId="39" fillId="0" borderId="22" xfId="0" applyFont="1" applyBorder="1" applyAlignment="1" applyProtection="1">
      <alignment horizontal="left" vertical="center"/>
      <protection hidden="1"/>
    </xf>
    <xf numFmtId="0" fontId="39" fillId="0" borderId="23" xfId="0" applyFont="1" applyBorder="1" applyAlignment="1" applyProtection="1">
      <alignment horizontal="left" vertical="center"/>
      <protection hidden="1"/>
    </xf>
    <xf numFmtId="0" fontId="12" fillId="0" borderId="5" xfId="0" applyFont="1" applyBorder="1" applyAlignment="1" applyProtection="1">
      <alignment horizontal="left" vertical="center" wrapText="1"/>
      <protection hidden="1"/>
    </xf>
    <xf numFmtId="0" fontId="15" fillId="0" borderId="25" xfId="0" applyFont="1" applyBorder="1" applyAlignment="1" applyProtection="1">
      <alignment horizontal="left" vertical="center" wrapText="1"/>
      <protection hidden="1"/>
    </xf>
    <xf numFmtId="0" fontId="15" fillId="0" borderId="26" xfId="0" applyFont="1" applyBorder="1" applyAlignment="1" applyProtection="1">
      <alignment horizontal="left" vertical="center" wrapText="1"/>
      <protection hidden="1"/>
    </xf>
    <xf numFmtId="0" fontId="38" fillId="0" borderId="21" xfId="0" applyFont="1" applyBorder="1" applyAlignment="1" applyProtection="1">
      <alignment horizontal="left" vertical="center" wrapText="1"/>
      <protection locked="0" hidden="1"/>
    </xf>
    <xf numFmtId="0" fontId="38" fillId="0" borderId="23" xfId="0" applyFont="1" applyBorder="1" applyAlignment="1" applyProtection="1">
      <alignment horizontal="left" vertical="center" wrapText="1"/>
      <protection locked="0" hidden="1"/>
    </xf>
    <xf numFmtId="0" fontId="38" fillId="0" borderId="5" xfId="0" applyFont="1" applyBorder="1" applyAlignment="1" applyProtection="1">
      <alignment horizontal="left" vertical="center" wrapText="1"/>
      <protection locked="0" hidden="1"/>
    </xf>
    <xf numFmtId="0" fontId="38" fillId="0" borderId="26" xfId="0" applyFont="1" applyBorder="1" applyAlignment="1" applyProtection="1">
      <alignment horizontal="left" vertical="center" wrapText="1"/>
      <protection locked="0" hidden="1"/>
    </xf>
    <xf numFmtId="0" fontId="38" fillId="0" borderId="8" xfId="0" applyFont="1" applyBorder="1" applyAlignment="1" applyProtection="1">
      <alignment horizontal="left" vertical="center" wrapText="1"/>
      <protection locked="0"/>
    </xf>
    <xf numFmtId="0" fontId="38" fillId="0" borderId="24" xfId="0" applyFont="1" applyBorder="1" applyAlignment="1" applyProtection="1">
      <alignment horizontal="left" vertical="center" wrapText="1"/>
      <protection locked="0"/>
    </xf>
    <xf numFmtId="0" fontId="69" fillId="14" borderId="2" xfId="0" applyFont="1" applyFill="1" applyBorder="1" applyAlignment="1" applyProtection="1">
      <alignment horizontal="left" vertical="center"/>
      <protection hidden="1"/>
    </xf>
    <xf numFmtId="0" fontId="69" fillId="14" borderId="4" xfId="0" applyFont="1" applyFill="1" applyBorder="1" applyAlignment="1" applyProtection="1">
      <alignment horizontal="left" vertical="center"/>
      <protection hidden="1"/>
    </xf>
    <xf numFmtId="0" fontId="12" fillId="8" borderId="1" xfId="0" applyFont="1" applyFill="1" applyBorder="1" applyAlignment="1" applyProtection="1">
      <alignment horizontal="left" vertical="center" wrapText="1"/>
      <protection hidden="1"/>
    </xf>
    <xf numFmtId="0" fontId="16" fillId="10" borderId="2" xfId="0" applyFont="1" applyFill="1" applyBorder="1" applyAlignment="1" applyProtection="1">
      <alignment horizontal="left" vertical="center"/>
      <protection hidden="1"/>
    </xf>
    <xf numFmtId="0" fontId="25" fillId="10" borderId="3" xfId="0" applyFont="1" applyFill="1" applyBorder="1" applyAlignment="1" applyProtection="1">
      <alignment horizontal="left" vertical="center"/>
      <protection hidden="1"/>
    </xf>
    <xf numFmtId="0" fontId="25" fillId="10" borderId="4" xfId="0" applyFont="1" applyFill="1" applyBorder="1" applyAlignment="1" applyProtection="1">
      <alignment horizontal="left" vertical="center"/>
      <protection hidden="1"/>
    </xf>
    <xf numFmtId="0" fontId="26" fillId="0" borderId="8" xfId="1" applyFont="1" applyFill="1" applyBorder="1" applyAlignment="1" applyProtection="1">
      <alignment horizontal="left" vertical="center" wrapText="1"/>
      <protection locked="0"/>
    </xf>
    <xf numFmtId="0" fontId="26" fillId="0" borderId="0" xfId="1" applyFont="1" applyFill="1" applyBorder="1" applyAlignment="1" applyProtection="1">
      <alignment horizontal="left" vertical="center" wrapText="1"/>
      <protection locked="0"/>
    </xf>
    <xf numFmtId="0" fontId="26" fillId="0" borderId="24" xfId="1" applyFont="1" applyFill="1" applyBorder="1" applyAlignment="1" applyProtection="1">
      <alignment horizontal="left" vertical="center" wrapText="1"/>
      <protection locked="0"/>
    </xf>
    <xf numFmtId="0" fontId="64" fillId="0" borderId="5" xfId="1" applyFont="1" applyFill="1" applyBorder="1" applyAlignment="1" applyProtection="1">
      <alignment horizontal="left" vertical="center" wrapText="1"/>
      <protection locked="0"/>
    </xf>
    <xf numFmtId="0" fontId="64" fillId="0" borderId="25" xfId="1" applyFont="1" applyFill="1" applyBorder="1" applyAlignment="1" applyProtection="1">
      <alignment horizontal="left" vertical="center" wrapText="1"/>
      <protection locked="0"/>
    </xf>
    <xf numFmtId="0" fontId="64" fillId="0" borderId="26" xfId="1" applyFont="1" applyFill="1" applyBorder="1" applyAlignment="1" applyProtection="1">
      <alignment horizontal="left" vertical="center" wrapText="1"/>
      <protection locked="0"/>
    </xf>
    <xf numFmtId="0" fontId="38" fillId="0" borderId="32" xfId="0" applyFont="1" applyBorder="1" applyAlignment="1" applyProtection="1">
      <alignment horizontal="center" vertical="center"/>
      <protection locked="0"/>
    </xf>
    <xf numFmtId="0" fontId="12" fillId="8" borderId="2" xfId="0" applyFont="1" applyFill="1" applyBorder="1" applyAlignment="1" applyProtection="1">
      <alignment horizontal="left" vertical="center" wrapText="1"/>
      <protection hidden="1"/>
    </xf>
    <xf numFmtId="0" fontId="12" fillId="8" borderId="3" xfId="0" applyFont="1" applyFill="1" applyBorder="1" applyAlignment="1" applyProtection="1">
      <alignment horizontal="left" vertical="center" wrapText="1"/>
      <protection hidden="1"/>
    </xf>
    <xf numFmtId="0" fontId="12" fillId="8" borderId="4" xfId="0" applyFont="1" applyFill="1" applyBorder="1" applyAlignment="1" applyProtection="1">
      <alignment horizontal="left" vertical="center" wrapText="1"/>
      <protection hidden="1"/>
    </xf>
    <xf numFmtId="0" fontId="12" fillId="8" borderId="5" xfId="0" applyFont="1" applyFill="1" applyBorder="1" applyAlignment="1" applyProtection="1">
      <alignment horizontal="left" vertical="center" wrapText="1"/>
      <protection hidden="1"/>
    </xf>
    <xf numFmtId="0" fontId="12" fillId="8" borderId="25" xfId="0" applyFont="1" applyFill="1" applyBorder="1" applyAlignment="1" applyProtection="1">
      <alignment horizontal="left" vertical="center" wrapText="1"/>
      <protection hidden="1"/>
    </xf>
    <xf numFmtId="0" fontId="12" fillId="8" borderId="26" xfId="0" applyFont="1" applyFill="1" applyBorder="1" applyAlignment="1" applyProtection="1">
      <alignment horizontal="left" vertical="center" wrapText="1"/>
      <protection hidden="1"/>
    </xf>
    <xf numFmtId="0" fontId="38" fillId="0" borderId="27" xfId="0" applyFont="1" applyBorder="1" applyAlignment="1" applyProtection="1">
      <alignment horizontal="left" vertical="center" wrapText="1"/>
      <protection locked="0"/>
    </xf>
    <xf numFmtId="0" fontId="38" fillId="0" borderId="7" xfId="0" applyFont="1" applyBorder="1" applyAlignment="1" applyProtection="1">
      <alignment horizontal="left" vertical="center" wrapText="1"/>
      <protection locked="0"/>
    </xf>
    <xf numFmtId="0" fontId="38" fillId="0" borderId="32" xfId="0" applyFont="1" applyBorder="1" applyAlignment="1" applyProtection="1">
      <alignment horizontal="left" vertical="center" wrapText="1"/>
      <protection locked="0"/>
    </xf>
    <xf numFmtId="0" fontId="38" fillId="0" borderId="23" xfId="0" applyFont="1" applyBorder="1" applyAlignment="1" applyProtection="1">
      <alignment horizontal="center" vertical="center"/>
      <protection locked="0"/>
    </xf>
    <xf numFmtId="0" fontId="38" fillId="0" borderId="24" xfId="0" applyFont="1" applyBorder="1" applyAlignment="1" applyProtection="1">
      <alignment horizontal="center" vertical="center"/>
      <protection locked="0"/>
    </xf>
    <xf numFmtId="0" fontId="38" fillId="0" borderId="26" xfId="0" applyFont="1" applyBorder="1" applyAlignment="1" applyProtection="1">
      <alignment horizontal="center" vertical="center"/>
      <protection locked="0"/>
    </xf>
    <xf numFmtId="0" fontId="16" fillId="10" borderId="27" xfId="0" applyFont="1" applyFill="1" applyBorder="1" applyAlignment="1">
      <alignment horizontal="left" vertical="center" wrapText="1"/>
    </xf>
    <xf numFmtId="0" fontId="16" fillId="10" borderId="7" xfId="0" applyFont="1" applyFill="1" applyBorder="1" applyAlignment="1">
      <alignment horizontal="left" vertical="center" wrapText="1"/>
    </xf>
    <xf numFmtId="0" fontId="16" fillId="10" borderId="32" xfId="0" applyFont="1" applyFill="1" applyBorder="1" applyAlignment="1">
      <alignment horizontal="left" vertical="center" wrapText="1"/>
    </xf>
    <xf numFmtId="0" fontId="57" fillId="14" borderId="2" xfId="0" applyFont="1" applyFill="1" applyBorder="1" applyAlignment="1" applyProtection="1">
      <alignment horizontal="center" vertical="center" wrapText="1"/>
      <protection hidden="1"/>
    </xf>
    <xf numFmtId="0" fontId="57" fillId="14" borderId="4" xfId="0" applyFont="1" applyFill="1" applyBorder="1" applyAlignment="1" applyProtection="1">
      <alignment horizontal="center" vertical="center" wrapText="1"/>
      <protection hidden="1"/>
    </xf>
    <xf numFmtId="0" fontId="42" fillId="0" borderId="1" xfId="1" applyFont="1" applyBorder="1" applyAlignment="1" applyProtection="1">
      <alignment horizontal="left" vertical="center" wrapText="1"/>
      <protection locked="0" hidden="1"/>
    </xf>
    <xf numFmtId="0" fontId="45" fillId="0" borderId="1" xfId="1" applyFont="1" applyBorder="1" applyAlignment="1" applyProtection="1">
      <alignment horizontal="left" vertical="center"/>
      <protection locked="0" hidden="1"/>
    </xf>
    <xf numFmtId="0" fontId="4" fillId="0" borderId="1" xfId="1" applyBorder="1" applyAlignment="1" applyProtection="1">
      <alignment horizontal="left" vertical="center"/>
      <protection locked="0" hidden="1"/>
    </xf>
    <xf numFmtId="0" fontId="40" fillId="10" borderId="1" xfId="0" applyFont="1" applyFill="1" applyBorder="1" applyAlignment="1" applyProtection="1">
      <alignment horizontal="left" vertical="center" wrapText="1"/>
      <protection hidden="1"/>
    </xf>
    <xf numFmtId="0" fontId="38" fillId="0" borderId="1" xfId="0" applyFont="1" applyBorder="1" applyAlignment="1" applyProtection="1">
      <alignment horizontal="left" vertical="center"/>
      <protection locked="0" hidden="1"/>
    </xf>
    <xf numFmtId="0" fontId="69" fillId="17" borderId="2" xfId="0" applyFont="1" applyFill="1" applyBorder="1" applyAlignment="1" applyProtection="1">
      <alignment horizontal="center"/>
      <protection hidden="1"/>
    </xf>
    <xf numFmtId="0" fontId="69" fillId="17" borderId="3" xfId="0" applyFont="1" applyFill="1" applyBorder="1" applyAlignment="1" applyProtection="1">
      <alignment horizontal="center"/>
      <protection hidden="1"/>
    </xf>
    <xf numFmtId="0" fontId="69" fillId="17" borderId="4" xfId="0" applyFont="1" applyFill="1" applyBorder="1" applyAlignment="1" applyProtection="1">
      <alignment horizontal="center"/>
      <protection hidden="1"/>
    </xf>
    <xf numFmtId="0" fontId="69" fillId="17" borderId="1" xfId="0" applyFont="1" applyFill="1" applyBorder="1" applyAlignment="1" applyProtection="1">
      <alignment horizontal="center"/>
      <protection hidden="1"/>
    </xf>
    <xf numFmtId="0" fontId="30" fillId="10" borderId="8" xfId="0" applyFont="1" applyFill="1" applyBorder="1" applyAlignment="1" applyProtection="1">
      <alignment horizontal="left" vertical="center" wrapText="1"/>
      <protection hidden="1"/>
    </xf>
    <xf numFmtId="0" fontId="30" fillId="10" borderId="0" xfId="0" applyFont="1" applyFill="1" applyAlignment="1" applyProtection="1">
      <alignment horizontal="left" vertical="center" wrapText="1"/>
      <protection hidden="1"/>
    </xf>
    <xf numFmtId="0" fontId="30" fillId="10" borderId="24" xfId="0" applyFont="1" applyFill="1" applyBorder="1" applyAlignment="1" applyProtection="1">
      <alignment horizontal="left" vertical="center" wrapText="1"/>
      <protection hidden="1"/>
    </xf>
    <xf numFmtId="0" fontId="69" fillId="17" borderId="1" xfId="0" applyFont="1" applyFill="1" applyBorder="1" applyAlignment="1" applyProtection="1">
      <alignment horizontal="center" vertical="center" wrapText="1"/>
      <protection hidden="1"/>
    </xf>
    <xf numFmtId="0" fontId="23" fillId="0" borderId="0" xfId="0" applyFont="1" applyProtection="1">
      <protection hidden="1"/>
    </xf>
    <xf numFmtId="0" fontId="23" fillId="0" borderId="25" xfId="0" applyFont="1" applyBorder="1" applyProtection="1">
      <protection hidden="1"/>
    </xf>
    <xf numFmtId="0" fontId="23" fillId="11" borderId="2" xfId="0" applyFont="1" applyFill="1" applyBorder="1" applyAlignment="1" applyProtection="1">
      <alignment horizontal="left" vertical="center" wrapText="1"/>
      <protection hidden="1"/>
    </xf>
    <xf numFmtId="0" fontId="23" fillId="11" borderId="3" xfId="0" applyFont="1" applyFill="1" applyBorder="1" applyAlignment="1" applyProtection="1">
      <alignment horizontal="left" vertical="center" wrapText="1"/>
      <protection hidden="1"/>
    </xf>
    <xf numFmtId="0" fontId="23" fillId="11" borderId="4" xfId="0" applyFont="1" applyFill="1" applyBorder="1" applyAlignment="1" applyProtection="1">
      <alignment horizontal="left" vertical="center" wrapText="1"/>
      <protection hidden="1"/>
    </xf>
    <xf numFmtId="0" fontId="63" fillId="9" borderId="2" xfId="0" applyFont="1" applyFill="1" applyBorder="1" applyAlignment="1" applyProtection="1">
      <alignment horizontal="left" vertical="center"/>
      <protection hidden="1"/>
    </xf>
    <xf numFmtId="0" fontId="63" fillId="9" borderId="3" xfId="0" applyFont="1" applyFill="1" applyBorder="1" applyAlignment="1" applyProtection="1">
      <alignment horizontal="left" vertical="center"/>
      <protection hidden="1"/>
    </xf>
    <xf numFmtId="0" fontId="63" fillId="9" borderId="4" xfId="0" applyFont="1" applyFill="1" applyBorder="1" applyAlignment="1" applyProtection="1">
      <alignment horizontal="left" vertical="center"/>
      <protection hidden="1"/>
    </xf>
    <xf numFmtId="0" fontId="70" fillId="17" borderId="1" xfId="0" applyFont="1" applyFill="1" applyBorder="1" applyAlignment="1" applyProtection="1">
      <alignment horizontal="center"/>
      <protection hidden="1"/>
    </xf>
    <xf numFmtId="0" fontId="27" fillId="0" borderId="0" xfId="0" applyFont="1" applyAlignment="1" applyProtection="1">
      <alignment horizontal="left"/>
      <protection hidden="1"/>
    </xf>
    <xf numFmtId="0" fontId="3" fillId="0" borderId="1" xfId="0" applyFont="1" applyBorder="1" applyAlignment="1">
      <alignment horizontal="center" vertical="center" wrapText="1"/>
    </xf>
    <xf numFmtId="0" fontId="3" fillId="0" borderId="22" xfId="0" applyFont="1" applyBorder="1" applyAlignment="1">
      <alignment horizontal="left" vertical="center" wrapText="1"/>
    </xf>
    <xf numFmtId="0" fontId="3" fillId="0" borderId="23" xfId="0" applyFont="1" applyBorder="1" applyAlignment="1">
      <alignment horizontal="left" vertical="center" wrapText="1"/>
    </xf>
    <xf numFmtId="0" fontId="3" fillId="0" borderId="0" xfId="0" applyFont="1" applyAlignment="1">
      <alignment horizontal="left" vertical="center" wrapText="1"/>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6" xfId="0" applyFont="1" applyBorder="1" applyAlignment="1">
      <alignment horizontal="left" vertical="center" wrapText="1"/>
    </xf>
    <xf numFmtId="0" fontId="3" fillId="0" borderId="1" xfId="0" applyFont="1" applyBorder="1" applyAlignment="1" applyProtection="1">
      <alignment horizontal="left" vertical="center" wrapText="1"/>
      <protection locked="0"/>
    </xf>
    <xf numFmtId="0" fontId="69" fillId="17" borderId="1" xfId="0" applyFont="1" applyFill="1" applyBorder="1" applyAlignment="1" applyProtection="1">
      <alignment horizontal="center" vertical="center"/>
      <protection hidden="1"/>
    </xf>
    <xf numFmtId="0" fontId="89" fillId="14" borderId="1" xfId="0" applyFont="1" applyFill="1" applyBorder="1" applyAlignment="1" applyProtection="1">
      <alignment horizontal="center" vertical="center"/>
      <protection hidden="1"/>
    </xf>
    <xf numFmtId="0" fontId="69" fillId="14" borderId="1" xfId="0" applyFont="1" applyFill="1" applyBorder="1" applyAlignment="1" applyProtection="1">
      <alignment horizontal="center" vertical="center"/>
      <protection hidden="1"/>
    </xf>
    <xf numFmtId="0" fontId="69" fillId="17" borderId="2" xfId="0" applyFont="1" applyFill="1" applyBorder="1" applyAlignment="1" applyProtection="1">
      <alignment horizontal="center" vertical="center"/>
      <protection hidden="1"/>
    </xf>
    <xf numFmtId="0" fontId="69" fillId="17" borderId="3" xfId="0" applyFont="1" applyFill="1" applyBorder="1" applyAlignment="1" applyProtection="1">
      <alignment horizontal="center" vertical="center"/>
      <protection hidden="1"/>
    </xf>
    <xf numFmtId="0" fontId="69" fillId="17" borderId="4" xfId="0" applyFont="1" applyFill="1" applyBorder="1" applyAlignment="1" applyProtection="1">
      <alignment horizontal="center" vertical="center"/>
      <protection hidden="1"/>
    </xf>
    <xf numFmtId="2" fontId="23" fillId="3" borderId="7" xfId="0" applyNumberFormat="1" applyFont="1" applyFill="1" applyBorder="1" applyAlignment="1" applyProtection="1">
      <alignment horizontal="left" vertical="center" wrapText="1"/>
      <protection hidden="1"/>
    </xf>
    <xf numFmtId="2" fontId="23" fillId="3" borderId="1" xfId="0" applyNumberFormat="1" applyFont="1" applyFill="1" applyBorder="1" applyAlignment="1" applyProtection="1">
      <alignment horizontal="left" vertical="center" wrapText="1"/>
      <protection hidden="1"/>
    </xf>
    <xf numFmtId="0" fontId="62" fillId="15" borderId="2" xfId="0" applyFont="1" applyFill="1" applyBorder="1" applyAlignment="1" applyProtection="1">
      <alignment horizontal="left" vertical="center"/>
      <protection hidden="1"/>
    </xf>
    <xf numFmtId="0" fontId="62" fillId="15" borderId="4" xfId="0" applyFont="1" applyFill="1" applyBorder="1" applyAlignment="1" applyProtection="1">
      <alignment horizontal="left" vertical="center"/>
      <protection hidden="1"/>
    </xf>
    <xf numFmtId="0" fontId="36" fillId="17" borderId="1" xfId="0" applyFont="1" applyFill="1" applyBorder="1" applyAlignment="1" applyProtection="1">
      <alignment horizontal="center" vertical="center" wrapText="1"/>
      <protection hidden="1"/>
    </xf>
    <xf numFmtId="0" fontId="20" fillId="10" borderId="1" xfId="0" applyFont="1" applyFill="1" applyBorder="1" applyAlignment="1" applyProtection="1">
      <alignment horizontal="center" vertical="center"/>
      <protection hidden="1"/>
    </xf>
    <xf numFmtId="0" fontId="89" fillId="17" borderId="1" xfId="0" applyFont="1" applyFill="1" applyBorder="1" applyAlignment="1" applyProtection="1">
      <alignment horizontal="left" vertical="center"/>
      <protection hidden="1"/>
    </xf>
    <xf numFmtId="2" fontId="75" fillId="9" borderId="1" xfId="0" applyNumberFormat="1" applyFont="1" applyFill="1" applyBorder="1" applyAlignment="1" applyProtection="1">
      <alignment horizontal="left" vertical="center" wrapText="1"/>
      <protection hidden="1"/>
    </xf>
    <xf numFmtId="0" fontId="42" fillId="4" borderId="8" xfId="1" applyFont="1" applyFill="1" applyBorder="1" applyAlignment="1" applyProtection="1">
      <alignment horizontal="left" vertical="center" indent="1"/>
      <protection locked="0"/>
    </xf>
    <xf numFmtId="0" fontId="42" fillId="4" borderId="0" xfId="1" applyFont="1" applyFill="1" applyBorder="1" applyAlignment="1" applyProtection="1">
      <alignment horizontal="left" vertical="center" indent="1"/>
      <protection locked="0"/>
    </xf>
    <xf numFmtId="0" fontId="3" fillId="8" borderId="2" xfId="0" applyFont="1" applyFill="1" applyBorder="1" applyAlignment="1" applyProtection="1">
      <alignment horizontal="left" vertical="center" wrapText="1"/>
      <protection hidden="1"/>
    </xf>
    <xf numFmtId="0" fontId="3" fillId="8" borderId="3" xfId="0" applyFont="1" applyFill="1" applyBorder="1" applyAlignment="1" applyProtection="1">
      <alignment horizontal="left" vertical="center" wrapText="1"/>
      <protection hidden="1"/>
    </xf>
    <xf numFmtId="0" fontId="3" fillId="8" borderId="4" xfId="0" applyFont="1" applyFill="1" applyBorder="1" applyAlignment="1" applyProtection="1">
      <alignment horizontal="left" vertical="center" wrapText="1"/>
      <protection hidden="1"/>
    </xf>
    <xf numFmtId="0" fontId="62" fillId="13" borderId="1" xfId="0" applyFont="1" applyFill="1" applyBorder="1" applyAlignment="1" applyProtection="1">
      <alignment horizontal="left" vertical="center"/>
      <protection hidden="1"/>
    </xf>
    <xf numFmtId="0" fontId="36" fillId="17" borderId="1" xfId="0" applyFont="1" applyFill="1" applyBorder="1" applyAlignment="1" applyProtection="1">
      <alignment horizontal="left" vertical="center"/>
      <protection hidden="1"/>
    </xf>
    <xf numFmtId="0" fontId="42" fillId="4" borderId="5" xfId="1" applyFont="1" applyFill="1" applyBorder="1" applyAlignment="1" applyProtection="1">
      <alignment horizontal="left" vertical="center" indent="1"/>
      <protection locked="0" hidden="1"/>
    </xf>
    <xf numFmtId="0" fontId="42" fillId="4" borderId="25" xfId="1" applyFont="1" applyFill="1" applyBorder="1" applyAlignment="1" applyProtection="1">
      <alignment horizontal="left" vertical="center" indent="1"/>
      <protection locked="0" hidden="1"/>
    </xf>
    <xf numFmtId="0" fontId="39" fillId="0" borderId="2" xfId="0" applyFont="1" applyBorder="1" applyAlignment="1" applyProtection="1">
      <alignment horizontal="left" vertical="center"/>
      <protection hidden="1"/>
    </xf>
    <xf numFmtId="0" fontId="39" fillId="0" borderId="4" xfId="0" applyFont="1" applyBorder="1" applyAlignment="1" applyProtection="1">
      <alignment horizontal="left" vertical="center"/>
      <protection hidden="1"/>
    </xf>
    <xf numFmtId="0" fontId="42" fillId="4" borderId="8" xfId="1" applyFont="1" applyFill="1" applyBorder="1" applyAlignment="1" applyProtection="1">
      <alignment horizontal="left" vertical="center" indent="1"/>
      <protection locked="0" hidden="1"/>
    </xf>
    <xf numFmtId="0" fontId="42" fillId="4" borderId="0" xfId="1" applyFont="1" applyFill="1" applyBorder="1" applyAlignment="1" applyProtection="1">
      <alignment horizontal="left" vertical="center" indent="1"/>
      <protection locked="0" hidden="1"/>
    </xf>
    <xf numFmtId="0" fontId="57" fillId="17" borderId="1" xfId="0" applyFont="1" applyFill="1" applyBorder="1" applyAlignment="1" applyProtection="1">
      <alignment horizontal="center" vertical="top" wrapText="1"/>
      <protection hidden="1"/>
    </xf>
    <xf numFmtId="0" fontId="3" fillId="8" borderId="1" xfId="0" applyFont="1" applyFill="1" applyBorder="1" applyAlignment="1" applyProtection="1">
      <alignment horizontal="left" vertical="center" wrapText="1"/>
      <protection hidden="1"/>
    </xf>
    <xf numFmtId="0" fontId="55" fillId="17" borderId="1" xfId="0" applyFont="1" applyFill="1" applyBorder="1" applyAlignment="1" applyProtection="1">
      <alignment horizontal="left" vertical="center" wrapText="1"/>
      <protection hidden="1"/>
    </xf>
    <xf numFmtId="0" fontId="55" fillId="17" borderId="1" xfId="0" applyFont="1" applyFill="1" applyBorder="1" applyAlignment="1" applyProtection="1">
      <alignment horizontal="left" vertical="center"/>
      <protection hidden="1"/>
    </xf>
    <xf numFmtId="0" fontId="55" fillId="14" borderId="1" xfId="0" applyFont="1" applyFill="1" applyBorder="1" applyAlignment="1" applyProtection="1">
      <alignment horizontal="left" vertical="center" wrapText="1"/>
      <protection hidden="1"/>
    </xf>
    <xf numFmtId="0" fontId="55" fillId="14" borderId="1" xfId="0" applyFont="1" applyFill="1" applyBorder="1" applyAlignment="1" applyProtection="1">
      <alignment horizontal="left" vertical="center"/>
      <protection hidden="1"/>
    </xf>
    <xf numFmtId="2" fontId="57" fillId="15" borderId="1" xfId="0" applyNumberFormat="1" applyFont="1" applyFill="1" applyBorder="1" applyAlignment="1" applyProtection="1">
      <alignment horizontal="center" vertical="top" wrapText="1"/>
      <protection hidden="1"/>
    </xf>
    <xf numFmtId="2" fontId="57" fillId="14" borderId="1" xfId="0" applyNumberFormat="1" applyFont="1" applyFill="1" applyBorder="1" applyAlignment="1" applyProtection="1">
      <alignment horizontal="center" vertical="top" wrapText="1"/>
      <protection hidden="1"/>
    </xf>
    <xf numFmtId="0" fontId="48" fillId="8" borderId="1" xfId="0" applyFont="1" applyFill="1" applyBorder="1" applyAlignment="1" applyProtection="1">
      <alignment horizontal="center" vertical="center" wrapText="1"/>
      <protection hidden="1"/>
    </xf>
    <xf numFmtId="0" fontId="38" fillId="3" borderId="1" xfId="0" applyFont="1" applyFill="1" applyBorder="1" applyAlignment="1" applyProtection="1">
      <alignment horizontal="left" vertical="center" wrapText="1"/>
      <protection hidden="1"/>
    </xf>
    <xf numFmtId="0" fontId="38" fillId="0" borderId="1" xfId="0" applyFont="1" applyBorder="1" applyAlignment="1" applyProtection="1">
      <alignment horizontal="left" vertical="center" wrapText="1"/>
      <protection hidden="1"/>
    </xf>
    <xf numFmtId="0" fontId="38" fillId="0" borderId="1" xfId="0" applyFont="1" applyBorder="1" applyAlignment="1" applyProtection="1">
      <alignment horizontal="left" wrapText="1"/>
      <protection hidden="1"/>
    </xf>
    <xf numFmtId="0" fontId="38" fillId="0" borderId="1" xfId="0" applyFont="1" applyBorder="1" applyAlignment="1" applyProtection="1">
      <alignment vertical="center" wrapText="1"/>
      <protection hidden="1"/>
    </xf>
    <xf numFmtId="0" fontId="3" fillId="4" borderId="1" xfId="0" applyFont="1" applyFill="1" applyBorder="1" applyAlignment="1" applyProtection="1">
      <alignment horizontal="left" vertical="center"/>
      <protection hidden="1"/>
    </xf>
    <xf numFmtId="2" fontId="39" fillId="3" borderId="1" xfId="0" applyNumberFormat="1" applyFont="1" applyFill="1" applyBorder="1" applyAlignment="1" applyProtection="1">
      <alignment horizontal="center" vertical="center"/>
      <protection hidden="1"/>
    </xf>
    <xf numFmtId="0" fontId="61" fillId="17" borderId="1" xfId="0" applyFont="1" applyFill="1" applyBorder="1" applyAlignment="1" applyProtection="1">
      <alignment horizontal="center" vertical="center"/>
      <protection hidden="1"/>
    </xf>
    <xf numFmtId="0" fontId="58" fillId="17" borderId="1" xfId="0" applyFont="1" applyFill="1" applyBorder="1" applyAlignment="1" applyProtection="1">
      <alignment horizontal="left" vertical="center"/>
      <protection hidden="1"/>
    </xf>
    <xf numFmtId="0" fontId="58" fillId="13" borderId="1" xfId="0" applyFont="1" applyFill="1" applyBorder="1" applyAlignment="1" applyProtection="1">
      <alignment horizontal="left" vertical="center" wrapText="1"/>
      <protection hidden="1"/>
    </xf>
    <xf numFmtId="0" fontId="3" fillId="0" borderId="21" xfId="0" applyFont="1" applyBorder="1" applyAlignment="1" applyProtection="1">
      <alignment horizontal="left" vertical="center" wrapText="1"/>
      <protection locked="0"/>
    </xf>
    <xf numFmtId="0" fontId="3" fillId="0" borderId="22" xfId="0" applyFont="1" applyBorder="1" applyAlignment="1" applyProtection="1">
      <alignment horizontal="left" vertical="center" wrapText="1"/>
      <protection locked="0"/>
    </xf>
    <xf numFmtId="0" fontId="3" fillId="0" borderId="23"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57" fillId="17" borderId="1" xfId="0" applyFont="1" applyFill="1" applyBorder="1" applyAlignment="1" applyProtection="1">
      <alignment horizontal="center" vertical="center" wrapText="1"/>
      <protection hidden="1"/>
    </xf>
    <xf numFmtId="0" fontId="57" fillId="17" borderId="2" xfId="0" applyFont="1" applyFill="1" applyBorder="1" applyAlignment="1" applyProtection="1">
      <alignment horizontal="center" vertical="center" wrapText="1"/>
      <protection hidden="1"/>
    </xf>
    <xf numFmtId="0" fontId="57" fillId="17" borderId="3" xfId="0" applyFont="1" applyFill="1" applyBorder="1" applyAlignment="1" applyProtection="1">
      <alignment horizontal="center" vertical="center" wrapText="1"/>
      <protection hidden="1"/>
    </xf>
    <xf numFmtId="0" fontId="57" fillId="17" borderId="4" xfId="0" applyFont="1" applyFill="1" applyBorder="1" applyAlignment="1" applyProtection="1">
      <alignment horizontal="center" vertical="center" wrapText="1"/>
      <protection hidden="1"/>
    </xf>
    <xf numFmtId="0" fontId="3" fillId="0" borderId="21" xfId="0" applyFont="1" applyBorder="1" applyAlignment="1" applyProtection="1">
      <alignment horizontal="left" vertical="center"/>
      <protection locked="0"/>
    </xf>
    <xf numFmtId="0" fontId="3" fillId="0" borderId="22" xfId="0" applyFont="1" applyBorder="1" applyAlignment="1" applyProtection="1">
      <alignment horizontal="left" vertical="center"/>
      <protection locked="0"/>
    </xf>
    <xf numFmtId="0" fontId="3" fillId="0" borderId="23" xfId="0" applyFont="1" applyBorder="1" applyAlignment="1" applyProtection="1">
      <alignment horizontal="left" vertical="center"/>
      <protection locked="0"/>
    </xf>
    <xf numFmtId="0" fontId="3" fillId="0" borderId="5" xfId="0" applyFont="1" applyBorder="1" applyAlignment="1" applyProtection="1">
      <alignment horizontal="left" vertical="center"/>
      <protection locked="0"/>
    </xf>
    <xf numFmtId="0" fontId="3" fillId="0" borderId="25" xfId="0" applyFont="1" applyBorder="1" applyAlignment="1" applyProtection="1">
      <alignment horizontal="left" vertical="center"/>
      <protection locked="0"/>
    </xf>
    <xf numFmtId="0" fontId="3" fillId="0" borderId="26" xfId="0" applyFont="1" applyBorder="1" applyAlignment="1" applyProtection="1">
      <alignment horizontal="left" vertical="center"/>
      <protection locked="0"/>
    </xf>
    <xf numFmtId="0" fontId="65" fillId="17" borderId="1" xfId="0" applyFont="1" applyFill="1" applyBorder="1" applyAlignment="1" applyProtection="1">
      <alignment horizontal="center" vertical="center" wrapText="1"/>
      <protection hidden="1"/>
    </xf>
    <xf numFmtId="0" fontId="3" fillId="0" borderId="4"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21"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5" xfId="0" applyFont="1" applyBorder="1" applyAlignment="1" applyProtection="1">
      <alignment horizontal="center" vertical="center" wrapText="1"/>
      <protection locked="0"/>
    </xf>
    <xf numFmtId="0" fontId="3" fillId="0" borderId="26" xfId="0" applyFont="1" applyBorder="1" applyAlignment="1" applyProtection="1">
      <alignment horizontal="center" vertical="center" wrapText="1"/>
      <protection locked="0"/>
    </xf>
    <xf numFmtId="0" fontId="15" fillId="0" borderId="5" xfId="0" applyFont="1" applyBorder="1" applyAlignment="1" applyProtection="1">
      <alignment horizontal="left" vertical="center" wrapText="1"/>
      <protection hidden="1"/>
    </xf>
    <xf numFmtId="0" fontId="57" fillId="17" borderId="1" xfId="0" applyFont="1" applyFill="1" applyBorder="1" applyAlignment="1" applyProtection="1">
      <alignment horizontal="center" vertical="center"/>
      <protection hidden="1"/>
    </xf>
    <xf numFmtId="0" fontId="12" fillId="0" borderId="2"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2" xfId="0" applyFont="1" applyBorder="1" applyAlignment="1" applyProtection="1">
      <alignment horizontal="center" vertical="center" wrapText="1"/>
      <protection locked="0"/>
    </xf>
    <xf numFmtId="0" fontId="12" fillId="0" borderId="4" xfId="0" applyFont="1" applyBorder="1" applyAlignment="1" applyProtection="1">
      <alignment horizontal="center" vertical="center" wrapText="1"/>
      <protection locked="0"/>
    </xf>
    <xf numFmtId="0" fontId="48" fillId="10" borderId="1" xfId="0" applyFont="1" applyFill="1" applyBorder="1" applyAlignment="1" applyProtection="1">
      <alignment horizontal="left" vertical="center" wrapText="1"/>
      <protection hidden="1"/>
    </xf>
    <xf numFmtId="0" fontId="30" fillId="10" borderId="1" xfId="0" applyFont="1" applyFill="1" applyBorder="1" applyAlignment="1" applyProtection="1">
      <alignment horizontal="left" vertical="center" wrapText="1"/>
      <protection hidden="1"/>
    </xf>
    <xf numFmtId="0" fontId="3" fillId="4" borderId="21" xfId="0" applyFont="1" applyFill="1" applyBorder="1" applyAlignment="1" applyProtection="1">
      <alignment horizontal="left" vertical="center" wrapText="1"/>
      <protection hidden="1"/>
    </xf>
    <xf numFmtId="0" fontId="3" fillId="4" borderId="22" xfId="0" applyFont="1" applyFill="1" applyBorder="1" applyAlignment="1" applyProtection="1">
      <alignment horizontal="left" vertical="center" wrapText="1"/>
      <protection hidden="1"/>
    </xf>
    <xf numFmtId="0" fontId="3" fillId="23" borderId="27" xfId="0" applyFont="1" applyFill="1" applyBorder="1" applyAlignment="1" applyProtection="1">
      <alignment horizontal="center" vertical="top" wrapText="1"/>
      <protection locked="0"/>
    </xf>
    <xf numFmtId="0" fontId="3" fillId="23" borderId="7" xfId="0" applyFont="1" applyFill="1" applyBorder="1" applyAlignment="1" applyProtection="1">
      <alignment horizontal="center" vertical="top" wrapText="1"/>
      <protection locked="0"/>
    </xf>
    <xf numFmtId="0" fontId="13" fillId="0" borderId="0" xfId="0" applyFont="1" applyAlignment="1" applyProtection="1">
      <alignment horizontal="left" wrapText="1"/>
      <protection hidden="1"/>
    </xf>
    <xf numFmtId="4" fontId="3" fillId="3" borderId="1" xfId="0" applyNumberFormat="1" applyFont="1" applyFill="1" applyBorder="1" applyAlignment="1" applyProtection="1">
      <alignment horizontal="center" vertical="center" wrapText="1"/>
      <protection locked="0"/>
    </xf>
    <xf numFmtId="0" fontId="3" fillId="0" borderId="4"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8" fillId="8" borderId="2" xfId="0" applyFont="1" applyFill="1" applyBorder="1" applyAlignment="1" applyProtection="1">
      <alignment horizontal="left" vertical="center" wrapText="1"/>
      <protection hidden="1"/>
    </xf>
    <xf numFmtId="0" fontId="38" fillId="8" borderId="3" xfId="0" applyFont="1" applyFill="1" applyBorder="1" applyAlignment="1" applyProtection="1">
      <alignment horizontal="left" vertical="center" wrapText="1"/>
      <protection hidden="1"/>
    </xf>
    <xf numFmtId="0" fontId="38" fillId="8" borderId="4" xfId="0" applyFont="1" applyFill="1" applyBorder="1" applyAlignment="1" applyProtection="1">
      <alignment horizontal="left" vertical="center" wrapText="1"/>
      <protection hidden="1"/>
    </xf>
    <xf numFmtId="0" fontId="57" fillId="17" borderId="2" xfId="0" applyFont="1" applyFill="1" applyBorder="1" applyAlignment="1" applyProtection="1">
      <alignment horizontal="left" vertical="center" wrapText="1"/>
      <protection hidden="1"/>
    </xf>
    <xf numFmtId="0" fontId="57" fillId="17" borderId="4" xfId="0" applyFont="1" applyFill="1" applyBorder="1" applyAlignment="1" applyProtection="1">
      <alignment horizontal="left" vertical="center"/>
      <protection hidden="1"/>
    </xf>
    <xf numFmtId="0" fontId="40" fillId="5" borderId="1" xfId="0" applyFont="1" applyFill="1" applyBorder="1" applyAlignment="1" applyProtection="1">
      <alignment horizontal="left" vertical="center" wrapText="1"/>
      <protection hidden="1"/>
    </xf>
    <xf numFmtId="0" fontId="39" fillId="3" borderId="3" xfId="0" applyFont="1" applyFill="1" applyBorder="1" applyAlignment="1" applyProtection="1">
      <alignment horizontal="left" vertical="center" wrapText="1"/>
      <protection locked="0" hidden="1"/>
    </xf>
    <xf numFmtId="0" fontId="39" fillId="3" borderId="4" xfId="0" applyFont="1" applyFill="1" applyBorder="1" applyAlignment="1" applyProtection="1">
      <alignment horizontal="left" vertical="center" wrapText="1"/>
      <protection locked="0" hidden="1"/>
    </xf>
    <xf numFmtId="0" fontId="41" fillId="0" borderId="1" xfId="0" applyFont="1" applyBorder="1" applyAlignment="1">
      <alignment horizontal="left" vertical="center" wrapText="1"/>
    </xf>
    <xf numFmtId="0" fontId="41" fillId="0" borderId="1" xfId="0" applyFont="1" applyBorder="1" applyAlignment="1">
      <alignment horizontal="left" vertical="center"/>
    </xf>
    <xf numFmtId="0" fontId="71" fillId="0" borderId="1" xfId="0" applyFont="1" applyBorder="1" applyAlignment="1" applyProtection="1">
      <alignment horizontal="center" vertical="center"/>
      <protection locked="0"/>
    </xf>
    <xf numFmtId="0" fontId="69" fillId="17" borderId="0" xfId="0" applyFont="1" applyFill="1" applyAlignment="1">
      <alignment horizontal="left" vertical="center"/>
    </xf>
    <xf numFmtId="0" fontId="64" fillId="10" borderId="1" xfId="0" applyFont="1" applyFill="1" applyBorder="1" applyAlignment="1">
      <alignment horizontal="left" vertical="top" wrapText="1"/>
    </xf>
    <xf numFmtId="0" fontId="66" fillId="10" borderId="1" xfId="0" applyFont="1" applyFill="1" applyBorder="1" applyAlignment="1">
      <alignment horizontal="left" vertical="top" wrapText="1"/>
    </xf>
    <xf numFmtId="0" fontId="0" fillId="10" borderId="2" xfId="0" applyFill="1" applyBorder="1" applyAlignment="1">
      <alignment horizontal="center"/>
    </xf>
    <xf numFmtId="0" fontId="0" fillId="10" borderId="3" xfId="0" applyFill="1" applyBorder="1" applyAlignment="1">
      <alignment horizontal="center"/>
    </xf>
    <xf numFmtId="0" fontId="0" fillId="10" borderId="4" xfId="0" applyFill="1" applyBorder="1" applyAlignment="1">
      <alignment horizontal="center"/>
    </xf>
    <xf numFmtId="0" fontId="59" fillId="15" borderId="1" xfId="0" applyFont="1" applyFill="1" applyBorder="1" applyAlignment="1" applyProtection="1">
      <alignment horizontal="left" vertical="center"/>
      <protection hidden="1"/>
    </xf>
    <xf numFmtId="0" fontId="47" fillId="0" borderId="1" xfId="0" applyFont="1" applyBorder="1" applyAlignment="1" applyProtection="1">
      <alignment horizontal="left" vertical="center" wrapText="1"/>
      <protection locked="0"/>
    </xf>
    <xf numFmtId="0" fontId="69" fillId="17" borderId="1" xfId="0" applyFont="1" applyFill="1" applyBorder="1" applyAlignment="1">
      <alignment horizontal="left" vertical="center"/>
    </xf>
    <xf numFmtId="0" fontId="64" fillId="10" borderId="2" xfId="0" applyFont="1" applyFill="1" applyBorder="1" applyAlignment="1">
      <alignment horizontal="left" vertical="center" wrapText="1"/>
    </xf>
    <xf numFmtId="0" fontId="55" fillId="10" borderId="3" xfId="0" applyFont="1" applyFill="1" applyBorder="1" applyAlignment="1">
      <alignment horizontal="left" vertical="center" wrapText="1"/>
    </xf>
    <xf numFmtId="0" fontId="55" fillId="10" borderId="4" xfId="0" applyFont="1" applyFill="1" applyBorder="1" applyAlignment="1">
      <alignment horizontal="left" vertical="center" wrapText="1"/>
    </xf>
    <xf numFmtId="0" fontId="16" fillId="10" borderId="1" xfId="0" applyFont="1" applyFill="1" applyBorder="1" applyAlignment="1">
      <alignment horizontal="left" vertical="center"/>
    </xf>
    <xf numFmtId="0" fontId="57" fillId="17" borderId="1" xfId="0" applyFont="1" applyFill="1" applyBorder="1" applyAlignment="1" applyProtection="1">
      <alignment horizontal="left" vertical="center"/>
      <protection hidden="1"/>
    </xf>
    <xf numFmtId="0" fontId="57" fillId="17" borderId="2" xfId="0" applyFont="1" applyFill="1" applyBorder="1" applyAlignment="1" applyProtection="1">
      <alignment horizontal="left" vertical="center"/>
      <protection hidden="1"/>
    </xf>
    <xf numFmtId="0" fontId="39" fillId="3" borderId="1" xfId="0" applyFont="1" applyFill="1" applyBorder="1" applyAlignment="1" applyProtection="1">
      <alignment horizontal="left" vertical="center" wrapText="1"/>
      <protection locked="0" hidden="1"/>
    </xf>
    <xf numFmtId="0" fontId="39" fillId="3" borderId="45" xfId="0" applyFont="1" applyFill="1" applyBorder="1" applyAlignment="1" applyProtection="1">
      <alignment horizontal="left" vertical="center" wrapText="1"/>
      <protection locked="0" hidden="1"/>
    </xf>
    <xf numFmtId="0" fontId="68" fillId="10" borderId="1" xfId="1" applyFont="1" applyFill="1" applyBorder="1" applyAlignment="1" applyProtection="1">
      <alignment horizontal="left" vertical="center"/>
      <protection locked="0" hidden="1"/>
    </xf>
    <xf numFmtId="0" fontId="69" fillId="17" borderId="1" xfId="0" applyFont="1" applyFill="1" applyBorder="1" applyAlignment="1">
      <alignment horizontal="left"/>
    </xf>
    <xf numFmtId="0" fontId="13" fillId="0" borderId="0" xfId="0" applyFont="1" applyAlignment="1" applyProtection="1">
      <alignment horizontal="left"/>
      <protection hidden="1"/>
    </xf>
    <xf numFmtId="0" fontId="3" fillId="4" borderId="2" xfId="0" applyFont="1" applyFill="1" applyBorder="1" applyAlignment="1" applyProtection="1">
      <alignment horizontal="left" vertical="center" wrapText="1"/>
      <protection hidden="1"/>
    </xf>
    <xf numFmtId="0" fontId="3" fillId="4" borderId="3" xfId="0" applyFont="1" applyFill="1" applyBorder="1" applyAlignment="1" applyProtection="1">
      <alignment horizontal="left" vertical="center" wrapText="1"/>
      <protection hidden="1"/>
    </xf>
    <xf numFmtId="0" fontId="3" fillId="4" borderId="4" xfId="0" applyFont="1" applyFill="1" applyBorder="1" applyAlignment="1" applyProtection="1">
      <alignment horizontal="left" vertical="center" wrapText="1"/>
      <protection hidden="1"/>
    </xf>
    <xf numFmtId="0" fontId="64" fillId="10" borderId="2" xfId="0" applyFont="1" applyFill="1" applyBorder="1" applyAlignment="1" applyProtection="1">
      <alignment horizontal="left" vertical="center" wrapText="1"/>
      <protection hidden="1"/>
    </xf>
    <xf numFmtId="0" fontId="55" fillId="10" borderId="3" xfId="0" applyFont="1" applyFill="1" applyBorder="1" applyAlignment="1" applyProtection="1">
      <alignment horizontal="left" vertical="center" wrapText="1"/>
      <protection hidden="1"/>
    </xf>
    <xf numFmtId="0" fontId="55" fillId="10" borderId="4" xfId="0" applyFont="1" applyFill="1" applyBorder="1" applyAlignment="1" applyProtection="1">
      <alignment horizontal="left" vertical="center" wrapText="1"/>
      <protection hidden="1"/>
    </xf>
    <xf numFmtId="0" fontId="15" fillId="0" borderId="1" xfId="0" applyFont="1" applyBorder="1" applyAlignment="1" applyProtection="1">
      <alignment horizontal="left" vertical="center" wrapText="1"/>
      <protection hidden="1"/>
    </xf>
    <xf numFmtId="0" fontId="38" fillId="0" borderId="1" xfId="0" applyFont="1" applyBorder="1" applyAlignment="1" applyProtection="1">
      <alignment horizontal="left" vertical="center" wrapText="1"/>
      <protection locked="0"/>
    </xf>
    <xf numFmtId="0" fontId="39" fillId="0" borderId="1" xfId="0" applyFont="1" applyBorder="1" applyAlignment="1" applyProtection="1">
      <alignment horizontal="left" vertical="center" wrapText="1"/>
      <protection hidden="1"/>
    </xf>
    <xf numFmtId="0" fontId="69" fillId="17" borderId="0" xfId="0" applyFont="1" applyFill="1" applyAlignment="1">
      <alignment horizontal="left"/>
    </xf>
    <xf numFmtId="0" fontId="38" fillId="0" borderId="23" xfId="2" applyFont="1" applyBorder="1" applyAlignment="1" applyProtection="1">
      <alignment horizontal="center" vertical="center" wrapText="1"/>
      <protection locked="0"/>
    </xf>
    <xf numFmtId="0" fontId="38" fillId="0" borderId="26" xfId="2" applyFont="1" applyBorder="1" applyAlignment="1" applyProtection="1">
      <alignment horizontal="center" vertical="center" wrapText="1"/>
      <protection locked="0"/>
    </xf>
    <xf numFmtId="0" fontId="38" fillId="4" borderId="27" xfId="2" applyFont="1" applyFill="1" applyBorder="1" applyAlignment="1" applyProtection="1">
      <alignment horizontal="center" vertical="center"/>
      <protection hidden="1"/>
    </xf>
    <xf numFmtId="0" fontId="38" fillId="4" borderId="7" xfId="2" applyFont="1" applyFill="1" applyBorder="1" applyAlignment="1" applyProtection="1">
      <alignment horizontal="center" vertical="center"/>
      <protection hidden="1"/>
    </xf>
    <xf numFmtId="0" fontId="38" fillId="8" borderId="53" xfId="2" applyFont="1" applyFill="1" applyBorder="1" applyAlignment="1" applyProtection="1">
      <alignment horizontal="center" vertical="center" wrapText="1"/>
      <protection hidden="1"/>
    </xf>
    <xf numFmtId="0" fontId="38" fillId="8" borderId="54" xfId="2" applyFont="1" applyFill="1" applyBorder="1" applyAlignment="1" applyProtection="1">
      <alignment horizontal="center" vertical="center" wrapText="1"/>
      <protection hidden="1"/>
    </xf>
    <xf numFmtId="0" fontId="47" fillId="0" borderId="55" xfId="1" applyFont="1" applyBorder="1" applyAlignment="1" applyProtection="1">
      <alignment horizontal="left" vertical="center" wrapText="1"/>
      <protection locked="0" hidden="1"/>
    </xf>
    <xf numFmtId="0" fontId="42" fillId="0" borderId="56" xfId="1" applyFont="1" applyBorder="1" applyAlignment="1" applyProtection="1">
      <alignment horizontal="left" vertical="center" wrapText="1"/>
      <protection locked="0" hidden="1"/>
    </xf>
    <xf numFmtId="0" fontId="42" fillId="0" borderId="53" xfId="1" applyFont="1" applyBorder="1" applyAlignment="1" applyProtection="1">
      <alignment horizontal="left" vertical="center" wrapText="1"/>
      <protection locked="0" hidden="1"/>
    </xf>
    <xf numFmtId="0" fontId="42" fillId="0" borderId="57" xfId="1" applyFont="1" applyBorder="1" applyAlignment="1" applyProtection="1">
      <alignment horizontal="left" vertical="center" wrapText="1"/>
      <protection locked="0" hidden="1"/>
    </xf>
    <xf numFmtId="0" fontId="42" fillId="0" borderId="58" xfId="1" applyFont="1" applyBorder="1" applyAlignment="1" applyProtection="1">
      <alignment horizontal="left" vertical="center" wrapText="1"/>
      <protection locked="0" hidden="1"/>
    </xf>
    <xf numFmtId="0" fontId="42" fillId="0" borderId="54" xfId="1" applyFont="1" applyBorder="1" applyAlignment="1" applyProtection="1">
      <alignment horizontal="left" vertical="center" wrapText="1"/>
      <protection locked="0" hidden="1"/>
    </xf>
    <xf numFmtId="0" fontId="57" fillId="17" borderId="27" xfId="2" applyFont="1" applyFill="1" applyBorder="1" applyAlignment="1" applyProtection="1">
      <alignment horizontal="left" vertical="center"/>
      <protection hidden="1"/>
    </xf>
    <xf numFmtId="0" fontId="57" fillId="17" borderId="1" xfId="2" applyFont="1" applyFill="1" applyBorder="1" applyAlignment="1" applyProtection="1">
      <alignment horizontal="left" vertical="center"/>
      <protection hidden="1"/>
    </xf>
    <xf numFmtId="0" fontId="59" fillId="17" borderId="55" xfId="2" applyFont="1" applyFill="1" applyBorder="1" applyAlignment="1" applyProtection="1">
      <alignment horizontal="left" vertical="center"/>
      <protection hidden="1"/>
    </xf>
    <xf numFmtId="0" fontId="59" fillId="17" borderId="56" xfId="2" applyFont="1" applyFill="1" applyBorder="1" applyAlignment="1" applyProtection="1">
      <alignment horizontal="left" vertical="center"/>
      <protection hidden="1"/>
    </xf>
    <xf numFmtId="0" fontId="59" fillId="17" borderId="53" xfId="2" applyFont="1" applyFill="1" applyBorder="1" applyAlignment="1" applyProtection="1">
      <alignment horizontal="left" vertical="center"/>
      <protection hidden="1"/>
    </xf>
    <xf numFmtId="0" fontId="59" fillId="17" borderId="50" xfId="2" applyFont="1" applyFill="1" applyBorder="1" applyAlignment="1" applyProtection="1">
      <alignment horizontal="left" vertical="center"/>
      <protection hidden="1"/>
    </xf>
    <xf numFmtId="0" fontId="59" fillId="17" borderId="51" xfId="2" applyFont="1" applyFill="1" applyBorder="1" applyAlignment="1" applyProtection="1">
      <alignment horizontal="left" vertical="center"/>
      <protection hidden="1"/>
    </xf>
    <xf numFmtId="0" fontId="59" fillId="17" borderId="52" xfId="2" applyFont="1" applyFill="1" applyBorder="1" applyAlignment="1" applyProtection="1">
      <alignment horizontal="left" vertical="center"/>
      <protection hidden="1"/>
    </xf>
    <xf numFmtId="0" fontId="38" fillId="8" borderId="1" xfId="0" applyFont="1" applyFill="1" applyBorder="1" applyAlignment="1" applyProtection="1">
      <alignment horizontal="left" vertical="center" wrapText="1"/>
      <protection hidden="1"/>
    </xf>
    <xf numFmtId="0" fontId="38" fillId="0" borderId="8" xfId="2" applyFont="1" applyBorder="1" applyAlignment="1" applyProtection="1">
      <alignment horizontal="left" vertical="center" wrapText="1"/>
      <protection hidden="1"/>
    </xf>
    <xf numFmtId="0" fontId="38" fillId="0" borderId="0" xfId="2" applyFont="1" applyAlignment="1" applyProtection="1">
      <alignment horizontal="left" vertical="center" wrapText="1"/>
      <protection hidden="1"/>
    </xf>
    <xf numFmtId="0" fontId="38" fillId="3" borderId="5" xfId="2" applyFont="1" applyFill="1" applyBorder="1" applyAlignment="1" applyProtection="1">
      <alignment horizontal="left" vertical="center"/>
      <protection hidden="1"/>
    </xf>
    <xf numFmtId="0" fontId="38" fillId="3" borderId="25" xfId="2" applyFont="1" applyFill="1" applyBorder="1" applyAlignment="1" applyProtection="1">
      <alignment horizontal="left" vertical="center"/>
      <protection hidden="1"/>
    </xf>
    <xf numFmtId="0" fontId="38" fillId="3" borderId="2" xfId="2" applyFont="1" applyFill="1" applyBorder="1" applyAlignment="1" applyProtection="1">
      <alignment horizontal="left" vertical="center"/>
      <protection hidden="1"/>
    </xf>
    <xf numFmtId="0" fontId="38" fillId="3" borderId="3" xfId="2" applyFont="1" applyFill="1" applyBorder="1" applyAlignment="1" applyProtection="1">
      <alignment horizontal="left" vertical="center"/>
      <protection hidden="1"/>
    </xf>
    <xf numFmtId="0" fontId="59" fillId="17" borderId="57" xfId="2" applyFont="1" applyFill="1" applyBorder="1" applyAlignment="1" applyProtection="1">
      <alignment horizontal="left" vertical="center"/>
      <protection hidden="1"/>
    </xf>
    <xf numFmtId="0" fontId="59" fillId="17" borderId="58" xfId="2" applyFont="1" applyFill="1" applyBorder="1" applyAlignment="1" applyProtection="1">
      <alignment horizontal="left" vertical="center"/>
      <protection hidden="1"/>
    </xf>
    <xf numFmtId="0" fontId="59" fillId="17" borderId="54" xfId="2" applyFont="1" applyFill="1" applyBorder="1" applyAlignment="1" applyProtection="1">
      <alignment horizontal="left" vertical="center"/>
      <protection hidden="1"/>
    </xf>
    <xf numFmtId="0" fontId="59" fillId="17" borderId="59" xfId="2" applyFont="1" applyFill="1" applyBorder="1" applyAlignment="1" applyProtection="1">
      <alignment horizontal="left" vertical="center"/>
      <protection hidden="1"/>
    </xf>
    <xf numFmtId="0" fontId="59" fillId="17" borderId="0" xfId="2" applyFont="1" applyFill="1" applyAlignment="1" applyProtection="1">
      <alignment horizontal="left" vertical="center"/>
      <protection hidden="1"/>
    </xf>
    <xf numFmtId="0" fontId="59" fillId="17" borderId="46" xfId="2" applyFont="1" applyFill="1" applyBorder="1" applyAlignment="1" applyProtection="1">
      <alignment horizontal="left" vertical="center"/>
      <protection hidden="1"/>
    </xf>
    <xf numFmtId="0" fontId="44" fillId="26" borderId="1" xfId="0" applyFont="1" applyFill="1" applyBorder="1" applyAlignment="1" applyProtection="1">
      <alignment horizontal="center" vertical="center"/>
      <protection hidden="1"/>
    </xf>
    <xf numFmtId="0" fontId="44" fillId="3" borderId="1" xfId="0" applyFont="1" applyFill="1" applyBorder="1" applyAlignment="1" applyProtection="1">
      <alignment horizontal="center" vertical="center"/>
      <protection hidden="1"/>
    </xf>
    <xf numFmtId="0" fontId="44" fillId="3" borderId="7" xfId="0" applyFont="1" applyFill="1" applyBorder="1" applyAlignment="1" applyProtection="1">
      <alignment horizontal="center" vertical="center"/>
      <protection hidden="1"/>
    </xf>
    <xf numFmtId="0" fontId="44" fillId="3" borderId="21" xfId="0" applyFont="1" applyFill="1" applyBorder="1" applyAlignment="1" applyProtection="1">
      <alignment horizontal="center" vertical="center"/>
      <protection hidden="1"/>
    </xf>
    <xf numFmtId="0" fontId="57" fillId="14" borderId="1" xfId="0" applyFont="1" applyFill="1" applyBorder="1" applyAlignment="1" applyProtection="1">
      <alignment horizontal="left" vertical="center"/>
      <protection hidden="1"/>
    </xf>
    <xf numFmtId="0" fontId="59" fillId="14" borderId="2" xfId="0" applyFont="1" applyFill="1" applyBorder="1" applyAlignment="1" applyProtection="1">
      <alignment horizontal="left" vertical="center"/>
      <protection hidden="1"/>
    </xf>
    <xf numFmtId="0" fontId="59" fillId="14" borderId="3" xfId="0" applyFont="1" applyFill="1" applyBorder="1" applyAlignment="1" applyProtection="1">
      <alignment horizontal="left" vertical="center"/>
      <protection hidden="1"/>
    </xf>
    <xf numFmtId="0" fontId="59" fillId="14" borderId="4" xfId="0" applyFont="1" applyFill="1" applyBorder="1" applyAlignment="1" applyProtection="1">
      <alignment horizontal="left" vertical="center"/>
      <protection hidden="1"/>
    </xf>
    <xf numFmtId="0" fontId="38" fillId="0" borderId="21" xfId="2" applyFont="1" applyBorder="1" applyAlignment="1" applyProtection="1">
      <alignment horizontal="left" vertical="center" wrapText="1"/>
      <protection hidden="1"/>
    </xf>
    <xf numFmtId="0" fontId="38" fillId="0" borderId="22" xfId="2" applyFont="1" applyBorder="1" applyAlignment="1" applyProtection="1">
      <alignment horizontal="left" vertical="center" wrapText="1"/>
      <protection hidden="1"/>
    </xf>
    <xf numFmtId="0" fontId="38" fillId="0" borderId="55" xfId="2" applyFont="1" applyBorder="1" applyAlignment="1" applyProtection="1">
      <alignment horizontal="left" vertical="center" wrapText="1"/>
      <protection hidden="1"/>
    </xf>
    <xf numFmtId="0" fontId="38" fillId="0" borderId="56" xfId="2" applyFont="1" applyBorder="1" applyAlignment="1" applyProtection="1">
      <alignment horizontal="left" vertical="center" wrapText="1"/>
      <protection hidden="1"/>
    </xf>
    <xf numFmtId="0" fontId="38" fillId="0" borderId="53" xfId="2" applyFont="1" applyBorder="1" applyAlignment="1" applyProtection="1">
      <alignment horizontal="left" vertical="center" wrapText="1"/>
      <protection hidden="1"/>
    </xf>
    <xf numFmtId="0" fontId="58" fillId="17" borderId="1" xfId="2" applyFont="1" applyFill="1" applyBorder="1" applyAlignment="1" applyProtection="1">
      <alignment horizontal="left" vertical="center"/>
      <protection hidden="1"/>
    </xf>
    <xf numFmtId="0" fontId="59" fillId="13" borderId="1" xfId="2" applyFont="1" applyFill="1" applyBorder="1" applyAlignment="1" applyProtection="1">
      <alignment horizontal="left" vertical="center"/>
      <protection hidden="1"/>
    </xf>
    <xf numFmtId="0" fontId="69" fillId="17" borderId="3" xfId="0" applyFont="1" applyFill="1" applyBorder="1" applyAlignment="1" applyProtection="1">
      <alignment horizontal="left" vertical="center"/>
      <protection hidden="1"/>
    </xf>
    <xf numFmtId="0" fontId="3" fillId="4" borderId="23" xfId="0" applyFont="1" applyFill="1" applyBorder="1" applyAlignment="1" applyProtection="1">
      <alignment horizontal="left" vertical="center" wrapText="1"/>
      <protection hidden="1"/>
    </xf>
    <xf numFmtId="0" fontId="3" fillId="0" borderId="0" xfId="0" applyFont="1" applyAlignment="1" applyProtection="1">
      <alignment horizontal="left" wrapText="1"/>
      <protection hidden="1"/>
    </xf>
    <xf numFmtId="0" fontId="18" fillId="3" borderId="2" xfId="0" applyFont="1" applyFill="1" applyBorder="1" applyAlignment="1" applyProtection="1">
      <alignment horizontal="left" vertical="center" wrapText="1"/>
      <protection hidden="1"/>
    </xf>
    <xf numFmtId="0" fontId="18" fillId="3" borderId="3" xfId="0" applyFont="1" applyFill="1" applyBorder="1" applyAlignment="1" applyProtection="1">
      <alignment horizontal="left" vertical="center" wrapText="1"/>
      <protection hidden="1"/>
    </xf>
    <xf numFmtId="0" fontId="18" fillId="3" borderId="4" xfId="0" applyFont="1" applyFill="1" applyBorder="1" applyAlignment="1" applyProtection="1">
      <alignment horizontal="left" vertical="center" wrapText="1"/>
      <protection hidden="1"/>
    </xf>
    <xf numFmtId="164" fontId="3" fillId="8" borderId="2" xfId="0" applyNumberFormat="1" applyFont="1" applyFill="1" applyBorder="1" applyAlignment="1" applyProtection="1">
      <alignment horizontal="center" vertical="center"/>
      <protection hidden="1"/>
    </xf>
    <xf numFmtId="164" fontId="3" fillId="8" borderId="4" xfId="0" applyNumberFormat="1" applyFont="1" applyFill="1" applyBorder="1" applyAlignment="1" applyProtection="1">
      <alignment horizontal="center" vertical="center"/>
      <protection hidden="1"/>
    </xf>
    <xf numFmtId="0" fontId="57" fillId="17" borderId="7" xfId="0" applyFont="1" applyFill="1" applyBorder="1" applyAlignment="1" applyProtection="1">
      <alignment horizontal="left" vertical="center"/>
      <protection hidden="1"/>
    </xf>
    <xf numFmtId="0" fontId="3" fillId="8" borderId="2" xfId="0" applyFont="1" applyFill="1" applyBorder="1" applyAlignment="1" applyProtection="1">
      <alignment vertical="center" wrapText="1"/>
      <protection hidden="1"/>
    </xf>
    <xf numFmtId="0" fontId="3" fillId="8" borderId="3" xfId="0" applyFont="1" applyFill="1" applyBorder="1" applyAlignment="1" applyProtection="1">
      <alignment vertical="center" wrapText="1"/>
      <protection hidden="1"/>
    </xf>
    <xf numFmtId="0" fontId="3" fillId="8" borderId="4" xfId="0" applyFont="1" applyFill="1" applyBorder="1" applyAlignment="1" applyProtection="1">
      <alignment vertical="center" wrapText="1"/>
      <protection hidden="1"/>
    </xf>
    <xf numFmtId="0" fontId="3" fillId="8" borderId="1" xfId="0" applyFont="1" applyFill="1" applyBorder="1" applyAlignment="1">
      <alignment horizontal="left" vertical="center" wrapText="1"/>
    </xf>
    <xf numFmtId="0" fontId="18" fillId="3" borderId="1" xfId="0" applyFont="1" applyFill="1" applyBorder="1" applyAlignment="1" applyProtection="1">
      <alignment horizontal="left" vertical="center" wrapText="1"/>
      <protection hidden="1"/>
    </xf>
    <xf numFmtId="164" fontId="3" fillId="0" borderId="1" xfId="0" applyNumberFormat="1" applyFont="1" applyBorder="1" applyAlignment="1" applyProtection="1">
      <alignment horizontal="center" vertical="center" wrapText="1"/>
      <protection locked="0" hidden="1"/>
    </xf>
    <xf numFmtId="0" fontId="3" fillId="5" borderId="2" xfId="0" applyFont="1" applyFill="1" applyBorder="1" applyAlignment="1" applyProtection="1">
      <alignment horizontal="left" vertical="center" wrapText="1"/>
      <protection hidden="1"/>
    </xf>
    <xf numFmtId="0" fontId="3" fillId="5" borderId="4" xfId="0" applyFont="1" applyFill="1" applyBorder="1" applyAlignment="1" applyProtection="1">
      <alignment horizontal="left" vertical="center" wrapText="1"/>
      <protection hidden="1"/>
    </xf>
    <xf numFmtId="0" fontId="3" fillId="3" borderId="5" xfId="0" applyFont="1" applyFill="1" applyBorder="1" applyAlignment="1" applyProtection="1">
      <alignment horizontal="center" vertical="center" wrapText="1"/>
      <protection locked="0" hidden="1"/>
    </xf>
    <xf numFmtId="0" fontId="3" fillId="3" borderId="26" xfId="0" applyFont="1" applyFill="1" applyBorder="1" applyAlignment="1" applyProtection="1">
      <alignment horizontal="center" vertical="center" wrapText="1"/>
      <protection locked="0" hidden="1"/>
    </xf>
    <xf numFmtId="0" fontId="3" fillId="5" borderId="21" xfId="0" applyFont="1" applyFill="1" applyBorder="1" applyAlignment="1" applyProtection="1">
      <alignment horizontal="left" vertical="center" wrapText="1"/>
      <protection hidden="1"/>
    </xf>
    <xf numFmtId="0" fontId="3" fillId="5" borderId="23" xfId="0" applyFont="1" applyFill="1" applyBorder="1" applyAlignment="1" applyProtection="1">
      <alignment horizontal="left" vertical="center" wrapText="1"/>
      <protection hidden="1"/>
    </xf>
    <xf numFmtId="0" fontId="57" fillId="15" borderId="2" xfId="0" applyFont="1" applyFill="1" applyBorder="1" applyAlignment="1" applyProtection="1">
      <alignment horizontal="left" vertical="center"/>
      <protection hidden="1"/>
    </xf>
    <xf numFmtId="0" fontId="57" fillId="15" borderId="3" xfId="0" applyFont="1" applyFill="1" applyBorder="1" applyAlignment="1" applyProtection="1">
      <alignment horizontal="left" vertical="center"/>
      <protection hidden="1"/>
    </xf>
    <xf numFmtId="0" fontId="57" fillId="15" borderId="4" xfId="0" applyFont="1" applyFill="1" applyBorder="1" applyAlignment="1" applyProtection="1">
      <alignment horizontal="left" vertical="center"/>
      <protection hidden="1"/>
    </xf>
    <xf numFmtId="0" fontId="69" fillId="15" borderId="2" xfId="0" applyFont="1" applyFill="1" applyBorder="1" applyAlignment="1" applyProtection="1">
      <alignment horizontal="left" vertical="center"/>
      <protection hidden="1"/>
    </xf>
    <xf numFmtId="0" fontId="69" fillId="15" borderId="3" xfId="0" applyFont="1" applyFill="1" applyBorder="1" applyAlignment="1" applyProtection="1">
      <alignment horizontal="left" vertical="center"/>
      <protection hidden="1"/>
    </xf>
    <xf numFmtId="0" fontId="69" fillId="15" borderId="4" xfId="0" applyFont="1" applyFill="1" applyBorder="1" applyAlignment="1" applyProtection="1">
      <alignment horizontal="left" vertical="center"/>
      <protection hidden="1"/>
    </xf>
    <xf numFmtId="0" fontId="42" fillId="4" borderId="5" xfId="1" applyFont="1" applyFill="1" applyBorder="1" applyAlignment="1" applyProtection="1">
      <alignment horizontal="left" vertical="center"/>
      <protection locked="0" hidden="1"/>
    </xf>
    <xf numFmtId="0" fontId="42" fillId="4" borderId="25" xfId="1" applyFont="1" applyFill="1" applyBorder="1" applyAlignment="1" applyProtection="1">
      <alignment horizontal="left" vertical="center"/>
      <protection locked="0" hidden="1"/>
    </xf>
    <xf numFmtId="0" fontId="38" fillId="10" borderId="7" xfId="0" applyFont="1" applyFill="1" applyBorder="1" applyAlignment="1" applyProtection="1">
      <alignment vertical="center" wrapText="1"/>
      <protection hidden="1"/>
    </xf>
    <xf numFmtId="0" fontId="38" fillId="10" borderId="7" xfId="0" applyFont="1" applyFill="1" applyBorder="1" applyAlignment="1" applyProtection="1">
      <alignment vertical="center"/>
      <protection hidden="1"/>
    </xf>
    <xf numFmtId="0" fontId="50" fillId="0" borderId="1" xfId="0" applyFont="1" applyBorder="1" applyAlignment="1" applyProtection="1">
      <alignment horizontal="left"/>
      <protection hidden="1"/>
    </xf>
    <xf numFmtId="0" fontId="57" fillId="14" borderId="20" xfId="0" applyFont="1" applyFill="1" applyBorder="1" applyAlignment="1" applyProtection="1">
      <alignment horizontal="left" vertical="center"/>
      <protection hidden="1"/>
    </xf>
    <xf numFmtId="0" fontId="57" fillId="14" borderId="39" xfId="0" applyFont="1" applyFill="1" applyBorder="1" applyAlignment="1" applyProtection="1">
      <alignment horizontal="left" vertical="center"/>
      <protection hidden="1"/>
    </xf>
    <xf numFmtId="0" fontId="57" fillId="14" borderId="9" xfId="0" applyFont="1" applyFill="1" applyBorder="1" applyAlignment="1" applyProtection="1">
      <alignment horizontal="left" vertical="center"/>
      <protection hidden="1"/>
    </xf>
    <xf numFmtId="0" fontId="38" fillId="8" borderId="2" xfId="0" applyFont="1" applyFill="1" applyBorder="1" applyAlignment="1" applyProtection="1">
      <alignment horizontal="left" wrapText="1"/>
      <protection hidden="1"/>
    </xf>
    <xf numFmtId="0" fontId="38" fillId="8" borderId="3" xfId="0" applyFont="1" applyFill="1" applyBorder="1" applyAlignment="1" applyProtection="1">
      <alignment horizontal="left" wrapText="1"/>
      <protection hidden="1"/>
    </xf>
    <xf numFmtId="0" fontId="38" fillId="8" borderId="4" xfId="0" applyFont="1" applyFill="1" applyBorder="1" applyAlignment="1" applyProtection="1">
      <alignment horizontal="left" wrapText="1"/>
      <protection hidden="1"/>
    </xf>
    <xf numFmtId="0" fontId="57" fillId="14" borderId="20" xfId="0" applyFont="1" applyFill="1" applyBorder="1" applyAlignment="1" applyProtection="1">
      <alignment vertical="center"/>
      <protection hidden="1"/>
    </xf>
    <xf numFmtId="0" fontId="65" fillId="14" borderId="9" xfId="0" applyFont="1" applyFill="1" applyBorder="1" applyAlignment="1" applyProtection="1">
      <alignment vertical="center"/>
      <protection hidden="1"/>
    </xf>
    <xf numFmtId="0" fontId="57" fillId="14" borderId="40" xfId="0" applyFont="1" applyFill="1" applyBorder="1" applyAlignment="1" applyProtection="1">
      <alignment horizontal="center" vertical="center" wrapText="1"/>
      <protection hidden="1"/>
    </xf>
    <xf numFmtId="0" fontId="65" fillId="14" borderId="39" xfId="0" applyFont="1" applyFill="1" applyBorder="1" applyAlignment="1" applyProtection="1">
      <alignment horizontal="center" vertical="center" wrapText="1"/>
      <protection hidden="1"/>
    </xf>
    <xf numFmtId="0" fontId="65" fillId="14" borderId="41" xfId="0" applyFont="1" applyFill="1" applyBorder="1" applyAlignment="1" applyProtection="1">
      <alignment horizontal="center" vertical="center" wrapText="1"/>
      <protection hidden="1"/>
    </xf>
    <xf numFmtId="0" fontId="38" fillId="10" borderId="13" xfId="0" applyFont="1" applyFill="1" applyBorder="1" applyAlignment="1" applyProtection="1">
      <alignment vertical="center" wrapText="1"/>
      <protection hidden="1"/>
    </xf>
    <xf numFmtId="0" fontId="38" fillId="10" borderId="13" xfId="0" applyFont="1" applyFill="1" applyBorder="1" applyAlignment="1" applyProtection="1">
      <alignment vertical="center"/>
      <protection hidden="1"/>
    </xf>
    <xf numFmtId="0" fontId="69" fillId="17" borderId="2" xfId="0" applyFont="1" applyFill="1" applyBorder="1" applyAlignment="1" applyProtection="1">
      <alignment horizontal="center" vertical="center" wrapText="1"/>
      <protection hidden="1"/>
    </xf>
    <xf numFmtId="0" fontId="69" fillId="17" borderId="3" xfId="0" applyFont="1" applyFill="1" applyBorder="1" applyAlignment="1" applyProtection="1">
      <alignment horizontal="center" vertical="center" wrapText="1"/>
      <protection hidden="1"/>
    </xf>
    <xf numFmtId="0" fontId="69" fillId="17" borderId="4" xfId="0" applyFont="1" applyFill="1" applyBorder="1" applyAlignment="1" applyProtection="1">
      <alignment horizontal="center" vertical="center" wrapText="1"/>
      <protection hidden="1"/>
    </xf>
    <xf numFmtId="0" fontId="16" fillId="9" borderId="1" xfId="0" applyFont="1" applyFill="1" applyBorder="1" applyAlignment="1" applyProtection="1">
      <alignment horizontal="center" vertical="center" wrapText="1"/>
      <protection hidden="1"/>
    </xf>
    <xf numFmtId="0" fontId="69" fillId="17" borderId="2" xfId="0" applyFont="1" applyFill="1" applyBorder="1" applyAlignment="1" applyProtection="1">
      <alignment horizontal="center" wrapText="1"/>
      <protection hidden="1"/>
    </xf>
    <xf numFmtId="0" fontId="69" fillId="17" borderId="3" xfId="0" applyFont="1" applyFill="1" applyBorder="1" applyAlignment="1" applyProtection="1">
      <alignment horizontal="center" wrapText="1"/>
      <protection hidden="1"/>
    </xf>
    <xf numFmtId="0" fontId="69" fillId="17" borderId="4" xfId="0" applyFont="1" applyFill="1" applyBorder="1" applyAlignment="1" applyProtection="1">
      <alignment horizontal="center" wrapText="1"/>
      <protection hidden="1"/>
    </xf>
    <xf numFmtId="0" fontId="36" fillId="17" borderId="2" xfId="0" applyFont="1" applyFill="1" applyBorder="1" applyAlignment="1" applyProtection="1">
      <alignment horizontal="center" wrapText="1"/>
      <protection hidden="1"/>
    </xf>
    <xf numFmtId="0" fontId="36" fillId="17" borderId="4" xfId="0" applyFont="1" applyFill="1" applyBorder="1" applyAlignment="1" applyProtection="1">
      <alignment horizontal="center" wrapText="1"/>
      <protection hidden="1"/>
    </xf>
    <xf numFmtId="0" fontId="23" fillId="0" borderId="0" xfId="0" applyFont="1" applyAlignment="1" applyProtection="1">
      <alignment wrapText="1"/>
      <protection hidden="1"/>
    </xf>
    <xf numFmtId="3" fontId="12" fillId="3" borderId="1" xfId="0" applyNumberFormat="1" applyFont="1" applyFill="1" applyBorder="1" applyAlignment="1" applyProtection="1">
      <alignment horizontal="center" vertical="center" wrapText="1"/>
      <protection hidden="1"/>
    </xf>
    <xf numFmtId="0" fontId="8" fillId="21" borderId="44" xfId="6" applyBorder="1" applyAlignment="1">
      <alignment horizontal="center" wrapText="1"/>
    </xf>
    <xf numFmtId="0" fontId="79" fillId="19" borderId="44" xfId="0" applyFont="1" applyFill="1" applyBorder="1" applyAlignment="1">
      <alignment horizontal="center" vertical="center" wrapText="1"/>
    </xf>
    <xf numFmtId="0" fontId="77" fillId="15" borderId="44" xfId="0" applyFont="1" applyFill="1" applyBorder="1" applyAlignment="1">
      <alignment horizontal="center"/>
    </xf>
    <xf numFmtId="0" fontId="52" fillId="12" borderId="44" xfId="5" applyBorder="1" applyAlignment="1">
      <alignment horizontal="center" wrapText="1"/>
    </xf>
  </cellXfs>
  <cellStyles count="7">
    <cellStyle name="Calculation" xfId="5" builtinId="22"/>
    <cellStyle name="Check Cell" xfId="6" builtinId="23"/>
    <cellStyle name="Hyperlink" xfId="1" builtinId="8"/>
    <cellStyle name="Normal" xfId="0" builtinId="0"/>
    <cellStyle name="Normal 2" xfId="4" xr:uid="{07EFC272-E0B3-459B-8E1F-A73AE67BD93D}"/>
    <cellStyle name="Normal 3" xfId="2" xr:uid="{9E9F48EA-745B-4869-BFEB-5643948FBC6C}"/>
    <cellStyle name="Percent 2" xfId="3" xr:uid="{76DE7801-152E-44E7-8F6D-10DEA50EC86D}"/>
  </cellStyles>
  <dxfs count="146">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5" tint="0.39994506668294322"/>
        </patternFill>
      </fill>
    </dxf>
    <dxf>
      <fill>
        <patternFill>
          <bgColor theme="7" tint="0.79998168889431442"/>
        </patternFill>
      </fill>
    </dxf>
    <dxf>
      <fill>
        <patternFill>
          <bgColor theme="6" tint="-0.24994659260841701"/>
        </patternFill>
      </fill>
    </dxf>
    <dxf>
      <fill>
        <patternFill>
          <bgColor theme="7" tint="0.79998168889431442"/>
        </patternFill>
      </fill>
    </dxf>
    <dxf>
      <fill>
        <patternFill patternType="solid">
          <fgColor theme="7" tint="0.79995117038483843"/>
          <bgColor theme="7" tint="0.79998168889431442"/>
        </patternFill>
      </fill>
    </dxf>
    <dxf>
      <fill>
        <patternFill>
          <bgColor theme="9" tint="0.59996337778862885"/>
        </patternFill>
      </fill>
    </dxf>
    <dxf>
      <fill>
        <patternFill>
          <bgColor rgb="FFFF9999"/>
        </patternFill>
      </fill>
    </dxf>
    <dxf>
      <fill>
        <patternFill>
          <bgColor theme="9" tint="0.59996337778862885"/>
        </patternFill>
      </fill>
    </dxf>
    <dxf>
      <fill>
        <patternFill>
          <bgColor rgb="FFFF9999"/>
        </patternFill>
      </fill>
    </dxf>
    <dxf>
      <fill>
        <patternFill>
          <bgColor theme="1" tint="0.499984740745262"/>
        </patternFill>
      </fill>
    </dxf>
    <dxf>
      <fill>
        <patternFill>
          <bgColor theme="0" tint="-4.9989318521683403E-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rgb="FFCCFFCC"/>
        </patternFill>
      </fill>
    </dxf>
    <dxf>
      <fill>
        <patternFill>
          <bgColor rgb="FFCCFFCC"/>
        </patternFill>
      </fill>
    </dxf>
    <dxf>
      <fill>
        <patternFill>
          <bgColor theme="7" tint="0.79998168889431442"/>
        </patternFill>
      </fill>
    </dxf>
    <dxf>
      <fill>
        <patternFill>
          <bgColor rgb="FFCCFFCC"/>
        </patternFill>
      </fill>
    </dxf>
    <dxf>
      <fill>
        <patternFill>
          <bgColor rgb="FFCCFFCC"/>
        </patternFill>
      </fill>
    </dxf>
    <dxf>
      <fill>
        <patternFill>
          <bgColor rgb="FFCCFFCC"/>
        </patternFill>
      </fill>
    </dxf>
    <dxf>
      <fill>
        <patternFill>
          <bgColor rgb="FFCCFFCC"/>
        </patternFill>
      </fill>
    </dxf>
    <dxf>
      <font>
        <strike val="0"/>
      </font>
      <fill>
        <patternFill>
          <bgColor theme="1" tint="0.34998626667073579"/>
        </patternFill>
      </fill>
    </dxf>
    <dxf>
      <font>
        <strike val="0"/>
      </font>
      <fill>
        <patternFill>
          <bgColor theme="1" tint="0.34998626667073579"/>
        </patternFill>
      </fill>
    </dxf>
    <dxf>
      <font>
        <strike val="0"/>
      </font>
      <fill>
        <patternFill>
          <bgColor theme="1" tint="0.34998626667073579"/>
        </patternFill>
      </fill>
    </dxf>
    <dxf>
      <font>
        <strike val="0"/>
      </font>
      <fill>
        <patternFill>
          <bgColor theme="1" tint="0.34998626667073579"/>
        </patternFill>
      </fill>
    </dxf>
    <dxf>
      <fill>
        <patternFill>
          <bgColor theme="1" tint="0.34998626667073579"/>
        </patternFill>
      </fill>
    </dxf>
    <dxf>
      <fill>
        <patternFill>
          <bgColor theme="7" tint="0.79998168889431442"/>
        </patternFill>
      </fill>
    </dxf>
    <dxf>
      <fill>
        <patternFill>
          <bgColor theme="2" tint="-0.499984740745262"/>
        </patternFill>
      </fill>
    </dxf>
    <dxf>
      <font>
        <color theme="2" tint="-0.249977111117893"/>
      </font>
      <fill>
        <patternFill patternType="solid">
          <bgColor theme="2"/>
        </patternFill>
      </fill>
      <border>
        <left style="thin">
          <color theme="2"/>
        </left>
        <right style="thin">
          <color auto="1"/>
        </right>
      </border>
    </dxf>
    <dxf>
      <fill>
        <patternFill>
          <bgColor theme="7" tint="0.79998168889431442"/>
        </patternFill>
      </fill>
    </dxf>
    <dxf>
      <fill>
        <patternFill>
          <bgColor theme="0"/>
        </patternFill>
      </fill>
    </dxf>
    <dxf>
      <fill>
        <patternFill>
          <bgColor theme="0"/>
        </patternFill>
      </fill>
    </dxf>
    <dxf>
      <font>
        <color rgb="FF9C0006"/>
      </font>
      <fill>
        <patternFill>
          <bgColor rgb="FFFFC7CE"/>
        </patternFill>
      </fill>
    </dxf>
    <dxf>
      <fill>
        <patternFill>
          <bgColor theme="7" tint="0.79998168889431442"/>
        </patternFill>
      </fill>
    </dxf>
    <dxf>
      <fill>
        <patternFill>
          <bgColor theme="0"/>
        </patternFill>
      </fill>
    </dxf>
    <dxf>
      <font>
        <color theme="2" tint="-0.249977111117893"/>
      </font>
      <fill>
        <patternFill patternType="solid">
          <bgColor theme="2"/>
        </patternFill>
      </fill>
      <border>
        <left style="thin">
          <color theme="2"/>
        </left>
        <right style="thin">
          <color theme="2"/>
        </right>
      </border>
    </dxf>
    <dxf>
      <font>
        <color theme="2" tint="-0.249977111117893"/>
      </font>
      <fill>
        <patternFill patternType="solid">
          <bgColor theme="2"/>
        </patternFill>
      </fill>
      <border>
        <left style="thin">
          <color auto="1"/>
        </left>
        <right style="thin">
          <color theme="2"/>
        </right>
      </border>
    </dxf>
    <dxf>
      <fill>
        <patternFill>
          <bgColor theme="0"/>
        </patternFill>
      </fill>
    </dxf>
    <dxf>
      <fill>
        <patternFill>
          <bgColor theme="0"/>
        </patternFill>
      </fill>
    </dxf>
    <dxf>
      <fill>
        <patternFill>
          <bgColor theme="2" tint="-9.9948118533890809E-2"/>
        </patternFill>
      </fill>
    </dxf>
    <dxf>
      <fill>
        <patternFill>
          <bgColor rgb="FFFFCCCC"/>
        </patternFill>
      </fill>
    </dxf>
    <dxf>
      <fill>
        <patternFill>
          <bgColor rgb="FFFFCCCC"/>
        </patternFill>
      </fill>
    </dxf>
    <dxf>
      <fill>
        <patternFill>
          <bgColor theme="0"/>
        </patternFill>
      </fill>
    </dxf>
    <dxf>
      <fill>
        <patternFill>
          <bgColor theme="2" tint="-9.9948118533890809E-2"/>
        </patternFill>
      </fill>
    </dxf>
    <dxf>
      <fill>
        <patternFill>
          <bgColor theme="0"/>
        </patternFill>
      </fill>
    </dxf>
    <dxf>
      <fill>
        <patternFill>
          <bgColor theme="2" tint="-9.9948118533890809E-2"/>
        </patternFill>
      </fill>
    </dxf>
    <dxf>
      <fill>
        <patternFill>
          <bgColor theme="0"/>
        </patternFill>
      </fill>
    </dxf>
    <dxf>
      <fill>
        <patternFill>
          <bgColor theme="2" tint="-9.9948118533890809E-2"/>
        </patternFill>
      </fill>
    </dxf>
    <dxf>
      <fill>
        <patternFill>
          <bgColor theme="0"/>
        </patternFill>
      </fill>
    </dxf>
    <dxf>
      <fill>
        <patternFill>
          <bgColor theme="2" tint="-9.9948118533890809E-2"/>
        </patternFill>
      </fill>
    </dxf>
    <dxf>
      <fill>
        <patternFill>
          <bgColor theme="0"/>
        </patternFill>
      </fill>
    </dxf>
    <dxf>
      <fill>
        <patternFill>
          <bgColor theme="2" tint="-9.9948118533890809E-2"/>
        </patternFill>
      </fill>
    </dxf>
    <dxf>
      <fill>
        <patternFill>
          <bgColor theme="0"/>
        </patternFill>
      </fill>
    </dxf>
    <dxf>
      <fill>
        <patternFill>
          <bgColor theme="2" tint="-9.9948118533890809E-2"/>
        </patternFill>
      </fill>
    </dxf>
    <dxf>
      <fill>
        <patternFill>
          <bgColor theme="7" tint="0.79998168889431442"/>
        </patternFill>
      </fill>
    </dxf>
    <dxf>
      <fill>
        <patternFill>
          <bgColor theme="0"/>
        </patternFill>
      </fill>
    </dxf>
    <dxf>
      <fill>
        <patternFill>
          <bgColor theme="7" tint="0.79998168889431442"/>
        </patternFill>
      </fill>
    </dxf>
    <dxf>
      <fill>
        <patternFill>
          <bgColor theme="9" tint="0.59996337778862885"/>
        </patternFill>
      </fill>
    </dxf>
    <dxf>
      <fill>
        <patternFill>
          <bgColor theme="7" tint="0.59996337778862885"/>
        </patternFill>
      </fill>
    </dxf>
    <dxf>
      <fill>
        <patternFill>
          <bgColor theme="0"/>
        </patternFill>
      </fill>
    </dxf>
    <dxf>
      <fill>
        <patternFill>
          <bgColor theme="2" tint="-9.9948118533890809E-2"/>
        </patternFill>
      </fill>
    </dxf>
    <dxf>
      <fill>
        <patternFill>
          <bgColor theme="0"/>
        </patternFill>
      </fill>
    </dxf>
    <dxf>
      <fill>
        <patternFill>
          <bgColor theme="0"/>
        </patternFill>
      </fill>
    </dxf>
    <dxf>
      <fill>
        <patternFill>
          <bgColor theme="7" tint="0.79998168889431442"/>
        </patternFill>
      </fill>
    </dxf>
    <dxf>
      <fill>
        <patternFill>
          <bgColor theme="0"/>
        </patternFill>
      </fill>
    </dxf>
    <dxf>
      <fill>
        <patternFill>
          <bgColor theme="5" tint="0.39994506668294322"/>
        </patternFill>
      </fill>
    </dxf>
    <dxf>
      <fill>
        <patternFill>
          <bgColor theme="7" tint="0.79998168889431442"/>
        </patternFill>
      </fill>
    </dxf>
    <dxf>
      <fill>
        <patternFill>
          <bgColor rgb="FFFFCCCC"/>
        </patternFill>
      </fill>
    </dxf>
    <dxf>
      <fill>
        <patternFill>
          <bgColor rgb="FFFFCCCC"/>
        </patternFill>
      </fill>
    </dxf>
    <dxf>
      <fill>
        <patternFill>
          <bgColor theme="7" tint="0.79998168889431442"/>
        </patternFill>
      </fill>
    </dxf>
    <dxf>
      <fill>
        <patternFill>
          <bgColor theme="0"/>
        </patternFill>
      </fill>
    </dxf>
    <dxf>
      <font>
        <color rgb="FF9C5700"/>
      </font>
      <fill>
        <patternFill>
          <bgColor rgb="FFFFEB9C"/>
        </patternFill>
      </fill>
    </dxf>
    <dxf>
      <font>
        <color rgb="FF006100"/>
      </font>
      <fill>
        <patternFill>
          <bgColor rgb="FFC6EFCE"/>
        </patternFill>
      </fill>
    </dxf>
    <dxf>
      <fill>
        <patternFill>
          <bgColor theme="7" tint="0.79998168889431442"/>
        </patternFill>
      </fill>
    </dxf>
    <dxf>
      <font>
        <color rgb="FFFF0000"/>
      </font>
      <fill>
        <patternFill>
          <bgColor theme="0" tint="-0.14996795556505021"/>
        </patternFill>
      </fill>
    </dxf>
    <dxf>
      <font>
        <color theme="9" tint="-0.24994659260841701"/>
      </font>
      <fill>
        <patternFill>
          <bgColor theme="0" tint="-0.14996795556505021"/>
        </patternFill>
      </fill>
    </dxf>
    <dxf>
      <fill>
        <patternFill>
          <bgColor theme="7" tint="0.79998168889431442"/>
        </patternFill>
      </fill>
    </dxf>
    <dxf>
      <fill>
        <patternFill>
          <bgColor theme="2" tint="-0.49998474074526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79998168889431442"/>
        </patternFill>
      </fill>
    </dxf>
    <dxf>
      <fill>
        <patternFill>
          <bgColor theme="7" tint="0.79998168889431442"/>
        </patternFill>
      </fill>
    </dxf>
    <dxf>
      <fill>
        <patternFill>
          <bgColor theme="2" tint="-0.499984740745262"/>
        </patternFill>
      </fill>
    </dxf>
    <dxf>
      <fill>
        <patternFill>
          <bgColor theme="7" tint="0.79998168889431442"/>
        </patternFill>
      </fill>
    </dxf>
    <dxf>
      <fill>
        <patternFill>
          <bgColor theme="0"/>
        </patternFill>
      </fill>
    </dxf>
    <dxf>
      <fill>
        <patternFill>
          <bgColor theme="0"/>
        </patternFill>
      </fill>
    </dxf>
    <dxf>
      <fill>
        <patternFill>
          <bgColor theme="7" tint="0.79998168889431442"/>
        </patternFill>
      </fill>
    </dxf>
    <dxf>
      <fill>
        <patternFill>
          <bgColor theme="7" tint="0.79998168889431442"/>
        </patternFill>
      </fill>
    </dxf>
    <dxf>
      <fill>
        <patternFill>
          <bgColor theme="0"/>
        </patternFill>
      </fill>
    </dxf>
    <dxf>
      <fill>
        <patternFill>
          <bgColor theme="7" tint="0.79998168889431442"/>
        </patternFill>
      </fill>
    </dxf>
    <dxf>
      <fill>
        <patternFill>
          <bgColor theme="2" tint="-0.499984740745262"/>
        </patternFill>
      </fill>
    </dxf>
    <dxf>
      <fill>
        <patternFill>
          <bgColor theme="0"/>
        </patternFill>
      </fill>
    </dxf>
    <dxf>
      <fill>
        <patternFill>
          <bgColor theme="7" tint="0.79998168889431442"/>
        </patternFill>
      </fill>
    </dxf>
    <dxf>
      <fill>
        <patternFill>
          <bgColor theme="2" tint="-0.499984740745262"/>
        </patternFill>
      </fill>
    </dxf>
    <dxf>
      <fill>
        <patternFill>
          <bgColor theme="7" tint="0.79998168889431442"/>
        </patternFill>
      </fill>
    </dxf>
    <dxf>
      <fill>
        <patternFill>
          <bgColor theme="2" tint="-0.499984740745262"/>
        </patternFill>
      </fill>
    </dxf>
    <dxf>
      <fill>
        <patternFill>
          <bgColor theme="1" tint="0.49998474074526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ill>
        <patternFill>
          <bgColor theme="1" tint="0.499984740745262"/>
        </patternFill>
      </fill>
    </dxf>
    <dxf>
      <fill>
        <patternFill>
          <bgColor theme="1" tint="0.499984740745262"/>
        </patternFill>
      </fill>
    </dxf>
    <dxf>
      <fill>
        <patternFill>
          <bgColor theme="7" tint="0.79998168889431442"/>
        </patternFill>
      </fill>
    </dxf>
    <dxf>
      <fill>
        <patternFill>
          <bgColor theme="7" tint="0.79998168889431442"/>
        </patternFill>
      </fill>
    </dxf>
    <dxf>
      <fill>
        <patternFill>
          <bgColor theme="2" tint="-0.499984740745262"/>
        </patternFill>
      </fill>
    </dxf>
    <dxf>
      <fill>
        <patternFill>
          <bgColor theme="2" tint="-0.499984740745262"/>
        </patternFill>
      </fill>
    </dxf>
    <dxf>
      <fill>
        <patternFill>
          <bgColor theme="0"/>
        </patternFill>
      </fill>
    </dxf>
    <dxf>
      <fill>
        <patternFill>
          <bgColor theme="7" tint="0.79998168889431442"/>
        </patternFill>
      </fill>
    </dxf>
    <dxf>
      <fill>
        <patternFill>
          <bgColor theme="2" tint="-0.499984740745262"/>
        </patternFill>
      </fill>
    </dxf>
    <dxf>
      <fill>
        <patternFill>
          <bgColor theme="2" tint="-0.499984740745262"/>
        </patternFill>
      </fill>
    </dxf>
    <dxf>
      <fill>
        <patternFill>
          <bgColor theme="2" tint="-0.499984740745262"/>
        </patternFill>
      </fill>
    </dxf>
    <dxf>
      <fill>
        <patternFill>
          <bgColor theme="2" tint="-0.499984740745262"/>
        </patternFill>
      </fill>
    </dxf>
    <dxf>
      <fill>
        <patternFill>
          <bgColor theme="2" tint="-0.499984740745262"/>
        </patternFill>
      </fill>
    </dxf>
  </dxfs>
  <tableStyles count="0" defaultTableStyle="TableStyleMedium2" defaultPivotStyle="PivotStyleLight16"/>
  <colors>
    <mruColors>
      <color rgb="FFFF9999"/>
      <color rgb="FF3366FF"/>
      <color rgb="FF62A60E"/>
      <color rgb="FFB94917"/>
      <color rgb="FF862041"/>
      <color rgb="FF006939"/>
      <color rgb="FFFFFFCC"/>
      <color rgb="FF0175B5"/>
      <color rgb="FF007390"/>
      <color rgb="FF1006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hyperlink" Target="https://www.gov.uk/government/publications/england-woodland-creation-offer-application-form" TargetMode="External"/><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hyperlink" Target="https://www.gov.uk/guidance/fast-track-applications-for-woodland-creation#:~:text=in%2012%20weeks.-,Fast%20Track%20criteria,all%20the%20information%20we%20need" TargetMode="External"/><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hyperlink" Target="https://www.gov.uk/government/publications/forestry-commission-agent-authority-form" TargetMode="External"/><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8.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0.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1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12.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hyperlink" Target="https://www.gov.uk/government/publications/england-woodland-creation-offer-application-form" TargetMode="External"/></Relationships>
</file>

<file path=xl/drawings/_rels/drawing18.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19.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3.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7.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oneCellAnchor>
    <xdr:from>
      <xdr:col>0</xdr:col>
      <xdr:colOff>123825</xdr:colOff>
      <xdr:row>2</xdr:row>
      <xdr:rowOff>123825</xdr:rowOff>
    </xdr:from>
    <xdr:ext cx="13801724" cy="1219200"/>
    <xdr:sp macro="" textlink="">
      <xdr:nvSpPr>
        <xdr:cNvPr id="22" name="TextBox 2">
          <a:extLst>
            <a:ext uri="{FF2B5EF4-FFF2-40B4-BE49-F238E27FC236}">
              <a16:creationId xmlns:a16="http://schemas.microsoft.com/office/drawing/2014/main" id="{00000000-0008-0000-0000-000016000000}"/>
            </a:ext>
          </a:extLst>
        </xdr:cNvPr>
        <xdr:cNvSpPr txBox="1"/>
      </xdr:nvSpPr>
      <xdr:spPr>
        <a:xfrm>
          <a:off x="123825" y="819150"/>
          <a:ext cx="13801724" cy="12192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200" b="1">
              <a:latin typeface="Verdana" panose="020B0604030504040204" pitchFamily="34" charset="0"/>
              <a:ea typeface="Verdana" panose="020B0604030504040204" pitchFamily="34" charset="0"/>
            </a:rPr>
            <a:t>Guidance on completing your application to the England Woodland Creation Offer</a:t>
          </a:r>
        </a:p>
        <a:p>
          <a:endParaRPr lang="en-GB" sz="1000">
            <a:latin typeface="Verdana" panose="020B0604030504040204" pitchFamily="34" charset="0"/>
            <a:ea typeface="Verdana" panose="020B0604030504040204" pitchFamily="34" charset="0"/>
          </a:endParaRPr>
        </a:p>
        <a:p>
          <a:r>
            <a:rPr lang="en-GB" sz="1000">
              <a:latin typeface="Verdana" panose="020B0604030504040204" pitchFamily="34" charset="0"/>
              <a:ea typeface="Verdana" panose="020B0604030504040204" pitchFamily="34" charset="0"/>
            </a:rPr>
            <a:t>There are specific instructions for completing each worksheet in this Application Form. These are placed at the top of each worksheet, in a grey box, like this one</a:t>
          </a:r>
          <a:r>
            <a:rPr lang="en-GB" sz="1000" b="0">
              <a:latin typeface="Verdana" panose="020B0604030504040204" pitchFamily="34" charset="0"/>
              <a:ea typeface="Verdana" panose="020B0604030504040204" pitchFamily="34" charset="0"/>
            </a:rPr>
            <a:t>.</a:t>
          </a:r>
          <a:r>
            <a:rPr lang="en-GB" sz="1000" b="1">
              <a:latin typeface="Verdana" panose="020B0604030504040204" pitchFamily="34" charset="0"/>
              <a:ea typeface="Verdana" panose="020B0604030504040204" pitchFamily="34" charset="0"/>
            </a:rPr>
            <a:t> </a:t>
          </a:r>
          <a:r>
            <a:rPr lang="en-GB" sz="1000" b="0">
              <a:latin typeface="Verdana" panose="020B0604030504040204" pitchFamily="34" charset="0"/>
              <a:ea typeface="Verdana" panose="020B0604030504040204" pitchFamily="34" charset="0"/>
            </a:rPr>
            <a:t>You should read the instructions before scrolling down or across to complete the required fields in each worksheet. </a:t>
          </a:r>
          <a:r>
            <a:rPr lang="en-GB" sz="1000">
              <a:latin typeface="Verdana" panose="020B0604030504040204" pitchFamily="34" charset="0"/>
              <a:ea typeface="Verdana" panose="020B0604030504040204" pitchFamily="34" charset="0"/>
            </a:rPr>
            <a:t>If you are viewing the form in MS Excel, all mandatory cells will be highlighted in yellow until they are completed (this functionality may not be available if opening the form in other software platforms). Cells that do not require input from you will be filled in grey and will usually be locked for editing. Some cells require entries to be in a particular format. You will see an error message if your entry does not match the required format. Several questions require you to select an answer from a dropdown list; this will be indicated in the question or column heading. You must complete your Application in English and any</a:t>
          </a:r>
          <a:r>
            <a:rPr lang="en-GB" sz="1000" baseline="0">
              <a:latin typeface="Verdana" panose="020B0604030504040204" pitchFamily="34" charset="0"/>
              <a:ea typeface="Verdana" panose="020B0604030504040204" pitchFamily="34" charset="0"/>
            </a:rPr>
            <a:t> financial values must be provided in Sterling, or your Application will be rejected.</a:t>
          </a:r>
        </a:p>
        <a:p>
          <a:endParaRPr lang="en-GB" sz="1000" baseline="0">
            <a:latin typeface="Verdana" panose="020B0604030504040204" pitchFamily="34" charset="0"/>
            <a:ea typeface="Verdana" panose="020B0604030504040204" pitchFamily="34" charset="0"/>
          </a:endParaRPr>
        </a:p>
        <a:p>
          <a:endParaRPr lang="en-GB" sz="1000" b="0" baseline="0">
            <a:latin typeface="Verdana" panose="020B0604030504040204" pitchFamily="34" charset="0"/>
            <a:ea typeface="Verdana" panose="020B0604030504040204" pitchFamily="34" charset="0"/>
          </a:endParaRPr>
        </a:p>
      </xdr:txBody>
    </xdr:sp>
    <xdr:clientData/>
  </xdr:oneCellAnchor>
  <xdr:twoCellAnchor>
    <xdr:from>
      <xdr:col>0</xdr:col>
      <xdr:colOff>0</xdr:colOff>
      <xdr:row>0</xdr:row>
      <xdr:rowOff>0</xdr:rowOff>
    </xdr:from>
    <xdr:to>
      <xdr:col>2</xdr:col>
      <xdr:colOff>552450</xdr:colOff>
      <xdr:row>1</xdr:row>
      <xdr:rowOff>38100</xdr:rowOff>
    </xdr:to>
    <xdr:sp macro="" textlink="">
      <xdr:nvSpPr>
        <xdr:cNvPr id="4" name="TextBox 3">
          <a:extLst>
            <a:ext uri="{FF2B5EF4-FFF2-40B4-BE49-F238E27FC236}">
              <a16:creationId xmlns:a16="http://schemas.microsoft.com/office/drawing/2014/main" id="{F08BC7D3-D2E5-4992-AABE-F1FED4D91234}"/>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oneCellAnchor>
    <xdr:from>
      <xdr:col>1</xdr:col>
      <xdr:colOff>28574</xdr:colOff>
      <xdr:row>20</xdr:row>
      <xdr:rowOff>19049</xdr:rowOff>
    </xdr:from>
    <xdr:ext cx="13630275" cy="2495551"/>
    <xdr:sp macro="" textlink="">
      <xdr:nvSpPr>
        <xdr:cNvPr id="5" name="TextBox 4">
          <a:extLst>
            <a:ext uri="{FF2B5EF4-FFF2-40B4-BE49-F238E27FC236}">
              <a16:creationId xmlns:a16="http://schemas.microsoft.com/office/drawing/2014/main" id="{9C26FDA0-ACF8-5D85-844A-1CD77C4D1321}"/>
            </a:ext>
          </a:extLst>
        </xdr:cNvPr>
        <xdr:cNvSpPr txBox="1"/>
      </xdr:nvSpPr>
      <xdr:spPr>
        <a:xfrm>
          <a:off x="200024" y="5553074"/>
          <a:ext cx="13630275" cy="24955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200" b="1">
              <a:solidFill>
                <a:schemeClr val="tx1"/>
              </a:solidFill>
              <a:effectLst/>
              <a:latin typeface="Verdana" panose="020B0604030504040204" pitchFamily="34" charset="0"/>
              <a:ea typeface="Verdana" panose="020B0604030504040204" pitchFamily="34" charset="0"/>
              <a:cs typeface="+mn-cs"/>
            </a:rPr>
            <a:t>Requests for Further Information after Receiving your Application Form</a:t>
          </a:r>
          <a:endParaRPr lang="en-GB" sz="1200">
            <a:solidFill>
              <a:schemeClr val="tx1"/>
            </a:solidFill>
            <a:effectLst/>
            <a:latin typeface="Verdana" panose="020B0604030504040204" pitchFamily="34" charset="0"/>
            <a:ea typeface="Verdana" panose="020B0604030504040204" pitchFamily="34" charset="0"/>
            <a:cs typeface="+mn-cs"/>
          </a:endParaRPr>
        </a:p>
        <a:p>
          <a:r>
            <a:rPr lang="en-GB" sz="1000">
              <a:solidFill>
                <a:schemeClr val="tx1"/>
              </a:solidFill>
              <a:effectLst/>
              <a:latin typeface="Verdana" panose="020B0604030504040204" pitchFamily="34" charset="0"/>
              <a:ea typeface="Verdana" panose="020B0604030504040204" pitchFamily="34" charset="0"/>
              <a:cs typeface="+mn-cs"/>
            </a:rPr>
            <a:t>Sometimes we will ask for further information or actions from you so that we can progress your application. In this case, we will let you know what is needed, and send you a 'chaser' letter if you do not respond after two weeks. We will send you a maximum of three 'chaser' letters and then put your application on hold.</a:t>
          </a:r>
        </a:p>
        <a:p>
          <a:endParaRPr lang="en-GB" sz="1000" b="1">
            <a:latin typeface="Verdana" panose="020B0604030504040204" pitchFamily="34" charset="0"/>
            <a:ea typeface="Verdana" panose="020B0604030504040204" pitchFamily="34" charset="0"/>
          </a:endParaRPr>
        </a:p>
        <a:p>
          <a:r>
            <a:rPr lang="en-GB" sz="1200" b="1">
              <a:latin typeface="Verdana" panose="020B0604030504040204" pitchFamily="34" charset="0"/>
              <a:ea typeface="Verdana" panose="020B0604030504040204" pitchFamily="34" charset="0"/>
            </a:rPr>
            <a:t>Returning the Application Form</a:t>
          </a:r>
        </a:p>
        <a:p>
          <a:pPr marL="0" marR="0" lvl="0" indent="0" defTabSz="914400" eaLnBrk="1" fontAlgn="auto" latinLnBrk="0" hangingPunct="1">
            <a:lnSpc>
              <a:spcPct val="100000"/>
            </a:lnSpc>
            <a:spcBef>
              <a:spcPts val="0"/>
            </a:spcBef>
            <a:spcAft>
              <a:spcPts val="0"/>
            </a:spcAft>
            <a:buClrTx/>
            <a:buSzTx/>
            <a:buFontTx/>
            <a:buNone/>
            <a:tabLst/>
            <a:defRPr/>
          </a:pPr>
          <a:r>
            <a:rPr lang="en-GB" sz="1000">
              <a:latin typeface="Verdana" panose="020B0604030504040204" pitchFamily="34" charset="0"/>
              <a:ea typeface="Verdana" panose="020B0604030504040204" pitchFamily="34" charset="0"/>
            </a:rPr>
            <a:t>You must complete a PDF Declaration Form alongside this Application Form.</a:t>
          </a:r>
          <a:r>
            <a:rPr lang="en-GB" sz="1000">
              <a:solidFill>
                <a:schemeClr val="tx1"/>
              </a:solidFill>
              <a:effectLst/>
              <a:latin typeface="Verdana" panose="020B0604030504040204" pitchFamily="34" charset="0"/>
              <a:ea typeface="Verdana" panose="020B0604030504040204" pitchFamily="34" charset="0"/>
              <a:cs typeface="+mn-cs"/>
            </a:rPr>
            <a:t> Instructions for submitting your application can be found</a:t>
          </a:r>
          <a:r>
            <a:rPr lang="en-GB" sz="1000" baseline="0">
              <a:solidFill>
                <a:schemeClr val="tx1"/>
              </a:solidFill>
              <a:effectLst/>
              <a:latin typeface="Verdana" panose="020B0604030504040204" pitchFamily="34" charset="0"/>
              <a:ea typeface="Verdana" panose="020B0604030504040204" pitchFamily="34" charset="0"/>
              <a:cs typeface="+mn-cs"/>
            </a:rPr>
            <a:t> on the Declaration Form.</a:t>
          </a:r>
          <a:endParaRPr lang="en-GB" sz="1000">
            <a:effectLst/>
            <a:latin typeface="Verdana" panose="020B0604030504040204" pitchFamily="34" charset="0"/>
            <a:ea typeface="Verdana" panose="020B0604030504040204" pitchFamily="34" charset="0"/>
          </a:endParaRPr>
        </a:p>
        <a:p>
          <a:r>
            <a:rPr lang="en-GB" sz="1000">
              <a:solidFill>
                <a:schemeClr val="tx1"/>
              </a:solidFill>
              <a:effectLst/>
              <a:latin typeface="Verdana" panose="020B0604030504040204" pitchFamily="34" charset="0"/>
              <a:ea typeface="Verdana" panose="020B0604030504040204" pitchFamily="34" charset="0"/>
              <a:cs typeface="+mn-cs"/>
            </a:rPr>
            <a:t>Please do not convert this file to .pdf or any other format before emailing.  </a:t>
          </a:r>
          <a:endParaRPr lang="en-GB" sz="1000">
            <a:latin typeface="Verdana" panose="020B0604030504040204" pitchFamily="34" charset="0"/>
            <a:ea typeface="Verdana" panose="020B0604030504040204" pitchFamily="34" charset="0"/>
          </a:endParaRPr>
        </a:p>
        <a:p>
          <a:endParaRPr lang="en-GB" sz="1000">
            <a:latin typeface="Verdana" panose="020B0604030504040204" pitchFamily="34" charset="0"/>
            <a:ea typeface="Verdana" panose="020B0604030504040204" pitchFamily="34" charset="0"/>
          </a:endParaRPr>
        </a:p>
        <a:p>
          <a:r>
            <a:rPr lang="en-GB" sz="1200" b="1">
              <a:latin typeface="Verdana" panose="020B0604030504040204" pitchFamily="34" charset="0"/>
              <a:ea typeface="Verdana" panose="020B0604030504040204" pitchFamily="34" charset="0"/>
            </a:rPr>
            <a:t>Printing the Application Form</a:t>
          </a:r>
        </a:p>
        <a:p>
          <a:r>
            <a:rPr lang="en-GB" sz="1000">
              <a:latin typeface="Verdana" panose="020B0604030504040204" pitchFamily="34" charset="0"/>
              <a:ea typeface="Verdana" panose="020B0604030504040204" pitchFamily="34" charset="0"/>
            </a:rPr>
            <a:t>If you wish to print this form, please do not use 'Page Layout' on the View tab as it will reset the print area and prevent some parts from printing correctly. If this happens, you will need to set your own print area for each of these worksheets by clicking on the 'Page Layout' tab at the top, selecting the area you wish to print, and clicking on Print Area &gt; Set Print Area. The pre-set print area has been chosen so that instruction boxes, such as this, will not print.</a:t>
          </a:r>
        </a:p>
        <a:p>
          <a:endParaRPr lang="en-GB" sz="1000">
            <a:latin typeface="Verdana" panose="020B0604030504040204" pitchFamily="34" charset="0"/>
            <a:ea typeface="Verdana" panose="020B0604030504040204" pitchFamily="34" charset="0"/>
          </a:endParaRPr>
        </a:p>
        <a:p>
          <a:r>
            <a:rPr lang="en-GB" sz="1000">
              <a:latin typeface="Verdana" panose="020B0604030504040204" pitchFamily="34" charset="0"/>
              <a:ea typeface="Verdana" panose="020B0604030504040204" pitchFamily="34" charset="0"/>
            </a:rPr>
            <a:t>If</a:t>
          </a:r>
          <a:r>
            <a:rPr lang="en-GB" sz="1000" baseline="0">
              <a:latin typeface="Verdana" panose="020B0604030504040204" pitchFamily="34" charset="0"/>
              <a:ea typeface="Verdana" panose="020B0604030504040204" pitchFamily="34" charset="0"/>
            </a:rPr>
            <a:t> you need help with this form, please email: EWCO@forestrycommission.gov.uk.</a:t>
          </a:r>
          <a:endParaRPr lang="en-GB" sz="1000">
            <a:latin typeface="Verdana" panose="020B0604030504040204" pitchFamily="34" charset="0"/>
            <a:ea typeface="Verdana" panose="020B0604030504040204" pitchFamily="34" charset="0"/>
          </a:endParaRPr>
        </a:p>
      </xdr:txBody>
    </xdr:sp>
    <xdr:clientData/>
  </xdr:oneCellAnchor>
  <xdr:twoCellAnchor editAs="oneCell">
    <xdr:from>
      <xdr:col>5</xdr:col>
      <xdr:colOff>1511300</xdr:colOff>
      <xdr:row>1</xdr:row>
      <xdr:rowOff>6350</xdr:rowOff>
    </xdr:from>
    <xdr:to>
      <xdr:col>6</xdr:col>
      <xdr:colOff>1731</xdr:colOff>
      <xdr:row>2</xdr:row>
      <xdr:rowOff>25811</xdr:rowOff>
    </xdr:to>
    <xdr:pic>
      <xdr:nvPicPr>
        <xdr:cNvPr id="7" name="Picture 6">
          <a:extLst>
            <a:ext uri="{FF2B5EF4-FFF2-40B4-BE49-F238E27FC236}">
              <a16:creationId xmlns:a16="http://schemas.microsoft.com/office/drawing/2014/main" id="{518F0DD1-F02D-4C8A-95BF-20B1BC09F3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064875" y="196850"/>
          <a:ext cx="2919556" cy="5242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114300</xdr:colOff>
      <xdr:row>3</xdr:row>
      <xdr:rowOff>1323975</xdr:rowOff>
    </xdr:from>
    <xdr:ext cx="4011676" cy="248209"/>
    <xdr:sp macro="" textlink="">
      <xdr:nvSpPr>
        <xdr:cNvPr id="2" name="TextBox 1">
          <a:hlinkClick xmlns:r="http://schemas.openxmlformats.org/officeDocument/2006/relationships" r:id="rId2"/>
          <a:extLst>
            <a:ext uri="{FF2B5EF4-FFF2-40B4-BE49-F238E27FC236}">
              <a16:creationId xmlns:a16="http://schemas.microsoft.com/office/drawing/2014/main" id="{2F1693F3-7FDB-49A8-3B32-2A446829A4A5}"/>
            </a:ext>
          </a:extLst>
        </xdr:cNvPr>
        <xdr:cNvSpPr txBox="1"/>
      </xdr:nvSpPr>
      <xdr:spPr>
        <a:xfrm>
          <a:off x="114300" y="2162175"/>
          <a:ext cx="4011676" cy="2482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GB" sz="1000">
              <a:latin typeface="Verdana" panose="020B0604030504040204" pitchFamily="34" charset="0"/>
              <a:ea typeface="Verdana" panose="020B0604030504040204" pitchFamily="34" charset="0"/>
            </a:rPr>
            <a:t>Please see the </a:t>
          </a:r>
          <a:r>
            <a:rPr lang="en-GB" sz="1000" u="sng">
              <a:solidFill>
                <a:srgbClr val="0070C0"/>
              </a:solidFill>
              <a:latin typeface="Verdana" panose="020B0604030504040204" pitchFamily="34" charset="0"/>
              <a:ea typeface="Verdana" panose="020B0604030504040204" pitchFamily="34" charset="0"/>
            </a:rPr>
            <a:t>EWCO Grant Manual</a:t>
          </a:r>
          <a:r>
            <a:rPr lang="en-GB" sz="1000" u="none">
              <a:solidFill>
                <a:srgbClr val="0070C0"/>
              </a:solidFill>
              <a:latin typeface="Verdana" panose="020B0604030504040204" pitchFamily="34" charset="0"/>
              <a:ea typeface="Verdana" panose="020B0604030504040204" pitchFamily="34" charset="0"/>
            </a:rPr>
            <a:t> </a:t>
          </a:r>
          <a:r>
            <a:rPr lang="en-GB" sz="1000">
              <a:latin typeface="Verdana" panose="020B0604030504040204" pitchFamily="34" charset="0"/>
              <a:ea typeface="Verdana" panose="020B0604030504040204" pitchFamily="34" charset="0"/>
            </a:rPr>
            <a:t>for further information.</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xdr:col>
      <xdr:colOff>29729</xdr:colOff>
      <xdr:row>3</xdr:row>
      <xdr:rowOff>31463</xdr:rowOff>
    </xdr:from>
    <xdr:to>
      <xdr:col>2</xdr:col>
      <xdr:colOff>3400425</xdr:colOff>
      <xdr:row>3</xdr:row>
      <xdr:rowOff>485775</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210704" y="850613"/>
          <a:ext cx="8237971" cy="454312"/>
        </a:xfrm>
        <a:prstGeom prst="rect">
          <a:avLst/>
        </a:prstGeom>
        <a:solidFill>
          <a:schemeClr val="accent3">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Verdana" panose="020B0604030504040204" pitchFamily="34" charset="0"/>
              <a:ea typeface="Verdana" panose="020B0604030504040204" pitchFamily="34" charset="0"/>
            </a:rPr>
            <a:t>Please complete</a:t>
          </a:r>
          <a:r>
            <a:rPr lang="en-GB" sz="1100" baseline="0">
              <a:latin typeface="Verdana" panose="020B0604030504040204" pitchFamily="34" charset="0"/>
              <a:ea typeface="Verdana" panose="020B0604030504040204" pitchFamily="34" charset="0"/>
            </a:rPr>
            <a:t> the basic application details below so that your application can be identified. A unique EWCO reference will be allocated by the Forestry Commission on receipt of your application. </a:t>
          </a:r>
          <a:endParaRPr lang="en-GB" sz="1100">
            <a:latin typeface="Verdana" panose="020B0604030504040204" pitchFamily="34" charset="0"/>
            <a:ea typeface="Verdana" panose="020B0604030504040204" pitchFamily="34" charset="0"/>
          </a:endParaRPr>
        </a:p>
      </xdr:txBody>
    </xdr:sp>
    <xdr:clientData/>
  </xdr:twoCellAnchor>
  <xdr:twoCellAnchor editAs="oneCell">
    <xdr:from>
      <xdr:col>2</xdr:col>
      <xdr:colOff>914399</xdr:colOff>
      <xdr:row>0</xdr:row>
      <xdr:rowOff>142875</xdr:rowOff>
    </xdr:from>
    <xdr:to>
      <xdr:col>2</xdr:col>
      <xdr:colOff>3830780</xdr:colOff>
      <xdr:row>1</xdr:row>
      <xdr:rowOff>476661</xdr:rowOff>
    </xdr:to>
    <xdr:pic>
      <xdr:nvPicPr>
        <xdr:cNvPr id="6" name="Picture 5">
          <a:extLst>
            <a:ext uri="{FF2B5EF4-FFF2-40B4-BE49-F238E27FC236}">
              <a16:creationId xmlns:a16="http://schemas.microsoft.com/office/drawing/2014/main" id="{5F66D513-A859-45DD-ABF5-B6E158A4E6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34049" y="142875"/>
          <a:ext cx="2916381" cy="5242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133351</xdr:colOff>
      <xdr:row>23</xdr:row>
      <xdr:rowOff>238125</xdr:rowOff>
    </xdr:from>
    <xdr:ext cx="8467724" cy="504825"/>
    <xdr:sp macro="" textlink="">
      <xdr:nvSpPr>
        <xdr:cNvPr id="4" name="TextBox 3">
          <a:hlinkClick xmlns:r="http://schemas.openxmlformats.org/officeDocument/2006/relationships" r:id="rId2"/>
          <a:extLst>
            <a:ext uri="{FF2B5EF4-FFF2-40B4-BE49-F238E27FC236}">
              <a16:creationId xmlns:a16="http://schemas.microsoft.com/office/drawing/2014/main" id="{F12AA802-E7B2-B83A-E214-2AC6148E6960}"/>
            </a:ext>
          </a:extLst>
        </xdr:cNvPr>
        <xdr:cNvSpPr txBox="1"/>
      </xdr:nvSpPr>
      <xdr:spPr>
        <a:xfrm>
          <a:off x="133351" y="9105900"/>
          <a:ext cx="8467724" cy="5048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latin typeface="Verdana" panose="020B0604030504040204" pitchFamily="34" charset="0"/>
              <a:ea typeface="Verdana" panose="020B0604030504040204" pitchFamily="34" charset="0"/>
            </a:rPr>
            <a:t>If your application is in a low sensitivity area</a:t>
          </a:r>
          <a:r>
            <a:rPr lang="en-GB" sz="1100" baseline="0">
              <a:latin typeface="Verdana" panose="020B0604030504040204" pitchFamily="34" charset="0"/>
              <a:ea typeface="Verdana" panose="020B0604030504040204" pitchFamily="34" charset="0"/>
            </a:rPr>
            <a:t> for woodland creation, you may be eligible for the Woodland Creation Fast Track and the Low Sensitivity Land Payment. You can check eligibility criteria on </a:t>
          </a:r>
          <a:r>
            <a:rPr lang="en-GB" sz="1100" u="sng" baseline="0">
              <a:solidFill>
                <a:schemeClr val="accent1"/>
              </a:solidFill>
              <a:latin typeface="Verdana" panose="020B0604030504040204" pitchFamily="34" charset="0"/>
              <a:ea typeface="Verdana" panose="020B0604030504040204" pitchFamily="34" charset="0"/>
            </a:rPr>
            <a:t>GOV.UK</a:t>
          </a:r>
          <a:r>
            <a:rPr lang="en-GB" sz="1100" u="none" baseline="0">
              <a:solidFill>
                <a:sysClr val="windowText" lastClr="000000"/>
              </a:solidFill>
              <a:latin typeface="Verdana" panose="020B0604030504040204" pitchFamily="34" charset="0"/>
              <a:ea typeface="Verdana" panose="020B0604030504040204" pitchFamily="34" charset="0"/>
            </a:rPr>
            <a:t>.</a:t>
          </a:r>
          <a:endParaRPr lang="en-GB" sz="1100" u="none">
            <a:solidFill>
              <a:sysClr val="windowText" lastClr="000000"/>
            </a:solidFill>
            <a:latin typeface="Verdana" panose="020B0604030504040204" pitchFamily="34" charset="0"/>
            <a:ea typeface="Verdana" panose="020B0604030504040204" pitchFamily="34" charset="0"/>
          </a:endParaRPr>
        </a:p>
      </xdr:txBody>
    </xdr:sp>
    <xdr:clientData/>
  </xdr:oneCellAnchor>
  <xdr:twoCellAnchor>
    <xdr:from>
      <xdr:col>0</xdr:col>
      <xdr:colOff>0</xdr:colOff>
      <xdr:row>0</xdr:row>
      <xdr:rowOff>0</xdr:rowOff>
    </xdr:from>
    <xdr:to>
      <xdr:col>1</xdr:col>
      <xdr:colOff>2543175</xdr:colOff>
      <xdr:row>1</xdr:row>
      <xdr:rowOff>38100</xdr:rowOff>
    </xdr:to>
    <xdr:sp macro="" textlink="">
      <xdr:nvSpPr>
        <xdr:cNvPr id="5" name="TextBox 4">
          <a:extLst>
            <a:ext uri="{FF2B5EF4-FFF2-40B4-BE49-F238E27FC236}">
              <a16:creationId xmlns:a16="http://schemas.microsoft.com/office/drawing/2014/main" id="{935FF000-26F1-48EC-BADB-83100C5E7A2F}"/>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142875</xdr:colOff>
      <xdr:row>2</xdr:row>
      <xdr:rowOff>104775</xdr:rowOff>
    </xdr:from>
    <xdr:to>
      <xdr:col>5</xdr:col>
      <xdr:colOff>9525</xdr:colOff>
      <xdr:row>4</xdr:row>
      <xdr:rowOff>0</xdr:rowOff>
    </xdr:to>
    <xdr:sp macro="" textlink="">
      <xdr:nvSpPr>
        <xdr:cNvPr id="2" name="TextBox 1">
          <a:extLst>
            <a:ext uri="{FF2B5EF4-FFF2-40B4-BE49-F238E27FC236}">
              <a16:creationId xmlns:a16="http://schemas.microsoft.com/office/drawing/2014/main" id="{D2685F4C-F264-4DA7-BCFC-4973D4251DF6}"/>
            </a:ext>
          </a:extLst>
        </xdr:cNvPr>
        <xdr:cNvSpPr txBox="1"/>
      </xdr:nvSpPr>
      <xdr:spPr>
        <a:xfrm>
          <a:off x="142875" y="800100"/>
          <a:ext cx="8267700"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100" b="0" i="0" u="none" strike="noStrike" baseline="0">
              <a:solidFill>
                <a:schemeClr val="dk1"/>
              </a:solidFill>
              <a:latin typeface="Verdana" panose="020B0604030504040204" pitchFamily="34" charset="0"/>
              <a:ea typeface="Verdana" panose="020B0604030504040204" pitchFamily="34" charset="0"/>
              <a:cs typeface="+mn-cs"/>
            </a:rPr>
            <a:t>You must be registered with the Rural Payment service and have an SBI number before applying. </a:t>
          </a:r>
        </a:p>
        <a:p>
          <a:pPr algn="l"/>
          <a:r>
            <a:rPr lang="en-GB" sz="1100" b="0" i="0" u="none" strike="noStrike" baseline="0">
              <a:solidFill>
                <a:schemeClr val="dk1"/>
              </a:solidFill>
              <a:latin typeface="Verdana" panose="020B0604030504040204" pitchFamily="34" charset="0"/>
              <a:ea typeface="Verdana" panose="020B0604030504040204" pitchFamily="34" charset="0"/>
              <a:cs typeface="+mn-cs"/>
            </a:rPr>
            <a:t>See Section 5.1 of the EWCO Grant Manual for further guidance.</a:t>
          </a:r>
        </a:p>
        <a:p>
          <a:pPr algn="l"/>
          <a:endParaRPr lang="en-GB" sz="1100" b="0" i="0" u="none" strike="noStrike" baseline="0">
            <a:solidFill>
              <a:schemeClr val="dk1"/>
            </a:solidFill>
            <a:latin typeface="Verdana" panose="020B0604030504040204" pitchFamily="34" charset="0"/>
            <a:ea typeface="Verdana" panose="020B0604030504040204" pitchFamily="34" charset="0"/>
            <a:cs typeface="+mn-cs"/>
          </a:endParaRPr>
        </a:p>
        <a:p>
          <a:pPr algn="l"/>
          <a:r>
            <a:rPr lang="en-GB" sz="1100" b="0" i="0" u="none" strike="noStrike" baseline="0">
              <a:solidFill>
                <a:schemeClr val="dk1"/>
              </a:solidFill>
              <a:latin typeface="Verdana" panose="020B0604030504040204" pitchFamily="34" charset="0"/>
              <a:ea typeface="Verdana" panose="020B0604030504040204" pitchFamily="34" charset="0"/>
              <a:cs typeface="+mn-cs"/>
            </a:rPr>
            <a:t>If you do not have a company or charity number, you must state this in the box provided. Failure to do so will result in the application form being considered incomplete and we will return it to you. </a:t>
          </a:r>
          <a:endParaRPr lang="en-GB" sz="1050">
            <a:latin typeface="Verdana" panose="020B0604030504040204" pitchFamily="34" charset="0"/>
            <a:ea typeface="Verdana" panose="020B0604030504040204" pitchFamily="34" charset="0"/>
          </a:endParaRPr>
        </a:p>
      </xdr:txBody>
    </xdr:sp>
    <xdr:clientData/>
  </xdr:twoCellAnchor>
  <xdr:twoCellAnchor editAs="oneCell">
    <xdr:from>
      <xdr:col>3</xdr:col>
      <xdr:colOff>114300</xdr:colOff>
      <xdr:row>0</xdr:row>
      <xdr:rowOff>168275</xdr:rowOff>
    </xdr:from>
    <xdr:to>
      <xdr:col>5</xdr:col>
      <xdr:colOff>20781</xdr:colOff>
      <xdr:row>1</xdr:row>
      <xdr:rowOff>502061</xdr:rowOff>
    </xdr:to>
    <xdr:pic>
      <xdr:nvPicPr>
        <xdr:cNvPr id="5" name="Picture 4">
          <a:extLst>
            <a:ext uri="{FF2B5EF4-FFF2-40B4-BE49-F238E27FC236}">
              <a16:creationId xmlns:a16="http://schemas.microsoft.com/office/drawing/2014/main" id="{3BDA788B-036F-49E5-A7AF-6743245646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543550" y="168275"/>
          <a:ext cx="2878281" cy="5242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114300</xdr:colOff>
      <xdr:row>35</xdr:row>
      <xdr:rowOff>495300</xdr:rowOff>
    </xdr:from>
    <xdr:to>
      <xdr:col>3</xdr:col>
      <xdr:colOff>133350</xdr:colOff>
      <xdr:row>37</xdr:row>
      <xdr:rowOff>0</xdr:rowOff>
    </xdr:to>
    <xdr:sp macro="" textlink="">
      <xdr:nvSpPr>
        <xdr:cNvPr id="4" name="TextBox 3">
          <a:hlinkClick xmlns:r="http://schemas.openxmlformats.org/officeDocument/2006/relationships" r:id="rId2"/>
          <a:extLst>
            <a:ext uri="{FF2B5EF4-FFF2-40B4-BE49-F238E27FC236}">
              <a16:creationId xmlns:a16="http://schemas.microsoft.com/office/drawing/2014/main" id="{8BBA6F92-E607-BF57-C7BF-184F58DFDB62}"/>
            </a:ext>
          </a:extLst>
        </xdr:cNvPr>
        <xdr:cNvSpPr txBox="1"/>
      </xdr:nvSpPr>
      <xdr:spPr>
        <a:xfrm>
          <a:off x="114300" y="13592175"/>
          <a:ext cx="54483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i="1">
              <a:latin typeface="Verdana" panose="020B0604030504040204" pitchFamily="34" charset="0"/>
              <a:ea typeface="Verdana" panose="020B0604030504040204" pitchFamily="34" charset="0"/>
            </a:rPr>
            <a:t>Download a</a:t>
          </a:r>
          <a:r>
            <a:rPr lang="en-GB" sz="1000">
              <a:latin typeface="Verdana" panose="020B0604030504040204" pitchFamily="34" charset="0"/>
              <a:ea typeface="Verdana" panose="020B0604030504040204" pitchFamily="34" charset="0"/>
            </a:rPr>
            <a:t> </a:t>
          </a:r>
          <a:r>
            <a:rPr lang="en-GB" sz="1000" u="sng">
              <a:solidFill>
                <a:schemeClr val="accent1"/>
              </a:solidFill>
              <a:latin typeface="Verdana" panose="020B0604030504040204" pitchFamily="34" charset="0"/>
              <a:ea typeface="Verdana" panose="020B0604030504040204" pitchFamily="34" charset="0"/>
            </a:rPr>
            <a:t>Forestry Commission Agent Authority Form</a:t>
          </a:r>
        </a:p>
      </xdr:txBody>
    </xdr:sp>
    <xdr:clientData/>
  </xdr:twoCellAnchor>
  <xdr:twoCellAnchor>
    <xdr:from>
      <xdr:col>0</xdr:col>
      <xdr:colOff>0</xdr:colOff>
      <xdr:row>0</xdr:row>
      <xdr:rowOff>0</xdr:rowOff>
    </xdr:from>
    <xdr:to>
      <xdr:col>1</xdr:col>
      <xdr:colOff>2543175</xdr:colOff>
      <xdr:row>1</xdr:row>
      <xdr:rowOff>38100</xdr:rowOff>
    </xdr:to>
    <xdr:sp macro="" textlink="">
      <xdr:nvSpPr>
        <xdr:cNvPr id="6" name="TextBox 5">
          <a:extLst>
            <a:ext uri="{FF2B5EF4-FFF2-40B4-BE49-F238E27FC236}">
              <a16:creationId xmlns:a16="http://schemas.microsoft.com/office/drawing/2014/main" id="{D7868763-2D4E-4E34-B095-1506B711B0E6}"/>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28575</xdr:colOff>
      <xdr:row>3</xdr:row>
      <xdr:rowOff>19050</xdr:rowOff>
    </xdr:from>
    <xdr:to>
      <xdr:col>14</xdr:col>
      <xdr:colOff>1076325</xdr:colOff>
      <xdr:row>3</xdr:row>
      <xdr:rowOff>2952750</xdr:rowOff>
    </xdr:to>
    <xdr:sp macro="" textlink="">
      <xdr:nvSpPr>
        <xdr:cNvPr id="22" name="TextBox 1">
          <a:extLst>
            <a:ext uri="{FF2B5EF4-FFF2-40B4-BE49-F238E27FC236}">
              <a16:creationId xmlns:a16="http://schemas.microsoft.com/office/drawing/2014/main" id="{00000000-0008-0000-0200-000016000000}"/>
            </a:ext>
          </a:extLst>
        </xdr:cNvPr>
        <xdr:cNvSpPr txBox="1"/>
      </xdr:nvSpPr>
      <xdr:spPr>
        <a:xfrm>
          <a:off x="200025" y="838200"/>
          <a:ext cx="16049625" cy="2933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baseline="0">
              <a:solidFill>
                <a:schemeClr val="dk1"/>
              </a:solidFill>
              <a:effectLst/>
              <a:latin typeface="Verdana" panose="020B0604030504040204" pitchFamily="34" charset="0"/>
              <a:ea typeface="Verdana" panose="020B0604030504040204" pitchFamily="34" charset="0"/>
              <a:cs typeface="+mn-cs"/>
            </a:rPr>
            <a:t>Columns B - Q are mandatory for all compartments you wish to include in your application. </a:t>
          </a:r>
          <a:br>
            <a:rPr lang="en-GB" sz="1050" b="1" baseline="0">
              <a:solidFill>
                <a:schemeClr val="dk1"/>
              </a:solidFill>
              <a:effectLst/>
              <a:latin typeface="Verdana" panose="020B0604030504040204" pitchFamily="34" charset="0"/>
              <a:ea typeface="Verdana" panose="020B0604030504040204" pitchFamily="34" charset="0"/>
              <a:cs typeface="+mn-cs"/>
            </a:rPr>
          </a:br>
          <a:r>
            <a:rPr lang="en-GB" sz="1050" b="0" baseline="0">
              <a:solidFill>
                <a:schemeClr val="dk1"/>
              </a:solidFill>
              <a:effectLst/>
              <a:latin typeface="Verdana" panose="020B0604030504040204" pitchFamily="34" charset="0"/>
              <a:ea typeface="Verdana" panose="020B0604030504040204" pitchFamily="34" charset="0"/>
              <a:cs typeface="+mn-cs"/>
            </a:rPr>
            <a:t>In column B please list all compartments you intend to include in your woodland creation, using a central grid reference and compartment number reference for each compartment (followed by a sub-compartment letter reference if applicable), or Parcel ID. </a:t>
          </a:r>
          <a:r>
            <a:rPr lang="en-GB" sz="1050">
              <a:solidFill>
                <a:schemeClr val="dk1"/>
              </a:solidFill>
              <a:effectLst/>
              <a:latin typeface="Verdana" panose="020B0604030504040204" pitchFamily="34" charset="0"/>
              <a:ea typeface="Verdana" panose="020B0604030504040204" pitchFamily="34" charset="0"/>
              <a:cs typeface="+mn-cs"/>
            </a:rPr>
            <a:t>This information will auto-populate</a:t>
          </a:r>
          <a:r>
            <a:rPr lang="en-GB" sz="1050" baseline="0">
              <a:solidFill>
                <a:schemeClr val="dk1"/>
              </a:solidFill>
              <a:effectLst/>
              <a:latin typeface="Verdana" panose="020B0604030504040204" pitchFamily="34" charset="0"/>
              <a:ea typeface="Verdana" panose="020B0604030504040204" pitchFamily="34" charset="0"/>
              <a:cs typeface="+mn-cs"/>
            </a:rPr>
            <a:t>, where applicable, throughout the application form. You must provide a compartment reference for each compartment, which should match your application map(s).</a:t>
          </a:r>
        </a:p>
        <a:p>
          <a:r>
            <a:rPr lang="en-GB" sz="1050" b="1" baseline="0">
              <a:solidFill>
                <a:schemeClr val="dk1"/>
              </a:solidFill>
              <a:effectLst/>
              <a:latin typeface="Verdana" panose="020B0604030504040204" pitchFamily="34" charset="0"/>
              <a:ea typeface="Verdana" panose="020B0604030504040204" pitchFamily="34" charset="0"/>
              <a:cs typeface="+mn-cs"/>
            </a:rPr>
            <a:t>Please do not leave blank rows between each of the compartments details.</a:t>
          </a:r>
          <a:r>
            <a:rPr lang="en-GB" sz="1050" baseline="0">
              <a:solidFill>
                <a:schemeClr val="dk1"/>
              </a:solidFill>
              <a:effectLst/>
              <a:latin typeface="Verdana" panose="020B0604030504040204" pitchFamily="34" charset="0"/>
              <a:ea typeface="Verdana" panose="020B0604030504040204" pitchFamily="34" charset="0"/>
              <a:cs typeface="+mn-cs"/>
            </a:rPr>
            <a:t> </a:t>
          </a:r>
          <a:endParaRPr lang="en-GB" sz="1050">
            <a:effectLst/>
            <a:latin typeface="Verdana" panose="020B0604030504040204" pitchFamily="34" charset="0"/>
            <a:ea typeface="Verdan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050" b="0" baseline="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effectLst/>
              <a:latin typeface="Verdana" panose="020B0604030504040204" pitchFamily="34" charset="0"/>
              <a:ea typeface="Verdana" panose="020B0604030504040204" pitchFamily="34" charset="0"/>
              <a:cs typeface="+mn-cs"/>
            </a:rPr>
            <a:t>Designations and current grant agreements specificed on the land in columns L-Q will be checked by the Forestry Commission after submission. If you are unsure on how to complete these columns, we recommend that you check using the readily available tools linked below. The first link takes you to guidance on how to perform a Forestry Commission Land Information Search on your site. As not all data layers relevant to forestry are available on there, you should also check MAGIC using the second link.</a:t>
          </a:r>
        </a:p>
        <a:p>
          <a:pPr marL="0" marR="0" lvl="0" indent="0" defTabSz="914400" eaLnBrk="1" fontAlgn="auto" latinLnBrk="0" hangingPunct="1">
            <a:lnSpc>
              <a:spcPct val="100000"/>
            </a:lnSpc>
            <a:spcBef>
              <a:spcPts val="0"/>
            </a:spcBef>
            <a:spcAft>
              <a:spcPts val="0"/>
            </a:spcAft>
            <a:buClrTx/>
            <a:buSzTx/>
            <a:buFontTx/>
            <a:buNone/>
            <a:tabLst/>
            <a:defRPr/>
          </a:pPr>
          <a:endParaRPr lang="en-GB" sz="1050" b="1" baseline="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1" baseline="0">
              <a:solidFill>
                <a:schemeClr val="dk1"/>
              </a:solidFill>
              <a:effectLst/>
              <a:latin typeface="Verdana" panose="020B0604030504040204" pitchFamily="34" charset="0"/>
              <a:ea typeface="Verdana" panose="020B0604030504040204" pitchFamily="34" charset="0"/>
              <a:cs typeface="+mn-cs"/>
            </a:rPr>
            <a:t>Column J </a:t>
          </a:r>
          <a:r>
            <a:rPr lang="en-GB" sz="1050" baseline="0">
              <a:solidFill>
                <a:schemeClr val="dk1"/>
              </a:solidFill>
              <a:effectLst/>
              <a:latin typeface="Verdana" panose="020B0604030504040204" pitchFamily="34" charset="0"/>
              <a:ea typeface="Verdana" panose="020B0604030504040204" pitchFamily="34" charset="0"/>
              <a:cs typeface="+mn-cs"/>
            </a:rPr>
            <a:t>asks for details about soil type for the given area of woodland creation. EWCO does not suppport planting on bog sites on environmental grounds. Basic practice recommends (unless previously undertaken) the following process is adopted to confirm soil type:</a:t>
          </a:r>
          <a:br>
            <a:rPr lang="en-GB" sz="1050" baseline="0">
              <a:solidFill>
                <a:schemeClr val="dk1"/>
              </a:solidFill>
              <a:effectLst/>
              <a:latin typeface="Verdana" panose="020B0604030504040204" pitchFamily="34" charset="0"/>
              <a:ea typeface="Verdana" panose="020B0604030504040204" pitchFamily="34" charset="0"/>
              <a:cs typeface="+mn-cs"/>
            </a:rPr>
          </a:br>
          <a:endParaRPr lang="en-GB" sz="1050" baseline="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effectLst/>
              <a:latin typeface="Verdana" panose="020B0604030504040204" pitchFamily="34" charset="0"/>
              <a:ea typeface="Verdana" panose="020B0604030504040204" pitchFamily="34" charset="0"/>
              <a:cs typeface="+mn-cs"/>
            </a:rPr>
            <a:t>1. Check Soilscapes LandIS (link below) for soil type.</a:t>
          </a: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effectLst/>
              <a:latin typeface="Verdana" panose="020B0604030504040204" pitchFamily="34" charset="0"/>
              <a:ea typeface="Verdana" panose="020B0604030504040204" pitchFamily="34" charset="0"/>
              <a:cs typeface="+mn-cs"/>
            </a:rPr>
            <a:t>2. Cross reference Forestry Commission soil type - Please see </a:t>
          </a:r>
          <a:r>
            <a:rPr lang="en-GB" sz="1050" b="0" i="0">
              <a:solidFill>
                <a:schemeClr val="dk1"/>
              </a:solidFill>
              <a:effectLst/>
              <a:latin typeface="Verdana" panose="020B0604030504040204" pitchFamily="34" charset="0"/>
              <a:ea typeface="Verdana" panose="020B0604030504040204" pitchFamily="34" charset="0"/>
              <a:cs typeface="+mn-cs"/>
            </a:rPr>
            <a:t>Appendix 2 - classifying agricultural soils for use in afforestation projects in Operations Note 53</a:t>
          </a:r>
          <a:r>
            <a:rPr lang="en-GB" sz="1050" b="0" i="0" baseline="0">
              <a:solidFill>
                <a:schemeClr val="dk1"/>
              </a:solidFill>
              <a:effectLst/>
              <a:latin typeface="Verdana" panose="020B0604030504040204" pitchFamily="34" charset="0"/>
              <a:ea typeface="Verdana" panose="020B0604030504040204" pitchFamily="34" charset="0"/>
              <a:cs typeface="+mn-cs"/>
            </a:rPr>
            <a:t> (link below).</a:t>
          </a:r>
          <a:endParaRPr lang="en-GB" sz="1050" b="0" i="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effectLst/>
              <a:latin typeface="Verdana" panose="020B0604030504040204" pitchFamily="34" charset="0"/>
              <a:ea typeface="Verdana" panose="020B0604030504040204" pitchFamily="34" charset="0"/>
              <a:cs typeface="+mn-cs"/>
            </a:rPr>
            <a:t>3. Ground-truth data (i.e., dig soil pits). In particular, </a:t>
          </a:r>
          <a:r>
            <a:rPr lang="en-GB" sz="1050" u="none" baseline="0">
              <a:solidFill>
                <a:schemeClr val="dk1"/>
              </a:solidFill>
              <a:effectLst/>
              <a:latin typeface="Verdana" panose="020B0604030504040204" pitchFamily="34" charset="0"/>
              <a:ea typeface="Verdana" panose="020B0604030504040204" pitchFamily="34" charset="0"/>
              <a:cs typeface="+mn-cs"/>
            </a:rPr>
            <a:t>check for evidence of ironpans.  </a:t>
          </a:r>
        </a:p>
        <a:p>
          <a:pPr marL="0" marR="0" lvl="0" indent="0" defTabSz="914400" eaLnBrk="1" fontAlgn="auto" latinLnBrk="0" hangingPunct="1">
            <a:lnSpc>
              <a:spcPct val="100000"/>
            </a:lnSpc>
            <a:spcBef>
              <a:spcPts val="0"/>
            </a:spcBef>
            <a:spcAft>
              <a:spcPts val="0"/>
            </a:spcAft>
            <a:buClrTx/>
            <a:buSzTx/>
            <a:buFontTx/>
            <a:buNone/>
            <a:tabLst/>
            <a:defRPr/>
          </a:pPr>
          <a:r>
            <a:rPr lang="en-GB" sz="1050" u="none" baseline="0">
              <a:solidFill>
                <a:schemeClr val="dk1"/>
              </a:solidFill>
              <a:effectLst/>
              <a:latin typeface="Verdana" panose="020B0604030504040204" pitchFamily="34" charset="0"/>
              <a:ea typeface="Verdana" panose="020B0604030504040204" pitchFamily="34" charset="0"/>
              <a:cs typeface="+mn-cs"/>
            </a:rPr>
            <a:t>4. Select final soil type from the seven FC soil types in column J.</a:t>
          </a:r>
        </a:p>
        <a:p>
          <a:pPr marL="0" marR="0" lvl="0" indent="0" defTabSz="914400" eaLnBrk="1" fontAlgn="auto" latinLnBrk="0" hangingPunct="1">
            <a:lnSpc>
              <a:spcPct val="100000"/>
            </a:lnSpc>
            <a:spcBef>
              <a:spcPts val="0"/>
            </a:spcBef>
            <a:spcAft>
              <a:spcPts val="0"/>
            </a:spcAft>
            <a:buClrTx/>
            <a:buSzTx/>
            <a:buFontTx/>
            <a:buNone/>
            <a:tabLst/>
            <a:defRPr/>
          </a:pPr>
          <a:r>
            <a:rPr lang="en-GB" sz="1050" u="none" baseline="0">
              <a:solidFill>
                <a:schemeClr val="dk1"/>
              </a:solidFill>
              <a:effectLst/>
              <a:latin typeface="Verdana" panose="020B0604030504040204" pitchFamily="34" charset="0"/>
              <a:ea typeface="Verdana" panose="020B0604030504040204" pitchFamily="34" charset="0"/>
              <a:cs typeface="+mn-cs"/>
            </a:rPr>
            <a:t>5. Select cultivation technique in column K.</a:t>
          </a:r>
          <a:endParaRPr lang="en-GB" sz="1050">
            <a:effectLst/>
            <a:latin typeface="Verdana" panose="020B0604030504040204" pitchFamily="34" charset="0"/>
            <a:ea typeface="Verdan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050">
            <a:effectLst/>
            <a:latin typeface="Verdana" panose="020B0604030504040204" pitchFamily="34" charset="0"/>
            <a:ea typeface="Verdana" panose="020B0604030504040204" pitchFamily="34" charset="0"/>
          </a:endParaRPr>
        </a:p>
        <a:p>
          <a:endParaRPr lang="en-GB" sz="1050" baseline="0">
            <a:latin typeface="Verdana" panose="020B0604030504040204" pitchFamily="34" charset="0"/>
            <a:ea typeface="Verdana" panose="020B0604030504040204" pitchFamily="34" charset="0"/>
          </a:endParaRPr>
        </a:p>
        <a:p>
          <a:endParaRPr lang="en-GB" sz="1050" baseline="0">
            <a:latin typeface="Verdana" panose="020B0604030504040204" pitchFamily="34" charset="0"/>
            <a:ea typeface="Verdana" panose="020B0604030504040204" pitchFamily="34" charset="0"/>
          </a:endParaRPr>
        </a:p>
      </xdr:txBody>
    </xdr:sp>
    <xdr:clientData/>
  </xdr:twoCellAnchor>
  <xdr:twoCellAnchor>
    <xdr:from>
      <xdr:col>1</xdr:col>
      <xdr:colOff>30884</xdr:colOff>
      <xdr:row>4</xdr:row>
      <xdr:rowOff>2021</xdr:rowOff>
    </xdr:from>
    <xdr:to>
      <xdr:col>14</xdr:col>
      <xdr:colOff>848015</xdr:colOff>
      <xdr:row>4</xdr:row>
      <xdr:rowOff>1314450</xdr:rowOff>
    </xdr:to>
    <xdr:sp macro="" textlink="">
      <xdr:nvSpPr>
        <xdr:cNvPr id="19" name="TextBox 2">
          <a:extLst>
            <a:ext uri="{FF2B5EF4-FFF2-40B4-BE49-F238E27FC236}">
              <a16:creationId xmlns:a16="http://schemas.microsoft.com/office/drawing/2014/main" id="{00000000-0008-0000-0200-000013000000}"/>
            </a:ext>
            <a:ext uri="{147F2762-F138-4A5C-976F-8EAC2B608ADB}">
              <a16:predDERef xmlns:a16="http://schemas.microsoft.com/office/drawing/2014/main" pred="{00000000-0008-0000-0200-000016000000}"/>
            </a:ext>
          </a:extLst>
        </xdr:cNvPr>
        <xdr:cNvSpPr txBox="1"/>
      </xdr:nvSpPr>
      <xdr:spPr>
        <a:xfrm>
          <a:off x="202334" y="3802496"/>
          <a:ext cx="15819006" cy="1312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baseline="0">
              <a:solidFill>
                <a:sysClr val="windowText" lastClr="000000"/>
              </a:solidFill>
              <a:latin typeface="Verdana" panose="020B0604030504040204" pitchFamily="34" charset="0"/>
              <a:ea typeface="Verdana" panose="020B0604030504040204" pitchFamily="34" charset="0"/>
            </a:rPr>
            <a:t>Column K</a:t>
          </a:r>
          <a:r>
            <a:rPr lang="en-GB" sz="1050" baseline="0">
              <a:solidFill>
                <a:sysClr val="windowText" lastClr="000000"/>
              </a:solidFill>
              <a:latin typeface="Verdana" panose="020B0604030504040204" pitchFamily="34" charset="0"/>
              <a:ea typeface="Verdana" panose="020B0604030504040204" pitchFamily="34" charset="0"/>
            </a:rPr>
            <a:t> </a:t>
          </a:r>
          <a:r>
            <a:rPr lang="en-GB" sz="1050" baseline="0">
              <a:latin typeface="Verdana" panose="020B0604030504040204" pitchFamily="34" charset="0"/>
              <a:ea typeface="Verdana" panose="020B0604030504040204" pitchFamily="34" charset="0"/>
            </a:rPr>
            <a:t>asks for details about proposed cultivation techniques used on the land for each of your compartments (as categorised by the Woodland Carbon Code):</a:t>
          </a:r>
          <a:br>
            <a:rPr lang="en-GB" sz="1050" baseline="0">
              <a:latin typeface="Verdana" panose="020B0604030504040204" pitchFamily="34" charset="0"/>
              <a:ea typeface="Verdana" panose="020B0604030504040204" pitchFamily="34" charset="0"/>
            </a:rPr>
          </a:br>
          <a:endParaRPr lang="en-GB" sz="1050" baseline="0">
            <a:latin typeface="Verdana" panose="020B0604030504040204" pitchFamily="34" charset="0"/>
            <a:ea typeface="Verdana" panose="020B0604030504040204" pitchFamily="34" charset="0"/>
          </a:endParaRPr>
        </a:p>
        <a:p>
          <a:r>
            <a:rPr lang="en-GB" sz="1050" b="1" i="1" baseline="0">
              <a:latin typeface="Verdana" panose="020B0604030504040204" pitchFamily="34" charset="0"/>
              <a:ea typeface="Verdana" panose="020B0604030504040204" pitchFamily="34" charset="0"/>
            </a:rPr>
            <a:t>Hand screefing only : </a:t>
          </a:r>
          <a:r>
            <a:rPr lang="en-GB" sz="1050" baseline="0">
              <a:latin typeface="Verdana" panose="020B0604030504040204" pitchFamily="34" charset="0"/>
              <a:ea typeface="Verdana" panose="020B0604030504040204" pitchFamily="34" charset="0"/>
            </a:rPr>
            <a:t>Negligible disturbance</a:t>
          </a:r>
        </a:p>
        <a:p>
          <a:r>
            <a:rPr lang="en-GB" sz="1050" b="1" i="1" baseline="0">
              <a:latin typeface="Verdana" panose="020B0604030504040204" pitchFamily="34" charset="0"/>
              <a:ea typeface="Verdana" panose="020B0604030504040204" pitchFamily="34" charset="0"/>
            </a:rPr>
            <a:t>Hand turfing, inverted, hinge &amp; trench mounding, patch scarification : </a:t>
          </a:r>
          <a:r>
            <a:rPr lang="en-GB" sz="1050" baseline="0">
              <a:latin typeface="Verdana" panose="020B0604030504040204" pitchFamily="34" charset="0"/>
              <a:ea typeface="Verdana" panose="020B0604030504040204" pitchFamily="34" charset="0"/>
            </a:rPr>
            <a:t>Low disturbance</a:t>
          </a:r>
        </a:p>
        <a:p>
          <a:r>
            <a:rPr lang="en-GB" sz="1050" b="1" i="1" baseline="0">
              <a:latin typeface="Verdana" panose="020B0604030504040204" pitchFamily="34" charset="0"/>
              <a:ea typeface="Verdana" panose="020B0604030504040204" pitchFamily="34" charset="0"/>
            </a:rPr>
            <a:t>Shallow/rotary (&lt;30cm) plough, Disc/line scarification : </a:t>
          </a:r>
          <a:r>
            <a:rPr lang="en-GB" sz="1050" baseline="0">
              <a:latin typeface="Verdana" panose="020B0604030504040204" pitchFamily="34" charset="0"/>
              <a:ea typeface="Verdana" panose="020B0604030504040204" pitchFamily="34" charset="0"/>
            </a:rPr>
            <a:t>Medium disturbance</a:t>
          </a:r>
        </a:p>
        <a:p>
          <a:r>
            <a:rPr lang="en-GB" sz="1050" b="1" i="1" baseline="0">
              <a:latin typeface="Verdana" panose="020B0604030504040204" pitchFamily="34" charset="0"/>
              <a:ea typeface="Verdana" panose="020B0604030504040204" pitchFamily="34" charset="0"/>
            </a:rPr>
            <a:t>Deep (&gt;30cm) plough, with or without line, ripping :</a:t>
          </a:r>
          <a:r>
            <a:rPr lang="en-GB" sz="1050" b="1" baseline="0">
              <a:latin typeface="Verdana" panose="020B0604030504040204" pitchFamily="34" charset="0"/>
              <a:ea typeface="Verdana" panose="020B0604030504040204" pitchFamily="34" charset="0"/>
            </a:rPr>
            <a:t> </a:t>
          </a:r>
          <a:r>
            <a:rPr lang="en-GB" sz="1050" baseline="0">
              <a:latin typeface="Verdana" panose="020B0604030504040204" pitchFamily="34" charset="0"/>
              <a:ea typeface="Verdana" panose="020B0604030504040204" pitchFamily="34" charset="0"/>
            </a:rPr>
            <a:t>High disturbance</a:t>
          </a:r>
        </a:p>
        <a:p>
          <a:r>
            <a:rPr lang="en-GB" sz="1050" b="1" i="1" baseline="0">
              <a:latin typeface="Verdana" panose="020B0604030504040204" pitchFamily="34" charset="0"/>
              <a:ea typeface="Verdana" panose="020B0604030504040204" pitchFamily="34" charset="0"/>
            </a:rPr>
            <a:t>Agricultural ploughing : </a:t>
          </a:r>
          <a:r>
            <a:rPr lang="en-GB" sz="1050" baseline="0">
              <a:latin typeface="Verdana" panose="020B0604030504040204" pitchFamily="34" charset="0"/>
              <a:ea typeface="Verdana" panose="020B0604030504040204" pitchFamily="34" charset="0"/>
            </a:rPr>
            <a:t>Very high disturbance</a:t>
          </a:r>
        </a:p>
      </xdr:txBody>
    </xdr:sp>
    <xdr:clientData/>
  </xdr:twoCellAnchor>
  <xdr:twoCellAnchor editAs="oneCell">
    <xdr:from>
      <xdr:col>12</xdr:col>
      <xdr:colOff>733425</xdr:colOff>
      <xdr:row>0</xdr:row>
      <xdr:rowOff>147205</xdr:rowOff>
    </xdr:from>
    <xdr:to>
      <xdr:col>14</xdr:col>
      <xdr:colOff>1078344</xdr:colOff>
      <xdr:row>1</xdr:row>
      <xdr:rowOff>493691</xdr:rowOff>
    </xdr:to>
    <xdr:pic>
      <xdr:nvPicPr>
        <xdr:cNvPr id="7" name="Picture 6">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15950" y="147205"/>
          <a:ext cx="2935719"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158752</xdr:colOff>
      <xdr:row>10</xdr:row>
      <xdr:rowOff>200024</xdr:rowOff>
    </xdr:from>
    <xdr:to>
      <xdr:col>14</xdr:col>
      <xdr:colOff>184149</xdr:colOff>
      <xdr:row>15</xdr:row>
      <xdr:rowOff>73025</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11379202" y="6819899"/>
          <a:ext cx="4521197" cy="473076"/>
        </a:xfrm>
        <a:prstGeom prst="rect">
          <a:avLst/>
        </a:prstGeom>
        <a:solidFill>
          <a:schemeClr val="bg2"/>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l"/>
          <a:r>
            <a:rPr lang="en-GB" sz="1050" i="1">
              <a:latin typeface="Verdana" panose="020B0604030504040204" pitchFamily="34" charset="0"/>
              <a:ea typeface="Verdana" panose="020B0604030504040204" pitchFamily="34" charset="0"/>
            </a:rPr>
            <a:t>The minimum application size is 1.00 hectare</a:t>
          </a:r>
          <a:r>
            <a:rPr lang="en-GB" sz="1050" i="1" baseline="0">
              <a:latin typeface="Verdana" panose="020B0604030504040204" pitchFamily="34" charset="0"/>
              <a:ea typeface="Verdana" panose="020B0604030504040204" pitchFamily="34" charset="0"/>
            </a:rPr>
            <a:t> (gross). </a:t>
          </a:r>
        </a:p>
        <a:p>
          <a:pPr algn="l"/>
          <a:r>
            <a:rPr lang="en-GB" sz="1050" i="1" baseline="0">
              <a:latin typeface="Verdana" panose="020B0604030504040204" pitchFamily="34" charset="0"/>
              <a:ea typeface="Verdana" panose="020B0604030504040204" pitchFamily="34" charset="0"/>
            </a:rPr>
            <a:t>The minimum compartment/block size is 0.10 ha (gross).</a:t>
          </a:r>
        </a:p>
      </xdr:txBody>
    </xdr:sp>
    <xdr:clientData/>
  </xdr:twoCellAnchor>
  <xdr:twoCellAnchor>
    <xdr:from>
      <xdr:col>0</xdr:col>
      <xdr:colOff>0</xdr:colOff>
      <xdr:row>0</xdr:row>
      <xdr:rowOff>0</xdr:rowOff>
    </xdr:from>
    <xdr:to>
      <xdr:col>3</xdr:col>
      <xdr:colOff>866775</xdr:colOff>
      <xdr:row>1</xdr:row>
      <xdr:rowOff>38100</xdr:rowOff>
    </xdr:to>
    <xdr:sp macro="" textlink="">
      <xdr:nvSpPr>
        <xdr:cNvPr id="4" name="TextBox 3">
          <a:extLst>
            <a:ext uri="{FF2B5EF4-FFF2-40B4-BE49-F238E27FC236}">
              <a16:creationId xmlns:a16="http://schemas.microsoft.com/office/drawing/2014/main" id="{4AD90194-A04A-4F3F-AE9D-EB47D7408D0B}"/>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3</xdr:row>
      <xdr:rowOff>9525</xdr:rowOff>
    </xdr:from>
    <xdr:to>
      <xdr:col>4</xdr:col>
      <xdr:colOff>4781550</xdr:colOff>
      <xdr:row>3</xdr:row>
      <xdr:rowOff>1295400</xdr:rowOff>
    </xdr:to>
    <xdr:sp macro="" textlink="">
      <xdr:nvSpPr>
        <xdr:cNvPr id="16" name="TextBox 2">
          <a:extLst>
            <a:ext uri="{FF2B5EF4-FFF2-40B4-BE49-F238E27FC236}">
              <a16:creationId xmlns:a16="http://schemas.microsoft.com/office/drawing/2014/main" id="{00000000-0008-0000-0300-000010000000}"/>
            </a:ext>
          </a:extLst>
        </xdr:cNvPr>
        <xdr:cNvSpPr txBox="1"/>
      </xdr:nvSpPr>
      <xdr:spPr>
        <a:xfrm>
          <a:off x="171450" y="828675"/>
          <a:ext cx="10306050" cy="12858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solidFill>
                <a:schemeClr val="dk1"/>
              </a:solidFill>
              <a:effectLst/>
              <a:latin typeface="Verdana" panose="020B0604030504040204" pitchFamily="34" charset="0"/>
              <a:ea typeface="Verdana" panose="020B0604030504040204" pitchFamily="34" charset="0"/>
              <a:cs typeface="+mn-cs"/>
            </a:rPr>
            <a:t>If you have an approved Woodland Creation Design Plan through the Woodland Creation Planning Grant y</a:t>
          </a:r>
          <a:r>
            <a:rPr lang="en-GB" sz="1050" b="1">
              <a:latin typeface="Verdana" panose="020B0604030504040204" pitchFamily="34" charset="0"/>
              <a:ea typeface="Verdana" panose="020B0604030504040204" pitchFamily="34" charset="0"/>
            </a:rPr>
            <a:t>ou do not need to complete this sheet.</a:t>
          </a:r>
          <a:endParaRPr lang="en-GB" sz="1050" b="1" baseline="0">
            <a:latin typeface="Verdana" panose="020B0604030504040204" pitchFamily="34" charset="0"/>
            <a:ea typeface="Verdana" panose="020B0604030504040204" pitchFamily="34" charset="0"/>
          </a:endParaRPr>
        </a:p>
        <a:p>
          <a:r>
            <a:rPr lang="en-GB" sz="1050" baseline="0">
              <a:latin typeface="Verdana" panose="020B0604030504040204" pitchFamily="34" charset="0"/>
              <a:ea typeface="Verdana" panose="020B0604030504040204" pitchFamily="34" charset="0"/>
            </a:rPr>
            <a:t>Otherwise, you </a:t>
          </a:r>
          <a:r>
            <a:rPr lang="en-GB" sz="1050">
              <a:latin typeface="Verdana" panose="020B0604030504040204" pitchFamily="34" charset="0"/>
              <a:ea typeface="Verdana" panose="020B0604030504040204" pitchFamily="34" charset="0"/>
            </a:rPr>
            <a:t>must complete</a:t>
          </a:r>
          <a:r>
            <a:rPr lang="en-GB" sz="1050" baseline="0">
              <a:latin typeface="Verdana" panose="020B0604030504040204" pitchFamily="34" charset="0"/>
              <a:ea typeface="Verdana" panose="020B0604030504040204" pitchFamily="34" charset="0"/>
            </a:rPr>
            <a:t> a </a:t>
          </a:r>
          <a:r>
            <a:rPr lang="en-GB" sz="1050">
              <a:latin typeface="Verdana" panose="020B0604030504040204" pitchFamily="34" charset="0"/>
              <a:ea typeface="Verdana" panose="020B0604030504040204" pitchFamily="34" charset="0"/>
            </a:rPr>
            <a:t>Woodland Creation Plan (WCP) on each of the WCP worksheets (WCP 1 - WCP 5).</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This WCP performs the function of a management plan for new woodland's establishment period (years 1 to 10). It should detail what you plan to do, how you plan to do it, and what it will deliver for the England Woodland Creation Offer priorities. Your woodland design and proposal must align with the UK Forestry Standard (please see link below):</a:t>
          </a:r>
        </a:p>
      </xdr:txBody>
    </xdr:sp>
    <xdr:clientData/>
  </xdr:twoCellAnchor>
  <xdr:twoCellAnchor>
    <xdr:from>
      <xdr:col>1</xdr:col>
      <xdr:colOff>0</xdr:colOff>
      <xdr:row>3</xdr:row>
      <xdr:rowOff>1266825</xdr:rowOff>
    </xdr:from>
    <xdr:to>
      <xdr:col>4</xdr:col>
      <xdr:colOff>4800600</xdr:colOff>
      <xdr:row>6</xdr:row>
      <xdr:rowOff>0</xdr:rowOff>
    </xdr:to>
    <xdr:sp macro="" textlink="">
      <xdr:nvSpPr>
        <xdr:cNvPr id="8" name="TextBox 3">
          <a:extLst>
            <a:ext uri="{FF2B5EF4-FFF2-40B4-BE49-F238E27FC236}">
              <a16:creationId xmlns:a16="http://schemas.microsoft.com/office/drawing/2014/main" id="{00000000-0008-0000-0300-000008000000}"/>
            </a:ext>
            <a:ext uri="{147F2762-F138-4A5C-976F-8EAC2B608ADB}">
              <a16:predDERef xmlns:a16="http://schemas.microsoft.com/office/drawing/2014/main" pred="{00000000-0008-0000-0300-000010000000}"/>
            </a:ext>
          </a:extLst>
        </xdr:cNvPr>
        <xdr:cNvSpPr txBox="1"/>
      </xdr:nvSpPr>
      <xdr:spPr>
        <a:xfrm>
          <a:off x="171450" y="2085975"/>
          <a:ext cx="10325100" cy="1800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If your application meets basic eligibility requirements and has a sufficiently high score, your Forestry Commission Woodland Officer will then be able to advise you on the content of your WCP.</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Complete the sections below and in WCP 2 - WCP 5 in as much detail as you can. It is likely that the larger your new woodland will be, and the more sensitivities there are on your chosen site, the more detail will be required by your Woodland Officer. You should ensure that the details of your WCP match your entries throughout the rest of your application. If your application is taken forward, this will be checked by your Woodland Officer. Mandatory fields will be highlighted in yellow until completed.</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You do not need to submit an Environmental</a:t>
          </a:r>
          <a:r>
            <a:rPr lang="en-GB" sz="1050" baseline="0">
              <a:latin typeface="Verdana" panose="020B0604030504040204" pitchFamily="34" charset="0"/>
              <a:ea typeface="Verdana" panose="020B0604030504040204" pitchFamily="34" charset="0"/>
            </a:rPr>
            <a:t> Impact Assessment (</a:t>
          </a:r>
          <a:r>
            <a:rPr lang="en-GB" sz="1050">
              <a:latin typeface="Verdana" panose="020B0604030504040204" pitchFamily="34" charset="0"/>
              <a:ea typeface="Verdana" panose="020B0604030504040204" pitchFamily="34" charset="0"/>
            </a:rPr>
            <a:t>EIA) Enquiry Form. You will be notified of your EIA Assessment, Opinion or Consent once you are notified of the outcome of your England Woodland Creation Offer application.</a:t>
          </a:r>
        </a:p>
      </xdr:txBody>
    </xdr:sp>
    <xdr:clientData/>
  </xdr:twoCellAnchor>
  <xdr:twoCellAnchor editAs="oneCell">
    <xdr:from>
      <xdr:col>4</xdr:col>
      <xdr:colOff>1933575</xdr:colOff>
      <xdr:row>0</xdr:row>
      <xdr:rowOff>179822</xdr:rowOff>
    </xdr:from>
    <xdr:to>
      <xdr:col>5</xdr:col>
      <xdr:colOff>9811</xdr:colOff>
      <xdr:row>2</xdr:row>
      <xdr:rowOff>21483</xdr:rowOff>
    </xdr:to>
    <xdr:pic>
      <xdr:nvPicPr>
        <xdr:cNvPr id="6" name="Picture 5">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9525" y="179822"/>
          <a:ext cx="2972086"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781050</xdr:colOff>
      <xdr:row>1</xdr:row>
      <xdr:rowOff>38100</xdr:rowOff>
    </xdr:to>
    <xdr:sp macro="" textlink="">
      <xdr:nvSpPr>
        <xdr:cNvPr id="3" name="TextBox 2">
          <a:extLst>
            <a:ext uri="{FF2B5EF4-FFF2-40B4-BE49-F238E27FC236}">
              <a16:creationId xmlns:a16="http://schemas.microsoft.com/office/drawing/2014/main" id="{AC411905-A8A4-48AA-B9F2-D52D87B42725}"/>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171449</xdr:colOff>
      <xdr:row>3</xdr:row>
      <xdr:rowOff>0</xdr:rowOff>
    </xdr:from>
    <xdr:to>
      <xdr:col>3</xdr:col>
      <xdr:colOff>4638674</xdr:colOff>
      <xdr:row>3</xdr:row>
      <xdr:rowOff>2266950</xdr:rowOff>
    </xdr:to>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71449" y="819150"/>
          <a:ext cx="12258675" cy="2266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solidFill>
                <a:schemeClr val="dk1"/>
              </a:solidFill>
              <a:effectLst/>
              <a:latin typeface="Verdana" panose="020B0604030504040204" pitchFamily="34" charset="0"/>
              <a:ea typeface="Verdana" panose="020B0604030504040204" pitchFamily="34" charset="0"/>
              <a:cs typeface="+mn-cs"/>
            </a:rPr>
            <a:t>If you have an approved Woodland Creation Design Plan through the Woodland Creation Planning Grant you do not need to complete this sheet.</a:t>
          </a:r>
          <a:r>
            <a:rPr lang="en-GB" sz="1050" b="1" baseline="0">
              <a:solidFill>
                <a:schemeClr val="dk1"/>
              </a:solidFill>
              <a:effectLst/>
              <a:latin typeface="Verdana" panose="020B0604030504040204" pitchFamily="34" charset="0"/>
              <a:ea typeface="Verdana" panose="020B0604030504040204" pitchFamily="34" charset="0"/>
              <a:cs typeface="+mn-cs"/>
            </a:rPr>
            <a:t> </a:t>
          </a:r>
          <a:r>
            <a:rPr lang="en-GB" sz="1050" baseline="0">
              <a:solidFill>
                <a:schemeClr val="dk1"/>
              </a:solidFill>
              <a:effectLst/>
              <a:latin typeface="Verdana" panose="020B0604030504040204" pitchFamily="34" charset="0"/>
              <a:ea typeface="Verdana" panose="020B0604030504040204" pitchFamily="34" charset="0"/>
              <a:cs typeface="+mn-cs"/>
            </a:rPr>
            <a:t>Otherwise, you </a:t>
          </a:r>
          <a:r>
            <a:rPr lang="en-GB" sz="1050">
              <a:solidFill>
                <a:schemeClr val="dk1"/>
              </a:solidFill>
              <a:effectLst/>
              <a:latin typeface="Verdana" panose="020B0604030504040204" pitchFamily="34" charset="0"/>
              <a:ea typeface="Verdana" panose="020B0604030504040204" pitchFamily="34" charset="0"/>
              <a:cs typeface="+mn-cs"/>
            </a:rPr>
            <a:t>must complete</a:t>
          </a:r>
          <a:r>
            <a:rPr lang="en-GB" sz="1050" baseline="0">
              <a:solidFill>
                <a:schemeClr val="dk1"/>
              </a:solidFill>
              <a:effectLst/>
              <a:latin typeface="Verdana" panose="020B0604030504040204" pitchFamily="34" charset="0"/>
              <a:ea typeface="Verdana" panose="020B0604030504040204" pitchFamily="34" charset="0"/>
              <a:cs typeface="+mn-cs"/>
            </a:rPr>
            <a:t> a </a:t>
          </a:r>
          <a:r>
            <a:rPr lang="en-GB" sz="1050">
              <a:solidFill>
                <a:schemeClr val="dk1"/>
              </a:solidFill>
              <a:effectLst/>
              <a:latin typeface="Verdana" panose="020B0604030504040204" pitchFamily="34" charset="0"/>
              <a:ea typeface="Verdana" panose="020B0604030504040204" pitchFamily="34" charset="0"/>
              <a:cs typeface="+mn-cs"/>
            </a:rPr>
            <a:t>Woodland Creation Plan (WCP) on each of the WCP worksheets (WCP 1 - WCP 5).</a:t>
          </a:r>
          <a:endParaRPr lang="en-GB" sz="1050">
            <a:effectLst/>
            <a:latin typeface="Verdana" panose="020B0604030504040204" pitchFamily="34" charset="0"/>
            <a:ea typeface="Verdan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Objectives are a set of specific, quantifiable statements that represent what needs to happen within your woodland proposal to meet EWCO priorities and achieve the long term vision set out in WCP 1 - Outline. </a:t>
          </a:r>
        </a:p>
        <a:p>
          <a:endParaRPr lang="en-GB" sz="1050">
            <a:latin typeface="Verdana" panose="020B0604030504040204" pitchFamily="34" charset="0"/>
            <a:ea typeface="Verdana" panose="020B0604030504040204" pitchFamily="34" charset="0"/>
          </a:endParaRPr>
        </a:p>
        <a:p>
          <a:pPr eaLnBrk="1" fontAlgn="auto" latinLnBrk="0" hangingPunct="1"/>
          <a:r>
            <a:rPr lang="en-GB" sz="1050">
              <a:solidFill>
                <a:schemeClr val="dk1"/>
              </a:solidFill>
              <a:latin typeface="Verdana" panose="020B0604030504040204" pitchFamily="34" charset="0"/>
              <a:ea typeface="Verdana" panose="020B0604030504040204" pitchFamily="34" charset="0"/>
              <a:cs typeface="+mn-cs"/>
            </a:rPr>
            <a:t>Please enter details of the objectives for your new woodland, showing how sustainable forest management will be achieved. The rows will expand as you type.</a:t>
          </a:r>
        </a:p>
        <a:p>
          <a:pPr eaLnBrk="1" fontAlgn="auto" latinLnBrk="0" hangingPunct="1"/>
          <a:r>
            <a:rPr lang="en-GB" sz="1050">
              <a:solidFill>
                <a:schemeClr val="dk1"/>
              </a:solidFill>
              <a:latin typeface="Verdana" panose="020B0604030504040204" pitchFamily="34" charset="0"/>
              <a:ea typeface="Verdana" panose="020B0604030504040204" pitchFamily="34" charset="0"/>
              <a:cs typeface="+mn-cs"/>
            </a:rPr>
            <a:t>You must include a minimum of one objective. </a:t>
          </a:r>
        </a:p>
        <a:p>
          <a:endParaRPr lang="en-GB" sz="1050">
            <a:latin typeface="Verdana" panose="020B0604030504040204" pitchFamily="34" charset="0"/>
            <a:ea typeface="Verdana" panose="020B0604030504040204" pitchFamily="34" charset="0"/>
          </a:endParaRPr>
        </a:p>
        <a:p>
          <a:r>
            <a:rPr lang="en-GB" sz="1050" b="0">
              <a:latin typeface="Verdana" panose="020B0604030504040204" pitchFamily="34" charset="0"/>
              <a:ea typeface="Verdana" panose="020B0604030504040204" pitchFamily="34" charset="0"/>
            </a:rPr>
            <a:t>This section should also be used to describe details of the proposed maintenance operations required to Year 10 to ensure full establishment. </a:t>
          </a:r>
          <a:r>
            <a:rPr lang="en-GB" sz="1050">
              <a:latin typeface="Verdana" panose="020B0604030504040204" pitchFamily="34" charset="0"/>
              <a:ea typeface="Verdana" panose="020B0604030504040204" pitchFamily="34" charset="0"/>
            </a:rPr>
            <a:t>Please include details of any other, non-funded activities that you plan to undertake to establish your new native woodland.</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More</a:t>
          </a:r>
          <a:r>
            <a:rPr lang="en-GB" sz="1050" baseline="0">
              <a:latin typeface="Verdana" panose="020B0604030504040204" pitchFamily="34" charset="0"/>
              <a:ea typeface="Verdana" panose="020B0604030504040204" pitchFamily="34" charset="0"/>
            </a:rPr>
            <a:t> information on setting objectives for your woodland can be found in the following:</a:t>
          </a:r>
          <a:br>
            <a:rPr lang="en-GB" sz="1050">
              <a:latin typeface="Verdana" panose="020B0604030504040204" pitchFamily="34" charset="0"/>
              <a:ea typeface="Verdana" panose="020B0604030504040204" pitchFamily="34" charset="0"/>
            </a:rPr>
          </a:br>
          <a:endParaRPr lang="en-GB" sz="1050">
            <a:latin typeface="Verdana" panose="020B0604030504040204" pitchFamily="34" charset="0"/>
            <a:ea typeface="Verdana" panose="020B0604030504040204" pitchFamily="34" charset="0"/>
          </a:endParaRPr>
        </a:p>
      </xdr:txBody>
    </xdr:sp>
    <xdr:clientData/>
  </xdr:twoCellAnchor>
  <xdr:twoCellAnchor editAs="oneCell">
    <xdr:from>
      <xdr:col>3</xdr:col>
      <xdr:colOff>1752601</xdr:colOff>
      <xdr:row>0</xdr:row>
      <xdr:rowOff>161925</xdr:rowOff>
    </xdr:from>
    <xdr:to>
      <xdr:col>4</xdr:col>
      <xdr:colOff>1441</xdr:colOff>
      <xdr:row>2</xdr:row>
      <xdr:rowOff>411</xdr:rowOff>
    </xdr:to>
    <xdr:pic>
      <xdr:nvPicPr>
        <xdr:cNvPr id="4" name="Picture 3">
          <a:extLst>
            <a:ext uri="{FF2B5EF4-FFF2-40B4-BE49-F238E27FC236}">
              <a16:creationId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44051" y="161925"/>
          <a:ext cx="2897040" cy="5338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1</xdr:col>
      <xdr:colOff>2543175</xdr:colOff>
      <xdr:row>1</xdr:row>
      <xdr:rowOff>38100</xdr:rowOff>
    </xdr:to>
    <xdr:sp macro="" textlink="">
      <xdr:nvSpPr>
        <xdr:cNvPr id="5" name="TextBox 4">
          <a:extLst>
            <a:ext uri="{FF2B5EF4-FFF2-40B4-BE49-F238E27FC236}">
              <a16:creationId xmlns:a16="http://schemas.microsoft.com/office/drawing/2014/main" id="{78A15708-203B-410E-B156-DEB885FDB446}"/>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27780</xdr:colOff>
      <xdr:row>3</xdr:row>
      <xdr:rowOff>1</xdr:rowOff>
    </xdr:from>
    <xdr:to>
      <xdr:col>8</xdr:col>
      <xdr:colOff>9525</xdr:colOff>
      <xdr:row>3</xdr:row>
      <xdr:rowOff>1343025</xdr:rowOff>
    </xdr:to>
    <xdr:sp macro="" textlink="">
      <xdr:nvSpPr>
        <xdr:cNvPr id="2" name="TextBox 1">
          <a:extLst>
            <a:ext uri="{FF2B5EF4-FFF2-40B4-BE49-F238E27FC236}">
              <a16:creationId xmlns:a16="http://schemas.microsoft.com/office/drawing/2014/main" id="{00000000-0008-0000-0500-000002000000}"/>
            </a:ext>
          </a:extLst>
        </xdr:cNvPr>
        <xdr:cNvSpPr txBox="1"/>
      </xdr:nvSpPr>
      <xdr:spPr>
        <a:xfrm>
          <a:off x="199230" y="819151"/>
          <a:ext cx="14640720" cy="13430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solidFill>
                <a:schemeClr val="dk1"/>
              </a:solidFill>
              <a:effectLst/>
              <a:latin typeface="Verdana" panose="020B0604030504040204" pitchFamily="34" charset="0"/>
              <a:ea typeface="Verdana" panose="020B0604030504040204" pitchFamily="34" charset="0"/>
              <a:cs typeface="+mn-cs"/>
            </a:rPr>
            <a:t>If you have an approved Woodland Creation Design Plan through the Woodland Creation Planning Grant you do not need to complete this sheet.</a:t>
          </a:r>
          <a:r>
            <a:rPr lang="en-GB" sz="1050" b="1" baseline="0">
              <a:solidFill>
                <a:schemeClr val="dk1"/>
              </a:solidFill>
              <a:effectLst/>
              <a:latin typeface="Verdana" panose="020B0604030504040204" pitchFamily="34" charset="0"/>
              <a:ea typeface="Verdana" panose="020B0604030504040204" pitchFamily="34" charset="0"/>
              <a:cs typeface="+mn-cs"/>
            </a:rPr>
            <a:t> </a:t>
          </a:r>
        </a:p>
        <a:p>
          <a:r>
            <a:rPr lang="en-GB" sz="1050" baseline="0">
              <a:solidFill>
                <a:schemeClr val="dk1"/>
              </a:solidFill>
              <a:effectLst/>
              <a:latin typeface="Verdana" panose="020B0604030504040204" pitchFamily="34" charset="0"/>
              <a:ea typeface="Verdana" panose="020B0604030504040204" pitchFamily="34" charset="0"/>
              <a:cs typeface="+mn-cs"/>
            </a:rPr>
            <a:t>Otherwise, you </a:t>
          </a:r>
          <a:r>
            <a:rPr lang="en-GB" sz="1050">
              <a:solidFill>
                <a:schemeClr val="dk1"/>
              </a:solidFill>
              <a:effectLst/>
              <a:latin typeface="Verdana" panose="020B0604030504040204" pitchFamily="34" charset="0"/>
              <a:ea typeface="Verdana" panose="020B0604030504040204" pitchFamily="34" charset="0"/>
              <a:cs typeface="+mn-cs"/>
            </a:rPr>
            <a:t>must complete</a:t>
          </a:r>
          <a:r>
            <a:rPr lang="en-GB" sz="1050" baseline="0">
              <a:solidFill>
                <a:schemeClr val="dk1"/>
              </a:solidFill>
              <a:effectLst/>
              <a:latin typeface="Verdana" panose="020B0604030504040204" pitchFamily="34" charset="0"/>
              <a:ea typeface="Verdana" panose="020B0604030504040204" pitchFamily="34" charset="0"/>
              <a:cs typeface="+mn-cs"/>
            </a:rPr>
            <a:t> a </a:t>
          </a:r>
          <a:r>
            <a:rPr lang="en-GB" sz="1050">
              <a:solidFill>
                <a:schemeClr val="dk1"/>
              </a:solidFill>
              <a:effectLst/>
              <a:latin typeface="Verdana" panose="020B0604030504040204" pitchFamily="34" charset="0"/>
              <a:ea typeface="Verdana" panose="020B0604030504040204" pitchFamily="34" charset="0"/>
              <a:cs typeface="+mn-cs"/>
            </a:rPr>
            <a:t>Woodland Creation Plan (WCP) on each of the WCP worksheets (WCP 1 - WCP 5).</a:t>
          </a:r>
          <a:endParaRPr lang="en-GB" sz="1050">
            <a:effectLst/>
            <a:latin typeface="Verdana" panose="020B0604030504040204" pitchFamily="34" charset="0"/>
            <a:ea typeface="Verdana" panose="020B0604030504040204" pitchFamily="34" charset="0"/>
          </a:endParaRPr>
        </a:p>
        <a:p>
          <a:endParaRPr lang="en-GB" sz="1050">
            <a:effectLst/>
            <a:latin typeface="Verdana" panose="020B0604030504040204" pitchFamily="34" charset="0"/>
            <a:ea typeface="Verdana" panose="020B0604030504040204" pitchFamily="34" charset="0"/>
          </a:endParaRPr>
        </a:p>
        <a:p>
          <a:r>
            <a:rPr lang="en-GB" sz="1050" b="0">
              <a:solidFill>
                <a:schemeClr val="dk1"/>
              </a:solidFill>
              <a:effectLst/>
              <a:latin typeface="Verdana" panose="020B0604030504040204" pitchFamily="34" charset="0"/>
              <a:ea typeface="Verdana" panose="020B0604030504040204" pitchFamily="34" charset="0"/>
              <a:cs typeface="+mn-cs"/>
            </a:rPr>
            <a:t>Please enter details of the constraints that you have identified to the planting proposals. If your project requires the Forestry Commission to undertake a Habitats Regulations Assessment, we may request further information from you. Please note that your Woodland Officer may ask to see evidence of the checks you have undertaken to complete this section.</a:t>
          </a:r>
        </a:p>
        <a:p>
          <a:pPr marL="0" marR="0" lvl="0" indent="0" defTabSz="914400" eaLnBrk="1" fontAlgn="auto" latinLnBrk="0" hangingPunct="1">
            <a:lnSpc>
              <a:spcPct val="100000"/>
            </a:lnSpc>
            <a:spcBef>
              <a:spcPts val="0"/>
            </a:spcBef>
            <a:spcAft>
              <a:spcPts val="0"/>
            </a:spcAft>
            <a:buClrTx/>
            <a:buSzTx/>
            <a:buFontTx/>
            <a:buNone/>
            <a:tabLst/>
            <a:defRPr/>
          </a:pPr>
          <a:endParaRPr lang="en-GB" sz="1050" b="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a:solidFill>
                <a:schemeClr val="dk1"/>
              </a:solidFill>
              <a:effectLst/>
              <a:latin typeface="Verdana" panose="020B0604030504040204" pitchFamily="34" charset="0"/>
              <a:ea typeface="Verdana" panose="020B0604030504040204" pitchFamily="34" charset="0"/>
              <a:cs typeface="+mn-cs"/>
            </a:rPr>
            <a:t>Designations can be checked using Defra's MAGIC map</a:t>
          </a:r>
          <a:r>
            <a:rPr lang="en-GB" sz="1050" b="0" baseline="0">
              <a:solidFill>
                <a:schemeClr val="dk1"/>
              </a:solidFill>
              <a:effectLst/>
              <a:latin typeface="Verdana" panose="020B0604030504040204" pitchFamily="34" charset="0"/>
              <a:ea typeface="Verdana" panose="020B0604030504040204" pitchFamily="34" charset="0"/>
              <a:cs typeface="+mn-cs"/>
            </a:rPr>
            <a:t> and turning on the respective layers under 'designations'.</a:t>
          </a:r>
          <a:endParaRPr lang="en-GB" sz="1050" b="0">
            <a:solidFill>
              <a:schemeClr val="dk1"/>
            </a:solidFill>
            <a:effectLst/>
            <a:latin typeface="Verdana" panose="020B0604030504040204" pitchFamily="34" charset="0"/>
            <a:ea typeface="Verdana" panose="020B0604030504040204" pitchFamily="34" charset="0"/>
            <a:cs typeface="+mn-cs"/>
          </a:endParaRPr>
        </a:p>
        <a:p>
          <a:endParaRPr lang="en-GB" sz="1050" b="0">
            <a:solidFill>
              <a:schemeClr val="dk1"/>
            </a:solidFill>
            <a:effectLst/>
            <a:latin typeface="Verdana" panose="020B0604030504040204" pitchFamily="34" charset="0"/>
            <a:ea typeface="Verdana" panose="020B0604030504040204" pitchFamily="34" charset="0"/>
            <a:cs typeface="+mn-cs"/>
          </a:endParaRPr>
        </a:p>
        <a:p>
          <a:endParaRPr lang="en-GB" sz="1050">
            <a:effectLst/>
            <a:latin typeface="Verdana" panose="020B0604030504040204" pitchFamily="34" charset="0"/>
            <a:ea typeface="Verdana" panose="020B0604030504040204" pitchFamily="34" charset="0"/>
          </a:endParaRPr>
        </a:p>
      </xdr:txBody>
    </xdr:sp>
    <xdr:clientData/>
  </xdr:twoCellAnchor>
  <xdr:twoCellAnchor editAs="oneCell">
    <xdr:from>
      <xdr:col>6</xdr:col>
      <xdr:colOff>866774</xdr:colOff>
      <xdr:row>0</xdr:row>
      <xdr:rowOff>172679</xdr:rowOff>
    </xdr:from>
    <xdr:to>
      <xdr:col>6</xdr:col>
      <xdr:colOff>3733799</xdr:colOff>
      <xdr:row>2</xdr:row>
      <xdr:rowOff>7990</xdr:rowOff>
    </xdr:to>
    <xdr:pic>
      <xdr:nvPicPr>
        <xdr:cNvPr id="8" name="Picture 7">
          <a:extLst>
            <a:ext uri="{FF2B5EF4-FFF2-40B4-BE49-F238E27FC236}">
              <a16:creationId xmlns:a16="http://schemas.microsoft.com/office/drawing/2014/main" id="{00000000-0008-0000-05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991974" y="172679"/>
          <a:ext cx="2867025" cy="5306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1</xdr:col>
      <xdr:colOff>2543175</xdr:colOff>
      <xdr:row>1</xdr:row>
      <xdr:rowOff>38100</xdr:rowOff>
    </xdr:to>
    <xdr:sp macro="" textlink="">
      <xdr:nvSpPr>
        <xdr:cNvPr id="3" name="TextBox 2">
          <a:extLst>
            <a:ext uri="{FF2B5EF4-FFF2-40B4-BE49-F238E27FC236}">
              <a16:creationId xmlns:a16="http://schemas.microsoft.com/office/drawing/2014/main" id="{9A90921D-1B59-46DA-B812-B98D1402AFE8}"/>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16739</xdr:colOff>
      <xdr:row>3</xdr:row>
      <xdr:rowOff>10389</xdr:rowOff>
    </xdr:from>
    <xdr:to>
      <xdr:col>7</xdr:col>
      <xdr:colOff>9525</xdr:colOff>
      <xdr:row>3</xdr:row>
      <xdr:rowOff>2409825</xdr:rowOff>
    </xdr:to>
    <xdr:sp macro="" textlink="">
      <xdr:nvSpPr>
        <xdr:cNvPr id="2" name="TextBox 2">
          <a:extLst>
            <a:ext uri="{FF2B5EF4-FFF2-40B4-BE49-F238E27FC236}">
              <a16:creationId xmlns:a16="http://schemas.microsoft.com/office/drawing/2014/main" id="{00000000-0008-0000-0700-000002000000}"/>
            </a:ext>
          </a:extLst>
        </xdr:cNvPr>
        <xdr:cNvSpPr txBox="1"/>
      </xdr:nvSpPr>
      <xdr:spPr>
        <a:xfrm>
          <a:off x="188189" y="829539"/>
          <a:ext cx="15328036" cy="23994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solidFill>
                <a:schemeClr val="dk1"/>
              </a:solidFill>
              <a:effectLst/>
              <a:latin typeface="Verdana" panose="020B0604030504040204" pitchFamily="34" charset="0"/>
              <a:ea typeface="Verdana" panose="020B0604030504040204" pitchFamily="34" charset="0"/>
              <a:cs typeface="+mn-cs"/>
            </a:rPr>
            <a:t>If you have an approved Woodland Creation Design Plan through the Woodland Creation Planning Grant you do not need to complete this sheet.</a:t>
          </a:r>
          <a:r>
            <a:rPr lang="en-GB" sz="1050" b="1" baseline="0">
              <a:solidFill>
                <a:schemeClr val="dk1"/>
              </a:solidFill>
              <a:effectLst/>
              <a:latin typeface="Verdana" panose="020B0604030504040204" pitchFamily="34" charset="0"/>
              <a:ea typeface="Verdana" panose="020B0604030504040204" pitchFamily="34" charset="0"/>
              <a:cs typeface="+mn-cs"/>
            </a:rPr>
            <a:t> </a:t>
          </a:r>
        </a:p>
        <a:p>
          <a:r>
            <a:rPr lang="en-GB" sz="1050" baseline="0">
              <a:solidFill>
                <a:schemeClr val="dk1"/>
              </a:solidFill>
              <a:effectLst/>
              <a:latin typeface="Verdana" panose="020B0604030504040204" pitchFamily="34" charset="0"/>
              <a:ea typeface="Verdana" panose="020B0604030504040204" pitchFamily="34" charset="0"/>
              <a:cs typeface="+mn-cs"/>
            </a:rPr>
            <a:t>Otherwise, you </a:t>
          </a:r>
          <a:r>
            <a:rPr lang="en-GB" sz="1050">
              <a:solidFill>
                <a:schemeClr val="dk1"/>
              </a:solidFill>
              <a:effectLst/>
              <a:latin typeface="Verdana" panose="020B0604030504040204" pitchFamily="34" charset="0"/>
              <a:ea typeface="Verdana" panose="020B0604030504040204" pitchFamily="34" charset="0"/>
              <a:cs typeface="+mn-cs"/>
            </a:rPr>
            <a:t>must complete</a:t>
          </a:r>
          <a:r>
            <a:rPr lang="en-GB" sz="1050" baseline="0">
              <a:solidFill>
                <a:schemeClr val="dk1"/>
              </a:solidFill>
              <a:effectLst/>
              <a:latin typeface="Verdana" panose="020B0604030504040204" pitchFamily="34" charset="0"/>
              <a:ea typeface="Verdana" panose="020B0604030504040204" pitchFamily="34" charset="0"/>
              <a:cs typeface="+mn-cs"/>
            </a:rPr>
            <a:t> a </a:t>
          </a:r>
          <a:r>
            <a:rPr lang="en-GB" sz="1050">
              <a:solidFill>
                <a:schemeClr val="dk1"/>
              </a:solidFill>
              <a:effectLst/>
              <a:latin typeface="Verdana" panose="020B0604030504040204" pitchFamily="34" charset="0"/>
              <a:ea typeface="Verdana" panose="020B0604030504040204" pitchFamily="34" charset="0"/>
              <a:cs typeface="+mn-cs"/>
            </a:rPr>
            <a:t>Woodland Creation Plan (WCP) on each of the</a:t>
          </a:r>
          <a:r>
            <a:rPr lang="en-GB" sz="1050" baseline="0">
              <a:solidFill>
                <a:schemeClr val="dk1"/>
              </a:solidFill>
              <a:effectLst/>
              <a:latin typeface="Verdana" panose="020B0604030504040204" pitchFamily="34" charset="0"/>
              <a:ea typeface="Verdana" panose="020B0604030504040204" pitchFamily="34" charset="0"/>
              <a:cs typeface="+mn-cs"/>
            </a:rPr>
            <a:t> </a:t>
          </a:r>
          <a:r>
            <a:rPr lang="en-GB" sz="1050">
              <a:solidFill>
                <a:schemeClr val="dk1"/>
              </a:solidFill>
              <a:effectLst/>
              <a:latin typeface="Verdana" panose="020B0604030504040204" pitchFamily="34" charset="0"/>
              <a:ea typeface="Verdana" panose="020B0604030504040204" pitchFamily="34" charset="0"/>
              <a:cs typeface="+mn-cs"/>
            </a:rPr>
            <a:t>WCP worksheets (WCP 1 - WCP 5).</a:t>
          </a:r>
          <a:endParaRPr lang="en-GB" sz="1050">
            <a:effectLst/>
            <a:latin typeface="Verdana" panose="020B0604030504040204" pitchFamily="34" charset="0"/>
            <a:ea typeface="Verdana" panose="020B0604030504040204" pitchFamily="34" charset="0"/>
          </a:endParaRP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If your initial EWCO</a:t>
          </a:r>
          <a:r>
            <a:rPr lang="en-GB" sz="1050" baseline="0">
              <a:latin typeface="Verdana" panose="020B0604030504040204" pitchFamily="34" charset="0"/>
              <a:ea typeface="Verdana" panose="020B0604030504040204" pitchFamily="34" charset="0"/>
            </a:rPr>
            <a:t> A</a:t>
          </a:r>
          <a:r>
            <a:rPr lang="en-GB" sz="1050">
              <a:latin typeface="Verdana" panose="020B0604030504040204" pitchFamily="34" charset="0"/>
              <a:ea typeface="Verdana" panose="020B0604030504040204" pitchFamily="34" charset="0"/>
            </a:rPr>
            <a:t>pplication passes basic eligibility checks, your Woodland Officer will be able to advise you on completing the tables below. It is your responsibility to make sure that you understand licencing requirements around online data services - we recommend that you read the terms and conditions of use for any data sources you use to inform your Woodland Creation Plan.</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You may be charged for the provision or interpretation of information relating to features recorded as being on your proposed site. The Forestry Commission is not liable for any charges incurred as part of the development of your application to the England Woodland Creation Offer. </a:t>
          </a:r>
          <a:r>
            <a:rPr lang="en-GB" sz="1050" b="0">
              <a:latin typeface="Verdana" panose="020B0604030504040204" pitchFamily="34" charset="0"/>
              <a:ea typeface="Verdana" panose="020B0604030504040204" pitchFamily="34" charset="0"/>
            </a:rPr>
            <a:t>Should you fail to undertake the necessary checks and consultation upfront, including accessing local records and advice on the presence on your proposed site and how to protect them, your application is likely to be delayed.</a:t>
          </a:r>
        </a:p>
        <a:p>
          <a:endParaRPr lang="en-GB" sz="1050" b="1">
            <a:latin typeface="Verdana" panose="020B0604030504040204" pitchFamily="34" charset="0"/>
            <a:ea typeface="Verdana" panose="020B0604030504040204" pitchFamily="34" charset="0"/>
          </a:endParaRPr>
        </a:p>
        <a:p>
          <a:r>
            <a:rPr lang="en-GB" sz="1050" b="0">
              <a:latin typeface="Verdana" panose="020B0604030504040204" pitchFamily="34" charset="0"/>
              <a:ea typeface="Verdana" panose="020B0604030504040204" pitchFamily="34" charset="0"/>
            </a:rPr>
            <a:t>For</a:t>
          </a:r>
          <a:r>
            <a:rPr lang="en-GB" sz="1050" b="0" baseline="0">
              <a:latin typeface="Verdana" panose="020B0604030504040204" pitchFamily="34" charset="0"/>
              <a:ea typeface="Verdana" panose="020B0604030504040204" pitchFamily="34" charset="0"/>
            </a:rPr>
            <a:t> all checks, you must declare what data sources were used and retain evidence of these checks. </a:t>
          </a:r>
          <a:r>
            <a:rPr lang="en-GB" sz="1050" b="0">
              <a:latin typeface="Verdana" panose="020B0604030504040204" pitchFamily="34" charset="0"/>
              <a:ea typeface="Verdana" panose="020B0604030504040204" pitchFamily="34" charset="0"/>
            </a:rPr>
            <a:t>Please note that your Woodland Officer will ask to see</a:t>
          </a:r>
          <a:r>
            <a:rPr lang="en-GB" sz="1050" b="0" baseline="0">
              <a:latin typeface="Verdana" panose="020B0604030504040204" pitchFamily="34" charset="0"/>
              <a:ea typeface="Verdana" panose="020B0604030504040204" pitchFamily="34" charset="0"/>
            </a:rPr>
            <a:t> evidence of the checks you have detailed below. It is mandatory to supply evidence of checks on species, habitats and the Historic Environment with your application and record your consultation on WCP 5 - Contacts.</a:t>
          </a:r>
        </a:p>
        <a:p>
          <a:endParaRPr lang="en-GB" sz="1050" b="0">
            <a:latin typeface="Verdana" panose="020B0604030504040204" pitchFamily="34" charset="0"/>
            <a:ea typeface="Verdan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a:solidFill>
                <a:schemeClr val="dk1"/>
              </a:solidFill>
              <a:effectLst/>
              <a:latin typeface="Verdana" panose="020B0604030504040204" pitchFamily="34" charset="0"/>
              <a:ea typeface="Verdana" panose="020B0604030504040204" pitchFamily="34" charset="0"/>
              <a:cs typeface="+mn-cs"/>
            </a:rPr>
            <a:t>For additional guidance on how to conduct the checks</a:t>
          </a:r>
          <a:r>
            <a:rPr lang="en-GB" sz="1050" b="0" baseline="0">
              <a:solidFill>
                <a:schemeClr val="dk1"/>
              </a:solidFill>
              <a:effectLst/>
              <a:latin typeface="Verdana" panose="020B0604030504040204" pitchFamily="34" charset="0"/>
              <a:ea typeface="Verdana" panose="020B0604030504040204" pitchFamily="34" charset="0"/>
              <a:cs typeface="+mn-cs"/>
            </a:rPr>
            <a:t> outlined below, please see: </a:t>
          </a:r>
        </a:p>
        <a:p>
          <a:pPr marL="0" marR="0" lvl="0" indent="0" defTabSz="914400" eaLnBrk="1" fontAlgn="auto" latinLnBrk="0" hangingPunct="1">
            <a:lnSpc>
              <a:spcPct val="100000"/>
            </a:lnSpc>
            <a:spcBef>
              <a:spcPts val="0"/>
            </a:spcBef>
            <a:spcAft>
              <a:spcPts val="0"/>
            </a:spcAft>
            <a:buClrTx/>
            <a:buSzTx/>
            <a:buFontTx/>
            <a:buNone/>
            <a:tabLst/>
            <a:defRPr/>
          </a:pPr>
          <a:endParaRPr lang="en-GB" sz="1000" b="1">
            <a:latin typeface="Verdana" panose="020B0604030504040204" pitchFamily="34" charset="0"/>
            <a:ea typeface="Verdana" panose="020B0604030504040204" pitchFamily="34" charset="0"/>
          </a:endParaRPr>
        </a:p>
      </xdr:txBody>
    </xdr:sp>
    <xdr:clientData/>
  </xdr:twoCellAnchor>
  <xdr:twoCellAnchor editAs="oneCell">
    <xdr:from>
      <xdr:col>5</xdr:col>
      <xdr:colOff>3629026</xdr:colOff>
      <xdr:row>0</xdr:row>
      <xdr:rowOff>183862</xdr:rowOff>
    </xdr:from>
    <xdr:to>
      <xdr:col>6</xdr:col>
      <xdr:colOff>2631859</xdr:colOff>
      <xdr:row>2</xdr:row>
      <xdr:rowOff>30920</xdr:rowOff>
    </xdr:to>
    <xdr:pic>
      <xdr:nvPicPr>
        <xdr:cNvPr id="4" name="Picture 3">
          <a:extLst>
            <a:ext uri="{FF2B5EF4-FFF2-40B4-BE49-F238E27FC236}">
              <a16:creationId xmlns:a16="http://schemas.microsoft.com/office/drawing/2014/main" id="{00000000-0008-0000-07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63476" y="183862"/>
          <a:ext cx="2936658" cy="5423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1</xdr:col>
      <xdr:colOff>2543175</xdr:colOff>
      <xdr:row>1</xdr:row>
      <xdr:rowOff>38100</xdr:rowOff>
    </xdr:to>
    <xdr:sp macro="" textlink="">
      <xdr:nvSpPr>
        <xdr:cNvPr id="5" name="TextBox 4">
          <a:extLst>
            <a:ext uri="{FF2B5EF4-FFF2-40B4-BE49-F238E27FC236}">
              <a16:creationId xmlns:a16="http://schemas.microsoft.com/office/drawing/2014/main" id="{8F21F8D6-5EFF-42CA-933F-B1AD12C313C9}"/>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142875</xdr:colOff>
      <xdr:row>3</xdr:row>
      <xdr:rowOff>9525</xdr:rowOff>
    </xdr:from>
    <xdr:to>
      <xdr:col>7</xdr:col>
      <xdr:colOff>3276600</xdr:colOff>
      <xdr:row>3</xdr:row>
      <xdr:rowOff>1228725</xdr:rowOff>
    </xdr:to>
    <xdr:sp macro="" textlink="">
      <xdr:nvSpPr>
        <xdr:cNvPr id="2" name="TextBox 2">
          <a:extLst>
            <a:ext uri="{FF2B5EF4-FFF2-40B4-BE49-F238E27FC236}">
              <a16:creationId xmlns:a16="http://schemas.microsoft.com/office/drawing/2014/main" id="{00000000-0008-0000-0600-000002000000}"/>
            </a:ext>
          </a:extLst>
        </xdr:cNvPr>
        <xdr:cNvSpPr txBox="1"/>
      </xdr:nvSpPr>
      <xdr:spPr>
        <a:xfrm>
          <a:off x="142875" y="828675"/>
          <a:ext cx="14839950" cy="1219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1">
              <a:solidFill>
                <a:schemeClr val="dk1"/>
              </a:solidFill>
              <a:effectLst/>
              <a:latin typeface="Verdana" panose="020B0604030504040204" pitchFamily="34" charset="0"/>
              <a:ea typeface="Verdana" panose="020B0604030504040204" pitchFamily="34" charset="0"/>
              <a:cs typeface="+mn-cs"/>
            </a:rPr>
            <a:t>If you have an approved Woodland Creation Design Plan through the Woodland Creation Planning Grant you do not need to complete this sheet.</a:t>
          </a:r>
          <a:r>
            <a:rPr lang="en-GB" sz="1050" b="1" baseline="0">
              <a:solidFill>
                <a:schemeClr val="dk1"/>
              </a:solidFill>
              <a:effectLst/>
              <a:latin typeface="Verdana" panose="020B0604030504040204" pitchFamily="34" charset="0"/>
              <a:ea typeface="Verdana" panose="020B0604030504040204" pitchFamily="34" charset="0"/>
              <a:cs typeface="+mn-cs"/>
            </a:rPr>
            <a:t> </a:t>
          </a:r>
        </a:p>
        <a:p>
          <a:r>
            <a:rPr lang="en-GB" sz="1050" baseline="0">
              <a:solidFill>
                <a:schemeClr val="dk1"/>
              </a:solidFill>
              <a:effectLst/>
              <a:latin typeface="Verdana" panose="020B0604030504040204" pitchFamily="34" charset="0"/>
              <a:ea typeface="Verdana" panose="020B0604030504040204" pitchFamily="34" charset="0"/>
              <a:cs typeface="+mn-cs"/>
            </a:rPr>
            <a:t>Otherwise, you </a:t>
          </a:r>
          <a:r>
            <a:rPr lang="en-GB" sz="1050">
              <a:solidFill>
                <a:schemeClr val="dk1"/>
              </a:solidFill>
              <a:effectLst/>
              <a:latin typeface="Verdana" panose="020B0604030504040204" pitchFamily="34" charset="0"/>
              <a:ea typeface="Verdana" panose="020B0604030504040204" pitchFamily="34" charset="0"/>
              <a:cs typeface="+mn-cs"/>
            </a:rPr>
            <a:t>must complete</a:t>
          </a:r>
          <a:r>
            <a:rPr lang="en-GB" sz="1050" baseline="0">
              <a:solidFill>
                <a:schemeClr val="dk1"/>
              </a:solidFill>
              <a:effectLst/>
              <a:latin typeface="Verdana" panose="020B0604030504040204" pitchFamily="34" charset="0"/>
              <a:ea typeface="Verdana" panose="020B0604030504040204" pitchFamily="34" charset="0"/>
              <a:cs typeface="+mn-cs"/>
            </a:rPr>
            <a:t> a </a:t>
          </a:r>
          <a:r>
            <a:rPr lang="en-GB" sz="1050">
              <a:solidFill>
                <a:schemeClr val="dk1"/>
              </a:solidFill>
              <a:effectLst/>
              <a:latin typeface="Verdana" panose="020B0604030504040204" pitchFamily="34" charset="0"/>
              <a:ea typeface="Verdana" panose="020B0604030504040204" pitchFamily="34" charset="0"/>
              <a:cs typeface="+mn-cs"/>
            </a:rPr>
            <a:t>Woodland Creation Plan (WCP) on each of the WCP worksheets (WCP 1 - WCP 5).</a:t>
          </a:r>
          <a:endParaRPr lang="en-GB" sz="1050">
            <a:effectLst/>
            <a:latin typeface="Verdana" panose="020B0604030504040204" pitchFamily="34" charset="0"/>
            <a:ea typeface="Verdana" panose="020B0604030504040204" pitchFamily="34" charset="0"/>
          </a:endParaRPr>
        </a:p>
        <a:p>
          <a:endParaRPr lang="en-GB" sz="100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Please enter the details of the groups and individuals you have contacted for their opinion on your Woodland Creation Plan proposals into the table below. You should contact and speak to people or organisations who may be impacted, positively or negatively, by the woodland creation you are proposing. Please note that your Woodland Officer will ask to see evidence of</a:t>
          </a:r>
          <a:r>
            <a:rPr lang="en-GB" sz="1050" baseline="0">
              <a:latin typeface="Verdana" panose="020B0604030504040204" pitchFamily="34" charset="0"/>
              <a:ea typeface="Verdana" panose="020B0604030504040204" pitchFamily="34" charset="0"/>
            </a:rPr>
            <a:t> the correspondence detailed below.</a:t>
          </a:r>
          <a:endParaRPr lang="en-GB" sz="1050">
            <a:latin typeface="Verdana" panose="020B0604030504040204" pitchFamily="34" charset="0"/>
            <a:ea typeface="Verdana" panose="020B0604030504040204" pitchFamily="34" charset="0"/>
          </a:endParaRPr>
        </a:p>
      </xdr:txBody>
    </xdr:sp>
    <xdr:clientData/>
  </xdr:twoCellAnchor>
  <xdr:twoCellAnchor editAs="oneCell">
    <xdr:from>
      <xdr:col>7</xdr:col>
      <xdr:colOff>358774</xdr:colOff>
      <xdr:row>0</xdr:row>
      <xdr:rowOff>152687</xdr:rowOff>
    </xdr:from>
    <xdr:to>
      <xdr:col>8</xdr:col>
      <xdr:colOff>26842</xdr:colOff>
      <xdr:row>2</xdr:row>
      <xdr:rowOff>121</xdr:rowOff>
    </xdr:to>
    <xdr:pic>
      <xdr:nvPicPr>
        <xdr:cNvPr id="4" name="Picture 3">
          <a:extLst>
            <a:ext uri="{FF2B5EF4-FFF2-40B4-BE49-F238E27FC236}">
              <a16:creationId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064999" y="152687"/>
          <a:ext cx="2992293" cy="542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133350</xdr:colOff>
      <xdr:row>9</xdr:row>
      <xdr:rowOff>28575</xdr:rowOff>
    </xdr:from>
    <xdr:ext cx="14906625" cy="48895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33350" y="2981325"/>
          <a:ext cx="14906625" cy="4889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050" i="1">
              <a:latin typeface="Verdana" panose="020B0604030504040204" pitchFamily="34" charset="0"/>
              <a:ea typeface="Verdana" panose="020B0604030504040204" pitchFamily="34" charset="0"/>
            </a:rPr>
            <a:t>You must contact your Local Environment Record Centre (LERC) and your local Historic Environment Records (HERC) / archaeology service to check for any habitats or features that may be affected by your proposal. Evidence of this must be submitted as part of the WCP 5 - Environmental Checks. If evidence is not submitted it may cause a delay to your application.</a:t>
          </a:r>
        </a:p>
      </xdr:txBody>
    </xdr:sp>
    <xdr:clientData/>
  </xdr:oneCellAnchor>
  <xdr:twoCellAnchor>
    <xdr:from>
      <xdr:col>0</xdr:col>
      <xdr:colOff>0</xdr:colOff>
      <xdr:row>0</xdr:row>
      <xdr:rowOff>0</xdr:rowOff>
    </xdr:from>
    <xdr:to>
      <xdr:col>2</xdr:col>
      <xdr:colOff>523875</xdr:colOff>
      <xdr:row>1</xdr:row>
      <xdr:rowOff>38100</xdr:rowOff>
    </xdr:to>
    <xdr:sp macro="" textlink="">
      <xdr:nvSpPr>
        <xdr:cNvPr id="6" name="TextBox 5">
          <a:extLst>
            <a:ext uri="{FF2B5EF4-FFF2-40B4-BE49-F238E27FC236}">
              <a16:creationId xmlns:a16="http://schemas.microsoft.com/office/drawing/2014/main" id="{A4270940-C911-470A-8987-A4461F1C2F90}"/>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481</xdr:colOff>
      <xdr:row>2</xdr:row>
      <xdr:rowOff>143355</xdr:rowOff>
    </xdr:from>
    <xdr:to>
      <xdr:col>9</xdr:col>
      <xdr:colOff>0</xdr:colOff>
      <xdr:row>4</xdr:row>
      <xdr:rowOff>17318</xdr:rowOff>
    </xdr:to>
    <xdr:sp macro="" textlink="">
      <xdr:nvSpPr>
        <xdr:cNvPr id="7" name="TextBox 4">
          <a:extLst>
            <a:ext uri="{FF2B5EF4-FFF2-40B4-BE49-F238E27FC236}">
              <a16:creationId xmlns:a16="http://schemas.microsoft.com/office/drawing/2014/main" id="{00000000-0008-0000-0800-000007000000}"/>
            </a:ext>
          </a:extLst>
        </xdr:cNvPr>
        <xdr:cNvSpPr txBox="1"/>
      </xdr:nvSpPr>
      <xdr:spPr>
        <a:xfrm>
          <a:off x="171931" y="838680"/>
          <a:ext cx="10276994" cy="14170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Please use this worksheet as a guide to species names and codes to support your England Woodland Creation Offer (EWCO) Application. This worksheet has been provided for use with the 4 - Species</a:t>
          </a:r>
          <a:r>
            <a:rPr lang="en-GB" sz="1050" baseline="0">
              <a:latin typeface="Verdana" panose="020B0604030504040204" pitchFamily="34" charset="0"/>
              <a:ea typeface="Verdana" panose="020B0604030504040204" pitchFamily="34" charset="0"/>
            </a:rPr>
            <a:t> Breakdown </a:t>
          </a:r>
          <a:r>
            <a:rPr lang="en-GB" sz="1050">
              <a:latin typeface="Verdana" panose="020B0604030504040204" pitchFamily="34" charset="0"/>
              <a:ea typeface="Verdana" panose="020B0604030504040204" pitchFamily="34" charset="0"/>
            </a:rPr>
            <a:t>tab, when detailing your proposal. This sheet is for information and supplementary to your application - you cannot edit this sheet.</a:t>
          </a:r>
        </a:p>
        <a:p>
          <a:endParaRPr lang="en-GB" sz="1050">
            <a:latin typeface="Verdana" panose="020B0604030504040204" pitchFamily="34" charset="0"/>
            <a:ea typeface="Verdana" panose="020B0604030504040204" pitchFamily="34" charset="0"/>
          </a:endParaRPr>
        </a:p>
        <a:p>
          <a:r>
            <a:rPr lang="en-GB" sz="1050" b="1">
              <a:latin typeface="Verdana" panose="020B0604030504040204" pitchFamily="34" charset="0"/>
              <a:ea typeface="Verdana" panose="020B0604030504040204" pitchFamily="34" charset="0"/>
            </a:rPr>
            <a:t>Please note: </a:t>
          </a:r>
          <a:r>
            <a:rPr lang="en-GB" sz="1050">
              <a:latin typeface="Verdana" panose="020B0604030504040204" pitchFamily="34" charset="0"/>
              <a:ea typeface="Verdana" panose="020B0604030504040204" pitchFamily="34" charset="0"/>
            </a:rPr>
            <a:t>Due to tree health issues, funding for the planting of ash (</a:t>
          </a:r>
          <a:r>
            <a:rPr lang="en-GB" sz="1050" i="1">
              <a:latin typeface="Verdana" panose="020B0604030504040204" pitchFamily="34" charset="0"/>
              <a:ea typeface="Verdana" panose="020B0604030504040204" pitchFamily="34" charset="0"/>
            </a:rPr>
            <a:t>Fraxinus excelsior</a:t>
          </a:r>
          <a:r>
            <a:rPr lang="en-GB" sz="1050">
              <a:latin typeface="Verdana" panose="020B0604030504040204" pitchFamily="34" charset="0"/>
              <a:ea typeface="Verdana" panose="020B0604030504040204" pitchFamily="34" charset="0"/>
            </a:rPr>
            <a:t>) or larch (</a:t>
          </a:r>
          <a:r>
            <a:rPr lang="en-GB" sz="1050" i="1">
              <a:latin typeface="Verdana" panose="020B0604030504040204" pitchFamily="34" charset="0"/>
              <a:ea typeface="Verdana" panose="020B0604030504040204" pitchFamily="34" charset="0"/>
            </a:rPr>
            <a:t>Larix spp</a:t>
          </a:r>
          <a:r>
            <a:rPr lang="en-GB" sz="1050">
              <a:latin typeface="Verdana" panose="020B0604030504040204" pitchFamily="34" charset="0"/>
              <a:ea typeface="Verdana" panose="020B0604030504040204" pitchFamily="34" charset="0"/>
            </a:rPr>
            <a:t>) is not available under EWCO. Ash</a:t>
          </a:r>
          <a:r>
            <a:rPr lang="en-GB" sz="1050" baseline="0">
              <a:latin typeface="Verdana" panose="020B0604030504040204" pitchFamily="34" charset="0"/>
              <a:ea typeface="Verdana" panose="020B0604030504040204" pitchFamily="34" charset="0"/>
            </a:rPr>
            <a:t> will be permitted through natural colonisation and is listed for reporting purposes, but ash is not eligible for planting. No single species can form more than 70% of the overall planting mix.</a:t>
          </a:r>
        </a:p>
        <a:p>
          <a:endParaRPr lang="en-GB" sz="1050" baseline="0">
            <a:latin typeface="Verdana" panose="020B0604030504040204" pitchFamily="34" charset="0"/>
            <a:ea typeface="Verdana" panose="020B0604030504040204" pitchFamily="34" charset="0"/>
          </a:endParaRPr>
        </a:p>
      </xdr:txBody>
    </xdr:sp>
    <xdr:clientData/>
  </xdr:twoCellAnchor>
  <xdr:twoCellAnchor editAs="oneCell">
    <xdr:from>
      <xdr:col>6</xdr:col>
      <xdr:colOff>1628199</xdr:colOff>
      <xdr:row>0</xdr:row>
      <xdr:rowOff>161925</xdr:rowOff>
    </xdr:from>
    <xdr:to>
      <xdr:col>8</xdr:col>
      <xdr:colOff>1057276</xdr:colOff>
      <xdr:row>2</xdr:row>
      <xdr:rowOff>9359</xdr:rowOff>
    </xdr:to>
    <xdr:pic>
      <xdr:nvPicPr>
        <xdr:cNvPr id="11" name="Picture 10">
          <a:extLst>
            <a:ext uri="{FF2B5EF4-FFF2-40B4-BE49-F238E27FC236}">
              <a16:creationId xmlns:a16="http://schemas.microsoft.com/office/drawing/2014/main" id="{00000000-0008-0000-08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447974" y="161925"/>
          <a:ext cx="2981902" cy="54275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609600</xdr:colOff>
      <xdr:row>1</xdr:row>
      <xdr:rowOff>38100</xdr:rowOff>
    </xdr:to>
    <xdr:sp macro="" textlink="">
      <xdr:nvSpPr>
        <xdr:cNvPr id="3" name="TextBox 2">
          <a:extLst>
            <a:ext uri="{FF2B5EF4-FFF2-40B4-BE49-F238E27FC236}">
              <a16:creationId xmlns:a16="http://schemas.microsoft.com/office/drawing/2014/main" id="{2262FCE9-0FD9-432A-8D37-EB0CC50D8EB1}"/>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1</xdr:col>
      <xdr:colOff>25399</xdr:colOff>
      <xdr:row>3</xdr:row>
      <xdr:rowOff>19724</xdr:rowOff>
    </xdr:from>
    <xdr:to>
      <xdr:col>32</xdr:col>
      <xdr:colOff>733424</xdr:colOff>
      <xdr:row>3</xdr:row>
      <xdr:rowOff>2924175</xdr:rowOff>
    </xdr:to>
    <xdr:sp macro="" textlink="">
      <xdr:nvSpPr>
        <xdr:cNvPr id="10" name="TextBox 1">
          <a:extLst>
            <a:ext uri="{FF2B5EF4-FFF2-40B4-BE49-F238E27FC236}">
              <a16:creationId xmlns:a16="http://schemas.microsoft.com/office/drawing/2014/main" id="{00000000-0008-0000-0900-00000A000000}"/>
            </a:ext>
          </a:extLst>
        </xdr:cNvPr>
        <xdr:cNvSpPr txBox="1"/>
      </xdr:nvSpPr>
      <xdr:spPr>
        <a:xfrm>
          <a:off x="196849" y="838874"/>
          <a:ext cx="17586325" cy="29044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0" baseline="0">
              <a:latin typeface="Verdana" panose="020B0604030504040204" pitchFamily="34" charset="0"/>
              <a:ea typeface="Verdana" panose="020B0604030504040204" pitchFamily="34" charset="0"/>
            </a:rPr>
            <a:t>You must complete columns B-R in the '3 - </a:t>
          </a:r>
          <a:r>
            <a:rPr lang="en-GB" sz="1050" b="0" i="0" baseline="0">
              <a:latin typeface="Verdana" panose="020B0604030504040204" pitchFamily="34" charset="0"/>
              <a:ea typeface="Verdana" panose="020B0604030504040204" pitchFamily="34" charset="0"/>
            </a:rPr>
            <a:t>Land Summary' </a:t>
          </a:r>
          <a:r>
            <a:rPr lang="en-GB" sz="1050" b="0" baseline="0">
              <a:latin typeface="Verdana" panose="020B0604030504040204" pitchFamily="34" charset="0"/>
              <a:ea typeface="Verdana" panose="020B0604030504040204" pitchFamily="34" charset="0"/>
            </a:rPr>
            <a:t>worksheet before you can begin to populate this sheet.</a:t>
          </a:r>
        </a:p>
        <a:p>
          <a:r>
            <a:rPr lang="en-GB" sz="1050" b="0" baseline="0">
              <a:latin typeface="Verdana" panose="020B0604030504040204" pitchFamily="34" charset="0"/>
              <a:ea typeface="Verdana" panose="020B0604030504040204" pitchFamily="34" charset="0"/>
            </a:rPr>
            <a:t>Only by entering compartment details in Land Summary will you be able to select the appropriate compartment references in the drop down list in column B in this worksheet.</a:t>
          </a:r>
        </a:p>
        <a:p>
          <a:endParaRPr lang="en-GB" sz="1050" b="0" baseline="0">
            <a:solidFill>
              <a:schemeClr val="dk1"/>
            </a:solidFill>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latin typeface="Verdana" panose="020B0604030504040204" pitchFamily="34" charset="0"/>
              <a:ea typeface="Verdana" panose="020B0604030504040204" pitchFamily="34" charset="0"/>
              <a:cs typeface="+mn-cs"/>
            </a:rPr>
            <a:t>Please complete the tables below with detailed information for your proposed woodland species composition. You must start in column B below and work your way across the worksheet for each compartment.</a:t>
          </a: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latin typeface="Verdana" panose="020B0604030504040204" pitchFamily="34" charset="0"/>
              <a:ea typeface="Verdana" panose="020B0604030504040204" pitchFamily="34" charset="0"/>
              <a:cs typeface="+mn-cs"/>
            </a:rPr>
            <a:t>Mandatory cells will be highlighted in yellow as you complete the table, until you have completed them. Grey cells will auto-populate - you do not need to complete them.</a:t>
          </a: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latin typeface="Verdana" panose="020B0604030504040204" pitchFamily="34" charset="0"/>
              <a:ea typeface="Verdana" panose="020B0604030504040204" pitchFamily="34" charset="0"/>
              <a:cs typeface="+mn-cs"/>
            </a:rPr>
            <a:t>Information from these tables will be used, alongside information from Land Summary, to auto-populate a summary in the Composition &amp; Additional Contributions worksheet. You can use this worksheet to check the details you have entered are as expected.</a:t>
          </a:r>
        </a:p>
        <a:p>
          <a:endParaRPr lang="en-GB" sz="1050" b="0" baseline="0">
            <a:latin typeface="Verdana" panose="020B0604030504040204" pitchFamily="34" charset="0"/>
            <a:ea typeface="Verdana" panose="020B0604030504040204" pitchFamily="34" charset="0"/>
          </a:endParaRPr>
        </a:p>
        <a:p>
          <a:r>
            <a:rPr lang="en-GB" sz="1050" b="0" baseline="0">
              <a:latin typeface="Verdana" panose="020B0604030504040204" pitchFamily="34" charset="0"/>
              <a:ea typeface="Verdana" panose="020B0604030504040204" pitchFamily="34" charset="0"/>
            </a:rPr>
            <a:t>Use</a:t>
          </a:r>
          <a:r>
            <a:rPr lang="en-GB" sz="1050" b="1" baseline="0">
              <a:latin typeface="Verdana" panose="020B0604030504040204" pitchFamily="34" charset="0"/>
              <a:ea typeface="Verdana" panose="020B0604030504040204" pitchFamily="34" charset="0"/>
            </a:rPr>
            <a:t> columns B-E </a:t>
          </a:r>
          <a:r>
            <a:rPr lang="en-GB" sz="1050" b="0" baseline="0">
              <a:latin typeface="Verdana" panose="020B0604030504040204" pitchFamily="34" charset="0"/>
              <a:ea typeface="Verdana" panose="020B0604030504040204" pitchFamily="34" charset="0"/>
            </a:rPr>
            <a:t>to detail each species you wish to plant within a compartment, its % of the net area of the compartment, and the species stocking density.</a:t>
          </a:r>
        </a:p>
        <a:p>
          <a:r>
            <a:rPr lang="en-GB" sz="1050" b="0" baseline="0">
              <a:latin typeface="Verdana" panose="020B0604030504040204" pitchFamily="34" charset="0"/>
              <a:ea typeface="Verdana" panose="020B0604030504040204" pitchFamily="34" charset="0"/>
            </a:rPr>
            <a:t>Please use a separate row entry for each different species used in each compartment (using the same compartment reference for all entries) and do not leave blank rows in between.</a:t>
          </a:r>
        </a:p>
        <a:p>
          <a:r>
            <a:rPr lang="en-GB" sz="1050" b="0" baseline="0">
              <a:latin typeface="Verdana" panose="020B0604030504040204" pitchFamily="34" charset="0"/>
              <a:ea typeface="Verdana" panose="020B0604030504040204" pitchFamily="34" charset="0"/>
            </a:rPr>
            <a:t>Ensure that species % of net area equals 100 across any given compartment.</a:t>
          </a:r>
        </a:p>
        <a:p>
          <a:r>
            <a:rPr lang="en-GB" sz="1050" b="0" baseline="0">
              <a:latin typeface="Verdana" panose="020B0604030504040204" pitchFamily="34" charset="0"/>
              <a:ea typeface="Verdana" panose="020B0604030504040204" pitchFamily="34" charset="0"/>
            </a:rPr>
            <a:t>The percentage values in the table below will appear</a:t>
          </a:r>
          <a:r>
            <a:rPr lang="en-GB" sz="1050" b="0" baseline="0">
              <a:solidFill>
                <a:srgbClr val="FF0000"/>
              </a:solidFill>
              <a:latin typeface="Verdana" panose="020B0604030504040204" pitchFamily="34" charset="0"/>
              <a:ea typeface="Verdana" panose="020B0604030504040204" pitchFamily="34" charset="0"/>
            </a:rPr>
            <a:t> </a:t>
          </a:r>
          <a:r>
            <a:rPr lang="en-GB" sz="1050" b="1" baseline="0">
              <a:solidFill>
                <a:srgbClr val="FF0000"/>
              </a:solidFill>
              <a:latin typeface="Verdana" panose="020B0604030504040204" pitchFamily="34" charset="0"/>
              <a:ea typeface="Verdana" panose="020B0604030504040204" pitchFamily="34" charset="0"/>
            </a:rPr>
            <a:t>red</a:t>
          </a:r>
          <a:r>
            <a:rPr lang="en-GB" sz="1050" b="0" baseline="0">
              <a:solidFill>
                <a:srgbClr val="FF0000"/>
              </a:solidFill>
              <a:latin typeface="Verdana" panose="020B0604030504040204" pitchFamily="34" charset="0"/>
              <a:ea typeface="Verdana" panose="020B0604030504040204" pitchFamily="34" charset="0"/>
            </a:rPr>
            <a:t> </a:t>
          </a:r>
          <a:r>
            <a:rPr lang="en-GB" sz="1050" b="0" baseline="0">
              <a:latin typeface="Verdana" panose="020B0604030504040204" pitchFamily="34" charset="0"/>
              <a:ea typeface="Verdana" panose="020B0604030504040204" pitchFamily="34" charset="0"/>
            </a:rPr>
            <a:t>when overall woodland creation totals more than 100% and requires amendment. The values will appear </a:t>
          </a:r>
          <a:r>
            <a:rPr lang="en-GB" sz="1050" b="1" baseline="0">
              <a:solidFill>
                <a:schemeClr val="accent6">
                  <a:lumMod val="75000"/>
                </a:schemeClr>
              </a:solidFill>
              <a:latin typeface="Verdana" panose="020B0604030504040204" pitchFamily="34" charset="0"/>
              <a:ea typeface="Verdana" panose="020B0604030504040204" pitchFamily="34" charset="0"/>
            </a:rPr>
            <a:t>green</a:t>
          </a:r>
          <a:r>
            <a:rPr lang="en-GB" sz="1050" b="0" baseline="0">
              <a:solidFill>
                <a:schemeClr val="accent6">
                  <a:lumMod val="75000"/>
                </a:schemeClr>
              </a:solidFill>
              <a:latin typeface="Verdana" panose="020B0604030504040204" pitchFamily="34" charset="0"/>
              <a:ea typeface="Verdana" panose="020B0604030504040204" pitchFamily="34" charset="0"/>
            </a:rPr>
            <a:t> </a:t>
          </a:r>
          <a:r>
            <a:rPr lang="en-GB" sz="1050" b="0" baseline="0">
              <a:latin typeface="Verdana" panose="020B0604030504040204" pitchFamily="34" charset="0"/>
              <a:ea typeface="Verdana" panose="020B0604030504040204" pitchFamily="34" charset="0"/>
            </a:rPr>
            <a:t>when overall woodland creation totals 100%.</a:t>
          </a:r>
          <a:br>
            <a:rPr lang="en-GB" sz="1050" b="0" baseline="0">
              <a:latin typeface="Verdana" panose="020B0604030504040204" pitchFamily="34" charset="0"/>
              <a:ea typeface="Verdana" panose="020B0604030504040204" pitchFamily="34" charset="0"/>
            </a:rPr>
          </a:br>
          <a:endParaRPr lang="en-GB" sz="1050" b="0" baseline="0">
            <a:latin typeface="Verdana" panose="020B0604030504040204" pitchFamily="34" charset="0"/>
            <a:ea typeface="Verdana" panose="020B0604030504040204" pitchFamily="34" charset="0"/>
          </a:endParaRPr>
        </a:p>
        <a:p>
          <a:r>
            <a:rPr lang="en-GB" sz="1050" b="1" baseline="0">
              <a:latin typeface="Verdana" panose="020B0604030504040204" pitchFamily="34" charset="0"/>
              <a:ea typeface="Verdana" panose="020B0604030504040204" pitchFamily="34" charset="0"/>
            </a:rPr>
            <a:t>Natural Colonisation</a:t>
          </a:r>
          <a:br>
            <a:rPr lang="en-GB" sz="1050" b="1" baseline="0">
              <a:latin typeface="Verdana" panose="020B0604030504040204" pitchFamily="34" charset="0"/>
              <a:ea typeface="Verdana" panose="020B0604030504040204" pitchFamily="34" charset="0"/>
            </a:rPr>
          </a:br>
          <a:r>
            <a:rPr lang="en-GB" sz="1050" b="0" baseline="0">
              <a:latin typeface="Verdana" panose="020B0604030504040204" pitchFamily="34" charset="0"/>
              <a:ea typeface="Verdana" panose="020B0604030504040204" pitchFamily="34" charset="0"/>
            </a:rPr>
            <a:t>If your compartment is using a mixture of planting and natural colonisation as a method of woodland creation, complete table 'Planted Woodland Details' as normal for the net area (ha) using traditional planting.</a:t>
          </a:r>
        </a:p>
        <a:p>
          <a:r>
            <a:rPr lang="en-GB" sz="1050" b="0" baseline="0">
              <a:latin typeface="Verdana" panose="020B0604030504040204" pitchFamily="34" charset="0"/>
              <a:ea typeface="Verdana" panose="020B0604030504040204" pitchFamily="34" charset="0"/>
            </a:rPr>
            <a:t>If natural colonisation is the sole method of woodland creation in a compartment (100% of net area), you do not have to complete table 'Planted Woodland Details' for this compartment.</a:t>
          </a:r>
        </a:p>
        <a:p>
          <a:r>
            <a:rPr lang="en-GB" sz="1050" b="0" baseline="0">
              <a:latin typeface="Verdana" panose="020B0604030504040204" pitchFamily="34" charset="0"/>
              <a:ea typeface="Verdana" panose="020B0604030504040204" pitchFamily="34" charset="0"/>
            </a:rPr>
            <a:t>If your compartment is using natural colonisation as a method of woodland creation, you may also consider supplementary planting - please complete table </a:t>
          </a:r>
          <a:r>
            <a:rPr lang="en-GB" sz="1050" b="1" baseline="0">
              <a:latin typeface="Verdana" panose="020B0604030504040204" pitchFamily="34" charset="0"/>
              <a:ea typeface="Verdana" panose="020B0604030504040204" pitchFamily="34" charset="0"/>
            </a:rPr>
            <a:t>'Supplementary Planting' (columns J-N) </a:t>
          </a:r>
          <a:r>
            <a:rPr lang="en-GB" sz="1050" b="0" baseline="0">
              <a:latin typeface="Verdana" panose="020B0604030504040204" pitchFamily="34" charset="0"/>
              <a:ea typeface="Verdana" panose="020B0604030504040204" pitchFamily="34" charset="0"/>
            </a:rPr>
            <a:t>with details of this planting if required.</a:t>
          </a:r>
        </a:p>
        <a:p>
          <a:r>
            <a:rPr lang="en-GB" sz="1050" b="0" baseline="0">
              <a:latin typeface="Verdana" panose="020B0604030504040204" pitchFamily="34" charset="0"/>
              <a:ea typeface="Verdana" panose="020B0604030504040204" pitchFamily="34" charset="0"/>
            </a:rPr>
            <a:t>Details can be found in Appendix 5 to the EWCO Grant Manual.</a:t>
          </a:r>
          <a:endParaRPr lang="en-GB" sz="1050" b="1" baseline="0">
            <a:latin typeface="Verdana" panose="020B0604030504040204" pitchFamily="34" charset="0"/>
            <a:ea typeface="Verdana" panose="020B0604030504040204" pitchFamily="34" charset="0"/>
          </a:endParaRPr>
        </a:p>
      </xdr:txBody>
    </xdr:sp>
    <xdr:clientData/>
  </xdr:twoCellAnchor>
  <xdr:twoCellAnchor>
    <xdr:from>
      <xdr:col>1</xdr:col>
      <xdr:colOff>9525</xdr:colOff>
      <xdr:row>4</xdr:row>
      <xdr:rowOff>0</xdr:rowOff>
    </xdr:from>
    <xdr:to>
      <xdr:col>32</xdr:col>
      <xdr:colOff>723900</xdr:colOff>
      <xdr:row>4</xdr:row>
      <xdr:rowOff>438150</xdr:rowOff>
    </xdr:to>
    <xdr:sp macro="" textlink="">
      <xdr:nvSpPr>
        <xdr:cNvPr id="2" name="TextBox 1">
          <a:extLst>
            <a:ext uri="{FF2B5EF4-FFF2-40B4-BE49-F238E27FC236}">
              <a16:creationId xmlns:a16="http://schemas.microsoft.com/office/drawing/2014/main" id="{00000000-0008-0000-0900-000002000000}"/>
            </a:ext>
          </a:extLst>
        </xdr:cNvPr>
        <xdr:cNvSpPr txBox="1"/>
      </xdr:nvSpPr>
      <xdr:spPr>
        <a:xfrm>
          <a:off x="180975" y="3762375"/>
          <a:ext cx="17592675" cy="438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050" b="1" baseline="0">
              <a:solidFill>
                <a:schemeClr val="dk1"/>
              </a:solidFill>
              <a:effectLst/>
              <a:latin typeface="Verdana" panose="020B0604030504040204" pitchFamily="34" charset="0"/>
              <a:ea typeface="Verdana" panose="020B0604030504040204" pitchFamily="34" charset="0"/>
              <a:cs typeface="+mn-cs"/>
            </a:rPr>
            <a:t>Columns G-I </a:t>
          </a:r>
          <a:r>
            <a:rPr lang="en-GB" sz="1050" b="0" baseline="0">
              <a:solidFill>
                <a:schemeClr val="dk1"/>
              </a:solidFill>
              <a:effectLst/>
              <a:latin typeface="Verdana" panose="020B0604030504040204" pitchFamily="34" charset="0"/>
              <a:ea typeface="Verdana" panose="020B0604030504040204" pitchFamily="34" charset="0"/>
              <a:cs typeface="+mn-cs"/>
            </a:rPr>
            <a:t>are used to gather information for the Woodland Carbon Code, and will be used to auto populate the WCC Summary. Completion of these columns is optional, but is strongly recommended. You can register your proposal with the Woodland Carbon Code at the first link below. </a:t>
          </a:r>
          <a:r>
            <a:rPr lang="en-GB" sz="1050">
              <a:solidFill>
                <a:schemeClr val="dk1"/>
              </a:solidFill>
              <a:effectLst/>
              <a:latin typeface="Verdana" panose="020B0604030504040204" pitchFamily="34" charset="0"/>
              <a:ea typeface="Verdana" panose="020B0604030504040204" pitchFamily="34" charset="0"/>
              <a:cs typeface="+mn-cs"/>
            </a:rPr>
            <a:t>Yield class for your particular species and site should be predicted using the Ecological Site Classification (ESC) tool,</a:t>
          </a:r>
          <a:r>
            <a:rPr lang="en-GB" sz="1050" baseline="0">
              <a:solidFill>
                <a:schemeClr val="dk1"/>
              </a:solidFill>
              <a:effectLst/>
              <a:latin typeface="Verdana" panose="020B0604030504040204" pitchFamily="34" charset="0"/>
              <a:ea typeface="Verdana" panose="020B0604030504040204" pitchFamily="34" charset="0"/>
              <a:cs typeface="+mn-cs"/>
            </a:rPr>
            <a:t> </a:t>
          </a:r>
          <a:r>
            <a:rPr lang="en-GB" sz="1050">
              <a:solidFill>
                <a:schemeClr val="dk1"/>
              </a:solidFill>
              <a:effectLst/>
              <a:latin typeface="Verdana" panose="020B0604030504040204" pitchFamily="34" charset="0"/>
              <a:ea typeface="Verdana" panose="020B0604030504040204" pitchFamily="34" charset="0"/>
              <a:cs typeface="+mn-cs"/>
            </a:rPr>
            <a:t>accessed online</a:t>
          </a:r>
          <a:r>
            <a:rPr lang="en-GB" sz="1050" baseline="0">
              <a:solidFill>
                <a:schemeClr val="dk1"/>
              </a:solidFill>
              <a:effectLst/>
              <a:latin typeface="Verdana" panose="020B0604030504040204" pitchFamily="34" charset="0"/>
              <a:ea typeface="Verdana" panose="020B0604030504040204" pitchFamily="34" charset="0"/>
              <a:cs typeface="+mn-cs"/>
            </a:rPr>
            <a:t> using the second  link below. An ESC Manual is contained within the tool.</a:t>
          </a:r>
          <a:r>
            <a:rPr lang="en-GB" sz="1050">
              <a:solidFill>
                <a:schemeClr val="dk1"/>
              </a:solidFill>
              <a:effectLst/>
              <a:latin typeface="Verdana" panose="020B0604030504040204" pitchFamily="34" charset="0"/>
              <a:ea typeface="Verdana" panose="020B0604030504040204" pitchFamily="34" charset="0"/>
              <a:cs typeface="+mn-cs"/>
            </a:rPr>
            <a:t> </a:t>
          </a:r>
          <a:r>
            <a:rPr lang="en-GB" sz="1050" baseline="0">
              <a:solidFill>
                <a:schemeClr val="dk1"/>
              </a:solidFill>
              <a:effectLst/>
              <a:latin typeface="Verdana" panose="020B0604030504040204" pitchFamily="34" charset="0"/>
              <a:ea typeface="Verdana" panose="020B0604030504040204" pitchFamily="34" charset="0"/>
              <a:cs typeface="+mn-cs"/>
            </a:rPr>
            <a:t> </a:t>
          </a:r>
          <a:r>
            <a:rPr lang="en-GB" sz="1050">
              <a:solidFill>
                <a:schemeClr val="dk1"/>
              </a:solidFill>
              <a:effectLst/>
              <a:latin typeface="Verdana" panose="020B0604030504040204" pitchFamily="34" charset="0"/>
              <a:ea typeface="Verdana" panose="020B0604030504040204" pitchFamily="34" charset="0"/>
              <a:cs typeface="+mn-cs"/>
            </a:rPr>
            <a:t> </a:t>
          </a:r>
          <a:endParaRPr lang="en-GB" sz="1050">
            <a:effectLst/>
            <a:latin typeface="Verdana" panose="020B0604030504040204" pitchFamily="34" charset="0"/>
            <a:ea typeface="Verdana" panose="020B0604030504040204" pitchFamily="34" charset="0"/>
          </a:endParaRPr>
        </a:p>
        <a:p>
          <a:endParaRPr lang="en-GB" sz="1050">
            <a:latin typeface="Verdana" panose="020B0604030504040204" pitchFamily="34" charset="0"/>
            <a:ea typeface="Verdana" panose="020B0604030504040204" pitchFamily="34" charset="0"/>
          </a:endParaRPr>
        </a:p>
      </xdr:txBody>
    </xdr:sp>
    <xdr:clientData/>
  </xdr:twoCellAnchor>
  <xdr:twoCellAnchor editAs="oneCell">
    <xdr:from>
      <xdr:col>29</xdr:col>
      <xdr:colOff>1315317</xdr:colOff>
      <xdr:row>0</xdr:row>
      <xdr:rowOff>147204</xdr:rowOff>
    </xdr:from>
    <xdr:to>
      <xdr:col>32</xdr:col>
      <xdr:colOff>705428</xdr:colOff>
      <xdr:row>1</xdr:row>
      <xdr:rowOff>493690</xdr:rowOff>
    </xdr:to>
    <xdr:pic>
      <xdr:nvPicPr>
        <xdr:cNvPr id="5" name="Picture 4">
          <a:extLst>
            <a:ext uri="{FF2B5EF4-FFF2-40B4-BE49-F238E27FC236}">
              <a16:creationId xmlns:a16="http://schemas.microsoft.com/office/drawing/2014/main" id="{00000000-0008-0000-09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850342" y="147204"/>
          <a:ext cx="2904836"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1304925</xdr:colOff>
      <xdr:row>1</xdr:row>
      <xdr:rowOff>38100</xdr:rowOff>
    </xdr:to>
    <xdr:sp macro="" textlink="">
      <xdr:nvSpPr>
        <xdr:cNvPr id="3" name="TextBox 2">
          <a:extLst>
            <a:ext uri="{FF2B5EF4-FFF2-40B4-BE49-F238E27FC236}">
              <a16:creationId xmlns:a16="http://schemas.microsoft.com/office/drawing/2014/main" id="{B393050C-C1AB-4B13-8CF4-C57406F5C175}"/>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26267</xdr:colOff>
      <xdr:row>3</xdr:row>
      <xdr:rowOff>25404</xdr:rowOff>
    </xdr:from>
    <xdr:to>
      <xdr:col>14</xdr:col>
      <xdr:colOff>9525</xdr:colOff>
      <xdr:row>4</xdr:row>
      <xdr:rowOff>0</xdr:rowOff>
    </xdr:to>
    <xdr:sp macro="" textlink="">
      <xdr:nvSpPr>
        <xdr:cNvPr id="4" name="TextBox 1">
          <a:extLst>
            <a:ext uri="{FF2B5EF4-FFF2-40B4-BE49-F238E27FC236}">
              <a16:creationId xmlns:a16="http://schemas.microsoft.com/office/drawing/2014/main" id="{00000000-0008-0000-0A00-000004000000}"/>
            </a:ext>
          </a:extLst>
        </xdr:cNvPr>
        <xdr:cNvSpPr txBox="1"/>
      </xdr:nvSpPr>
      <xdr:spPr>
        <a:xfrm>
          <a:off x="235817" y="844554"/>
          <a:ext cx="15023233" cy="17271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0" i="0">
              <a:solidFill>
                <a:schemeClr val="dk1"/>
              </a:solidFill>
              <a:effectLst/>
              <a:latin typeface="Verdana" panose="020B0604030504040204" pitchFamily="34" charset="0"/>
              <a:ea typeface="Verdana" panose="020B0604030504040204" pitchFamily="34" charset="0"/>
              <a:cs typeface="+mn-cs"/>
            </a:rPr>
            <a:t>Your EWCO</a:t>
          </a:r>
          <a:r>
            <a:rPr lang="en-GB" sz="1050" b="0" i="0" baseline="0">
              <a:solidFill>
                <a:schemeClr val="dk1"/>
              </a:solidFill>
              <a:effectLst/>
              <a:latin typeface="Verdana" panose="020B0604030504040204" pitchFamily="34" charset="0"/>
              <a:ea typeface="Verdana" panose="020B0604030504040204" pitchFamily="34" charset="0"/>
              <a:cs typeface="+mn-cs"/>
            </a:rPr>
            <a:t> A</a:t>
          </a:r>
          <a:r>
            <a:rPr lang="en-GB" sz="1050" b="0" i="0">
              <a:solidFill>
                <a:schemeClr val="dk1"/>
              </a:solidFill>
              <a:effectLst/>
              <a:latin typeface="Verdana" panose="020B0604030504040204" pitchFamily="34" charset="0"/>
              <a:ea typeface="Verdana" panose="020B0604030504040204" pitchFamily="34" charset="0"/>
              <a:cs typeface="+mn-cs"/>
            </a:rPr>
            <a:t>pplication will be managed through a scoring process. Points are available where public benefits will be provided due to the woodland location and design.</a:t>
          </a:r>
          <a:r>
            <a:rPr lang="en-GB" sz="1050" b="0" i="0" baseline="0">
              <a:solidFill>
                <a:schemeClr val="dk1"/>
              </a:solidFill>
              <a:effectLst/>
              <a:latin typeface="Verdana" panose="020B0604030504040204" pitchFamily="34" charset="0"/>
              <a:ea typeface="Verdana" panose="020B0604030504040204" pitchFamily="34" charset="0"/>
              <a:cs typeface="+mn-cs"/>
            </a:rPr>
            <a:t> </a:t>
          </a:r>
        </a:p>
        <a:p>
          <a:r>
            <a:rPr lang="en-GB" sz="1050" b="0" i="0">
              <a:solidFill>
                <a:schemeClr val="dk1"/>
              </a:solidFill>
              <a:effectLst/>
              <a:latin typeface="Verdana" panose="020B0604030504040204" pitchFamily="34" charset="0"/>
              <a:ea typeface="Verdana" panose="020B0604030504040204" pitchFamily="34" charset="0"/>
              <a:cs typeface="+mn-cs"/>
            </a:rPr>
            <a:t>To be eligible, the compartment must touch the spatial targeting layer (or be fully within the spatial targeting layer for Riparian Buffers).</a:t>
          </a:r>
          <a:r>
            <a:rPr lang="en-GB" sz="1050" b="0" i="0" baseline="0">
              <a:solidFill>
                <a:schemeClr val="dk1"/>
              </a:solidFill>
              <a:effectLst/>
              <a:latin typeface="Verdana" panose="020B0604030504040204" pitchFamily="34" charset="0"/>
              <a:ea typeface="Verdana" panose="020B0604030504040204" pitchFamily="34" charset="0"/>
              <a:cs typeface="+mn-cs"/>
            </a:rPr>
            <a:t> </a:t>
          </a:r>
        </a:p>
        <a:p>
          <a:r>
            <a:rPr lang="en-GB" sz="1050" b="0" i="0">
              <a:solidFill>
                <a:schemeClr val="dk1"/>
              </a:solidFill>
              <a:effectLst/>
              <a:latin typeface="Verdana" panose="020B0604030504040204" pitchFamily="34" charset="0"/>
              <a:ea typeface="Verdana" panose="020B0604030504040204" pitchFamily="34" charset="0"/>
              <a:cs typeface="+mn-cs"/>
            </a:rPr>
            <a:t>Details of these requirements can be found in the EWCO Grant Manual (and its Appendix 2). The spatial targeting layers are available on the Forestry Commission Map Browser.</a:t>
          </a:r>
        </a:p>
        <a:p>
          <a:endParaRPr lang="en-GB" sz="1050" b="0" i="0" baseline="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baseline="0">
              <a:solidFill>
                <a:schemeClr val="dk1"/>
              </a:solidFill>
              <a:effectLst/>
              <a:latin typeface="Verdana" panose="020B0604030504040204" pitchFamily="34" charset="0"/>
              <a:ea typeface="Verdana" panose="020B0604030504040204" pitchFamily="34" charset="0"/>
              <a:cs typeface="+mn-cs"/>
            </a:rPr>
            <a:t>Columns A-L </a:t>
          </a:r>
          <a:r>
            <a:rPr lang="en-GB" sz="1100" baseline="0">
              <a:solidFill>
                <a:schemeClr val="dk1"/>
              </a:solidFill>
              <a:effectLst/>
              <a:latin typeface="Verdana" panose="020B0604030504040204" pitchFamily="34" charset="0"/>
              <a:ea typeface="Verdana" panose="020B0604030504040204" pitchFamily="34" charset="0"/>
              <a:cs typeface="+mn-cs"/>
            </a:rPr>
            <a:t>of this form have been auto-populated from the Species Breakdown and Land Summary worksheets - you do not need to complete them.</a:t>
          </a:r>
          <a:endParaRPr lang="en-GB" sz="1050" b="0" i="0" baseline="0">
            <a:solidFill>
              <a:schemeClr val="dk1"/>
            </a:solidFill>
            <a:effectLst/>
            <a:latin typeface="Verdana" panose="020B0604030504040204" pitchFamily="34" charset="0"/>
            <a:ea typeface="Verdana" panose="020B0604030504040204" pitchFamily="34" charset="0"/>
            <a:cs typeface="+mn-cs"/>
          </a:endParaRPr>
        </a:p>
        <a:p>
          <a:endParaRPr lang="en-GB" sz="1050" b="0" i="0" baseline="0">
            <a:solidFill>
              <a:schemeClr val="dk1"/>
            </a:solidFill>
            <a:effectLst/>
            <a:latin typeface="Verdana" panose="020B0604030504040204" pitchFamily="34" charset="0"/>
            <a:ea typeface="Verdana" panose="020B0604030504040204" pitchFamily="34" charset="0"/>
            <a:cs typeface="+mn-cs"/>
          </a:endParaRPr>
        </a:p>
        <a:p>
          <a:r>
            <a:rPr lang="en-GB" sz="1050" b="1" baseline="0">
              <a:solidFill>
                <a:schemeClr val="dk1"/>
              </a:solidFill>
              <a:effectLst/>
              <a:latin typeface="Verdana" panose="020B0604030504040204" pitchFamily="34" charset="0"/>
              <a:ea typeface="Verdana" panose="020B0604030504040204" pitchFamily="34" charset="0"/>
              <a:cs typeface="+mn-cs"/>
            </a:rPr>
            <a:t>Please complete columns M-U </a:t>
          </a:r>
          <a:r>
            <a:rPr lang="en-GB" sz="1050" baseline="0">
              <a:solidFill>
                <a:schemeClr val="dk1"/>
              </a:solidFill>
              <a:effectLst/>
              <a:latin typeface="Verdana" panose="020B0604030504040204" pitchFamily="34" charset="0"/>
              <a:ea typeface="Verdana" panose="020B0604030504040204" pitchFamily="34" charset="0"/>
              <a:cs typeface="+mn-cs"/>
            </a:rPr>
            <a:t>for all compartments in your application. </a:t>
          </a:r>
        </a:p>
        <a:p>
          <a:r>
            <a:rPr lang="en-GB" sz="1050" baseline="0">
              <a:solidFill>
                <a:schemeClr val="dk1"/>
              </a:solidFill>
              <a:effectLst/>
              <a:latin typeface="Verdana" panose="020B0604030504040204" pitchFamily="34" charset="0"/>
              <a:ea typeface="Verdana" panose="020B0604030504040204" pitchFamily="34" charset="0"/>
              <a:cs typeface="+mn-cs"/>
            </a:rPr>
            <a:t>Please select the drop-down in columns M-T to indicate if you would like to claim Grant payments for these benefits.</a:t>
          </a: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effectLst/>
              <a:latin typeface="Verdana" panose="020B0604030504040204" pitchFamily="34" charset="0"/>
              <a:ea typeface="Verdana" panose="020B0604030504040204" pitchFamily="34" charset="0"/>
              <a:cs typeface="+mn-cs"/>
            </a:rPr>
            <a:t>Please enter the gross area (ha) of the compartment that meets the Additional Contribution requirements (even if you do not intend to claim Grant payments). This contributes to the scoring of your application.</a:t>
          </a:r>
        </a:p>
        <a:p>
          <a:pPr marL="0" marR="0" lvl="0" indent="0" defTabSz="914400" eaLnBrk="1" fontAlgn="auto" latinLnBrk="0" hangingPunct="1">
            <a:lnSpc>
              <a:spcPct val="100000"/>
            </a:lnSpc>
            <a:spcBef>
              <a:spcPts val="0"/>
            </a:spcBef>
            <a:spcAft>
              <a:spcPts val="0"/>
            </a:spcAft>
            <a:buClrTx/>
            <a:buSzTx/>
            <a:buFontTx/>
            <a:buNone/>
            <a:tabLst/>
            <a:defRPr/>
          </a:pPr>
          <a:endParaRPr lang="en-GB" sz="1050" baseline="0">
            <a:solidFill>
              <a:schemeClr val="dk1"/>
            </a:solidFill>
            <a:effectLst/>
            <a:latin typeface="Verdana" panose="020B0604030504040204" pitchFamily="34" charset="0"/>
            <a:ea typeface="Verdana" panose="020B0604030504040204" pitchFamily="34" charset="0"/>
            <a:cs typeface="+mn-cs"/>
          </a:endParaRPr>
        </a:p>
        <a:p>
          <a:endParaRPr lang="en-GB" sz="1050">
            <a:latin typeface="Verdana" panose="020B0604030504040204" pitchFamily="34" charset="0"/>
            <a:ea typeface="Verdana" panose="020B0604030504040204" pitchFamily="34" charset="0"/>
          </a:endParaRPr>
        </a:p>
      </xdr:txBody>
    </xdr:sp>
    <xdr:clientData/>
  </xdr:twoCellAnchor>
  <xdr:twoCellAnchor editAs="oneCell">
    <xdr:from>
      <xdr:col>11</xdr:col>
      <xdr:colOff>942975</xdr:colOff>
      <xdr:row>0</xdr:row>
      <xdr:rowOff>161925</xdr:rowOff>
    </xdr:from>
    <xdr:to>
      <xdr:col>13</xdr:col>
      <xdr:colOff>1352177</xdr:colOff>
      <xdr:row>2</xdr:row>
      <xdr:rowOff>9457</xdr:rowOff>
    </xdr:to>
    <xdr:pic>
      <xdr:nvPicPr>
        <xdr:cNvPr id="6" name="Picture 5">
          <a:extLst>
            <a:ext uri="{FF2B5EF4-FFF2-40B4-BE49-F238E27FC236}">
              <a16:creationId xmlns:a16="http://schemas.microsoft.com/office/drawing/2014/main" id="{4D69408B-4458-EE52-E827-0FDA8D89F420}"/>
            </a:ext>
          </a:extLst>
        </xdr:cNvPr>
        <xdr:cNvPicPr>
          <a:picLocks noChangeAspect="1"/>
        </xdr:cNvPicPr>
      </xdr:nvPicPr>
      <xdr:blipFill>
        <a:blip xmlns:r="http://schemas.openxmlformats.org/officeDocument/2006/relationships" r:embed="rId1"/>
        <a:stretch>
          <a:fillRect/>
        </a:stretch>
      </xdr:blipFill>
      <xdr:spPr>
        <a:xfrm>
          <a:off x="12249150" y="161925"/>
          <a:ext cx="2980952" cy="542857"/>
        </a:xfrm>
        <a:prstGeom prst="rect">
          <a:avLst/>
        </a:prstGeom>
      </xdr:spPr>
    </xdr:pic>
    <xdr:clientData/>
  </xdr:twoCellAnchor>
  <xdr:twoCellAnchor>
    <xdr:from>
      <xdr:col>0</xdr:col>
      <xdr:colOff>0</xdr:colOff>
      <xdr:row>0</xdr:row>
      <xdr:rowOff>0</xdr:rowOff>
    </xdr:from>
    <xdr:to>
      <xdr:col>3</xdr:col>
      <xdr:colOff>809625</xdr:colOff>
      <xdr:row>1</xdr:row>
      <xdr:rowOff>38100</xdr:rowOff>
    </xdr:to>
    <xdr:sp macro="" textlink="">
      <xdr:nvSpPr>
        <xdr:cNvPr id="2" name="TextBox 1">
          <a:extLst>
            <a:ext uri="{FF2B5EF4-FFF2-40B4-BE49-F238E27FC236}">
              <a16:creationId xmlns:a16="http://schemas.microsoft.com/office/drawing/2014/main" id="{ECF026C9-E1B7-42A9-9664-09036A314D28}"/>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234949</xdr:colOff>
      <xdr:row>3</xdr:row>
      <xdr:rowOff>19508</xdr:rowOff>
    </xdr:from>
    <xdr:to>
      <xdr:col>8</xdr:col>
      <xdr:colOff>3695699</xdr:colOff>
      <xdr:row>3</xdr:row>
      <xdr:rowOff>1473201</xdr:rowOff>
    </xdr:to>
    <xdr:sp macro="" textlink="">
      <xdr:nvSpPr>
        <xdr:cNvPr id="227" name="TextBox 1">
          <a:extLst>
            <a:ext uri="{FF2B5EF4-FFF2-40B4-BE49-F238E27FC236}">
              <a16:creationId xmlns:a16="http://schemas.microsoft.com/office/drawing/2014/main" id="{00000000-0008-0000-0B00-000009000000}"/>
            </a:ext>
          </a:extLst>
        </xdr:cNvPr>
        <xdr:cNvSpPr txBox="1"/>
      </xdr:nvSpPr>
      <xdr:spPr>
        <a:xfrm>
          <a:off x="234949" y="838658"/>
          <a:ext cx="13909675" cy="14536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GB" sz="1050">
              <a:latin typeface="Verdana" panose="020B0604030504040204" pitchFamily="34" charset="0"/>
              <a:ea typeface="Verdana" panose="020B0604030504040204" pitchFamily="34" charset="0"/>
            </a:rPr>
            <a:t>Please enter details of the EWCO standard</a:t>
          </a:r>
          <a:r>
            <a:rPr lang="en-GB" sz="1050" baseline="0">
              <a:latin typeface="Verdana" panose="020B0604030504040204" pitchFamily="34" charset="0"/>
              <a:ea typeface="Verdana" panose="020B0604030504040204" pitchFamily="34" charset="0"/>
            </a:rPr>
            <a:t> cost </a:t>
          </a:r>
          <a:r>
            <a:rPr lang="en-GB" sz="1050">
              <a:latin typeface="Verdana" panose="020B0604030504040204" pitchFamily="34" charset="0"/>
              <a:ea typeface="Verdana" panose="020B0604030504040204" pitchFamily="34" charset="0"/>
            </a:rPr>
            <a:t>items that are required for woodland establishment. Each standard</a:t>
          </a:r>
          <a:r>
            <a:rPr lang="en-GB" sz="1050" baseline="0">
              <a:latin typeface="Verdana" panose="020B0604030504040204" pitchFamily="34" charset="0"/>
              <a:ea typeface="Verdana" panose="020B0604030504040204" pitchFamily="34" charset="0"/>
            </a:rPr>
            <a:t> cost</a:t>
          </a:r>
          <a:r>
            <a:rPr lang="en-GB" sz="1050">
              <a:latin typeface="Verdana" panose="020B0604030504040204" pitchFamily="34" charset="0"/>
              <a:ea typeface="Verdana" panose="020B0604030504040204" pitchFamily="34" charset="0"/>
            </a:rPr>
            <a:t> item is calculated per tree, per metre, or per specific item. </a:t>
          </a:r>
        </a:p>
        <a:p>
          <a:pPr marL="0" marR="0" lvl="0" indent="0" defTabSz="914400" eaLnBrk="1" fontAlgn="auto" latinLnBrk="0" hangingPunct="1">
            <a:lnSpc>
              <a:spcPct val="100000"/>
            </a:lnSpc>
            <a:spcBef>
              <a:spcPts val="0"/>
            </a:spcBef>
            <a:spcAft>
              <a:spcPts val="0"/>
            </a:spcAft>
            <a:buClrTx/>
            <a:buSzTx/>
            <a:buFontTx/>
            <a:buNone/>
            <a:tabLst/>
            <a:defRPr/>
          </a:pPr>
          <a:endParaRPr lang="en-GB" sz="1050">
            <a:latin typeface="Verdana" panose="020B0604030504040204" pitchFamily="34" charset="0"/>
            <a:ea typeface="Verdan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i="0">
              <a:solidFill>
                <a:schemeClr val="dk1"/>
              </a:solidFill>
              <a:effectLst/>
              <a:latin typeface="Verdana" panose="020B0604030504040204" pitchFamily="34" charset="0"/>
              <a:ea typeface="Verdana" panose="020B0604030504040204" pitchFamily="34" charset="0"/>
              <a:cs typeface="+mn-cs"/>
            </a:rPr>
            <a:t>Standard</a:t>
          </a:r>
          <a:r>
            <a:rPr lang="en-GB" sz="1050" b="0" i="0" baseline="0">
              <a:solidFill>
                <a:schemeClr val="dk1"/>
              </a:solidFill>
              <a:effectLst/>
              <a:latin typeface="Verdana" panose="020B0604030504040204" pitchFamily="34" charset="0"/>
              <a:ea typeface="Verdana" panose="020B0604030504040204" pitchFamily="34" charset="0"/>
              <a:cs typeface="+mn-cs"/>
            </a:rPr>
            <a:t> cost</a:t>
          </a:r>
          <a:r>
            <a:rPr lang="en-GB" sz="1050" b="0" i="0">
              <a:solidFill>
                <a:schemeClr val="dk1"/>
              </a:solidFill>
              <a:effectLst/>
              <a:latin typeface="Verdana" panose="020B0604030504040204" pitchFamily="34" charset="0"/>
              <a:ea typeface="Verdana" panose="020B0604030504040204" pitchFamily="34" charset="0"/>
              <a:cs typeface="+mn-cs"/>
            </a:rPr>
            <a:t> items have an intervention rate of 100% and will be capped at a maximum cost of £10,200 per hectare (gross). Leaky woody dams are excluded from the cap.</a:t>
          </a:r>
          <a:r>
            <a:rPr lang="en-GB" sz="1050" b="0">
              <a:solidFill>
                <a:schemeClr val="dk1"/>
              </a:solidFill>
              <a:effectLst/>
              <a:latin typeface="Verdana" panose="020B0604030504040204" pitchFamily="34" charset="0"/>
              <a:ea typeface="Verdana" panose="020B0604030504040204" pitchFamily="34" charset="0"/>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effectLst/>
              <a:latin typeface="Verdana" panose="020B0604030504040204" pitchFamily="34" charset="0"/>
              <a:ea typeface="Verdana" panose="020B0604030504040204" pitchFamily="34" charset="0"/>
              <a:cs typeface="+mn-cs"/>
            </a:rPr>
            <a:t>You must apply for all items that are required for woodland establishment. The cap will be applied automatically on the total value.</a:t>
          </a:r>
          <a:endParaRPr lang="en-GB" sz="1050" b="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effectLst/>
              <a:latin typeface="Verdana" panose="020B0604030504040204" pitchFamily="34" charset="0"/>
              <a:ea typeface="Verdana" panose="020B0604030504040204" pitchFamily="34" charset="0"/>
              <a:cs typeface="+mn-cs"/>
            </a:rPr>
            <a:t>Please see '10 - Grant Values (£)' for a summary of the total Grant for Standard Cost Items you will receive, plus an option to apply a flexible cap.</a:t>
          </a:r>
        </a:p>
        <a:p>
          <a:pPr marL="0" marR="0" lvl="0" indent="0" defTabSz="914400" eaLnBrk="1" fontAlgn="auto" latinLnBrk="0" hangingPunct="1">
            <a:lnSpc>
              <a:spcPct val="100000"/>
            </a:lnSpc>
            <a:spcBef>
              <a:spcPts val="0"/>
            </a:spcBef>
            <a:spcAft>
              <a:spcPts val="0"/>
            </a:spcAft>
            <a:buClrTx/>
            <a:buSzTx/>
            <a:buFontTx/>
            <a:buNone/>
            <a:tabLst/>
            <a:defRPr/>
          </a:pPr>
          <a:endParaRPr lang="en-GB" sz="1050" b="0">
            <a:solidFill>
              <a:schemeClr val="dk1"/>
            </a:solidFill>
            <a:effectLst/>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0">
              <a:solidFill>
                <a:schemeClr val="dk1"/>
              </a:solidFill>
              <a:effectLst/>
              <a:latin typeface="Verdana" panose="020B0604030504040204" pitchFamily="34" charset="0"/>
              <a:ea typeface="Verdana" panose="020B0604030504040204" pitchFamily="34" charset="0"/>
              <a:cs typeface="+mn-cs"/>
            </a:rPr>
            <a:t>Please list all the compartments where</a:t>
          </a:r>
          <a:r>
            <a:rPr lang="en-GB" sz="1050" b="0" baseline="0">
              <a:solidFill>
                <a:schemeClr val="dk1"/>
              </a:solidFill>
              <a:effectLst/>
              <a:latin typeface="Verdana" panose="020B0604030504040204" pitchFamily="34" charset="0"/>
              <a:ea typeface="Verdana" panose="020B0604030504040204" pitchFamily="34" charset="0"/>
              <a:cs typeface="+mn-cs"/>
            </a:rPr>
            <a:t> each item is used in column G, using your compartment or the ID number as detailed in '3 - Land Summary' for each compartment. </a:t>
          </a:r>
        </a:p>
        <a:p>
          <a:pPr marL="0" marR="0" lvl="0" indent="0" defTabSz="914400" eaLnBrk="1" fontAlgn="auto" latinLnBrk="0" hangingPunct="1">
            <a:lnSpc>
              <a:spcPct val="100000"/>
            </a:lnSpc>
            <a:spcBef>
              <a:spcPts val="0"/>
            </a:spcBef>
            <a:spcAft>
              <a:spcPts val="0"/>
            </a:spcAft>
            <a:buClrTx/>
            <a:buSzTx/>
            <a:buFontTx/>
            <a:buNone/>
            <a:tabLst/>
            <a:defRPr/>
          </a:pPr>
          <a:r>
            <a:rPr lang="en-GB" sz="1050" b="0" baseline="0">
              <a:solidFill>
                <a:schemeClr val="dk1"/>
              </a:solidFill>
              <a:effectLst/>
              <a:latin typeface="Verdana" panose="020B0604030504040204" pitchFamily="34" charset="0"/>
              <a:ea typeface="Verdana" panose="020B0604030504040204" pitchFamily="34" charset="0"/>
              <a:cs typeface="+mn-cs"/>
            </a:rPr>
            <a:t>If all compartments contain the item, simply write 'All'.</a:t>
          </a:r>
        </a:p>
      </xdr:txBody>
    </xdr:sp>
    <xdr:clientData/>
  </xdr:twoCellAnchor>
  <xdr:twoCellAnchor editAs="oneCell">
    <xdr:from>
      <xdr:col>8</xdr:col>
      <xdr:colOff>774122</xdr:colOff>
      <xdr:row>0</xdr:row>
      <xdr:rowOff>147205</xdr:rowOff>
    </xdr:from>
    <xdr:to>
      <xdr:col>9</xdr:col>
      <xdr:colOff>7503</xdr:colOff>
      <xdr:row>1</xdr:row>
      <xdr:rowOff>493691</xdr:rowOff>
    </xdr:to>
    <xdr:pic>
      <xdr:nvPicPr>
        <xdr:cNvPr id="6" name="Picture 5">
          <a:extLst>
            <a:ext uri="{FF2B5EF4-FFF2-40B4-BE49-F238E27FC236}">
              <a16:creationId xmlns:a16="http://schemas.microsoft.com/office/drawing/2014/main" id="{00000000-0008-0000-0B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261147" y="147205"/>
          <a:ext cx="2929081"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762000</xdr:colOff>
      <xdr:row>1</xdr:row>
      <xdr:rowOff>38100</xdr:rowOff>
    </xdr:to>
    <xdr:sp macro="" textlink="">
      <xdr:nvSpPr>
        <xdr:cNvPr id="2" name="TextBox 1">
          <a:extLst>
            <a:ext uri="{FF2B5EF4-FFF2-40B4-BE49-F238E27FC236}">
              <a16:creationId xmlns:a16="http://schemas.microsoft.com/office/drawing/2014/main" id="{2FE3AA48-0F3C-4FE4-858A-7600A0AB2C25}"/>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69272</xdr:colOff>
      <xdr:row>3</xdr:row>
      <xdr:rowOff>28575</xdr:rowOff>
    </xdr:from>
    <xdr:to>
      <xdr:col>9</xdr:col>
      <xdr:colOff>847724</xdr:colOff>
      <xdr:row>3</xdr:row>
      <xdr:rowOff>1724025</xdr:rowOff>
    </xdr:to>
    <xdr:sp macro="" textlink="">
      <xdr:nvSpPr>
        <xdr:cNvPr id="3" name="TextBox 2">
          <a:extLst>
            <a:ext uri="{FF2B5EF4-FFF2-40B4-BE49-F238E27FC236}">
              <a16:creationId xmlns:a16="http://schemas.microsoft.com/office/drawing/2014/main" id="{00000000-0008-0000-0C00-000003000000}"/>
            </a:ext>
          </a:extLst>
        </xdr:cNvPr>
        <xdr:cNvSpPr txBox="1"/>
      </xdr:nvSpPr>
      <xdr:spPr>
        <a:xfrm>
          <a:off x="240722" y="847725"/>
          <a:ext cx="14332527" cy="1695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A plan of operations for proposed creation of a new woodland is a requirement by the UK Forestry Standard (UKFS,</a:t>
          </a:r>
          <a:r>
            <a:rPr lang="en-GB" sz="1050" baseline="0">
              <a:latin typeface="Verdana" panose="020B0604030504040204" pitchFamily="34" charset="0"/>
              <a:ea typeface="Verdana" panose="020B0604030504040204" pitchFamily="34" charset="0"/>
            </a:rPr>
            <a:t> see link below</a:t>
          </a:r>
          <a:r>
            <a:rPr lang="en-GB" sz="1050">
              <a:latin typeface="Verdana" panose="020B0604030504040204" pitchFamily="34" charset="0"/>
              <a:ea typeface="Verdana" panose="020B0604030504040204" pitchFamily="34" charset="0"/>
            </a:rPr>
            <a:t>). </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More information about operational plans can be found in the UK Forestry Standard. You should provide full details of planned drainage, cultivation techniques, fencing, initial herbicide spraying, fertilizer application etc. This may best be portrayed on a map or plan of your site. </a:t>
          </a:r>
        </a:p>
        <a:p>
          <a:endParaRPr lang="en-GB" sz="1050">
            <a:latin typeface="Verdana" panose="020B0604030504040204" pitchFamily="34" charset="0"/>
            <a:ea typeface="Verdana" panose="020B0604030504040204" pitchFamily="34" charset="0"/>
          </a:endParaRPr>
        </a:p>
        <a:p>
          <a:r>
            <a:rPr lang="en-GB" sz="1050" b="1" baseline="0">
              <a:latin typeface="Verdana" panose="020B0604030504040204" pitchFamily="34" charset="0"/>
              <a:ea typeface="Verdana" panose="020B0604030504040204" pitchFamily="34" charset="0"/>
            </a:rPr>
            <a:t>Tree supply and biosecurity</a:t>
          </a:r>
          <a:endParaRPr lang="en-GB" sz="1050" baseline="0">
            <a:solidFill>
              <a:schemeClr val="dk1"/>
            </a:solidFill>
            <a:latin typeface="Verdana" panose="020B0604030504040204" pitchFamily="34" charset="0"/>
            <a:ea typeface="Verdana" panose="020B0604030504040204" pitchFamily="34" charset="0"/>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solidFill>
                <a:schemeClr val="dk1"/>
              </a:solidFill>
              <a:latin typeface="Verdana" panose="020B0604030504040204" pitchFamily="34" charset="0"/>
              <a:ea typeface="Verdana" panose="020B0604030504040204" pitchFamily="34" charset="0"/>
              <a:cs typeface="+mn-cs"/>
            </a:rPr>
            <a:t>Your planting must comply with the Biosecure Procurement Requirement Pilot and you must also provide information on where you are sourcing your trees (see EWCO Grant Manual, section 2.1).</a:t>
          </a:r>
        </a:p>
        <a:p>
          <a:pPr marL="0" marR="0" lvl="0" indent="0" defTabSz="914400" eaLnBrk="1" fontAlgn="auto" latinLnBrk="0" hangingPunct="1">
            <a:lnSpc>
              <a:spcPct val="100000"/>
            </a:lnSpc>
            <a:spcBef>
              <a:spcPts val="0"/>
            </a:spcBef>
            <a:spcAft>
              <a:spcPts val="0"/>
            </a:spcAft>
            <a:buClrTx/>
            <a:buSzTx/>
            <a:buFontTx/>
            <a:buNone/>
            <a:tabLst/>
            <a:defRPr/>
          </a:pPr>
          <a:r>
            <a:rPr lang="en-GB" sz="1050" baseline="0">
              <a:latin typeface="Verdana" panose="020B0604030504040204" pitchFamily="34" charset="0"/>
              <a:ea typeface="Verdana" panose="020B0604030504040204" pitchFamily="34" charset="0"/>
            </a:rPr>
            <a:t>If you are purchasing your trees from a commercial supplier, they must appear on the Plant Healthy Directory as a certified business/organisation or an applicant. Alternatively, you must obtain a Ready to Plant Assessment Voucher from them for the stock you are claiming for. </a:t>
          </a:r>
        </a:p>
      </xdr:txBody>
    </xdr:sp>
    <xdr:clientData/>
  </xdr:twoCellAnchor>
  <xdr:twoCellAnchor editAs="oneCell">
    <xdr:from>
      <xdr:col>6</xdr:col>
      <xdr:colOff>3667125</xdr:colOff>
      <xdr:row>0</xdr:row>
      <xdr:rowOff>178089</xdr:rowOff>
    </xdr:from>
    <xdr:to>
      <xdr:col>9</xdr:col>
      <xdr:colOff>849167</xdr:colOff>
      <xdr:row>2</xdr:row>
      <xdr:rowOff>15998</xdr:rowOff>
    </xdr:to>
    <xdr:pic>
      <xdr:nvPicPr>
        <xdr:cNvPr id="5" name="Picture 4">
          <a:extLst>
            <a:ext uri="{FF2B5EF4-FFF2-40B4-BE49-F238E27FC236}">
              <a16:creationId xmlns:a16="http://schemas.microsoft.com/office/drawing/2014/main" id="{00000000-0008-0000-0C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687175" y="178089"/>
          <a:ext cx="2887517" cy="53323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1</xdr:col>
      <xdr:colOff>2543175</xdr:colOff>
      <xdr:row>1</xdr:row>
      <xdr:rowOff>38100</xdr:rowOff>
    </xdr:to>
    <xdr:sp macro="" textlink="">
      <xdr:nvSpPr>
        <xdr:cNvPr id="4" name="TextBox 3">
          <a:extLst>
            <a:ext uri="{FF2B5EF4-FFF2-40B4-BE49-F238E27FC236}">
              <a16:creationId xmlns:a16="http://schemas.microsoft.com/office/drawing/2014/main" id="{58FDBC01-286F-422E-9189-1B8D847C75B8}"/>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1</xdr:col>
      <xdr:colOff>2</xdr:colOff>
      <xdr:row>3</xdr:row>
      <xdr:rowOff>19049</xdr:rowOff>
    </xdr:from>
    <xdr:to>
      <xdr:col>5</xdr:col>
      <xdr:colOff>1019176</xdr:colOff>
      <xdr:row>4</xdr:row>
      <xdr:rowOff>11834</xdr:rowOff>
    </xdr:to>
    <xdr:sp macro="" textlink="">
      <xdr:nvSpPr>
        <xdr:cNvPr id="3" name="TextBox 4">
          <a:extLst>
            <a:ext uri="{FF2B5EF4-FFF2-40B4-BE49-F238E27FC236}">
              <a16:creationId xmlns:a16="http://schemas.microsoft.com/office/drawing/2014/main" id="{115C46A2-0BEB-4BE2-9D51-183FE712D5FC}"/>
            </a:ext>
          </a:extLst>
        </xdr:cNvPr>
        <xdr:cNvSpPr txBox="1"/>
      </xdr:nvSpPr>
      <xdr:spPr>
        <a:xfrm>
          <a:off x="180977" y="838199"/>
          <a:ext cx="8753474" cy="11834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0">
              <a:latin typeface="Verdana" panose="020B0604030504040204" pitchFamily="34" charset="0"/>
              <a:ea typeface="Verdana" panose="020B0604030504040204" pitchFamily="34" charset="0"/>
            </a:rPr>
            <a:t>Please indicate</a:t>
          </a:r>
          <a:r>
            <a:rPr lang="en-GB" sz="1050" b="0" baseline="0">
              <a:latin typeface="Verdana" panose="020B0604030504040204" pitchFamily="34" charset="0"/>
              <a:ea typeface="Verdana" panose="020B0604030504040204" pitchFamily="34" charset="0"/>
            </a:rPr>
            <a:t> below if you are </a:t>
          </a:r>
          <a:r>
            <a:rPr lang="en-GB" sz="1050" b="0">
              <a:latin typeface="Verdana" panose="020B0604030504040204" pitchFamily="34" charset="0"/>
              <a:ea typeface="Verdana" panose="020B0604030504040204" pitchFamily="34" charset="0"/>
            </a:rPr>
            <a:t>applying for payments towards the acutal costs for</a:t>
          </a:r>
          <a:r>
            <a:rPr lang="en-GB" sz="1050" b="0" baseline="0">
              <a:latin typeface="Verdana" panose="020B0604030504040204" pitchFamily="34" charset="0"/>
              <a:ea typeface="Verdana" panose="020B0604030504040204" pitchFamily="34" charset="0"/>
            </a:rPr>
            <a:t> i</a:t>
          </a:r>
          <a:r>
            <a:rPr lang="en-GB" sz="1050" b="0">
              <a:latin typeface="Verdana" panose="020B0604030504040204" pitchFamily="34" charset="0"/>
              <a:ea typeface="Verdana" panose="020B0604030504040204" pitchFamily="34" charset="0"/>
            </a:rPr>
            <a:t>nfrastructure. </a:t>
          </a:r>
        </a:p>
        <a:p>
          <a:r>
            <a:rPr lang="en-GB" sz="1050" b="0">
              <a:latin typeface="Verdana" panose="020B0604030504040204" pitchFamily="34" charset="0"/>
              <a:ea typeface="Verdana" panose="020B0604030504040204" pitchFamily="34" charset="0"/>
            </a:rPr>
            <a:t>If you are not applying for woodland or recreational infrastructure, you do not need to complete that section.</a:t>
          </a:r>
        </a:p>
        <a:p>
          <a:endParaRPr lang="en-GB" sz="1050" b="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You should work with your Woodland Officer to determine the most appropriate quotation for the work being undertaken. Payments</a:t>
          </a:r>
          <a:r>
            <a:rPr lang="en-GB" sz="1050" baseline="0">
              <a:latin typeface="Verdana" panose="020B0604030504040204" pitchFamily="34" charset="0"/>
              <a:ea typeface="Verdana" panose="020B0604030504040204" pitchFamily="34" charset="0"/>
            </a:rPr>
            <a:t> will be capped at 10% of the total capital cost of your proposal. The total Grant payment towards actual costs for infrastructure will be outlined in the Grant Values (£) tab.</a:t>
          </a:r>
        </a:p>
        <a:p>
          <a:endParaRPr lang="en-GB" sz="1000">
            <a:latin typeface="Verdana" panose="020B0604030504040204" pitchFamily="34" charset="0"/>
            <a:ea typeface="Verdana" panose="020B0604030504040204" pitchFamily="34" charset="0"/>
          </a:endParaRPr>
        </a:p>
      </xdr:txBody>
    </xdr:sp>
    <xdr:clientData/>
  </xdr:twoCellAnchor>
  <xdr:twoCellAnchor editAs="oneCell">
    <xdr:from>
      <xdr:col>3</xdr:col>
      <xdr:colOff>1019175</xdr:colOff>
      <xdr:row>0</xdr:row>
      <xdr:rowOff>160770</xdr:rowOff>
    </xdr:from>
    <xdr:to>
      <xdr:col>5</xdr:col>
      <xdr:colOff>1238860</xdr:colOff>
      <xdr:row>1</xdr:row>
      <xdr:rowOff>504081</xdr:rowOff>
    </xdr:to>
    <xdr:pic>
      <xdr:nvPicPr>
        <xdr:cNvPr id="4" name="Picture 5">
          <a:extLst>
            <a:ext uri="{FF2B5EF4-FFF2-40B4-BE49-F238E27FC236}">
              <a16:creationId xmlns:a16="http://schemas.microsoft.com/office/drawing/2014/main" id="{FBD2354E-8BDA-4D3E-BB97-529A42C9D9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24550" y="160770"/>
          <a:ext cx="2877160" cy="5338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981075</xdr:colOff>
      <xdr:row>1</xdr:row>
      <xdr:rowOff>38100</xdr:rowOff>
    </xdr:to>
    <xdr:sp macro="" textlink="">
      <xdr:nvSpPr>
        <xdr:cNvPr id="2" name="TextBox 1">
          <a:extLst>
            <a:ext uri="{FF2B5EF4-FFF2-40B4-BE49-F238E27FC236}">
              <a16:creationId xmlns:a16="http://schemas.microsoft.com/office/drawing/2014/main" id="{0B97FE27-C0D3-4B2B-9B06-961196587E98}"/>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1</xdr:col>
      <xdr:colOff>20781</xdr:colOff>
      <xdr:row>3</xdr:row>
      <xdr:rowOff>9526</xdr:rowOff>
    </xdr:from>
    <xdr:to>
      <xdr:col>6</xdr:col>
      <xdr:colOff>1266825</xdr:colOff>
      <xdr:row>3</xdr:row>
      <xdr:rowOff>762000</xdr:rowOff>
    </xdr:to>
    <xdr:sp macro="" textlink="">
      <xdr:nvSpPr>
        <xdr:cNvPr id="7" name="TextBox 2">
          <a:extLst>
            <a:ext uri="{FF2B5EF4-FFF2-40B4-BE49-F238E27FC236}">
              <a16:creationId xmlns:a16="http://schemas.microsoft.com/office/drawing/2014/main" id="{00000000-0008-0000-0F00-000007000000}"/>
            </a:ext>
          </a:extLst>
        </xdr:cNvPr>
        <xdr:cNvSpPr txBox="1"/>
      </xdr:nvSpPr>
      <xdr:spPr>
        <a:xfrm>
          <a:off x="192231" y="828676"/>
          <a:ext cx="9094644" cy="7524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Please complete the table below to calculate the score for your EWCO application. For guidance on how to score your application, please refer to</a:t>
          </a:r>
          <a:r>
            <a:rPr lang="en-GB" sz="1050" baseline="0">
              <a:latin typeface="Verdana" panose="020B0604030504040204" pitchFamily="34" charset="0"/>
              <a:ea typeface="Verdana" panose="020B0604030504040204" pitchFamily="34" charset="0"/>
            </a:rPr>
            <a:t> the EWCO Grant Manual.</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Your application score will be automatically calculated based on your answers. You must complete all drop-down boxes.</a:t>
          </a:r>
        </a:p>
        <a:p>
          <a:endParaRPr lang="en-GB" sz="1000">
            <a:latin typeface="Verdana" panose="020B0604030504040204" pitchFamily="34" charset="0"/>
            <a:ea typeface="Verdana" panose="020B0604030504040204" pitchFamily="34" charset="0"/>
          </a:endParaRPr>
        </a:p>
      </xdr:txBody>
    </xdr:sp>
    <xdr:clientData/>
  </xdr:twoCellAnchor>
  <xdr:twoCellAnchor editAs="oneCell">
    <xdr:from>
      <xdr:col>4</xdr:col>
      <xdr:colOff>1021484</xdr:colOff>
      <xdr:row>0</xdr:row>
      <xdr:rowOff>150091</xdr:rowOff>
    </xdr:from>
    <xdr:to>
      <xdr:col>6</xdr:col>
      <xdr:colOff>1183119</xdr:colOff>
      <xdr:row>2</xdr:row>
      <xdr:rowOff>1277</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45959" y="150091"/>
          <a:ext cx="2952460" cy="5465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3</xdr:col>
      <xdr:colOff>314325</xdr:colOff>
      <xdr:row>1</xdr:row>
      <xdr:rowOff>38100</xdr:rowOff>
    </xdr:to>
    <xdr:sp macro="" textlink="">
      <xdr:nvSpPr>
        <xdr:cNvPr id="3" name="TextBox 2">
          <a:extLst>
            <a:ext uri="{FF2B5EF4-FFF2-40B4-BE49-F238E27FC236}">
              <a16:creationId xmlns:a16="http://schemas.microsoft.com/office/drawing/2014/main" id="{4B7D7EA4-FFF7-4982-AB14-BADE830DD789}"/>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1</xdr:col>
      <xdr:colOff>34928</xdr:colOff>
      <xdr:row>3</xdr:row>
      <xdr:rowOff>3175</xdr:rowOff>
    </xdr:from>
    <xdr:to>
      <xdr:col>7</xdr:col>
      <xdr:colOff>885825</xdr:colOff>
      <xdr:row>3</xdr:row>
      <xdr:rowOff>1276351</xdr:rowOff>
    </xdr:to>
    <xdr:sp macro="" textlink="">
      <xdr:nvSpPr>
        <xdr:cNvPr id="3" name="TextBox 2">
          <a:extLst>
            <a:ext uri="{FF2B5EF4-FFF2-40B4-BE49-F238E27FC236}">
              <a16:creationId xmlns:a16="http://schemas.microsoft.com/office/drawing/2014/main" id="{00000000-0008-0000-1000-000003000000}"/>
            </a:ext>
          </a:extLst>
        </xdr:cNvPr>
        <xdr:cNvSpPr txBox="1"/>
      </xdr:nvSpPr>
      <xdr:spPr>
        <a:xfrm>
          <a:off x="206378" y="822325"/>
          <a:ext cx="10728322" cy="12731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This summary of grant values will be populated as you complete the EWCO Application Form. Please keep checking back here to ensure this information matches your understanding. You will need to select if you would like to apply for the flexible Grant cap and/or Annual Maintenance Payments on this sheet.</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The summary will not calculate fully until you have completed all of the Land Summary, Species Breakdown, Composition &amp; Additional Contributions, Standard Cost Items, and Infrastructure worksheets.</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Please see the EWCO Grant Manual for further information</a:t>
          </a:r>
          <a:r>
            <a:rPr lang="en-GB" sz="1050" baseline="0">
              <a:latin typeface="Verdana" panose="020B0604030504040204" pitchFamily="34" charset="0"/>
              <a:ea typeface="Verdana" panose="020B0604030504040204" pitchFamily="34" charset="0"/>
            </a:rPr>
            <a:t> on each element of Grant funding.</a:t>
          </a:r>
          <a:endParaRPr lang="en-GB" sz="1050">
            <a:latin typeface="Verdana" panose="020B0604030504040204" pitchFamily="34" charset="0"/>
            <a:ea typeface="Verdana" panose="020B0604030504040204" pitchFamily="34" charset="0"/>
          </a:endParaRPr>
        </a:p>
      </xdr:txBody>
    </xdr:sp>
    <xdr:clientData/>
  </xdr:twoCellAnchor>
  <xdr:twoCellAnchor>
    <xdr:from>
      <xdr:col>1</xdr:col>
      <xdr:colOff>0</xdr:colOff>
      <xdr:row>20</xdr:row>
      <xdr:rowOff>0</xdr:rowOff>
    </xdr:from>
    <xdr:to>
      <xdr:col>7</xdr:col>
      <xdr:colOff>904875</xdr:colOff>
      <xdr:row>21</xdr:row>
      <xdr:rowOff>6350</xdr:rowOff>
    </xdr:to>
    <xdr:sp macro="" textlink="">
      <xdr:nvSpPr>
        <xdr:cNvPr id="12" name="TextBox 3">
          <a:extLst>
            <a:ext uri="{FF2B5EF4-FFF2-40B4-BE49-F238E27FC236}">
              <a16:creationId xmlns:a16="http://schemas.microsoft.com/office/drawing/2014/main" id="{00000000-0008-0000-1000-000004000000}"/>
            </a:ext>
          </a:extLst>
        </xdr:cNvPr>
        <xdr:cNvSpPr txBox="1"/>
      </xdr:nvSpPr>
      <xdr:spPr>
        <a:xfrm>
          <a:off x="171450" y="5133975"/>
          <a:ext cx="10782300" cy="568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a:latin typeface="Verdana" panose="020B0604030504040204" pitchFamily="34" charset="0"/>
              <a:ea typeface="Verdana" panose="020B0604030504040204" pitchFamily="34" charset="0"/>
            </a:rPr>
            <a:t>The maximum Grant you can receive for Standard Cost Items per gross hectare is £10,200. This cap is taken as an average across the full agreement, excluding Leaky Woody Dams, Actual Cost Items, </a:t>
          </a:r>
          <a:r>
            <a:rPr lang="en-GB" sz="1100">
              <a:solidFill>
                <a:schemeClr val="dk1"/>
              </a:solidFill>
              <a:effectLst/>
              <a:latin typeface="+mn-lt"/>
              <a:ea typeface="+mn-ea"/>
              <a:cs typeface="+mn-cs"/>
            </a:rPr>
            <a:t>Low Land Sensitivity Payments, </a:t>
          </a:r>
          <a:r>
            <a:rPr lang="en-GB" sz="1000">
              <a:latin typeface="Verdana" panose="020B0604030504040204" pitchFamily="34" charset="0"/>
              <a:ea typeface="Verdana" panose="020B0604030504040204" pitchFamily="34" charset="0"/>
            </a:rPr>
            <a:t>Additional Contributions and Maintenance Payments. If you have exceeded this cap, it will be shown below. </a:t>
          </a:r>
        </a:p>
      </xdr:txBody>
    </xdr:sp>
    <xdr:clientData/>
  </xdr:twoCellAnchor>
  <xdr:oneCellAnchor>
    <xdr:from>
      <xdr:col>0</xdr:col>
      <xdr:colOff>171450</xdr:colOff>
      <xdr:row>23</xdr:row>
      <xdr:rowOff>15875</xdr:rowOff>
    </xdr:from>
    <xdr:ext cx="10753725" cy="404085"/>
    <xdr:sp macro="" textlink="">
      <xdr:nvSpPr>
        <xdr:cNvPr id="6" name="TextBox 5">
          <a:extLst>
            <a:ext uri="{FF2B5EF4-FFF2-40B4-BE49-F238E27FC236}">
              <a16:creationId xmlns:a16="http://schemas.microsoft.com/office/drawing/2014/main" id="{00000000-0008-0000-1000-000006000000}"/>
            </a:ext>
          </a:extLst>
        </xdr:cNvPr>
        <xdr:cNvSpPr txBox="1"/>
      </xdr:nvSpPr>
      <xdr:spPr>
        <a:xfrm>
          <a:off x="171450" y="6464300"/>
          <a:ext cx="10753725" cy="40408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000">
              <a:latin typeface="Verdana" panose="020B0604030504040204" pitchFamily="34" charset="0"/>
              <a:ea typeface="Verdana" panose="020B0604030504040204" pitchFamily="34" charset="0"/>
            </a:rPr>
            <a:t>You can opt to apply a flexible Grant cap on Standard Cost Items per gross hectare between £2,500.00 and £10,200.00.  This cap is taken as an average across the full agreement, excluding Leaky Woody Dams, Actual Cost Items, Low Land Sensitivity Payments, Additional Contributions and Maintenance Payments. </a:t>
          </a:r>
        </a:p>
      </xdr:txBody>
    </xdr:sp>
    <xdr:clientData/>
  </xdr:oneCellAnchor>
  <xdr:twoCellAnchor>
    <xdr:from>
      <xdr:col>1</xdr:col>
      <xdr:colOff>19050</xdr:colOff>
      <xdr:row>56</xdr:row>
      <xdr:rowOff>15875</xdr:rowOff>
    </xdr:from>
    <xdr:to>
      <xdr:col>3</xdr:col>
      <xdr:colOff>1114425</xdr:colOff>
      <xdr:row>57</xdr:row>
      <xdr:rowOff>314325</xdr:rowOff>
    </xdr:to>
    <xdr:sp macro="" textlink="">
      <xdr:nvSpPr>
        <xdr:cNvPr id="9" name="TextBox 6">
          <a:extLst>
            <a:ext uri="{FF2B5EF4-FFF2-40B4-BE49-F238E27FC236}">
              <a16:creationId xmlns:a16="http://schemas.microsoft.com/office/drawing/2014/main" id="{00000000-0008-0000-1000-000007000000}"/>
            </a:ext>
            <a:ext uri="{147F2762-F138-4A5C-976F-8EAC2B608ADB}">
              <a16:predDERef xmlns:a16="http://schemas.microsoft.com/office/drawing/2014/main" pred="{00000000-0008-0000-1000-000006000000}"/>
            </a:ext>
          </a:extLst>
        </xdr:cNvPr>
        <xdr:cNvSpPr txBox="1"/>
      </xdr:nvSpPr>
      <xdr:spPr>
        <a:xfrm>
          <a:off x="190500" y="14265275"/>
          <a:ext cx="6924675" cy="622300"/>
        </a:xfrm>
        <a:prstGeom prst="rect">
          <a:avLst/>
        </a:prstGeom>
        <a:solidFill>
          <a:schemeClr val="accent3">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00" i="1">
              <a:latin typeface="Verdana" panose="020B0604030504040204" pitchFamily="34" charset="0"/>
              <a:ea typeface="Verdana" panose="020B0604030504040204" pitchFamily="34" charset="0"/>
            </a:rPr>
            <a:t>If you do not wish to include annual Maintenance payments in your EWCO Grant, you will still be obliged to manage and maintain the trees and other capital items throughout the Obligation Period in line with the EWCO Grant Funding Agreement T&amp;Cs and may be subject to an inspection during this time.</a:t>
          </a:r>
        </a:p>
      </xdr:txBody>
    </xdr:sp>
    <xdr:clientData/>
  </xdr:twoCellAnchor>
  <xdr:twoCellAnchor>
    <xdr:from>
      <xdr:col>1</xdr:col>
      <xdr:colOff>28575</xdr:colOff>
      <xdr:row>3</xdr:row>
      <xdr:rowOff>1295400</xdr:rowOff>
    </xdr:from>
    <xdr:to>
      <xdr:col>1</xdr:col>
      <xdr:colOff>4581525</xdr:colOff>
      <xdr:row>4</xdr:row>
      <xdr:rowOff>200025</xdr:rowOff>
    </xdr:to>
    <xdr:sp macro="" textlink="">
      <xdr:nvSpPr>
        <xdr:cNvPr id="2" name="TextBox 1">
          <a:hlinkClick xmlns:r="http://schemas.openxmlformats.org/officeDocument/2006/relationships" r:id="rId1"/>
          <a:extLst>
            <a:ext uri="{FF2B5EF4-FFF2-40B4-BE49-F238E27FC236}">
              <a16:creationId xmlns:a16="http://schemas.microsoft.com/office/drawing/2014/main" id="{F4058825-2887-DE8A-9BBC-6BC1B4D576F8}"/>
            </a:ext>
          </a:extLst>
        </xdr:cNvPr>
        <xdr:cNvSpPr txBox="1"/>
      </xdr:nvSpPr>
      <xdr:spPr>
        <a:xfrm>
          <a:off x="200025" y="2114550"/>
          <a:ext cx="455295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u="sng">
              <a:solidFill>
                <a:schemeClr val="accent1"/>
              </a:solidFill>
              <a:latin typeface="Verdana" panose="020B0604030504040204" pitchFamily="34" charset="0"/>
              <a:ea typeface="Verdana" panose="020B0604030504040204" pitchFamily="34" charset="0"/>
            </a:rPr>
            <a:t>EWCO Grant Manual</a:t>
          </a:r>
        </a:p>
      </xdr:txBody>
    </xdr:sp>
    <xdr:clientData/>
  </xdr:twoCellAnchor>
  <xdr:twoCellAnchor editAs="oneCell">
    <xdr:from>
      <xdr:col>4</xdr:col>
      <xdr:colOff>847725</xdr:colOff>
      <xdr:row>0</xdr:row>
      <xdr:rowOff>142875</xdr:rowOff>
    </xdr:from>
    <xdr:to>
      <xdr:col>7</xdr:col>
      <xdr:colOff>866402</xdr:colOff>
      <xdr:row>1</xdr:row>
      <xdr:rowOff>495232</xdr:rowOff>
    </xdr:to>
    <xdr:pic>
      <xdr:nvPicPr>
        <xdr:cNvPr id="7" name="Picture 6">
          <a:extLst>
            <a:ext uri="{FF2B5EF4-FFF2-40B4-BE49-F238E27FC236}">
              <a16:creationId xmlns:a16="http://schemas.microsoft.com/office/drawing/2014/main" id="{CC2CDFE9-621E-62A5-02B7-BCC05D83C519}"/>
            </a:ext>
          </a:extLst>
        </xdr:cNvPr>
        <xdr:cNvPicPr>
          <a:picLocks noChangeAspect="1"/>
        </xdr:cNvPicPr>
      </xdr:nvPicPr>
      <xdr:blipFill>
        <a:blip xmlns:r="http://schemas.openxmlformats.org/officeDocument/2006/relationships" r:embed="rId2"/>
        <a:stretch>
          <a:fillRect/>
        </a:stretch>
      </xdr:blipFill>
      <xdr:spPr>
        <a:xfrm>
          <a:off x="8048625" y="142875"/>
          <a:ext cx="2866652" cy="542857"/>
        </a:xfrm>
        <a:prstGeom prst="rect">
          <a:avLst/>
        </a:prstGeom>
      </xdr:spPr>
    </xdr:pic>
    <xdr:clientData/>
  </xdr:twoCellAnchor>
  <xdr:twoCellAnchor>
    <xdr:from>
      <xdr:col>0</xdr:col>
      <xdr:colOff>0</xdr:colOff>
      <xdr:row>0</xdr:row>
      <xdr:rowOff>0</xdr:rowOff>
    </xdr:from>
    <xdr:to>
      <xdr:col>1</xdr:col>
      <xdr:colOff>2543175</xdr:colOff>
      <xdr:row>1</xdr:row>
      <xdr:rowOff>38100</xdr:rowOff>
    </xdr:to>
    <xdr:sp macro="" textlink="">
      <xdr:nvSpPr>
        <xdr:cNvPr id="5" name="TextBox 4">
          <a:extLst>
            <a:ext uri="{FF2B5EF4-FFF2-40B4-BE49-F238E27FC236}">
              <a16:creationId xmlns:a16="http://schemas.microsoft.com/office/drawing/2014/main" id="{E2F3B81C-C2D4-4FB7-81E7-2DE22B495522}"/>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112568</xdr:colOff>
      <xdr:row>3</xdr:row>
      <xdr:rowOff>25400</xdr:rowOff>
    </xdr:from>
    <xdr:to>
      <xdr:col>14</xdr:col>
      <xdr:colOff>428626</xdr:colOff>
      <xdr:row>3</xdr:row>
      <xdr:rowOff>1609725</xdr:rowOff>
    </xdr:to>
    <xdr:sp macro="" textlink="">
      <xdr:nvSpPr>
        <xdr:cNvPr id="78" name="TextBox 1">
          <a:extLst>
            <a:ext uri="{FF2B5EF4-FFF2-40B4-BE49-F238E27FC236}">
              <a16:creationId xmlns:a16="http://schemas.microsoft.com/office/drawing/2014/main" id="{00000000-0008-0000-1100-00004E000000}"/>
            </a:ext>
          </a:extLst>
        </xdr:cNvPr>
        <xdr:cNvSpPr txBox="1"/>
      </xdr:nvSpPr>
      <xdr:spPr>
        <a:xfrm>
          <a:off x="284018" y="844550"/>
          <a:ext cx="11374583" cy="158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a:latin typeface="Verdana" panose="020B0604030504040204" pitchFamily="34" charset="0"/>
              <a:ea typeface="Verdana" panose="020B0604030504040204" pitchFamily="34" charset="0"/>
            </a:rPr>
            <a:t>The Woodland Carbon Code is the voluntary standard for UK woodland</a:t>
          </a:r>
          <a:r>
            <a:rPr lang="en-GB" sz="1050" baseline="0">
              <a:latin typeface="Verdana" panose="020B0604030504040204" pitchFamily="34" charset="0"/>
              <a:ea typeface="Verdana" panose="020B0604030504040204" pitchFamily="34" charset="0"/>
            </a:rPr>
            <a:t> creation projects where claims are made about the carbon dioxide they sequester. Independent validation and verification to this standard provides assurances and clarity about the carbon savings of these sustainably managed woodlands. </a:t>
          </a:r>
        </a:p>
        <a:p>
          <a:endParaRPr lang="en-GB" sz="1050">
            <a:solidFill>
              <a:schemeClr val="dk1"/>
            </a:solidFill>
            <a:effectLst/>
            <a:latin typeface="Verdana" panose="020B0604030504040204" pitchFamily="34" charset="0"/>
            <a:ea typeface="Verdana" panose="020B0604030504040204" pitchFamily="34" charset="0"/>
            <a:cs typeface="+mn-cs"/>
          </a:endParaRPr>
        </a:p>
        <a:p>
          <a:r>
            <a:rPr lang="en-GB" sz="1050">
              <a:solidFill>
                <a:schemeClr val="dk1"/>
              </a:solidFill>
              <a:effectLst/>
              <a:latin typeface="Verdana" panose="020B0604030504040204" pitchFamily="34" charset="0"/>
              <a:ea typeface="Verdana" panose="020B0604030504040204" pitchFamily="34" charset="0"/>
              <a:cs typeface="+mn-cs"/>
            </a:rPr>
            <a:t>While society must</a:t>
          </a:r>
          <a:r>
            <a:rPr lang="en-GB" sz="1050" baseline="0">
              <a:solidFill>
                <a:schemeClr val="dk1"/>
              </a:solidFill>
              <a:effectLst/>
              <a:latin typeface="Verdana" panose="020B0604030504040204" pitchFamily="34" charset="0"/>
              <a:ea typeface="Verdana" panose="020B0604030504040204" pitchFamily="34" charset="0"/>
              <a:cs typeface="+mn-cs"/>
            </a:rPr>
            <a:t> take every effort to reduce its CO2 emissions, woodland creation can also play a role by removing carbon dioxide from the atmosphere. The potential of woodlands to soak up CO2 from the atmosphere while providing a host of other benefits for society and biodiversity is increasingly recognised, and many individuals and businesses wish to contribute to help society soak up the carbon it emits.</a:t>
          </a:r>
        </a:p>
        <a:p>
          <a:endParaRPr lang="en-GB" sz="1050" baseline="0">
            <a:solidFill>
              <a:schemeClr val="dk1"/>
            </a:solidFill>
            <a:effectLst/>
            <a:latin typeface="Verdana" panose="020B0604030504040204" pitchFamily="34" charset="0"/>
            <a:ea typeface="Verdana" panose="020B0604030504040204" pitchFamily="34" charset="0"/>
            <a:cs typeface="+mn-cs"/>
          </a:endParaRPr>
        </a:p>
        <a:p>
          <a:r>
            <a:rPr lang="en-GB" sz="1050" baseline="0">
              <a:solidFill>
                <a:schemeClr val="dk1"/>
              </a:solidFill>
              <a:effectLst/>
              <a:latin typeface="Verdana" panose="020B0604030504040204" pitchFamily="34" charset="0"/>
              <a:ea typeface="Verdana" panose="020B0604030504040204" pitchFamily="34" charset="0"/>
              <a:cs typeface="+mn-cs"/>
            </a:rPr>
            <a:t>The Woodland Carbon Code provides reassurance about the carbon savings that customers' contributions may realistically achieve. Additional information about the Woodland Carbon Code can be found at the following link.</a:t>
          </a:r>
          <a:endParaRPr lang="en-GB" sz="1050">
            <a:latin typeface="Verdana" panose="020B0604030504040204" pitchFamily="34" charset="0"/>
            <a:ea typeface="Verdana" panose="020B0604030504040204" pitchFamily="34" charset="0"/>
          </a:endParaRPr>
        </a:p>
      </xdr:txBody>
    </xdr:sp>
    <xdr:clientData/>
  </xdr:twoCellAnchor>
  <xdr:twoCellAnchor>
    <xdr:from>
      <xdr:col>1</xdr:col>
      <xdr:colOff>95250</xdr:colOff>
      <xdr:row>5</xdr:row>
      <xdr:rowOff>38102</xdr:rowOff>
    </xdr:from>
    <xdr:to>
      <xdr:col>14</xdr:col>
      <xdr:colOff>425450</xdr:colOff>
      <xdr:row>5</xdr:row>
      <xdr:rowOff>2219325</xdr:rowOff>
    </xdr:to>
    <xdr:sp macro="" textlink="">
      <xdr:nvSpPr>
        <xdr:cNvPr id="2" name="TextBox 1">
          <a:extLst>
            <a:ext uri="{FF2B5EF4-FFF2-40B4-BE49-F238E27FC236}">
              <a16:creationId xmlns:a16="http://schemas.microsoft.com/office/drawing/2014/main" id="{00000000-0008-0000-1100-000002000000}"/>
            </a:ext>
          </a:extLst>
        </xdr:cNvPr>
        <xdr:cNvSpPr txBox="1"/>
      </xdr:nvSpPr>
      <xdr:spPr>
        <a:xfrm>
          <a:off x="266700" y="2733677"/>
          <a:ext cx="11388725" cy="21812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050" b="0" i="0">
              <a:solidFill>
                <a:schemeClr val="dk1"/>
              </a:solidFill>
              <a:effectLst/>
              <a:latin typeface="Verdana" panose="020B0604030504040204" pitchFamily="34" charset="0"/>
              <a:ea typeface="Verdana" panose="020B0604030504040204" pitchFamily="34" charset="0"/>
              <a:cs typeface="+mn-cs"/>
            </a:rPr>
            <a:t>The Woodland Carbon Guarantee provides you with the option to sell your captured carbon in the form of verified carbon credits, called Woodland Carbon Units (WCUs), to the government for a guaranteed price every 5 or 10 years up to 2055/56. In order to apply for the Woodland Carbon Guarantee, woodland creation projects will need to be registered with and managed under the Woodland</a:t>
          </a:r>
          <a:r>
            <a:rPr lang="en-GB" sz="1050" b="0" i="0" baseline="0">
              <a:solidFill>
                <a:schemeClr val="dk1"/>
              </a:solidFill>
              <a:effectLst/>
              <a:latin typeface="Verdana" panose="020B0604030504040204" pitchFamily="34" charset="0"/>
              <a:ea typeface="Verdana" panose="020B0604030504040204" pitchFamily="34" charset="0"/>
              <a:cs typeface="+mn-cs"/>
            </a:rPr>
            <a:t> Carbon Code.</a:t>
          </a:r>
        </a:p>
        <a:p>
          <a:endParaRPr lang="en-GB" sz="1050" baseline="0">
            <a:solidFill>
              <a:sysClr val="windowText" lastClr="000000"/>
            </a:solidFill>
            <a:latin typeface="Verdana" panose="020B0604030504040204" pitchFamily="34" charset="0"/>
            <a:ea typeface="Verdana" panose="020B0604030504040204" pitchFamily="34" charset="0"/>
          </a:endParaRPr>
        </a:p>
        <a:p>
          <a:r>
            <a:rPr lang="en-GB" sz="1050" baseline="0">
              <a:solidFill>
                <a:sysClr val="windowText" lastClr="000000"/>
              </a:solidFill>
              <a:latin typeface="Verdana" panose="020B0604030504040204" pitchFamily="34" charset="0"/>
              <a:ea typeface="Verdana" panose="020B0604030504040204" pitchFamily="34" charset="0"/>
            </a:rPr>
            <a:t>This summary gathers all information from the EWCO Application relevant to the Woodland Carbon Code and has been formatted in a way for easy reference for the applicant when applying separately for the WCC. It will not calculate the units or how much you will receive for those units, but gives you the information required within this application form to transfer to the carbon calculator. Please note that all compartments with an organic soil type might not be eligible for the WCC.</a:t>
          </a:r>
        </a:p>
        <a:p>
          <a:endParaRPr lang="en-GB" sz="1050" u="none" baseline="0">
            <a:solidFill>
              <a:sysClr val="windowText" lastClr="000000"/>
            </a:solidFill>
            <a:effectLst/>
            <a:latin typeface="Verdana" panose="020B0604030504040204" pitchFamily="34" charset="0"/>
            <a:ea typeface="Verdana" panose="020B0604030504040204" pitchFamily="34" charset="0"/>
            <a:cs typeface="+mn-cs"/>
          </a:endParaRPr>
        </a:p>
        <a:p>
          <a:r>
            <a:rPr lang="en-GB" sz="1050" u="none">
              <a:solidFill>
                <a:schemeClr val="dk1"/>
              </a:solidFill>
              <a:effectLst/>
              <a:latin typeface="Verdana" panose="020B0604030504040204" pitchFamily="34" charset="0"/>
              <a:ea typeface="Verdana" panose="020B0604030504040204" pitchFamily="34" charset="0"/>
              <a:cs typeface="+mn-cs"/>
            </a:rPr>
            <a:t>From 1 July 2020, you will need to register your project with the Woodland Carbon Code </a:t>
          </a:r>
          <a:r>
            <a:rPr lang="en-GB" sz="1050" b="1" u="none">
              <a:solidFill>
                <a:schemeClr val="dk1"/>
              </a:solidFill>
              <a:effectLst/>
              <a:latin typeface="Verdana" panose="020B0604030504040204" pitchFamily="34" charset="0"/>
              <a:ea typeface="Verdana" panose="020B0604030504040204" pitchFamily="34" charset="0"/>
              <a:cs typeface="+mn-cs"/>
            </a:rPr>
            <a:t>before it is planted</a:t>
          </a:r>
          <a:r>
            <a:rPr lang="en-GB" sz="1050" u="none">
              <a:solidFill>
                <a:schemeClr val="dk1"/>
              </a:solidFill>
              <a:effectLst/>
              <a:latin typeface="Verdana" panose="020B0604030504040204" pitchFamily="34" charset="0"/>
              <a:ea typeface="Verdana" panose="020B0604030504040204" pitchFamily="34" charset="0"/>
              <a:cs typeface="+mn-cs"/>
            </a:rPr>
            <a:t>.</a:t>
          </a:r>
          <a:endParaRPr lang="en-GB" sz="1050" u="none" baseline="0">
            <a:solidFill>
              <a:sysClr val="windowText" lastClr="000000"/>
            </a:solidFill>
            <a:latin typeface="Verdana" panose="020B0604030504040204" pitchFamily="34" charset="0"/>
            <a:ea typeface="Verdana" panose="020B0604030504040204" pitchFamily="34" charset="0"/>
          </a:endParaRPr>
        </a:p>
        <a:p>
          <a:endParaRPr lang="en-GB" sz="1050" baseline="0">
            <a:solidFill>
              <a:sysClr val="windowText" lastClr="000000"/>
            </a:solidFill>
            <a:latin typeface="Verdana" panose="020B0604030504040204" pitchFamily="34" charset="0"/>
            <a:ea typeface="Verdana" panose="020B0604030504040204" pitchFamily="34" charset="0"/>
          </a:endParaRPr>
        </a:p>
        <a:p>
          <a:r>
            <a:rPr lang="en-GB" sz="1050" b="1" baseline="0">
              <a:solidFill>
                <a:sysClr val="windowText" lastClr="000000"/>
              </a:solidFill>
              <a:latin typeface="Verdana" panose="020B0604030504040204" pitchFamily="34" charset="0"/>
              <a:ea typeface="Verdana" panose="020B0604030504040204" pitchFamily="34" charset="0"/>
            </a:rPr>
            <a:t>The area (ha) of woodland creation in your scheme using natural colonisation as an establishment method has not been included in this summary</a:t>
          </a:r>
          <a:r>
            <a:rPr lang="en-GB" sz="1050" baseline="0">
              <a:solidFill>
                <a:sysClr val="windowText" lastClr="000000"/>
              </a:solidFill>
              <a:latin typeface="Verdana" panose="020B0604030504040204" pitchFamily="34" charset="0"/>
              <a:ea typeface="Verdana" panose="020B0604030504040204" pitchFamily="34" charset="0"/>
            </a:rPr>
            <a:t>, as additional surveys and information are required for these areas in order to apply for the WCC. Further information on natural colonisation within the WCC can be found at the following link.</a:t>
          </a:r>
        </a:p>
      </xdr:txBody>
    </xdr:sp>
    <xdr:clientData/>
  </xdr:twoCellAnchor>
  <xdr:twoCellAnchor editAs="oneCell">
    <xdr:from>
      <xdr:col>10</xdr:col>
      <xdr:colOff>660688</xdr:colOff>
      <xdr:row>0</xdr:row>
      <xdr:rowOff>144607</xdr:rowOff>
    </xdr:from>
    <xdr:to>
      <xdr:col>14</xdr:col>
      <xdr:colOff>752762</xdr:colOff>
      <xdr:row>1</xdr:row>
      <xdr:rowOff>484743</xdr:rowOff>
    </xdr:to>
    <xdr:pic>
      <xdr:nvPicPr>
        <xdr:cNvPr id="5" name="Picture 4">
          <a:extLst>
            <a:ext uri="{FF2B5EF4-FFF2-40B4-BE49-F238E27FC236}">
              <a16:creationId xmlns:a16="http://schemas.microsoft.com/office/drawing/2014/main" id="{00000000-0008-0000-11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52188" y="144607"/>
          <a:ext cx="2934565"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3</xdr:col>
      <xdr:colOff>371475</xdr:colOff>
      <xdr:row>1</xdr:row>
      <xdr:rowOff>38100</xdr:rowOff>
    </xdr:to>
    <xdr:sp macro="" textlink="">
      <xdr:nvSpPr>
        <xdr:cNvPr id="4" name="TextBox 3">
          <a:extLst>
            <a:ext uri="{FF2B5EF4-FFF2-40B4-BE49-F238E27FC236}">
              <a16:creationId xmlns:a16="http://schemas.microsoft.com/office/drawing/2014/main" id="{7E7DB6E7-EE81-43E2-88C9-227A98851161}"/>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oneCellAnchor>
    <xdr:from>
      <xdr:col>1</xdr:col>
      <xdr:colOff>28574</xdr:colOff>
      <xdr:row>3</xdr:row>
      <xdr:rowOff>28574</xdr:rowOff>
    </xdr:from>
    <xdr:ext cx="11877676" cy="600075"/>
    <xdr:sp macro="" textlink="">
      <xdr:nvSpPr>
        <xdr:cNvPr id="53" name="TextBox 1">
          <a:extLst>
            <a:ext uri="{FF2B5EF4-FFF2-40B4-BE49-F238E27FC236}">
              <a16:creationId xmlns:a16="http://schemas.microsoft.com/office/drawing/2014/main" id="{00000000-0008-0000-1200-000035000000}"/>
            </a:ext>
          </a:extLst>
        </xdr:cNvPr>
        <xdr:cNvSpPr txBox="1"/>
      </xdr:nvSpPr>
      <xdr:spPr>
        <a:xfrm>
          <a:off x="200024" y="847724"/>
          <a:ext cx="1187767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050">
              <a:latin typeface="Verdana" panose="020B0604030504040204" pitchFamily="34" charset="0"/>
              <a:ea typeface="Verdana" panose="020B0604030504040204" pitchFamily="34" charset="0"/>
            </a:rPr>
            <a:t>This Tree</a:t>
          </a:r>
          <a:r>
            <a:rPr lang="en-GB" sz="1050" baseline="0">
              <a:latin typeface="Verdana" panose="020B0604030504040204" pitchFamily="34" charset="0"/>
              <a:ea typeface="Verdana" panose="020B0604030504040204" pitchFamily="34" charset="0"/>
            </a:rPr>
            <a:t> Procurement Summary </a:t>
          </a:r>
          <a:r>
            <a:rPr lang="en-GB" sz="1050">
              <a:latin typeface="Verdana" panose="020B0604030504040204" pitchFamily="34" charset="0"/>
              <a:ea typeface="Verdana" panose="020B0604030504040204" pitchFamily="34" charset="0"/>
            </a:rPr>
            <a:t>will be populated as you complete your</a:t>
          </a:r>
          <a:r>
            <a:rPr lang="en-GB" sz="1050" baseline="0">
              <a:latin typeface="Verdana" panose="020B0604030504040204" pitchFamily="34" charset="0"/>
              <a:ea typeface="Verdana" panose="020B0604030504040204" pitchFamily="34" charset="0"/>
            </a:rPr>
            <a:t> EWCO A</a:t>
          </a:r>
          <a:r>
            <a:rPr lang="en-GB" sz="1050">
              <a:latin typeface="Verdana" panose="020B0604030504040204" pitchFamily="34" charset="0"/>
              <a:ea typeface="Verdana" panose="020B0604030504040204" pitchFamily="34" charset="0"/>
            </a:rPr>
            <a:t>pplication Form. Please</a:t>
          </a:r>
          <a:r>
            <a:rPr lang="en-GB" sz="1050" baseline="0">
              <a:latin typeface="Verdana" panose="020B0604030504040204" pitchFamily="34" charset="0"/>
              <a:ea typeface="Verdana" panose="020B0604030504040204" pitchFamily="34" charset="0"/>
            </a:rPr>
            <a:t> </a:t>
          </a:r>
          <a:r>
            <a:rPr lang="en-GB" sz="1050">
              <a:latin typeface="Verdana" panose="020B0604030504040204" pitchFamily="34" charset="0"/>
              <a:ea typeface="Verdana" panose="020B0604030504040204" pitchFamily="34" charset="0"/>
            </a:rPr>
            <a:t>check that the information below matches your understanding. </a:t>
          </a:r>
        </a:p>
        <a:p>
          <a:endParaRPr lang="en-GB" sz="1050">
            <a:latin typeface="Verdana" panose="020B0604030504040204" pitchFamily="34" charset="0"/>
            <a:ea typeface="Verdana" panose="020B0604030504040204" pitchFamily="34" charset="0"/>
          </a:endParaRPr>
        </a:p>
        <a:p>
          <a:r>
            <a:rPr lang="en-GB" sz="1050">
              <a:latin typeface="Verdana" panose="020B0604030504040204" pitchFamily="34" charset="0"/>
              <a:ea typeface="Verdana" panose="020B0604030504040204" pitchFamily="34" charset="0"/>
            </a:rPr>
            <a:t>This summary</a:t>
          </a:r>
          <a:r>
            <a:rPr lang="en-GB" sz="1050" baseline="0">
              <a:latin typeface="Verdana" panose="020B0604030504040204" pitchFamily="34" charset="0"/>
              <a:ea typeface="Verdana" panose="020B0604030504040204" pitchFamily="34" charset="0"/>
            </a:rPr>
            <a:t> </a:t>
          </a:r>
          <a:r>
            <a:rPr lang="en-GB" sz="1050">
              <a:latin typeface="Verdana" panose="020B0604030504040204" pitchFamily="34" charset="0"/>
              <a:ea typeface="Verdana" panose="020B0604030504040204" pitchFamily="34" charset="0"/>
            </a:rPr>
            <a:t>is for the applicant's</a:t>
          </a:r>
          <a:r>
            <a:rPr lang="en-GB" sz="1050" baseline="0">
              <a:latin typeface="Verdana" panose="020B0604030504040204" pitchFamily="34" charset="0"/>
              <a:ea typeface="Verdana" panose="020B0604030504040204" pitchFamily="34" charset="0"/>
            </a:rPr>
            <a:t> own use in aiding seedling purchase.</a:t>
          </a:r>
          <a:endParaRPr lang="en-GB" sz="1050">
            <a:latin typeface="Verdana" panose="020B0604030504040204" pitchFamily="34" charset="0"/>
            <a:ea typeface="Verdana" panose="020B0604030504040204" pitchFamily="34" charset="0"/>
          </a:endParaRPr>
        </a:p>
      </xdr:txBody>
    </xdr:sp>
    <xdr:clientData/>
  </xdr:oneCellAnchor>
  <xdr:twoCellAnchor editAs="oneCell">
    <xdr:from>
      <xdr:col>7</xdr:col>
      <xdr:colOff>583623</xdr:colOff>
      <xdr:row>0</xdr:row>
      <xdr:rowOff>141143</xdr:rowOff>
    </xdr:from>
    <xdr:to>
      <xdr:col>9</xdr:col>
      <xdr:colOff>684356</xdr:colOff>
      <xdr:row>1</xdr:row>
      <xdr:rowOff>487629</xdr:rowOff>
    </xdr:to>
    <xdr:pic>
      <xdr:nvPicPr>
        <xdr:cNvPr id="11" name="Picture 10">
          <a:extLst>
            <a:ext uri="{FF2B5EF4-FFF2-40B4-BE49-F238E27FC236}">
              <a16:creationId xmlns:a16="http://schemas.microsoft.com/office/drawing/2014/main" id="{00000000-0008-0000-1200-00000B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6598" y="141143"/>
          <a:ext cx="2939183" cy="5369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0</xdr:row>
      <xdr:rowOff>0</xdr:rowOff>
    </xdr:from>
    <xdr:to>
      <xdr:col>2</xdr:col>
      <xdr:colOff>400050</xdr:colOff>
      <xdr:row>1</xdr:row>
      <xdr:rowOff>38100</xdr:rowOff>
    </xdr:to>
    <xdr:sp macro="" textlink="">
      <xdr:nvSpPr>
        <xdr:cNvPr id="3" name="TextBox 2">
          <a:extLst>
            <a:ext uri="{FF2B5EF4-FFF2-40B4-BE49-F238E27FC236}">
              <a16:creationId xmlns:a16="http://schemas.microsoft.com/office/drawing/2014/main" id="{6E7CB91B-898B-43E4-9087-1FEBF1E18E09}"/>
            </a:ext>
            <a:ext uri="{147F2762-F138-4A5C-976F-8EAC2B608ADB}">
              <a16:predDERef xmlns:a16="http://schemas.microsoft.com/office/drawing/2014/main" pred="{00000000-0008-0000-0000-000016000000}"/>
            </a:ext>
          </a:extLst>
        </xdr:cNvPr>
        <xdr:cNvSpPr txBox="1"/>
      </xdr:nvSpPr>
      <xdr:spPr>
        <a:xfrm>
          <a:off x="0" y="0"/>
          <a:ext cx="2714625" cy="228600"/>
        </a:xfrm>
        <a:prstGeom prst="rect">
          <a:avLst/>
        </a:prstGeom>
        <a:solidFill>
          <a:schemeClr val="bg2"/>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900">
              <a:ln>
                <a:noFill/>
              </a:ln>
              <a:latin typeface="Verdana" panose="020B0604030504040204" pitchFamily="34" charset="0"/>
              <a:ea typeface="Verdana" panose="020B0604030504040204" pitchFamily="34" charset="0"/>
            </a:rPr>
            <a:t>EWCO Application Form | v2.6.1 May</a:t>
          </a:r>
          <a:r>
            <a:rPr lang="en-GB" sz="900" baseline="0">
              <a:ln>
                <a:noFill/>
              </a:ln>
              <a:latin typeface="Verdana" panose="020B0604030504040204" pitchFamily="34" charset="0"/>
              <a:ea typeface="Verdana" panose="020B0604030504040204" pitchFamily="34" charset="0"/>
            </a:rPr>
            <a:t> 2025</a:t>
          </a:r>
          <a:endParaRPr lang="en-GB" sz="900">
            <a:ln>
              <a:noFill/>
            </a:ln>
            <a:latin typeface="Verdana" panose="020B0604030504040204" pitchFamily="34" charset="0"/>
            <a:ea typeface="Verdana" panose="020B0604030504040204" pitchFamily="34" charset="0"/>
          </a:endParaRPr>
        </a:p>
      </xdr:txBody>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vmlDrawing" Target="../drawings/vmlDrawing3.vml"/><Relationship Id="rId3" Type="http://schemas.openxmlformats.org/officeDocument/2006/relationships/hyperlink" Target="http://www.landis.org.uk/soilscapes/" TargetMode="External"/><Relationship Id="rId7" Type="http://schemas.openxmlformats.org/officeDocument/2006/relationships/drawing" Target="../drawings/drawing4.xml"/><Relationship Id="rId2" Type="http://schemas.openxmlformats.org/officeDocument/2006/relationships/hyperlink" Target="https://www.gov.uk/guidance/use-the-land-information-search" TargetMode="External"/><Relationship Id="rId1" Type="http://schemas.openxmlformats.org/officeDocument/2006/relationships/hyperlink" Target="https://magic.defra.gov.uk/" TargetMode="External"/><Relationship Id="rId6" Type="http://schemas.openxmlformats.org/officeDocument/2006/relationships/printerSettings" Target="../printerSettings/printerSettings4.bin"/><Relationship Id="rId5" Type="http://schemas.openxmlformats.org/officeDocument/2006/relationships/hyperlink" Target="https://www.forestresearch.gov.uk/tools-and-resources/" TargetMode="External"/><Relationship Id="rId4" Type="http://schemas.openxmlformats.org/officeDocument/2006/relationships/hyperlink" Target="https://www.gov.uk/government/publications/guidance-on-cultivation-and-ukfs-compliance-for-application-in-england-operations-note-53"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gov.uk/government/publications/a-guide-to-planning-new-woodland-in-england" TargetMode="External"/><Relationship Id="rId1" Type="http://schemas.openxmlformats.org/officeDocument/2006/relationships/hyperlink" Target="https://www.gov.uk/government/publications/the-uk-forestry-standard" TargetMode="External"/><Relationship Id="rId5" Type="http://schemas.openxmlformats.org/officeDocument/2006/relationships/vmlDrawing" Target="../drawings/vmlDrawing4.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s://www.gov.uk/government/publications/design-techniques-for-forest-management-planning-practice-guide" TargetMode="External"/><Relationship Id="rId1" Type="http://schemas.openxmlformats.org/officeDocument/2006/relationships/hyperlink" Target="https://www.gov.uk/government/publications/the-uk-forestry-standard" TargetMode="External"/><Relationship Id="rId5" Type="http://schemas.openxmlformats.org/officeDocument/2006/relationships/vmlDrawing" Target="../drawings/vmlDrawing5.vml"/><Relationship Id="rId4"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8" Type="http://schemas.openxmlformats.org/officeDocument/2006/relationships/vmlDrawing" Target="../drawings/vmlDrawing6.vml"/><Relationship Id="rId3" Type="http://schemas.openxmlformats.org/officeDocument/2006/relationships/hyperlink" Target="https://www.gov.uk/guidance/manage-and-protect-woodland-wildlife" TargetMode="External"/><Relationship Id="rId7" Type="http://schemas.openxmlformats.org/officeDocument/2006/relationships/drawing" Target="../drawings/drawing7.xml"/><Relationship Id="rId2" Type="http://schemas.openxmlformats.org/officeDocument/2006/relationships/hyperlink" Target="https://www.gov.uk/guidance/manage-and-protect-woodland-wildlife" TargetMode="External"/><Relationship Id="rId1" Type="http://schemas.openxmlformats.org/officeDocument/2006/relationships/hyperlink" Target="https://www.gov.uk/guidance/use-the-land-information-search" TargetMode="External"/><Relationship Id="rId6" Type="http://schemas.openxmlformats.org/officeDocument/2006/relationships/printerSettings" Target="../printerSettings/printerSettings7.bin"/><Relationship Id="rId5" Type="http://schemas.openxmlformats.org/officeDocument/2006/relationships/hyperlink" Target="https://magic.defra.gov.uk/MagicMap.aspx" TargetMode="External"/><Relationship Id="rId4" Type="http://schemas.openxmlformats.org/officeDocument/2006/relationships/hyperlink" Target="https://www.forestresearch.gov.uk/publications/building-wildfire-resilience-into-forest-management-planning/"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s://www.gov.uk/guidance/use-the-land-information-search" TargetMode="External"/><Relationship Id="rId13" Type="http://schemas.openxmlformats.org/officeDocument/2006/relationships/printerSettings" Target="../printerSettings/printerSettings8.bin"/><Relationship Id="rId3" Type="http://schemas.openxmlformats.org/officeDocument/2006/relationships/hyperlink" Target="https://environment.data.gov.uk/farmers/" TargetMode="External"/><Relationship Id="rId7" Type="http://schemas.openxmlformats.org/officeDocument/2006/relationships/hyperlink" Target="https://www.forestergis.com/Apps/MapBrowserdev/" TargetMode="External"/><Relationship Id="rId12" Type="http://schemas.openxmlformats.org/officeDocument/2006/relationships/hyperlink" Target="https://magic.defra.gov.uk/magicmap.aspx" TargetMode="External"/><Relationship Id="rId2" Type="http://schemas.openxmlformats.org/officeDocument/2006/relationships/hyperlink" Target="https://www.dwi.gov.uk/private-water-supplies/" TargetMode="External"/><Relationship Id="rId1" Type="http://schemas.openxmlformats.org/officeDocument/2006/relationships/hyperlink" Target="https://www.gov.uk/guidance/assess-environmental-impact-before-you-create-new-woodland" TargetMode="External"/><Relationship Id="rId6" Type="http://schemas.openxmlformats.org/officeDocument/2006/relationships/hyperlink" Target="https://www.alerc.org.uk/lerc-finder.html" TargetMode="External"/><Relationship Id="rId11" Type="http://schemas.openxmlformats.org/officeDocument/2006/relationships/hyperlink" Target="https://magic.defra.gov.uk/MagicMap.aspx" TargetMode="External"/><Relationship Id="rId5" Type="http://schemas.openxmlformats.org/officeDocument/2006/relationships/hyperlink" Target="https://www.gov.uk/government/publications/the-uk-forestry-standard" TargetMode="External"/><Relationship Id="rId15" Type="http://schemas.openxmlformats.org/officeDocument/2006/relationships/vmlDrawing" Target="../drawings/vmlDrawing7.vml"/><Relationship Id="rId10" Type="http://schemas.openxmlformats.org/officeDocument/2006/relationships/hyperlink" Target="https://magic.defra.gov.uk/magicmap.aspx" TargetMode="External"/><Relationship Id="rId4" Type="http://schemas.openxmlformats.org/officeDocument/2006/relationships/hyperlink" Target="https://www.gov.uk/government/publications/eia-afforestation-application-form/guidance-forestry-eia-application-form-afforestation" TargetMode="External"/><Relationship Id="rId9" Type="http://schemas.openxmlformats.org/officeDocument/2006/relationships/hyperlink" Target="https://www.forestergis.com/Apps/MapBrowserdev/" TargetMode="External"/><Relationship Id="rId14"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s://algao.org.uk/algao-uk/orgs" TargetMode="External"/><Relationship Id="rId1" Type="http://schemas.openxmlformats.org/officeDocument/2006/relationships/hyperlink" Target="https://www.alerc.org.uk/lerc-finder.html" TargetMode="External"/><Relationship Id="rId5" Type="http://schemas.openxmlformats.org/officeDocument/2006/relationships/vmlDrawing" Target="../drawings/vmlDrawing8.vml"/><Relationship Id="rId4"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hyperlink" Target="https://woodlandcarboncode.org.uk/" TargetMode="External"/><Relationship Id="rId2" Type="http://schemas.openxmlformats.org/officeDocument/2006/relationships/hyperlink" Target="https://woodlandcarboncode.org.uk/" TargetMode="External"/><Relationship Id="rId1" Type="http://schemas.openxmlformats.org/officeDocument/2006/relationships/hyperlink" Target="http://www.forestdss.org.uk/geoforestdss/" TargetMode="External"/><Relationship Id="rId6" Type="http://schemas.openxmlformats.org/officeDocument/2006/relationships/vmlDrawing" Target="../drawings/vmlDrawing9.vml"/><Relationship Id="rId5" Type="http://schemas.openxmlformats.org/officeDocument/2006/relationships/drawing" Target="../drawings/drawing11.xml"/><Relationship Id="rId4"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hyperlink" Target="https://www.forestergis.com/Apps/MapBrowserdev/" TargetMode="External"/><Relationship Id="rId2" Type="http://schemas.openxmlformats.org/officeDocument/2006/relationships/hyperlink" Target="https://www.gov.uk/government/publications/england-woodland-creation-offer-application-form" TargetMode="External"/><Relationship Id="rId1" Type="http://schemas.openxmlformats.org/officeDocument/2006/relationships/hyperlink" Target="https://www.gov.uk/government/publications/england-woodland-creation-offer-application-form" TargetMode="External"/><Relationship Id="rId6" Type="http://schemas.openxmlformats.org/officeDocument/2006/relationships/vmlDrawing" Target="../drawings/vmlDrawing10.vml"/><Relationship Id="rId5" Type="http://schemas.openxmlformats.org/officeDocument/2006/relationships/drawing" Target="../drawings/drawing12.xml"/><Relationship Id="rId4"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8" Type="http://schemas.openxmlformats.org/officeDocument/2006/relationships/hyperlink" Target="https://www.forestresearch.gov.uk/publications/managing-forest-operations-to-protect-the-water-environment/" TargetMode="External"/><Relationship Id="rId13" Type="http://schemas.openxmlformats.org/officeDocument/2006/relationships/hyperlink" Target="http://www.gov.uk/government/publications/biosecure-procurement-requirement-exception-form" TargetMode="External"/><Relationship Id="rId3" Type="http://schemas.openxmlformats.org/officeDocument/2006/relationships/hyperlink" Target="http://www.gov.uk/government/publications/guidance-on-cultivation-and-ukfs-compliance-for-application-in-england-operations-note-53" TargetMode="External"/><Relationship Id="rId7" Type="http://schemas.openxmlformats.org/officeDocument/2006/relationships/hyperlink" Target="https://www.forestresearch.gov.uk/publications/reducing-pesticide-use-in-forestry/" TargetMode="External"/><Relationship Id="rId12" Type="http://schemas.openxmlformats.org/officeDocument/2006/relationships/hyperlink" Target="https://planthealthy.org.uk/directory" TargetMode="External"/><Relationship Id="rId17" Type="http://schemas.openxmlformats.org/officeDocument/2006/relationships/vmlDrawing" Target="../drawings/vmlDrawing12.vml"/><Relationship Id="rId2" Type="http://schemas.openxmlformats.org/officeDocument/2006/relationships/hyperlink" Target="https://www.gov.uk/government/publications/roads-and-tracks-operations-note-25" TargetMode="External"/><Relationship Id="rId16" Type="http://schemas.openxmlformats.org/officeDocument/2006/relationships/drawing" Target="../drawings/drawing14.xml"/><Relationship Id="rId1" Type="http://schemas.openxmlformats.org/officeDocument/2006/relationships/hyperlink" Target="https://assets.publishing.service.gov.uk/government/uploads/system/uploads/attachment_data/file/687147/The_UK_Forestry_Standard.pdf" TargetMode="External"/><Relationship Id="rId6" Type="http://schemas.openxmlformats.org/officeDocument/2006/relationships/hyperlink" Target="https://www.forestresearch.gov.uk/publications/managing-forest-operations-to-protect-the-water-environment/" TargetMode="External"/><Relationship Id="rId11" Type="http://schemas.openxmlformats.org/officeDocument/2006/relationships/hyperlink" Target="https://www.gov.uk/government/publications/england-woodland-creation-offer-application-form" TargetMode="External"/><Relationship Id="rId5" Type="http://schemas.openxmlformats.org/officeDocument/2006/relationships/hyperlink" Target="https://assets.publishing.service.gov.uk/government/uploads/system/uploads/attachment_data/file/687147/The_UK_Forestry_Standard.pdf" TargetMode="External"/><Relationship Id="rId15" Type="http://schemas.openxmlformats.org/officeDocument/2006/relationships/printerSettings" Target="../printerSettings/printerSettings14.bin"/><Relationship Id="rId10" Type="http://schemas.openxmlformats.org/officeDocument/2006/relationships/hyperlink" Target="https://www.forestresearch.gov.uk/publications/forest-fencing/" TargetMode="External"/><Relationship Id="rId4" Type="http://schemas.openxmlformats.org/officeDocument/2006/relationships/hyperlink" Target="https://www.forestresearch.gov.uk/publications/archive-forest-fertilisation-in-britain/" TargetMode="External"/><Relationship Id="rId9" Type="http://schemas.openxmlformats.org/officeDocument/2006/relationships/hyperlink" Target="https://assets.publishing.service.gov.uk/government/uploads/system/uploads/attachment_data/file/896121/Tree_shelters_guide.pdf" TargetMode="External"/><Relationship Id="rId14" Type="http://schemas.openxmlformats.org/officeDocument/2006/relationships/hyperlink" Target="https://www.gov.uk/government/publications/the-uk-forestry-standard"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5.bin"/><Relationship Id="rId1" Type="http://schemas.openxmlformats.org/officeDocument/2006/relationships/hyperlink" Target="https://www.gov.uk/government/publications/roads-and-tracks-operations-note-25" TargetMode="External"/><Relationship Id="rId4" Type="http://schemas.openxmlformats.org/officeDocument/2006/relationships/vmlDrawing" Target="../drawings/vmlDrawing13.vml"/></Relationships>
</file>

<file path=xl/worksheets/_rels/sheet16.xml.rels><?xml version="1.0" encoding="UTF-8" standalone="yes"?>
<Relationships xmlns="http://schemas.openxmlformats.org/package/2006/relationships"><Relationship Id="rId3" Type="http://schemas.openxmlformats.org/officeDocument/2006/relationships/hyperlink" Target="https://www.gov.uk/guidance/fast-track-applications-for-woodland-creation" TargetMode="External"/><Relationship Id="rId2" Type="http://schemas.openxmlformats.org/officeDocument/2006/relationships/hyperlink" Target="https://www.gov.uk/government/publications/england-woodland-creation-offer-application-form" TargetMode="External"/><Relationship Id="rId1" Type="http://schemas.openxmlformats.org/officeDocument/2006/relationships/hyperlink" Target="https://www.forestresearch.gov.uk/tools-and-resources/fthr/ecological-site-classification-decision-support-system-esc-dss/" TargetMode="External"/><Relationship Id="rId6" Type="http://schemas.openxmlformats.org/officeDocument/2006/relationships/vmlDrawing" Target="../drawings/vmlDrawing14.vml"/><Relationship Id="rId5" Type="http://schemas.openxmlformats.org/officeDocument/2006/relationships/drawing" Target="../drawings/drawing16.xml"/><Relationship Id="rId4"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woodlandcarboncode.org.uk/" TargetMode="External"/><Relationship Id="rId1" Type="http://schemas.openxmlformats.org/officeDocument/2006/relationships/hyperlink" Target="https://www.woodlandcarboncode.org.uk/images/PDFs/WCC_CarbonCalculation_Guidance_V2.4_March2021.pdf" TargetMode="External"/><Relationship Id="rId5" Type="http://schemas.openxmlformats.org/officeDocument/2006/relationships/vmlDrawing" Target="../drawings/vmlDrawing16.vml"/><Relationship Id="rId4"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F272F-262A-40FE-A1E6-110347AE5CBE}">
  <sheetPr codeName="Sheet1">
    <tabColor rgb="FFB94917"/>
    <pageSetUpPr autoPageBreaks="0" fitToPage="1"/>
  </sheetPr>
  <dimension ref="A1:G24"/>
  <sheetViews>
    <sheetView showGridLines="0" showRowColHeaders="0" tabSelected="1" zoomScaleNormal="100" workbookViewId="0">
      <selection activeCell="D15" sqref="D15"/>
    </sheetView>
  </sheetViews>
  <sheetFormatPr defaultColWidth="0" defaultRowHeight="14.25" zeroHeight="1" x14ac:dyDescent="0.2"/>
  <cols>
    <col min="1" max="1" width="2.5703125" style="1" customWidth="1"/>
    <col min="2" max="2" width="29.85546875" style="1" bestFit="1" customWidth="1"/>
    <col min="3" max="3" width="68.28515625" style="1" customWidth="1"/>
    <col min="4" max="4" width="5.5703125" style="1" customWidth="1"/>
    <col min="5" max="5" width="37" style="1" customWidth="1"/>
    <col min="6" max="6" width="66.42578125" style="1" customWidth="1"/>
    <col min="7" max="7" width="5.140625" style="1" customWidth="1"/>
    <col min="8" max="16384" width="8.5703125" style="1" hidden="1"/>
  </cols>
  <sheetData>
    <row r="1" spans="2:7" ht="15" customHeight="1" x14ac:dyDescent="0.2"/>
    <row r="2" spans="2:7" ht="39.950000000000003" customHeight="1" x14ac:dyDescent="0.3">
      <c r="B2" s="688" t="s">
        <v>0</v>
      </c>
      <c r="C2" s="688"/>
      <c r="D2" s="688"/>
      <c r="E2" s="688"/>
      <c r="F2" s="688"/>
      <c r="G2" s="2"/>
    </row>
    <row r="3" spans="2:7" ht="11.45" customHeight="1" x14ac:dyDescent="0.2"/>
    <row r="4" spans="2:7" ht="94.5" customHeight="1" x14ac:dyDescent="0.2">
      <c r="B4" s="689"/>
      <c r="C4" s="690"/>
      <c r="D4" s="690"/>
      <c r="E4" s="690"/>
      <c r="F4" s="691"/>
      <c r="G4" s="3"/>
    </row>
    <row r="5" spans="2:7" x14ac:dyDescent="0.2">
      <c r="B5" s="695"/>
      <c r="C5" s="696"/>
      <c r="D5" s="696"/>
      <c r="E5" s="696"/>
      <c r="F5" s="697"/>
      <c r="G5" s="3"/>
    </row>
    <row r="6" spans="2:7" ht="8.1" customHeight="1" x14ac:dyDescent="0.2">
      <c r="B6" s="380"/>
      <c r="C6" s="381"/>
      <c r="D6" s="381"/>
      <c r="E6" s="381"/>
      <c r="F6" s="382"/>
      <c r="G6" s="3"/>
    </row>
    <row r="7" spans="2:7" x14ac:dyDescent="0.2">
      <c r="B7" s="692" t="s">
        <v>1</v>
      </c>
      <c r="C7" s="693"/>
      <c r="D7" s="693"/>
      <c r="E7" s="693"/>
      <c r="F7" s="694"/>
      <c r="G7" s="3"/>
    </row>
    <row r="8" spans="2:7" ht="13.5" customHeight="1" x14ac:dyDescent="0.25">
      <c r="B8"/>
      <c r="C8"/>
      <c r="D8"/>
      <c r="E8"/>
      <c r="F8"/>
      <c r="G8" s="3"/>
    </row>
    <row r="9" spans="2:7" ht="30.95" customHeight="1" x14ac:dyDescent="0.25">
      <c r="B9" s="685" t="s">
        <v>2</v>
      </c>
      <c r="C9" s="685"/>
      <c r="D9"/>
      <c r="E9" s="686" t="s">
        <v>3</v>
      </c>
      <c r="F9" s="686"/>
      <c r="G9" s="3"/>
    </row>
    <row r="10" spans="2:7" ht="18.600000000000001" customHeight="1" x14ac:dyDescent="0.25">
      <c r="B10" s="274" t="s">
        <v>4</v>
      </c>
      <c r="C10" s="279" t="s">
        <v>5</v>
      </c>
      <c r="D10"/>
      <c r="E10" s="276" t="s">
        <v>6</v>
      </c>
      <c r="F10" s="278" t="s">
        <v>7</v>
      </c>
      <c r="G10" s="3"/>
    </row>
    <row r="11" spans="2:7" ht="18" customHeight="1" x14ac:dyDescent="0.25">
      <c r="B11" s="274" t="s">
        <v>8</v>
      </c>
      <c r="C11" s="279" t="s">
        <v>9</v>
      </c>
      <c r="D11"/>
      <c r="E11" s="276" t="s">
        <v>10</v>
      </c>
      <c r="F11" s="278" t="s">
        <v>11</v>
      </c>
      <c r="G11" s="3"/>
    </row>
    <row r="12" spans="2:7" ht="18.600000000000001" customHeight="1" x14ac:dyDescent="0.25">
      <c r="B12" s="274" t="s">
        <v>12</v>
      </c>
      <c r="C12" s="279" t="s">
        <v>13</v>
      </c>
      <c r="D12"/>
      <c r="E12" s="276" t="s">
        <v>14</v>
      </c>
      <c r="F12" s="278" t="s">
        <v>15</v>
      </c>
      <c r="G12" s="3"/>
    </row>
    <row r="13" spans="2:7" ht="18.600000000000001" customHeight="1" x14ac:dyDescent="0.25">
      <c r="B13" s="274" t="s">
        <v>16</v>
      </c>
      <c r="C13" s="279" t="s">
        <v>17</v>
      </c>
      <c r="D13"/>
      <c r="E13" s="276" t="s">
        <v>18</v>
      </c>
      <c r="F13" s="278" t="s">
        <v>19</v>
      </c>
      <c r="G13" s="3"/>
    </row>
    <row r="14" spans="2:7" ht="18.600000000000001" customHeight="1" x14ac:dyDescent="0.25">
      <c r="B14" s="275" t="s">
        <v>20</v>
      </c>
      <c r="C14" s="279" t="s">
        <v>21</v>
      </c>
      <c r="D14"/>
      <c r="E14" s="276" t="s">
        <v>22</v>
      </c>
      <c r="F14" s="278" t="s">
        <v>23</v>
      </c>
      <c r="G14" s="3"/>
    </row>
    <row r="15" spans="2:7" ht="18.600000000000001" customHeight="1" x14ac:dyDescent="0.25">
      <c r="B15" s="275" t="s">
        <v>24</v>
      </c>
      <c r="C15" s="279" t="s">
        <v>25</v>
      </c>
      <c r="D15"/>
      <c r="E15"/>
      <c r="F15"/>
      <c r="G15" s="3"/>
    </row>
    <row r="16" spans="2:7" ht="18.600000000000001" customHeight="1" x14ac:dyDescent="0.25">
      <c r="B16" s="275" t="s">
        <v>26</v>
      </c>
      <c r="C16" s="279" t="s">
        <v>27</v>
      </c>
      <c r="D16"/>
      <c r="E16" s="687" t="s">
        <v>28</v>
      </c>
      <c r="F16" s="687"/>
      <c r="G16" s="3"/>
    </row>
    <row r="17" spans="2:7" ht="18.600000000000001" customHeight="1" x14ac:dyDescent="0.25">
      <c r="B17" s="275" t="s">
        <v>29</v>
      </c>
      <c r="C17" s="279" t="s">
        <v>30</v>
      </c>
      <c r="D17"/>
      <c r="E17" s="277" t="s">
        <v>31</v>
      </c>
      <c r="F17" s="278" t="s">
        <v>32</v>
      </c>
      <c r="G17" s="3"/>
    </row>
    <row r="18" spans="2:7" ht="18.600000000000001" customHeight="1" x14ac:dyDescent="0.25">
      <c r="B18" s="275" t="s">
        <v>33</v>
      </c>
      <c r="C18" s="279" t="s">
        <v>34</v>
      </c>
      <c r="D18"/>
      <c r="E18" s="277" t="s">
        <v>35</v>
      </c>
      <c r="F18" s="278" t="s">
        <v>36</v>
      </c>
      <c r="G18" s="3"/>
    </row>
    <row r="19" spans="2:7" ht="18.600000000000001" customHeight="1" x14ac:dyDescent="0.25">
      <c r="B19" s="275" t="s">
        <v>37</v>
      </c>
      <c r="C19" s="279" t="s">
        <v>38</v>
      </c>
      <c r="D19"/>
      <c r="E19" s="277" t="s">
        <v>39</v>
      </c>
      <c r="F19" s="278" t="s">
        <v>40</v>
      </c>
      <c r="G19" s="3"/>
    </row>
    <row r="20" spans="2:7" ht="15" x14ac:dyDescent="0.25">
      <c r="B20"/>
      <c r="C20"/>
      <c r="D20"/>
      <c r="E20"/>
      <c r="F20"/>
      <c r="G20" s="3"/>
    </row>
    <row r="21" spans="2:7" ht="99.95" customHeight="1" x14ac:dyDescent="0.2">
      <c r="B21" s="679"/>
      <c r="C21" s="680"/>
      <c r="D21" s="680"/>
      <c r="E21" s="680"/>
      <c r="F21" s="681"/>
    </row>
    <row r="22" spans="2:7" ht="99.95" customHeight="1" x14ac:dyDescent="0.2">
      <c r="B22" s="682"/>
      <c r="C22" s="683"/>
      <c r="D22" s="683"/>
      <c r="E22" s="683"/>
      <c r="F22" s="684"/>
    </row>
    <row r="23" spans="2:7" x14ac:dyDescent="0.2">
      <c r="G23" s="3"/>
    </row>
    <row r="24" spans="2:7" x14ac:dyDescent="0.2"/>
  </sheetData>
  <sheetProtection algorithmName="SHA-512" hashValue="aSYV8gXijY4q2GjgcRXOrT0z1xLftUNDXfFAH+ggkYjonPi3TYKLiqTtI6URBEP3eg7WWQAf+Z7rHRZfyXTInw==" saltValue="WqIGUZQuJTh+EexPprYb2Q==" spinCount="100000" sheet="1" objects="1" scenarios="1" selectLockedCells="1" selectUnlockedCells="1"/>
  <mergeCells count="8">
    <mergeCell ref="B21:F22"/>
    <mergeCell ref="B9:C9"/>
    <mergeCell ref="E9:F9"/>
    <mergeCell ref="E16:F16"/>
    <mergeCell ref="B2:F2"/>
    <mergeCell ref="B4:F4"/>
    <mergeCell ref="B7:F7"/>
    <mergeCell ref="B5:F5"/>
  </mergeCells>
  <pageMargins left="0.70866141732283472" right="0.70866141732283472" top="0.74803149606299213" bottom="0.74803149606299213" header="0.31496062992125984" footer="0.31496062992125984"/>
  <pageSetup paperSize="9" scale="60" orientation="landscape" r:id="rId1"/>
  <headerFooter>
    <oddFooter>&amp;L&amp;D&amp;C&amp;A&amp;R&amp;10EWCO Application Form - Page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64B24-5159-4C4E-A782-5341F73F3CA1}">
  <sheetPr codeName="Sheet2">
    <tabColor rgb="FF62A60E"/>
    <pageSetUpPr autoPageBreaks="0" fitToPage="1"/>
  </sheetPr>
  <dimension ref="B1:K29"/>
  <sheetViews>
    <sheetView showGridLines="0" showRowColHeaders="0" zoomScaleNormal="100" workbookViewId="0">
      <selection activeCell="C7" sqref="C7"/>
    </sheetView>
  </sheetViews>
  <sheetFormatPr defaultColWidth="0" defaultRowHeight="14.25" zeroHeight="1" x14ac:dyDescent="0.2"/>
  <cols>
    <col min="1" max="1" width="2.5703125" style="2" customWidth="1"/>
    <col min="2" max="2" width="69.7109375" style="2" customWidth="1"/>
    <col min="3" max="3" width="57.5703125" style="2" customWidth="1"/>
    <col min="4" max="4" width="5.42578125" style="2" customWidth="1"/>
    <col min="5" max="5" width="8.5703125" style="2" hidden="1" customWidth="1"/>
    <col min="6" max="6" width="0" style="2" hidden="1" customWidth="1"/>
    <col min="7" max="16384" width="0" style="2" hidden="1"/>
  </cols>
  <sheetData>
    <row r="1" spans="2:11" ht="15" customHeight="1" x14ac:dyDescent="0.2"/>
    <row r="2" spans="2:11" ht="39.950000000000003" customHeight="1" x14ac:dyDescent="0.3">
      <c r="B2" s="171" t="s">
        <v>41</v>
      </c>
    </row>
    <row r="3" spans="2:11" ht="9.9499999999999993" customHeight="1" x14ac:dyDescent="0.2">
      <c r="C3" s="5"/>
    </row>
    <row r="4" spans="2:11" ht="39" customHeight="1" x14ac:dyDescent="0.2">
      <c r="B4" s="699"/>
      <c r="C4" s="700"/>
    </row>
    <row r="5" spans="2:11" ht="15" customHeight="1" x14ac:dyDescent="0.2"/>
    <row r="6" spans="2:11" ht="20.100000000000001" customHeight="1" x14ac:dyDescent="0.2">
      <c r="B6" s="701" t="s">
        <v>42</v>
      </c>
      <c r="C6" s="702"/>
    </row>
    <row r="7" spans="2:11" s="5" customFormat="1" ht="39.950000000000003" customHeight="1" x14ac:dyDescent="0.25">
      <c r="B7" s="155" t="s">
        <v>43</v>
      </c>
      <c r="C7" s="630"/>
    </row>
    <row r="8" spans="2:11" s="5" customFormat="1" ht="39.950000000000003" customHeight="1" x14ac:dyDescent="0.25">
      <c r="B8" s="154" t="s">
        <v>44</v>
      </c>
      <c r="C8" s="527"/>
    </row>
    <row r="9" spans="2:11" s="5" customFormat="1" ht="39.950000000000003" customHeight="1" x14ac:dyDescent="0.25">
      <c r="B9" s="154" t="s">
        <v>45</v>
      </c>
      <c r="C9" s="527"/>
      <c r="J9" s="698"/>
      <c r="K9" s="698"/>
    </row>
    <row r="10" spans="2:11" s="5" customFormat="1" ht="39.950000000000003" customHeight="1" x14ac:dyDescent="0.25">
      <c r="B10" s="154" t="s">
        <v>46</v>
      </c>
      <c r="C10" s="172"/>
    </row>
    <row r="11" spans="2:11" s="5" customFormat="1" ht="39.950000000000003" customHeight="1" x14ac:dyDescent="0.25">
      <c r="B11" s="205" t="s">
        <v>47</v>
      </c>
      <c r="C11" s="172"/>
    </row>
    <row r="12" spans="2:11" s="5" customFormat="1" ht="39.950000000000003" customHeight="1" x14ac:dyDescent="0.25">
      <c r="B12" s="154" t="s">
        <v>48</v>
      </c>
      <c r="C12" s="172"/>
    </row>
    <row r="13" spans="2:11" s="5" customFormat="1" ht="15" customHeight="1" x14ac:dyDescent="0.25">
      <c r="C13"/>
    </row>
    <row r="14" spans="2:11" s="5" customFormat="1" ht="20.100000000000001" customHeight="1" x14ac:dyDescent="0.25">
      <c r="B14" s="701" t="s">
        <v>49</v>
      </c>
      <c r="C14" s="702"/>
    </row>
    <row r="15" spans="2:11" s="5" customFormat="1" ht="42.75" customHeight="1" x14ac:dyDescent="0.25">
      <c r="B15" s="154" t="s">
        <v>50</v>
      </c>
      <c r="C15" s="173"/>
    </row>
    <row r="16" spans="2:11" s="5" customFormat="1" ht="42.75" customHeight="1" x14ac:dyDescent="0.25">
      <c r="B16" s="154" t="s">
        <v>51</v>
      </c>
      <c r="C16" s="173"/>
    </row>
    <row r="17" spans="2:3" s="5" customFormat="1" ht="42.75" customHeight="1" x14ac:dyDescent="0.25">
      <c r="B17" s="154" t="s">
        <v>52</v>
      </c>
      <c r="C17" s="173"/>
    </row>
    <row r="18" spans="2:3" s="5" customFormat="1" ht="15" customHeight="1" x14ac:dyDescent="0.25"/>
    <row r="19" spans="2:3" s="5" customFormat="1" ht="20.100000000000001" customHeight="1" x14ac:dyDescent="0.25">
      <c r="B19" s="701" t="s">
        <v>53</v>
      </c>
      <c r="C19" s="702"/>
    </row>
    <row r="20" spans="2:3" s="5" customFormat="1" ht="42.75" customHeight="1" x14ac:dyDescent="0.25">
      <c r="B20" s="154" t="s">
        <v>54</v>
      </c>
      <c r="C20" s="173"/>
    </row>
    <row r="21" spans="2:3" s="5" customFormat="1" ht="42.75" customHeight="1" x14ac:dyDescent="0.25">
      <c r="B21" s="154" t="s">
        <v>55</v>
      </c>
      <c r="C21" s="174"/>
    </row>
    <row r="22" spans="2:3" s="5" customFormat="1" ht="42.75" customHeight="1" x14ac:dyDescent="0.25">
      <c r="B22" s="154" t="s">
        <v>56</v>
      </c>
      <c r="C22" s="175"/>
    </row>
    <row r="23" spans="2:3" x14ac:dyDescent="0.2"/>
    <row r="24" spans="2:3" s="5" customFormat="1" ht="20.100000000000001" customHeight="1" x14ac:dyDescent="0.25">
      <c r="B24" s="701" t="s">
        <v>57</v>
      </c>
      <c r="C24" s="702"/>
    </row>
    <row r="25" spans="2:3" s="5" customFormat="1" ht="42.75" customHeight="1" x14ac:dyDescent="0.25">
      <c r="B25" s="487"/>
      <c r="C25" s="488"/>
    </row>
    <row r="26" spans="2:3" ht="42.75" customHeight="1" x14ac:dyDescent="0.2">
      <c r="B26" s="486" t="s">
        <v>58</v>
      </c>
      <c r="C26" s="173"/>
    </row>
    <row r="27" spans="2:3" ht="42.75" customHeight="1" x14ac:dyDescent="0.2">
      <c r="B27" s="486" t="s">
        <v>59</v>
      </c>
      <c r="C27" s="175"/>
    </row>
    <row r="28" spans="2:3" ht="18.75" customHeight="1" x14ac:dyDescent="0.2"/>
    <row r="29" spans="2:3" x14ac:dyDescent="0.2"/>
  </sheetData>
  <sheetProtection algorithmName="SHA-512" hashValue="VTnCvCl9OZ80qtFit43JWPO5x6ochLEM4o8q7Jdw5Dee8QDSOtJqAytNcaKl5t/3W0vU4acjJ3lvv0gJ3n23oA==" saltValue="3SrknZGx0KgQTfceKkm68g==" spinCount="100000" sheet="1" objects="1" scenarios="1" selectLockedCells="1"/>
  <dataConsolidate/>
  <mergeCells count="6">
    <mergeCell ref="J9:K9"/>
    <mergeCell ref="B4:C4"/>
    <mergeCell ref="B6:C6"/>
    <mergeCell ref="B24:C24"/>
    <mergeCell ref="B14:C14"/>
    <mergeCell ref="B19:C19"/>
  </mergeCells>
  <conditionalFormatting sqref="C20:C22 C15:C17 C8:C12 C26:C27">
    <cfRule type="containsBlanks" dxfId="140" priority="47">
      <formula>LEN(TRIM(C8))=0</formula>
    </cfRule>
  </conditionalFormatting>
  <conditionalFormatting sqref="C22">
    <cfRule type="expression" dxfId="139" priority="387">
      <formula>NOT(ISBLANK($C$22))</formula>
    </cfRule>
  </conditionalFormatting>
  <dataValidations count="6">
    <dataValidation type="list" allowBlank="1" showInputMessage="1" showErrorMessage="1" sqref="C16:C17" xr:uid="{52C26184-4A93-4779-8404-245EA8AA2BB6}">
      <formula1>"Yes,No"</formula1>
    </dataValidation>
    <dataValidation type="list" allowBlank="1" showInputMessage="1" showErrorMessage="1" sqref="C20" xr:uid="{EE5F8935-0E41-47B8-A128-8DF1A1EB1CDD}">
      <formula1>WoodlandCreationPlanningGrant</formula1>
    </dataValidation>
    <dataValidation type="list" allowBlank="1" showInputMessage="1" showErrorMessage="1" sqref="C15" xr:uid="{0DAC3FE0-5215-46AC-A0F6-F352D8F9BB1B}">
      <formula1>Tenants</formula1>
    </dataValidation>
    <dataValidation type="list" allowBlank="1" showInputMessage="1" showErrorMessage="1" errorTitle="Invalid SBI" error="Please enter a valid SBI number. This is a unique 9 digit number provided by the Rural Payments service. " sqref="C10" xr:uid="{73EAFC46-02C6-4E86-9AA0-4842D8B0D2DB}">
      <formula1>LandOccupation</formula1>
    </dataValidation>
    <dataValidation type="list" allowBlank="1" showInputMessage="1" showErrorMessage="1" sqref="C12" xr:uid="{A2157728-5032-4265-8FC8-1BEFEB2AB6CC}">
      <formula1>ManagementControl</formula1>
    </dataValidation>
    <dataValidation type="list" allowBlank="1" showInputMessage="1" showErrorMessage="1" sqref="C22" xr:uid="{1DDB6F71-E01B-463F-B1C1-1A27613F5896}">
      <formula1>WCPG2</formula1>
    </dataValidation>
  </dataValidations>
  <pageMargins left="0.70866141732283472" right="0.70866141732283472" top="0.74803149606299213" bottom="0.74803149606299213" header="0.31496062992125984" footer="0.31496062992125984"/>
  <pageSetup paperSize="9" scale="64" orientation="portrait" r:id="rId1"/>
  <headerFooter>
    <oddFooter>&amp;L&amp;D&amp;C&amp;A&amp;REWCO Application Form - Page &amp;P of &amp;N</oddFooter>
  </headerFooter>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8" id="{07E515B6-D4F1-4880-B2B7-A1E0CC5246F1}">
            <xm:f>$C$10&lt;&gt;'Look Up Data'!$A$8</xm:f>
            <x14:dxf>
              <fill>
                <patternFill>
                  <bgColor theme="2" tint="-0.499984740745262"/>
                </patternFill>
              </fill>
            </x14:dxf>
          </x14:cfRule>
          <xm:sqref>B11:C11</xm:sqref>
        </x14:conditionalFormatting>
        <x14:conditionalFormatting xmlns:xm="http://schemas.microsoft.com/office/excel/2006/main">
          <x14:cfRule type="expression" priority="32" id="{C7CB203B-6931-4902-BB0F-ABD057ACA600}">
            <xm:f>$C$10&lt;&gt;'Look Up Data'!$A$5</xm:f>
            <x14:dxf>
              <fill>
                <patternFill>
                  <bgColor theme="2" tint="-0.499984740745262"/>
                </patternFill>
              </fill>
            </x14:dxf>
          </x14:cfRule>
          <xm:sqref>B15:C15</xm:sqref>
        </x14:conditionalFormatting>
        <x14:conditionalFormatting xmlns:xm="http://schemas.microsoft.com/office/excel/2006/main">
          <x14:cfRule type="expression" priority="9" id="{2CCE17F5-4358-4168-9385-F0CA9F2FE38F}">
            <xm:f>$C$10='Look Up Data'!$A$5</xm:f>
            <x14:dxf>
              <fill>
                <patternFill>
                  <bgColor theme="2" tint="-0.499984740745262"/>
                </patternFill>
              </fill>
            </x14:dxf>
          </x14:cfRule>
          <xm:sqref>B16:C17</xm:sqref>
        </x14:conditionalFormatting>
        <x14:conditionalFormatting xmlns:xm="http://schemas.microsoft.com/office/excel/2006/main">
          <x14:cfRule type="expression" priority="43" id="{B3CC85C4-8367-4B99-85EB-3A0DAFE5EAB4}">
            <xm:f>$C$20='Look Up Data'!$A$18</xm:f>
            <x14:dxf>
              <fill>
                <patternFill>
                  <bgColor theme="2" tint="-0.499984740745262"/>
                </patternFill>
              </fill>
            </x14:dxf>
          </x14:cfRule>
          <xm:sqref>B21:C22</xm:sqref>
        </x14:conditionalFormatting>
        <x14:conditionalFormatting xmlns:xm="http://schemas.microsoft.com/office/excel/2006/main">
          <x14:cfRule type="expression" priority="1" id="{8540A7FC-7703-41CC-A6A3-EC9014A77F86}">
            <xm:f>$C$26='Look Up Data'!$A$28</xm:f>
            <x14:dxf>
              <fill>
                <patternFill>
                  <bgColor theme="2" tint="-0.499984740745262"/>
                </patternFill>
              </fill>
            </x14:dxf>
          </x14:cfRule>
          <xm:sqref>B27:C27</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CC9A9D97-049D-4213-A20A-9115732C064D}">
          <x14:formula1>
            <xm:f>'Look Up Data'!$A$23:$A$25</xm:f>
          </x14:formula1>
          <xm:sqref>C26</xm:sqref>
        </x14:dataValidation>
        <x14:dataValidation type="list" allowBlank="1" showInputMessage="1" showErrorMessage="1" xr:uid="{989F8422-60C7-435E-847C-6C57F814A9EF}">
          <x14:formula1>
            <xm:f>'Look Up Data'!$A$27:$A$28</xm:f>
          </x14:formula1>
          <xm:sqref>C27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4E9D-3BA1-485A-A50A-48985F70A7E9}">
  <sheetPr codeName="Sheet11">
    <tabColor rgb="FF62A60E"/>
    <pageSetUpPr autoPageBreaks="0"/>
  </sheetPr>
  <dimension ref="B1:M65"/>
  <sheetViews>
    <sheetView showGridLines="0" showRowColHeaders="0" zoomScaleNormal="100" workbookViewId="0">
      <selection activeCell="C10" sqref="C10:E10"/>
    </sheetView>
  </sheetViews>
  <sheetFormatPr defaultColWidth="0" defaultRowHeight="13.5" customHeight="1" zeroHeight="1" x14ac:dyDescent="0.2"/>
  <cols>
    <col min="1" max="1" width="2.5703125" style="2" customWidth="1"/>
    <col min="2" max="2" width="46.7109375" style="2" customWidth="1"/>
    <col min="3" max="3" width="32.140625" style="2" customWidth="1"/>
    <col min="4" max="4" width="21.42578125" style="2" customWidth="1"/>
    <col min="5" max="5" width="23.140625" style="2" customWidth="1"/>
    <col min="6" max="6" width="5.42578125" style="2" customWidth="1"/>
    <col min="7" max="7" width="8.5703125" style="2" hidden="1" customWidth="1"/>
    <col min="8" max="8" width="0" style="2" hidden="1" customWidth="1"/>
    <col min="9" max="16384" width="0" style="2" hidden="1"/>
  </cols>
  <sheetData>
    <row r="1" spans="2:13" ht="15" customHeight="1" x14ac:dyDescent="0.2"/>
    <row r="2" spans="2:13" ht="39.950000000000003" customHeight="1" x14ac:dyDescent="0.3">
      <c r="B2" s="152" t="s">
        <v>60</v>
      </c>
    </row>
    <row r="3" spans="2:13" ht="9.9499999999999993" customHeight="1" x14ac:dyDescent="0.2">
      <c r="C3" s="5"/>
      <c r="D3" s="5"/>
      <c r="E3" s="5"/>
    </row>
    <row r="4" spans="2:13" ht="79.5" customHeight="1" x14ac:dyDescent="0.2">
      <c r="B4" s="706"/>
      <c r="C4" s="706"/>
      <c r="D4" s="706"/>
      <c r="E4" s="706"/>
    </row>
    <row r="5" spans="2:13" ht="15" customHeight="1" x14ac:dyDescent="0.2"/>
    <row r="6" spans="2:13" ht="15" customHeight="1" x14ac:dyDescent="0.25">
      <c r="B6" s="333" t="s">
        <v>61</v>
      </c>
      <c r="C6" s="708" t="str">
        <f>IF('1 - Site Details'!C7="","",'1 - Site Details'!C7)</f>
        <v/>
      </c>
      <c r="D6" s="709"/>
      <c r="E6"/>
      <c r="F6"/>
    </row>
    <row r="7" spans="2:13" ht="15" customHeight="1" x14ac:dyDescent="0.25">
      <c r="B7" s="333" t="s">
        <v>62</v>
      </c>
      <c r="C7" s="708" t="str">
        <f>IF('1 - Site Details'!C8="","",'1 - Site Details'!C8)</f>
        <v/>
      </c>
      <c r="D7" s="709"/>
      <c r="E7"/>
      <c r="F7"/>
    </row>
    <row r="8" spans="2:13" ht="15" customHeight="1" x14ac:dyDescent="0.2"/>
    <row r="9" spans="2:13" ht="20.100000000000001" customHeight="1" x14ac:dyDescent="0.2">
      <c r="B9" s="703" t="s">
        <v>63</v>
      </c>
      <c r="C9" s="703"/>
      <c r="D9" s="703"/>
      <c r="E9" s="703"/>
    </row>
    <row r="10" spans="2:13" s="5" customFormat="1" ht="30" customHeight="1" x14ac:dyDescent="0.25">
      <c r="B10" s="154" t="s">
        <v>64</v>
      </c>
      <c r="C10" s="707"/>
      <c r="D10" s="707"/>
      <c r="E10" s="707"/>
    </row>
    <row r="11" spans="2:13" s="5" customFormat="1" ht="30" customHeight="1" x14ac:dyDescent="0.25">
      <c r="B11" s="154" t="s">
        <v>65</v>
      </c>
      <c r="C11" s="707"/>
      <c r="D11" s="707"/>
      <c r="E11" s="707"/>
    </row>
    <row r="12" spans="2:13" s="5" customFormat="1" ht="30" customHeight="1" x14ac:dyDescent="0.25">
      <c r="B12" s="154" t="s">
        <v>66</v>
      </c>
      <c r="C12" s="707"/>
      <c r="D12" s="707"/>
      <c r="E12" s="707"/>
      <c r="L12" s="698"/>
      <c r="M12" s="698"/>
    </row>
    <row r="13" spans="2:13" s="5" customFormat="1" ht="30" customHeight="1" x14ac:dyDescent="0.25">
      <c r="B13" s="154" t="s">
        <v>67</v>
      </c>
      <c r="C13" s="707"/>
      <c r="D13" s="707"/>
      <c r="E13" s="707"/>
    </row>
    <row r="14" spans="2:13" s="5" customFormat="1" ht="30" customHeight="1" x14ac:dyDescent="0.25">
      <c r="B14" s="154" t="s">
        <v>68</v>
      </c>
      <c r="C14" s="707"/>
      <c r="D14" s="707"/>
      <c r="E14" s="707"/>
    </row>
    <row r="15" spans="2:13" s="5" customFormat="1" ht="30" customHeight="1" x14ac:dyDescent="0.25">
      <c r="B15" s="154" t="s">
        <v>69</v>
      </c>
      <c r="C15" s="705"/>
      <c r="D15" s="705"/>
      <c r="E15" s="705"/>
    </row>
    <row r="16" spans="2:13" s="5" customFormat="1" ht="30" customHeight="1" x14ac:dyDescent="0.25">
      <c r="B16" s="154" t="s">
        <v>70</v>
      </c>
      <c r="C16" s="705"/>
      <c r="D16" s="705"/>
      <c r="E16" s="705"/>
    </row>
    <row r="17" spans="2:5" s="5" customFormat="1" ht="30" customHeight="1" x14ac:dyDescent="0.25">
      <c r="B17" s="154" t="s">
        <v>71</v>
      </c>
      <c r="C17" s="705"/>
      <c r="D17" s="705"/>
      <c r="E17" s="705"/>
    </row>
    <row r="18" spans="2:5" s="5" customFormat="1" ht="30" customHeight="1" x14ac:dyDescent="0.25">
      <c r="B18" s="154" t="s">
        <v>72</v>
      </c>
      <c r="C18" s="705"/>
      <c r="D18" s="705"/>
      <c r="E18" s="705"/>
    </row>
    <row r="19" spans="2:5" s="5" customFormat="1" ht="30" customHeight="1" x14ac:dyDescent="0.25">
      <c r="B19" s="154" t="s">
        <v>73</v>
      </c>
      <c r="C19" s="705"/>
      <c r="D19" s="705" t="s">
        <v>74</v>
      </c>
      <c r="E19" s="705"/>
    </row>
    <row r="20" spans="2:5" s="5" customFormat="1" ht="30" customHeight="1" x14ac:dyDescent="0.25">
      <c r="B20" s="154" t="s">
        <v>74</v>
      </c>
      <c r="C20" s="705"/>
      <c r="D20" s="705"/>
      <c r="E20" s="705"/>
    </row>
    <row r="21" spans="2:5" s="5" customFormat="1" ht="30" customHeight="1" x14ac:dyDescent="0.25">
      <c r="B21" s="154" t="s">
        <v>75</v>
      </c>
      <c r="C21" s="705"/>
      <c r="D21" s="705"/>
      <c r="E21" s="705"/>
    </row>
    <row r="22" spans="2:5" s="5" customFormat="1" ht="15" customHeight="1" x14ac:dyDescent="0.25">
      <c r="C22"/>
      <c r="D22"/>
      <c r="E22"/>
    </row>
    <row r="23" spans="2:5" s="5" customFormat="1" ht="20.100000000000001" customHeight="1" x14ac:dyDescent="0.25">
      <c r="B23" s="703" t="s">
        <v>76</v>
      </c>
      <c r="C23" s="703"/>
      <c r="D23" s="703"/>
      <c r="E23" s="703"/>
    </row>
    <row r="24" spans="2:5" s="5" customFormat="1" ht="30" customHeight="1" x14ac:dyDescent="0.25">
      <c r="B24" s="154" t="s">
        <v>77</v>
      </c>
      <c r="C24" s="705"/>
      <c r="D24" s="705"/>
      <c r="E24" s="705"/>
    </row>
    <row r="25" spans="2:5" s="5" customFormat="1" ht="30" customHeight="1" x14ac:dyDescent="0.25">
      <c r="B25" s="154" t="s">
        <v>78</v>
      </c>
      <c r="C25" s="705"/>
      <c r="D25" s="705"/>
      <c r="E25" s="705"/>
    </row>
    <row r="26" spans="2:5" s="5" customFormat="1" ht="30" customHeight="1" x14ac:dyDescent="0.25">
      <c r="B26" s="154" t="s">
        <v>79</v>
      </c>
      <c r="C26" s="707"/>
      <c r="D26" s="707"/>
      <c r="E26" s="707"/>
    </row>
    <row r="27" spans="2:5" s="5" customFormat="1" ht="30" customHeight="1" x14ac:dyDescent="0.25">
      <c r="B27" s="154" t="s">
        <v>80</v>
      </c>
      <c r="C27" s="707"/>
      <c r="D27" s="707"/>
      <c r="E27" s="707"/>
    </row>
    <row r="28" spans="2:5" s="5" customFormat="1" ht="30" customHeight="1" x14ac:dyDescent="0.25">
      <c r="B28" s="154" t="s">
        <v>81</v>
      </c>
      <c r="C28" s="707"/>
      <c r="D28" s="707"/>
      <c r="E28" s="707"/>
    </row>
    <row r="29" spans="2:5" s="5" customFormat="1" ht="30" customHeight="1" x14ac:dyDescent="0.25">
      <c r="B29" s="154" t="s">
        <v>82</v>
      </c>
      <c r="C29" s="705"/>
      <c r="D29" s="705"/>
      <c r="E29" s="705"/>
    </row>
    <row r="30" spans="2:5" s="5" customFormat="1" ht="30" customHeight="1" x14ac:dyDescent="0.25">
      <c r="B30" s="154" t="s">
        <v>83</v>
      </c>
      <c r="C30" s="705"/>
      <c r="D30" s="705"/>
      <c r="E30" s="705"/>
    </row>
    <row r="31" spans="2:5" s="5" customFormat="1" ht="15" customHeight="1" x14ac:dyDescent="0.25"/>
    <row r="32" spans="2:5" s="5" customFormat="1" ht="20.100000000000001" customHeight="1" x14ac:dyDescent="0.25">
      <c r="B32" s="703" t="s">
        <v>84</v>
      </c>
      <c r="C32" s="703"/>
      <c r="D32" s="703"/>
      <c r="E32" s="703"/>
    </row>
    <row r="33" spans="2:5" s="5" customFormat="1" ht="55.5" customHeight="1" x14ac:dyDescent="0.25">
      <c r="B33" s="704" t="s">
        <v>85</v>
      </c>
      <c r="C33" s="704"/>
      <c r="D33" s="704"/>
      <c r="E33" s="704"/>
    </row>
    <row r="34" spans="2:5" s="5" customFormat="1" ht="60.75" customHeight="1" x14ac:dyDescent="0.25">
      <c r="B34" s="154" t="s">
        <v>86</v>
      </c>
      <c r="C34" s="705"/>
      <c r="D34" s="705"/>
      <c r="E34" s="705"/>
    </row>
    <row r="35" spans="2:5" s="5" customFormat="1" ht="39.950000000000003" customHeight="1" x14ac:dyDescent="0.25">
      <c r="B35" s="154" t="s">
        <v>87</v>
      </c>
      <c r="C35" s="705"/>
      <c r="D35" s="705"/>
      <c r="E35" s="705"/>
    </row>
    <row r="36" spans="2:5" s="5" customFormat="1" ht="39.950000000000003" customHeight="1" x14ac:dyDescent="0.25">
      <c r="B36" s="154" t="s">
        <v>88</v>
      </c>
      <c r="C36" s="705"/>
      <c r="D36" s="705"/>
      <c r="E36" s="705"/>
    </row>
    <row r="37" spans="2:5" s="5" customFormat="1" ht="18" customHeight="1" x14ac:dyDescent="0.25">
      <c r="B37" s="712"/>
      <c r="C37" s="713"/>
      <c r="D37" s="713"/>
      <c r="E37" s="713"/>
    </row>
    <row r="38" spans="2:5" s="5" customFormat="1" ht="15" customHeight="1" x14ac:dyDescent="0.25"/>
    <row r="39" spans="2:5" s="5" customFormat="1" ht="20.100000000000001" customHeight="1" x14ac:dyDescent="0.25">
      <c r="B39" s="703" t="s">
        <v>89</v>
      </c>
      <c r="C39" s="703"/>
      <c r="D39" s="703"/>
      <c r="E39"/>
    </row>
    <row r="40" spans="2:5" s="5" customFormat="1" ht="30" customHeight="1" x14ac:dyDescent="0.25">
      <c r="B40" s="704" t="s">
        <v>90</v>
      </c>
      <c r="C40" s="704"/>
      <c r="D40" s="704"/>
      <c r="E40"/>
    </row>
    <row r="41" spans="2:5" s="5" customFormat="1" ht="39.950000000000003" customHeight="1" x14ac:dyDescent="0.25">
      <c r="B41" s="154" t="s">
        <v>91</v>
      </c>
      <c r="C41" s="710"/>
      <c r="D41" s="711"/>
      <c r="E41"/>
    </row>
    <row r="42" spans="2:5" ht="39.950000000000003" customHeight="1" x14ac:dyDescent="0.2">
      <c r="B42" s="154" t="s">
        <v>92</v>
      </c>
      <c r="C42" s="705"/>
      <c r="D42" s="705"/>
    </row>
    <row r="43" spans="2:5" ht="15.75" customHeight="1" x14ac:dyDescent="0.2"/>
    <row r="44" spans="2:5" ht="20.25" customHeight="1" x14ac:dyDescent="0.2">
      <c r="B44" s="703" t="s">
        <v>93</v>
      </c>
      <c r="C44" s="703"/>
      <c r="D44" s="703"/>
    </row>
    <row r="45" spans="2:5" ht="16.5" customHeight="1" x14ac:dyDescent="0.2">
      <c r="B45" s="704" t="s">
        <v>94</v>
      </c>
      <c r="C45" s="704"/>
      <c r="D45" s="704"/>
    </row>
    <row r="46" spans="2:5" ht="47.25" customHeight="1" x14ac:dyDescent="0.2">
      <c r="B46" s="154" t="s">
        <v>95</v>
      </c>
      <c r="C46" s="705"/>
      <c r="D46" s="705"/>
    </row>
    <row r="47" spans="2:5" ht="22.5" customHeight="1" x14ac:dyDescent="0.2"/>
    <row r="48" spans="2:5" ht="13.5" customHeight="1" x14ac:dyDescent="0.2"/>
    <row r="50" ht="14.25" hidden="1" x14ac:dyDescent="0.2"/>
    <row r="51" ht="14.25" hidden="1" x14ac:dyDescent="0.2"/>
    <row r="52" ht="14.25" hidden="1" x14ac:dyDescent="0.2"/>
    <row r="53" ht="14.25" hidden="1" x14ac:dyDescent="0.2"/>
    <row r="54" ht="14.25" hidden="1" x14ac:dyDescent="0.2"/>
    <row r="55" ht="14.25" hidden="1" x14ac:dyDescent="0.2"/>
    <row r="56" ht="14.25" hidden="1" x14ac:dyDescent="0.2"/>
    <row r="57" ht="14.25" hidden="1" x14ac:dyDescent="0.2"/>
    <row r="58" ht="14.25" hidden="1" x14ac:dyDescent="0.2"/>
    <row r="59" ht="14.25" hidden="1" x14ac:dyDescent="0.2"/>
    <row r="60" ht="14.25" hidden="1" x14ac:dyDescent="0.2"/>
    <row r="61" ht="14.25" hidden="1" x14ac:dyDescent="0.2"/>
    <row r="62" ht="14.25" hidden="1" x14ac:dyDescent="0.2"/>
    <row r="63" ht="14.25" hidden="1" x14ac:dyDescent="0.2"/>
    <row r="64" ht="14.25" hidden="1" x14ac:dyDescent="0.2"/>
    <row r="65" ht="14.25" hidden="1" x14ac:dyDescent="0.2"/>
  </sheetData>
  <sheetProtection algorithmName="SHA-512" hashValue="1wnSWxQgSVAG1YvXOXiV+pH/zRujM4Wf0NVeapjSPa4UFrq4uRuuFJ64vVQYequRLkIGedi/KgYn9Ji5oe17rQ==" saltValue="Ilu/bgR7EeKzrED78ZBolQ==" spinCount="100000" sheet="1" objects="1" scenarios="1" selectLockedCells="1"/>
  <dataConsolidate/>
  <mergeCells count="38">
    <mergeCell ref="C28:E28"/>
    <mergeCell ref="C29:E29"/>
    <mergeCell ref="C30:E30"/>
    <mergeCell ref="B32:E32"/>
    <mergeCell ref="C34:E34"/>
    <mergeCell ref="B33:E33"/>
    <mergeCell ref="L12:M12"/>
    <mergeCell ref="B9:E9"/>
    <mergeCell ref="C10:E10"/>
    <mergeCell ref="C25:E25"/>
    <mergeCell ref="C17:E17"/>
    <mergeCell ref="C18:E18"/>
    <mergeCell ref="C21:E21"/>
    <mergeCell ref="C19:E19"/>
    <mergeCell ref="C20:E20"/>
    <mergeCell ref="B23:E23"/>
    <mergeCell ref="C24:E24"/>
    <mergeCell ref="C12:E12"/>
    <mergeCell ref="C13:E13"/>
    <mergeCell ref="C14:E14"/>
    <mergeCell ref="C15:E15"/>
    <mergeCell ref="C16:E16"/>
    <mergeCell ref="B44:D44"/>
    <mergeCell ref="B45:D45"/>
    <mergeCell ref="C46:D46"/>
    <mergeCell ref="B4:E4"/>
    <mergeCell ref="C11:E11"/>
    <mergeCell ref="C6:D6"/>
    <mergeCell ref="C7:D7"/>
    <mergeCell ref="B40:D40"/>
    <mergeCell ref="B39:D39"/>
    <mergeCell ref="C41:D41"/>
    <mergeCell ref="C42:D42"/>
    <mergeCell ref="C26:E26"/>
    <mergeCell ref="C27:E27"/>
    <mergeCell ref="C35:E35"/>
    <mergeCell ref="C36:E36"/>
    <mergeCell ref="B37:E37"/>
  </mergeCells>
  <conditionalFormatting sqref="C34:E36 C46 C41:C42 C10:E21 C24:E30">
    <cfRule type="containsBlanks" dxfId="136" priority="405">
      <formula>LEN(TRIM(C10))=0</formula>
    </cfRule>
  </conditionalFormatting>
  <dataValidations count="7">
    <dataValidation type="list" allowBlank="1" showInputMessage="1" showErrorMessage="1" sqref="C21:E21" xr:uid="{63D58B68-E65C-4D56-9158-2834553D28E2}">
      <formula1>PreferredContact</formula1>
    </dataValidation>
    <dataValidation type="list" allowBlank="1" showInputMessage="1" showErrorMessage="1" sqref="C29:E29" xr:uid="{A4F46C34-136F-40E8-B183-94491EE9A5EF}">
      <formula1>BusinessType</formula1>
    </dataValidation>
    <dataValidation type="list" allowBlank="1" showInputMessage="1" showErrorMessage="1" sqref="C30:E30" xr:uid="{1E10E33F-BBD3-455F-A9E0-10FF14A2B454}">
      <formula1>BusinessSize</formula1>
    </dataValidation>
    <dataValidation type="list" allowBlank="1" showInputMessage="1" showErrorMessage="1" sqref="C34:E34" xr:uid="{EA5DA008-8924-4B9F-A46F-68C75764B38C}">
      <formula1>AuthorisedAgent</formula1>
    </dataValidation>
    <dataValidation type="list" allowBlank="1" showInputMessage="1" showErrorMessage="1" sqref="C36:E36" xr:uid="{1FC0CF17-9B64-4F66-BAC9-5A133E3BFA8C}">
      <formula1>AgentAuthorityForm</formula1>
    </dataValidation>
    <dataValidation type="custom" allowBlank="1" showInputMessage="1" showErrorMessage="1" sqref="C26:E26" xr:uid="{99EBA2FC-914D-4D4C-922F-EE0F608CC568}">
      <formula1>AND(ISNUMBER(D13+0),LEN(D13)=9)</formula1>
    </dataValidation>
    <dataValidation type="list" allowBlank="1" showInputMessage="1" showErrorMessage="1" sqref="C41:D41" xr:uid="{D8D3DC63-5E37-427B-B440-3A4ED9662ADF}">
      <formula1>Engagement</formula1>
    </dataValidation>
  </dataValidations>
  <pageMargins left="0.70866141732283472" right="0.70866141732283472" top="0.74803149606299213" bottom="0.74803149606299213" header="0.31496062992125984" footer="0.31496062992125984"/>
  <pageSetup paperSize="9" scale="55" orientation="portrait" r:id="rId1"/>
  <headerFooter>
    <oddFooter>&amp;L&amp;D&amp;C&amp;A&amp;REWCO Application Form - Page &amp;P of &amp;N</oddFooter>
  </headerFooter>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403" id="{2771B7E9-D7E0-4051-B463-83F25D39CA51}">
            <xm:f>$C$41&lt;&gt;'Look Up Data'!$B$38</xm:f>
            <x14:dxf>
              <fill>
                <patternFill>
                  <bgColor theme="2" tint="-0.499984740745262"/>
                </patternFill>
              </fill>
            </x14:dxf>
          </x14:cfRule>
          <xm:sqref>B42:D42</xm:sqref>
        </x14:conditionalFormatting>
        <x14:conditionalFormatting xmlns:xm="http://schemas.microsoft.com/office/excel/2006/main">
          <x14:cfRule type="expression" priority="404" id="{7E58F268-C438-4EC4-AE73-A5249194383A}">
            <xm:f>$C$34='Look Up Data'!$B$29</xm:f>
            <x14:dxf>
              <fill>
                <patternFill>
                  <bgColor theme="2" tint="-0.499984740745262"/>
                </patternFill>
              </fill>
            </x14:dxf>
          </x14:cfRule>
          <xm:sqref>B35:E36 B46:D46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88D97A50-AD8B-4E2D-BC10-D791BBFFC0CF}">
          <x14:formula1>
            <xm:f>'Look Up Data'!$B$40:$B$41</xm:f>
          </x14:formula1>
          <xm:sqref>C46:D46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6C315-6928-42F3-8FB0-361770ED536E}">
  <sheetPr codeName="Sheet4">
    <tabColor rgb="FF62A60E"/>
    <pageSetUpPr autoPageBreaks="0" fitToPage="1"/>
  </sheetPr>
  <dimension ref="A1:X122"/>
  <sheetViews>
    <sheetView showGridLines="0" showRowColHeaders="0" zoomScaleNormal="100" workbookViewId="0">
      <selection activeCell="C21" sqref="C21"/>
    </sheetView>
  </sheetViews>
  <sheetFormatPr defaultColWidth="0" defaultRowHeight="12.75" zeroHeight="1" x14ac:dyDescent="0.2"/>
  <cols>
    <col min="1" max="1" width="2.5703125" style="6" customWidth="1"/>
    <col min="2" max="2" width="9.140625" style="7" customWidth="1"/>
    <col min="3" max="4" width="16" style="6" customWidth="1"/>
    <col min="5" max="5" width="17.42578125" style="6" customWidth="1"/>
    <col min="6" max="6" width="13.42578125" style="6" bestFit="1" customWidth="1"/>
    <col min="7" max="7" width="13.42578125" style="6" customWidth="1"/>
    <col min="8" max="8" width="18.140625" style="6" bestFit="1" customWidth="1"/>
    <col min="9" max="9" width="15.42578125" style="6" customWidth="1"/>
    <col min="10" max="10" width="22.5703125" style="6" customWidth="1"/>
    <col min="11" max="11" width="19" style="6" customWidth="1"/>
    <col min="12" max="12" width="25.5703125" style="6" customWidth="1"/>
    <col min="13" max="13" width="15.28515625" style="6" customWidth="1"/>
    <col min="14" max="14" width="23.5703125" style="6" bestFit="1" customWidth="1"/>
    <col min="15" max="15" width="16.5703125" style="6" customWidth="1"/>
    <col min="16" max="16" width="16.42578125" style="6" customWidth="1"/>
    <col min="17" max="17" width="16.28515625" style="6" customWidth="1"/>
    <col min="18" max="18" width="18.85546875" style="6" bestFit="1" customWidth="1"/>
    <col min="19" max="19" width="30.140625" style="6" hidden="1" customWidth="1"/>
    <col min="20" max="20" width="3.42578125" style="6" customWidth="1"/>
    <col min="21" max="21" width="3.140625" style="6" hidden="1" customWidth="1"/>
    <col min="22" max="23" width="7.7109375" style="6" hidden="1" customWidth="1"/>
    <col min="24" max="16384" width="7.28515625" style="6" hidden="1"/>
  </cols>
  <sheetData>
    <row r="1" spans="1:20" ht="15" customHeight="1" x14ac:dyDescent="0.25">
      <c r="A1" s="534"/>
      <c r="B1"/>
      <c r="C1"/>
      <c r="D1"/>
      <c r="E1" s="534"/>
      <c r="F1" s="534"/>
      <c r="G1" s="534"/>
      <c r="H1" s="534"/>
      <c r="I1" s="534"/>
      <c r="J1" s="534"/>
      <c r="K1" s="534"/>
      <c r="L1" s="534"/>
      <c r="M1" s="534"/>
      <c r="N1" s="534"/>
      <c r="O1" s="534"/>
      <c r="P1" s="534"/>
      <c r="Q1" s="534"/>
      <c r="R1" s="534"/>
      <c r="S1" s="534"/>
      <c r="T1" s="534"/>
    </row>
    <row r="2" spans="1:20" ht="39.950000000000003" customHeight="1" x14ac:dyDescent="0.3">
      <c r="A2" s="534"/>
      <c r="B2" s="152" t="s">
        <v>96</v>
      </c>
      <c r="C2" s="534"/>
      <c r="D2" s="534"/>
      <c r="E2" s="534"/>
      <c r="F2" s="534"/>
      <c r="G2" s="534"/>
      <c r="H2" s="534"/>
      <c r="I2" s="534"/>
      <c r="J2" s="534"/>
      <c r="K2" s="534"/>
      <c r="L2" s="534"/>
      <c r="M2" s="534"/>
      <c r="N2" s="534"/>
      <c r="O2" s="534"/>
      <c r="P2" s="534"/>
      <c r="Q2" s="534"/>
      <c r="R2" s="534"/>
      <c r="S2" s="534"/>
      <c r="T2" s="534"/>
    </row>
    <row r="3" spans="1:20" ht="9.9499999999999993" customHeight="1" x14ac:dyDescent="0.2">
      <c r="A3" s="534"/>
      <c r="B3" s="8"/>
      <c r="C3" s="534"/>
      <c r="D3" s="534"/>
      <c r="E3" s="534"/>
      <c r="F3" s="534"/>
      <c r="G3" s="534"/>
      <c r="H3" s="534"/>
      <c r="I3" s="534"/>
      <c r="J3" s="534"/>
      <c r="K3" s="534"/>
      <c r="L3" s="534"/>
      <c r="M3" s="534"/>
      <c r="N3" s="534"/>
      <c r="O3" s="534"/>
      <c r="P3" s="534"/>
      <c r="Q3" s="534"/>
      <c r="R3" s="534"/>
      <c r="S3" s="534"/>
      <c r="T3" s="534"/>
    </row>
    <row r="4" spans="1:20" ht="234.95" customHeight="1" x14ac:dyDescent="0.2">
      <c r="A4" s="534"/>
      <c r="B4" s="9"/>
      <c r="C4" s="535"/>
      <c r="D4" s="535"/>
      <c r="E4" s="535"/>
      <c r="F4" s="535"/>
      <c r="G4" s="535"/>
      <c r="H4" s="535"/>
      <c r="I4" s="535"/>
      <c r="J4" s="535"/>
      <c r="K4" s="535"/>
      <c r="L4" s="535"/>
      <c r="M4" s="535"/>
      <c r="N4" s="535"/>
      <c r="O4" s="536"/>
      <c r="P4" s="537"/>
      <c r="Q4" s="537"/>
      <c r="R4" s="537"/>
      <c r="S4" s="537"/>
      <c r="T4" s="534"/>
    </row>
    <row r="5" spans="1:20" ht="105.95" customHeight="1" x14ac:dyDescent="0.2">
      <c r="A5" s="534"/>
      <c r="B5" s="10"/>
      <c r="C5" s="538"/>
      <c r="D5" s="538"/>
      <c r="E5" s="538"/>
      <c r="F5" s="538"/>
      <c r="G5" s="538"/>
      <c r="H5" s="538"/>
      <c r="I5" s="538"/>
      <c r="J5" s="538"/>
      <c r="K5" s="538"/>
      <c r="L5" s="538"/>
      <c r="M5" s="538"/>
      <c r="N5" s="538"/>
      <c r="O5" s="539"/>
      <c r="P5" s="537"/>
      <c r="Q5" s="537"/>
      <c r="R5" s="537"/>
      <c r="S5" s="537"/>
      <c r="T5" s="534"/>
    </row>
    <row r="6" spans="1:20" s="11" customFormat="1" ht="17.25" customHeight="1" x14ac:dyDescent="0.2">
      <c r="A6" s="534"/>
      <c r="B6" s="714" t="s">
        <v>97</v>
      </c>
      <c r="C6" s="715"/>
      <c r="D6" s="715"/>
      <c r="E6" s="715"/>
      <c r="F6" s="502"/>
      <c r="G6" s="502"/>
      <c r="H6" s="502"/>
      <c r="I6" s="502"/>
      <c r="J6" s="538"/>
      <c r="K6" s="538"/>
      <c r="L6" s="538"/>
      <c r="M6" s="538"/>
      <c r="N6" s="538"/>
      <c r="O6" s="539"/>
      <c r="P6" s="537"/>
      <c r="Q6" s="537"/>
      <c r="R6" s="537"/>
      <c r="S6" s="537"/>
      <c r="T6" s="534"/>
    </row>
    <row r="7" spans="1:20" s="11" customFormat="1" ht="17.25" customHeight="1" x14ac:dyDescent="0.2">
      <c r="A7" s="534"/>
      <c r="B7" s="714" t="s">
        <v>98</v>
      </c>
      <c r="C7" s="715"/>
      <c r="D7" s="715"/>
      <c r="E7" s="715"/>
      <c r="F7" s="502"/>
      <c r="G7" s="502"/>
      <c r="H7" s="502"/>
      <c r="I7" s="502"/>
      <c r="J7" s="538"/>
      <c r="K7" s="538"/>
      <c r="L7" s="538"/>
      <c r="M7" s="538"/>
      <c r="N7" s="538"/>
      <c r="O7" s="539"/>
      <c r="P7" s="537"/>
      <c r="Q7" s="537"/>
      <c r="R7" s="537"/>
      <c r="S7" s="537"/>
      <c r="T7" s="534"/>
    </row>
    <row r="8" spans="1:20" s="11" customFormat="1" ht="17.25" customHeight="1" x14ac:dyDescent="0.2">
      <c r="A8" s="534"/>
      <c r="B8" s="714" t="s">
        <v>99</v>
      </c>
      <c r="C8" s="715"/>
      <c r="D8" s="715"/>
      <c r="E8" s="715"/>
      <c r="F8" s="502"/>
      <c r="G8" s="502"/>
      <c r="H8" s="502"/>
      <c r="I8" s="502"/>
      <c r="J8" s="538"/>
      <c r="K8" s="538"/>
      <c r="L8" s="538"/>
      <c r="M8" s="538"/>
      <c r="N8" s="538"/>
      <c r="O8" s="539"/>
      <c r="P8" s="537"/>
      <c r="Q8" s="537"/>
      <c r="R8" s="537"/>
      <c r="S8" s="537"/>
      <c r="T8" s="534"/>
    </row>
    <row r="9" spans="1:20" s="11" customFormat="1" ht="17.25" customHeight="1" x14ac:dyDescent="0.2">
      <c r="A9" s="534"/>
      <c r="B9" s="716" t="s">
        <v>100</v>
      </c>
      <c r="C9" s="717"/>
      <c r="D9" s="717"/>
      <c r="E9" s="717"/>
      <c r="F9" s="503"/>
      <c r="G9" s="503"/>
      <c r="H9" s="503"/>
      <c r="I9" s="503"/>
      <c r="J9" s="538"/>
      <c r="K9" s="538"/>
      <c r="L9" s="538"/>
      <c r="M9" s="538"/>
      <c r="N9" s="538"/>
      <c r="O9" s="539"/>
      <c r="P9" s="537"/>
      <c r="Q9" s="537"/>
      <c r="R9" s="537"/>
      <c r="S9" s="537"/>
      <c r="T9" s="534"/>
    </row>
    <row r="10" spans="1:20" s="11" customFormat="1" ht="17.25" customHeight="1" x14ac:dyDescent="0.2">
      <c r="A10" s="534"/>
      <c r="B10" s="718" t="s">
        <v>101</v>
      </c>
      <c r="C10" s="719"/>
      <c r="D10" s="719"/>
      <c r="E10" s="719"/>
      <c r="F10" s="719"/>
      <c r="G10" s="719"/>
      <c r="H10" s="719"/>
      <c r="I10" s="719"/>
      <c r="J10" s="540"/>
      <c r="K10" s="540"/>
      <c r="L10" s="540"/>
      <c r="M10" s="540"/>
      <c r="N10" s="540"/>
      <c r="O10" s="541"/>
      <c r="P10" s="537"/>
      <c r="Q10" s="537"/>
      <c r="R10" s="537"/>
      <c r="S10" s="537"/>
      <c r="T10" s="534"/>
    </row>
    <row r="11" spans="1:20" ht="19.5" customHeight="1" x14ac:dyDescent="0.2">
      <c r="A11" s="534"/>
      <c r="B11" s="8"/>
      <c r="C11" s="534"/>
      <c r="D11" s="534"/>
      <c r="E11" s="534"/>
      <c r="F11" s="534"/>
      <c r="G11" s="534"/>
      <c r="H11" s="534"/>
      <c r="I11" s="534"/>
      <c r="J11" s="534"/>
      <c r="K11" s="534"/>
      <c r="L11" s="534"/>
      <c r="M11" s="534"/>
      <c r="N11" s="534"/>
      <c r="O11" s="534"/>
      <c r="P11" s="534"/>
      <c r="Q11" s="534"/>
      <c r="R11" s="534"/>
      <c r="S11" s="534"/>
      <c r="T11" s="534"/>
    </row>
    <row r="12" spans="1:20" ht="13.5" x14ac:dyDescent="0.2">
      <c r="A12" s="534"/>
      <c r="B12" s="217" t="s">
        <v>61</v>
      </c>
      <c r="C12" s="156"/>
      <c r="D12" s="726" t="str">
        <f>IF('1 - Site Details'!C7="","",'1 - Site Details'!C7)</f>
        <v/>
      </c>
      <c r="E12" s="726"/>
      <c r="F12" s="726"/>
      <c r="G12" s="726"/>
      <c r="H12" s="95"/>
      <c r="I12" s="727" t="s">
        <v>102</v>
      </c>
      <c r="J12" s="727"/>
      <c r="K12" s="226">
        <f>ROUND(SUM($D$21:$D$120),2)</f>
        <v>0</v>
      </c>
      <c r="L12" s="96"/>
      <c r="M12" s="542"/>
      <c r="N12" s="542"/>
      <c r="O12" s="542"/>
      <c r="P12" s="534"/>
      <c r="Q12" s="534"/>
      <c r="R12" s="534"/>
      <c r="S12" s="534"/>
      <c r="T12" s="534"/>
    </row>
    <row r="13" spans="1:20" ht="8.1" hidden="1" customHeight="1" x14ac:dyDescent="0.25">
      <c r="A13" s="534"/>
      <c r="B13" s="164"/>
      <c r="C13" s="156"/>
      <c r="D13" s="332"/>
      <c r="E13" s="332"/>
      <c r="F13" s="332"/>
      <c r="G13" s="332"/>
      <c r="H13" s="94"/>
      <c r="I13" s="165"/>
      <c r="J13" s="166"/>
      <c r="K13" s="156"/>
      <c r="L13" s="94"/>
      <c r="M13" s="534"/>
      <c r="N13" s="534"/>
      <c r="O13" s="534"/>
      <c r="P13" s="534"/>
      <c r="Q13"/>
      <c r="R13"/>
      <c r="S13" s="534"/>
      <c r="T13" s="534"/>
    </row>
    <row r="14" spans="1:20" ht="15" x14ac:dyDescent="0.25">
      <c r="A14" s="534"/>
      <c r="B14" s="217" t="s">
        <v>62</v>
      </c>
      <c r="C14" s="156"/>
      <c r="D14" s="726" t="str">
        <f>IF('1 - Site Details'!C8="","",'1 - Site Details'!C8)</f>
        <v/>
      </c>
      <c r="E14" s="726"/>
      <c r="F14" s="726"/>
      <c r="G14" s="726"/>
      <c r="H14" s="95"/>
      <c r="I14" s="728" t="s">
        <v>103</v>
      </c>
      <c r="J14" s="728"/>
      <c r="K14" s="226">
        <f>ROUND(SUM($G$21:$G$120),2)</f>
        <v>0</v>
      </c>
      <c r="L14" s="94"/>
      <c r="M14" s="542"/>
      <c r="N14" s="542"/>
      <c r="O14" s="542"/>
      <c r="P14" s="15"/>
      <c r="Q14"/>
      <c r="R14"/>
      <c r="S14" s="534"/>
      <c r="T14" s="534"/>
    </row>
    <row r="15" spans="1:20" hidden="1" x14ac:dyDescent="0.2">
      <c r="A15" s="534"/>
      <c r="C15" s="534"/>
      <c r="D15" s="543"/>
      <c r="E15" s="542"/>
      <c r="F15" s="543"/>
      <c r="G15" s="543"/>
      <c r="H15" s="534"/>
      <c r="I15" s="534"/>
      <c r="J15" s="534"/>
      <c r="K15" s="534"/>
      <c r="L15" s="534"/>
      <c r="M15" s="534"/>
      <c r="N15" s="534"/>
      <c r="O15" s="534"/>
      <c r="P15" s="534"/>
      <c r="Q15" s="534"/>
      <c r="R15" s="534"/>
      <c r="S15" s="534"/>
      <c r="T15" s="534"/>
    </row>
    <row r="16" spans="1:20" ht="21.6" customHeight="1" x14ac:dyDescent="0.2">
      <c r="A16" s="534"/>
      <c r="B16" s="8"/>
      <c r="C16" s="534"/>
      <c r="D16" s="543"/>
      <c r="E16" s="543"/>
      <c r="F16" s="543"/>
      <c r="G16" s="543"/>
      <c r="H16" s="543"/>
      <c r="I16" s="543"/>
      <c r="J16" s="543"/>
      <c r="K16" s="534"/>
      <c r="L16" s="534"/>
      <c r="M16" s="534"/>
      <c r="N16" s="534"/>
      <c r="O16" s="534"/>
      <c r="P16" s="534"/>
      <c r="Q16" s="534"/>
      <c r="R16" s="15"/>
      <c r="S16" s="534"/>
      <c r="T16" s="534"/>
    </row>
    <row r="17" spans="2:24" x14ac:dyDescent="0.2">
      <c r="B17" s="16" t="s">
        <v>104</v>
      </c>
      <c r="C17" s="16" t="s">
        <v>105</v>
      </c>
      <c r="D17" s="16" t="s">
        <v>106</v>
      </c>
      <c r="E17" s="16" t="s">
        <v>107</v>
      </c>
      <c r="F17" s="16" t="s">
        <v>108</v>
      </c>
      <c r="G17" s="16" t="s">
        <v>109</v>
      </c>
      <c r="H17" s="16" t="s">
        <v>110</v>
      </c>
      <c r="I17" s="16" t="s">
        <v>111</v>
      </c>
      <c r="J17" s="16" t="s">
        <v>112</v>
      </c>
      <c r="K17" s="16" t="s">
        <v>113</v>
      </c>
      <c r="L17" s="16" t="s">
        <v>114</v>
      </c>
      <c r="M17" s="16" t="s">
        <v>115</v>
      </c>
      <c r="N17" s="16" t="s">
        <v>116</v>
      </c>
      <c r="O17" s="16" t="s">
        <v>117</v>
      </c>
      <c r="P17" s="16" t="s">
        <v>118</v>
      </c>
      <c r="Q17" s="16" t="s">
        <v>119</v>
      </c>
      <c r="R17" s="16" t="s">
        <v>120</v>
      </c>
      <c r="S17" s="326"/>
      <c r="T17" s="534"/>
      <c r="U17" s="534"/>
      <c r="V17" s="534"/>
      <c r="W17" s="534"/>
      <c r="X17" s="534"/>
    </row>
    <row r="18" spans="2:24" ht="24.6" customHeight="1" x14ac:dyDescent="0.2">
      <c r="B18" s="648"/>
      <c r="C18" s="724" t="s">
        <v>121</v>
      </c>
      <c r="D18" s="725"/>
      <c r="E18" s="725"/>
      <c r="F18" s="725"/>
      <c r="G18" s="725"/>
      <c r="H18" s="642"/>
      <c r="I18" s="643" t="s">
        <v>122</v>
      </c>
      <c r="J18" s="642"/>
      <c r="K18" s="722" t="s">
        <v>123</v>
      </c>
      <c r="L18" s="723"/>
      <c r="M18" s="720" t="s">
        <v>124</v>
      </c>
      <c r="N18" s="720"/>
      <c r="O18" s="721" t="s">
        <v>125</v>
      </c>
      <c r="P18" s="721"/>
      <c r="Q18" s="721"/>
      <c r="R18" s="721"/>
      <c r="S18" s="638"/>
      <c r="T18" s="17"/>
      <c r="U18" s="534"/>
      <c r="V18" s="534" t="s">
        <v>126</v>
      </c>
      <c r="W18" s="534" t="s">
        <v>126</v>
      </c>
      <c r="X18" s="534"/>
    </row>
    <row r="19" spans="2:24" s="94" customFormat="1" ht="220.5" customHeight="1" x14ac:dyDescent="0.2">
      <c r="B19" s="649" t="s">
        <v>127</v>
      </c>
      <c r="C19" s="327" t="s">
        <v>128</v>
      </c>
      <c r="D19" s="328" t="s">
        <v>129</v>
      </c>
      <c r="E19" s="328" t="s">
        <v>130</v>
      </c>
      <c r="F19" s="329" t="s">
        <v>131</v>
      </c>
      <c r="G19" s="329" t="s">
        <v>132</v>
      </c>
      <c r="H19" s="330" t="s">
        <v>133</v>
      </c>
      <c r="I19" s="330" t="s">
        <v>134</v>
      </c>
      <c r="J19" s="331" t="s">
        <v>135</v>
      </c>
      <c r="K19" s="325" t="s">
        <v>136</v>
      </c>
      <c r="L19" s="176" t="s">
        <v>137</v>
      </c>
      <c r="M19" s="178" t="s">
        <v>138</v>
      </c>
      <c r="N19" s="179" t="s">
        <v>139</v>
      </c>
      <c r="O19" s="650" t="s">
        <v>140</v>
      </c>
      <c r="P19" s="650" t="s">
        <v>141</v>
      </c>
      <c r="Q19" s="651" t="s">
        <v>142</v>
      </c>
      <c r="R19" s="650" t="s">
        <v>143</v>
      </c>
      <c r="S19" s="639"/>
    </row>
    <row r="20" spans="2:24" x14ac:dyDescent="0.2">
      <c r="B20" s="20" t="s">
        <v>144</v>
      </c>
      <c r="C20" s="18" t="s">
        <v>145</v>
      </c>
      <c r="D20" s="19">
        <v>5</v>
      </c>
      <c r="E20" s="19" t="s">
        <v>146</v>
      </c>
      <c r="F20" s="19">
        <v>10</v>
      </c>
      <c r="G20" s="19">
        <v>4.5</v>
      </c>
      <c r="H20" s="19" t="s">
        <v>147</v>
      </c>
      <c r="I20" s="19">
        <v>1.5</v>
      </c>
      <c r="J20" s="19" t="s">
        <v>148</v>
      </c>
      <c r="K20" s="18" t="s">
        <v>149</v>
      </c>
      <c r="L20" s="19" t="s">
        <v>150</v>
      </c>
      <c r="M20" s="19" t="s">
        <v>147</v>
      </c>
      <c r="N20" s="20" t="s">
        <v>151</v>
      </c>
      <c r="O20" s="19" t="s">
        <v>147</v>
      </c>
      <c r="P20" s="20" t="s">
        <v>152</v>
      </c>
      <c r="Q20" s="20">
        <v>30000</v>
      </c>
      <c r="R20" s="21">
        <v>44347</v>
      </c>
      <c r="S20" s="640"/>
      <c r="T20" s="534"/>
      <c r="U20" s="534"/>
      <c r="V20" s="534" t="str">
        <f>IF(C21="","",MAX(V$19:V19)+1)</f>
        <v/>
      </c>
      <c r="W20" s="534" t="str">
        <f t="shared" ref="W20:W51" si="0">IFERROR(INDEX(C21:C120,MATCH(ROW()-ROW($W$19),V20:V120,0)),"")</f>
        <v/>
      </c>
      <c r="X20" s="534"/>
    </row>
    <row r="21" spans="2:24" x14ac:dyDescent="0.2">
      <c r="B21" s="652" t="str">
        <f>IF(COUNTA(C21)&gt;0,MAX($B$17:$B20)+1,"")</f>
        <v/>
      </c>
      <c r="C21" s="544"/>
      <c r="D21" s="545"/>
      <c r="E21" s="544"/>
      <c r="F21" s="545"/>
      <c r="G21" s="546" t="str">
        <f>IFERROR(ROUND(IF((D21*(100-F21)/100)=0,"",(D21*(100-F21)/100)),2),"")</f>
        <v/>
      </c>
      <c r="H21" s="544"/>
      <c r="I21" s="545"/>
      <c r="J21" s="544"/>
      <c r="K21" s="544"/>
      <c r="L21" s="544"/>
      <c r="M21" s="544"/>
      <c r="N21" s="544"/>
      <c r="O21" s="544"/>
      <c r="P21" s="544"/>
      <c r="Q21" s="544"/>
      <c r="R21" s="548"/>
      <c r="S21" s="547"/>
      <c r="T21" s="534"/>
      <c r="U21" s="534"/>
      <c r="V21" s="534" t="str">
        <f>IF(C22="","",MAX(V$19:V20)+1)</f>
        <v/>
      </c>
      <c r="W21" s="534" t="str">
        <f t="shared" si="0"/>
        <v/>
      </c>
      <c r="X21" s="549" t="str">
        <f>IFERROR(G21-I21,"")</f>
        <v/>
      </c>
    </row>
    <row r="22" spans="2:24" x14ac:dyDescent="0.2">
      <c r="B22" s="652" t="str">
        <f>IF(COUNTA(C22)&gt;0,MAX($B$17:$B21)+1,"")</f>
        <v/>
      </c>
      <c r="C22" s="544"/>
      <c r="D22" s="545"/>
      <c r="E22" s="544"/>
      <c r="F22" s="545"/>
      <c r="G22" s="546" t="str">
        <f t="shared" ref="G22:G85" si="1">IFERROR(ROUND(IF((D22*(100-F22)/100)=0,"",(D22*(100-F22)/100)),2),"")</f>
        <v/>
      </c>
      <c r="H22" s="544"/>
      <c r="I22" s="545"/>
      <c r="J22" s="544"/>
      <c r="K22" s="544"/>
      <c r="L22" s="544"/>
      <c r="M22" s="544"/>
      <c r="N22" s="544"/>
      <c r="O22" s="544"/>
      <c r="P22" s="544"/>
      <c r="Q22" s="544"/>
      <c r="R22" s="548"/>
      <c r="S22" s="547"/>
      <c r="T22" s="534"/>
      <c r="U22" s="534"/>
      <c r="V22" s="534" t="str">
        <f>IF(C23="","",MAX(V$19:V21)+1)</f>
        <v/>
      </c>
      <c r="W22" s="534" t="str">
        <f t="shared" si="0"/>
        <v/>
      </c>
      <c r="X22" s="549" t="str">
        <f t="shared" ref="X22:X84" si="2">IFERROR(G22-I22,"")</f>
        <v/>
      </c>
    </row>
    <row r="23" spans="2:24" x14ac:dyDescent="0.2">
      <c r="B23" s="652" t="str">
        <f>IF(COUNTA(C23)&gt;0,MAX($B$17:$B22)+1,"")</f>
        <v/>
      </c>
      <c r="C23" s="544"/>
      <c r="D23" s="545"/>
      <c r="E23" s="544"/>
      <c r="F23" s="545"/>
      <c r="G23" s="546" t="str">
        <f t="shared" si="1"/>
        <v/>
      </c>
      <c r="H23" s="544"/>
      <c r="I23" s="545"/>
      <c r="J23" s="544"/>
      <c r="K23" s="544"/>
      <c r="L23" s="544"/>
      <c r="M23" s="544"/>
      <c r="N23" s="544"/>
      <c r="O23" s="544"/>
      <c r="P23" s="544"/>
      <c r="Q23" s="544"/>
      <c r="R23" s="548"/>
      <c r="S23" s="547"/>
      <c r="T23" s="534"/>
      <c r="U23" s="534"/>
      <c r="V23" s="534" t="str">
        <f>IF(C24="","",MAX(V$19:V22)+1)</f>
        <v/>
      </c>
      <c r="W23" s="534" t="str">
        <f t="shared" si="0"/>
        <v/>
      </c>
      <c r="X23" s="549" t="str">
        <f t="shared" si="2"/>
        <v/>
      </c>
    </row>
    <row r="24" spans="2:24" x14ac:dyDescent="0.2">
      <c r="B24" s="652" t="str">
        <f>IF(COUNTA(C24)&gt;0,MAX($B$17:$B23)+1,"")</f>
        <v/>
      </c>
      <c r="C24" s="544"/>
      <c r="D24" s="545"/>
      <c r="E24" s="544"/>
      <c r="F24" s="545"/>
      <c r="G24" s="546" t="str">
        <f t="shared" si="1"/>
        <v/>
      </c>
      <c r="H24" s="544"/>
      <c r="I24" s="545"/>
      <c r="J24" s="544"/>
      <c r="K24" s="544"/>
      <c r="L24" s="544"/>
      <c r="M24" s="544"/>
      <c r="N24" s="544"/>
      <c r="O24" s="544"/>
      <c r="P24" s="544"/>
      <c r="Q24" s="544"/>
      <c r="R24" s="548"/>
      <c r="S24" s="547"/>
      <c r="T24" s="534"/>
      <c r="U24" s="534"/>
      <c r="V24" s="534" t="str">
        <f>IF(C25="","",MAX(V$19:V23)+1)</f>
        <v/>
      </c>
      <c r="W24" s="534" t="str">
        <f t="shared" si="0"/>
        <v/>
      </c>
      <c r="X24" s="549" t="str">
        <f t="shared" si="2"/>
        <v/>
      </c>
    </row>
    <row r="25" spans="2:24" x14ac:dyDescent="0.2">
      <c r="B25" s="652" t="str">
        <f>IF(COUNTA(C25)&gt;0,MAX($B$17:$B24)+1,"")</f>
        <v/>
      </c>
      <c r="C25" s="544"/>
      <c r="D25" s="545"/>
      <c r="E25" s="544"/>
      <c r="F25" s="545"/>
      <c r="G25" s="546" t="str">
        <f t="shared" si="1"/>
        <v/>
      </c>
      <c r="H25" s="544"/>
      <c r="I25" s="545"/>
      <c r="J25" s="544"/>
      <c r="K25" s="544"/>
      <c r="L25" s="544"/>
      <c r="M25" s="544"/>
      <c r="N25" s="544"/>
      <c r="O25" s="544"/>
      <c r="P25" s="544"/>
      <c r="Q25" s="544"/>
      <c r="R25" s="548"/>
      <c r="S25" s="547"/>
      <c r="T25" s="534"/>
      <c r="U25" s="534"/>
      <c r="V25" s="534" t="str">
        <f>IF(C26="","",MAX(V$19:V24)+1)</f>
        <v/>
      </c>
      <c r="W25" s="534" t="str">
        <f t="shared" si="0"/>
        <v/>
      </c>
      <c r="X25" s="549" t="str">
        <f t="shared" si="2"/>
        <v/>
      </c>
    </row>
    <row r="26" spans="2:24" x14ac:dyDescent="0.2">
      <c r="B26" s="652" t="str">
        <f>IF(COUNTA(C26)&gt;0,MAX($B$17:$B25)+1,"")</f>
        <v/>
      </c>
      <c r="C26" s="544"/>
      <c r="D26" s="545"/>
      <c r="E26" s="544"/>
      <c r="F26" s="545"/>
      <c r="G26" s="546" t="str">
        <f t="shared" si="1"/>
        <v/>
      </c>
      <c r="H26" s="544"/>
      <c r="I26" s="545"/>
      <c r="J26" s="544"/>
      <c r="K26" s="544"/>
      <c r="L26" s="544"/>
      <c r="M26" s="544"/>
      <c r="N26" s="544"/>
      <c r="O26" s="544"/>
      <c r="P26" s="544"/>
      <c r="Q26" s="544"/>
      <c r="R26" s="548"/>
      <c r="S26" s="547"/>
      <c r="T26" s="534"/>
      <c r="U26" s="534"/>
      <c r="V26" s="534" t="str">
        <f>IF(C27="","",MAX(V$19:V25)+1)</f>
        <v/>
      </c>
      <c r="W26" s="534" t="str">
        <f t="shared" si="0"/>
        <v/>
      </c>
      <c r="X26" s="549" t="str">
        <f t="shared" si="2"/>
        <v/>
      </c>
    </row>
    <row r="27" spans="2:24" x14ac:dyDescent="0.2">
      <c r="B27" s="652" t="str">
        <f>IF(COUNTA(C27)&gt;0,MAX($B$17:$B26)+1,"")</f>
        <v/>
      </c>
      <c r="C27" s="544"/>
      <c r="D27" s="545"/>
      <c r="E27" s="544"/>
      <c r="F27" s="545"/>
      <c r="G27" s="546" t="str">
        <f t="shared" si="1"/>
        <v/>
      </c>
      <c r="H27" s="544"/>
      <c r="I27" s="545"/>
      <c r="J27" s="544"/>
      <c r="K27" s="544"/>
      <c r="L27" s="544"/>
      <c r="M27" s="544"/>
      <c r="N27" s="544"/>
      <c r="O27" s="544"/>
      <c r="P27" s="544"/>
      <c r="Q27" s="544"/>
      <c r="R27" s="548"/>
      <c r="S27" s="547"/>
      <c r="T27" s="534"/>
      <c r="U27" s="534"/>
      <c r="V27" s="534" t="str">
        <f>IF(C28="","",MAX(V$19:V26)+1)</f>
        <v/>
      </c>
      <c r="W27" s="534" t="str">
        <f t="shared" si="0"/>
        <v/>
      </c>
      <c r="X27" s="549" t="str">
        <f t="shared" si="2"/>
        <v/>
      </c>
    </row>
    <row r="28" spans="2:24" x14ac:dyDescent="0.2">
      <c r="B28" s="652" t="str">
        <f>IF(COUNTA(C28)&gt;0,MAX($B$17:$B27)+1,"")</f>
        <v/>
      </c>
      <c r="C28" s="544"/>
      <c r="D28" s="545"/>
      <c r="E28" s="544"/>
      <c r="F28" s="545"/>
      <c r="G28" s="546" t="str">
        <f t="shared" si="1"/>
        <v/>
      </c>
      <c r="H28" s="544"/>
      <c r="I28" s="545"/>
      <c r="J28" s="544"/>
      <c r="K28" s="544"/>
      <c r="L28" s="544"/>
      <c r="M28" s="544"/>
      <c r="N28" s="544"/>
      <c r="O28" s="544"/>
      <c r="P28" s="544"/>
      <c r="Q28" s="544"/>
      <c r="R28" s="548"/>
      <c r="S28" s="547"/>
      <c r="T28" s="534"/>
      <c r="U28" s="534"/>
      <c r="V28" s="534" t="str">
        <f>IF(C29="","",MAX(V$19:V27)+1)</f>
        <v/>
      </c>
      <c r="W28" s="534" t="str">
        <f t="shared" si="0"/>
        <v/>
      </c>
      <c r="X28" s="549" t="str">
        <f t="shared" si="2"/>
        <v/>
      </c>
    </row>
    <row r="29" spans="2:24" x14ac:dyDescent="0.2">
      <c r="B29" s="652" t="str">
        <f>IF(COUNTA(C29)&gt;0,MAX($B$17:$B28)+1,"")</f>
        <v/>
      </c>
      <c r="C29" s="544"/>
      <c r="D29" s="545"/>
      <c r="E29" s="544"/>
      <c r="F29" s="545"/>
      <c r="G29" s="546" t="str">
        <f t="shared" si="1"/>
        <v/>
      </c>
      <c r="H29" s="544"/>
      <c r="I29" s="545"/>
      <c r="J29" s="544"/>
      <c r="K29" s="544"/>
      <c r="L29" s="544"/>
      <c r="M29" s="544"/>
      <c r="N29" s="544"/>
      <c r="O29" s="544"/>
      <c r="P29" s="544"/>
      <c r="Q29" s="544"/>
      <c r="R29" s="548"/>
      <c r="S29" s="547"/>
      <c r="T29" s="534"/>
      <c r="U29" s="534"/>
      <c r="V29" s="534" t="str">
        <f>IF(C30="","",MAX(V$19:V28)+1)</f>
        <v/>
      </c>
      <c r="W29" s="534" t="str">
        <f t="shared" si="0"/>
        <v/>
      </c>
      <c r="X29" s="549" t="str">
        <f t="shared" si="2"/>
        <v/>
      </c>
    </row>
    <row r="30" spans="2:24" x14ac:dyDescent="0.2">
      <c r="B30" s="652" t="str">
        <f>IF(COUNTA(C30)&gt;0,MAX($B$17:$B29)+1,"")</f>
        <v/>
      </c>
      <c r="C30" s="544"/>
      <c r="D30" s="545"/>
      <c r="E30" s="544"/>
      <c r="F30" s="545"/>
      <c r="G30" s="546" t="str">
        <f t="shared" si="1"/>
        <v/>
      </c>
      <c r="H30" s="544"/>
      <c r="I30" s="545"/>
      <c r="J30" s="544"/>
      <c r="K30" s="544"/>
      <c r="L30" s="544"/>
      <c r="M30" s="544"/>
      <c r="N30" s="544"/>
      <c r="O30" s="544"/>
      <c r="P30" s="544"/>
      <c r="Q30" s="544"/>
      <c r="R30" s="548"/>
      <c r="S30" s="547"/>
      <c r="T30" s="534"/>
      <c r="U30" s="534"/>
      <c r="V30" s="534" t="str">
        <f>IF(C31="","",MAX(V$19:V29)+1)</f>
        <v/>
      </c>
      <c r="W30" s="534" t="str">
        <f t="shared" si="0"/>
        <v/>
      </c>
      <c r="X30" s="549" t="str">
        <f t="shared" si="2"/>
        <v/>
      </c>
    </row>
    <row r="31" spans="2:24" x14ac:dyDescent="0.2">
      <c r="B31" s="652" t="str">
        <f>IF(COUNTA(C31)&gt;0,MAX($B$17:$B30)+1,"")</f>
        <v/>
      </c>
      <c r="C31" s="544"/>
      <c r="D31" s="545"/>
      <c r="E31" s="544"/>
      <c r="F31" s="545"/>
      <c r="G31" s="546" t="str">
        <f t="shared" si="1"/>
        <v/>
      </c>
      <c r="H31" s="544"/>
      <c r="I31" s="545"/>
      <c r="J31" s="544"/>
      <c r="K31" s="544"/>
      <c r="L31" s="544"/>
      <c r="M31" s="544"/>
      <c r="N31" s="544"/>
      <c r="O31" s="544"/>
      <c r="P31" s="544"/>
      <c r="Q31" s="544"/>
      <c r="R31" s="548"/>
      <c r="S31" s="547"/>
      <c r="T31" s="534"/>
      <c r="U31" s="534"/>
      <c r="V31" s="534" t="str">
        <f>IF(C32="","",MAX(V$19:V30)+1)</f>
        <v/>
      </c>
      <c r="W31" s="534" t="str">
        <f t="shared" si="0"/>
        <v/>
      </c>
      <c r="X31" s="549" t="str">
        <f t="shared" si="2"/>
        <v/>
      </c>
    </row>
    <row r="32" spans="2:24" x14ac:dyDescent="0.2">
      <c r="B32" s="652" t="str">
        <f>IF(COUNTA(C32)&gt;0,MAX($B$17:$B31)+1,"")</f>
        <v/>
      </c>
      <c r="C32" s="544"/>
      <c r="D32" s="545"/>
      <c r="E32" s="544"/>
      <c r="F32" s="545"/>
      <c r="G32" s="546" t="str">
        <f t="shared" si="1"/>
        <v/>
      </c>
      <c r="H32" s="544"/>
      <c r="I32" s="545"/>
      <c r="J32" s="544"/>
      <c r="K32" s="544"/>
      <c r="L32" s="544"/>
      <c r="M32" s="544"/>
      <c r="N32" s="544"/>
      <c r="O32" s="544"/>
      <c r="P32" s="544"/>
      <c r="Q32" s="544"/>
      <c r="R32" s="548"/>
      <c r="S32" s="547"/>
      <c r="T32" s="534"/>
      <c r="U32" s="534"/>
      <c r="V32" s="534" t="str">
        <f>IF(C33="","",MAX(V$19:V31)+1)</f>
        <v/>
      </c>
      <c r="W32" s="534" t="str">
        <f t="shared" si="0"/>
        <v/>
      </c>
      <c r="X32" s="549" t="str">
        <f t="shared" si="2"/>
        <v/>
      </c>
    </row>
    <row r="33" spans="2:24" x14ac:dyDescent="0.2">
      <c r="B33" s="652" t="str">
        <f>IF(COUNTA(C33)&gt;0,MAX($B$17:$B32)+1,"")</f>
        <v/>
      </c>
      <c r="C33" s="544"/>
      <c r="D33" s="545"/>
      <c r="E33" s="544"/>
      <c r="F33" s="545"/>
      <c r="G33" s="546" t="str">
        <f t="shared" si="1"/>
        <v/>
      </c>
      <c r="H33" s="544"/>
      <c r="I33" s="545"/>
      <c r="J33" s="544"/>
      <c r="K33" s="544"/>
      <c r="L33" s="544"/>
      <c r="M33" s="544"/>
      <c r="N33" s="544"/>
      <c r="O33" s="544"/>
      <c r="P33" s="544"/>
      <c r="Q33" s="544"/>
      <c r="R33" s="548"/>
      <c r="S33" s="547"/>
      <c r="T33" s="534"/>
      <c r="U33" s="534"/>
      <c r="V33" s="534" t="str">
        <f>IF(C34="","",MAX(V$19:V32)+1)</f>
        <v/>
      </c>
      <c r="W33" s="534" t="str">
        <f t="shared" si="0"/>
        <v/>
      </c>
      <c r="X33" s="549" t="str">
        <f t="shared" si="2"/>
        <v/>
      </c>
    </row>
    <row r="34" spans="2:24" x14ac:dyDescent="0.2">
      <c r="B34" s="652" t="str">
        <f>IF(COUNTA(C34)&gt;0,MAX($B$17:$B33)+1,"")</f>
        <v/>
      </c>
      <c r="C34" s="544"/>
      <c r="D34" s="545"/>
      <c r="E34" s="544"/>
      <c r="F34" s="545"/>
      <c r="G34" s="546" t="str">
        <f t="shared" si="1"/>
        <v/>
      </c>
      <c r="H34" s="544"/>
      <c r="I34" s="545"/>
      <c r="J34" s="544"/>
      <c r="K34" s="544"/>
      <c r="L34" s="544"/>
      <c r="M34" s="544"/>
      <c r="N34" s="544"/>
      <c r="O34" s="544"/>
      <c r="P34" s="544"/>
      <c r="Q34" s="544"/>
      <c r="R34" s="548"/>
      <c r="S34" s="547"/>
      <c r="T34" s="534"/>
      <c r="U34" s="534"/>
      <c r="V34" s="534" t="str">
        <f>IF(C35="","",MAX(V$19:V33)+1)</f>
        <v/>
      </c>
      <c r="W34" s="534" t="str">
        <f t="shared" si="0"/>
        <v/>
      </c>
      <c r="X34" s="549" t="str">
        <f t="shared" si="2"/>
        <v/>
      </c>
    </row>
    <row r="35" spans="2:24" x14ac:dyDescent="0.2">
      <c r="B35" s="652" t="str">
        <f>IF(COUNTA(C35)&gt;0,MAX($B$17:$B34)+1,"")</f>
        <v/>
      </c>
      <c r="C35" s="544"/>
      <c r="D35" s="545"/>
      <c r="E35" s="544"/>
      <c r="F35" s="545"/>
      <c r="G35" s="546" t="str">
        <f t="shared" si="1"/>
        <v/>
      </c>
      <c r="H35" s="544"/>
      <c r="I35" s="545"/>
      <c r="J35" s="544"/>
      <c r="K35" s="544"/>
      <c r="L35" s="544"/>
      <c r="M35" s="544"/>
      <c r="N35" s="544"/>
      <c r="O35" s="544"/>
      <c r="P35" s="544"/>
      <c r="Q35" s="544"/>
      <c r="R35" s="548"/>
      <c r="S35" s="547"/>
      <c r="T35" s="534"/>
      <c r="U35" s="534"/>
      <c r="V35" s="534" t="str">
        <f>IF(C36="","",MAX(V$19:V34)+1)</f>
        <v/>
      </c>
      <c r="W35" s="534" t="str">
        <f t="shared" si="0"/>
        <v/>
      </c>
      <c r="X35" s="549" t="str">
        <f>IFERROR(G35-I35,"")</f>
        <v/>
      </c>
    </row>
    <row r="36" spans="2:24" x14ac:dyDescent="0.2">
      <c r="B36" s="652" t="str">
        <f>IF(COUNTA(C36)&gt;0,MAX($B$17:$B35)+1,"")</f>
        <v/>
      </c>
      <c r="C36" s="544"/>
      <c r="D36" s="545"/>
      <c r="E36" s="544"/>
      <c r="F36" s="545"/>
      <c r="G36" s="546" t="str">
        <f t="shared" si="1"/>
        <v/>
      </c>
      <c r="H36" s="544"/>
      <c r="I36" s="545"/>
      <c r="J36" s="544"/>
      <c r="K36" s="544"/>
      <c r="L36" s="544"/>
      <c r="M36" s="544"/>
      <c r="N36" s="544"/>
      <c r="O36" s="544"/>
      <c r="P36" s="544"/>
      <c r="Q36" s="544"/>
      <c r="R36" s="548"/>
      <c r="S36" s="547"/>
      <c r="T36" s="534"/>
      <c r="U36" s="534"/>
      <c r="V36" s="534" t="str">
        <f>IF(C37="","",MAX(V$19:V35)+1)</f>
        <v/>
      </c>
      <c r="W36" s="534" t="str">
        <f t="shared" si="0"/>
        <v/>
      </c>
      <c r="X36" s="549" t="str">
        <f t="shared" si="2"/>
        <v/>
      </c>
    </row>
    <row r="37" spans="2:24" x14ac:dyDescent="0.2">
      <c r="B37" s="652" t="str">
        <f>IF(COUNTA(C37)&gt;0,MAX($B$17:$B36)+1,"")</f>
        <v/>
      </c>
      <c r="C37" s="544"/>
      <c r="D37" s="545"/>
      <c r="E37" s="544"/>
      <c r="F37" s="545"/>
      <c r="G37" s="546" t="str">
        <f t="shared" si="1"/>
        <v/>
      </c>
      <c r="H37" s="544"/>
      <c r="I37" s="545"/>
      <c r="J37" s="544"/>
      <c r="K37" s="544"/>
      <c r="L37" s="544"/>
      <c r="M37" s="544"/>
      <c r="N37" s="544"/>
      <c r="O37" s="544"/>
      <c r="P37" s="544"/>
      <c r="Q37" s="544"/>
      <c r="R37" s="548"/>
      <c r="S37" s="547"/>
      <c r="T37" s="534"/>
      <c r="U37" s="534"/>
      <c r="V37" s="534" t="str">
        <f>IF(C38="","",MAX(V$19:V36)+1)</f>
        <v/>
      </c>
      <c r="W37" s="534" t="str">
        <f t="shared" si="0"/>
        <v/>
      </c>
      <c r="X37" s="549" t="str">
        <f t="shared" si="2"/>
        <v/>
      </c>
    </row>
    <row r="38" spans="2:24" x14ac:dyDescent="0.2">
      <c r="B38" s="652" t="str">
        <f>IF(COUNTA(C38)&gt;0,MAX($B$17:$B37)+1,"")</f>
        <v/>
      </c>
      <c r="C38" s="544"/>
      <c r="D38" s="545"/>
      <c r="E38" s="544"/>
      <c r="F38" s="545"/>
      <c r="G38" s="546" t="str">
        <f t="shared" si="1"/>
        <v/>
      </c>
      <c r="H38" s="544"/>
      <c r="I38" s="545"/>
      <c r="J38" s="544"/>
      <c r="K38" s="544"/>
      <c r="L38" s="544"/>
      <c r="M38" s="544"/>
      <c r="N38" s="544"/>
      <c r="O38" s="544"/>
      <c r="P38" s="544"/>
      <c r="Q38" s="544"/>
      <c r="R38" s="548"/>
      <c r="S38" s="547"/>
      <c r="T38" s="534"/>
      <c r="U38" s="534"/>
      <c r="V38" s="534" t="str">
        <f>IF(C39="","",MAX(V$19:V37)+1)</f>
        <v/>
      </c>
      <c r="W38" s="534" t="str">
        <f t="shared" si="0"/>
        <v/>
      </c>
      <c r="X38" s="549" t="str">
        <f t="shared" si="2"/>
        <v/>
      </c>
    </row>
    <row r="39" spans="2:24" x14ac:dyDescent="0.2">
      <c r="B39" s="652" t="str">
        <f>IF(COUNTA(C39)&gt;0,MAX($B$17:$B38)+1,"")</f>
        <v/>
      </c>
      <c r="C39" s="544"/>
      <c r="D39" s="545"/>
      <c r="E39" s="544"/>
      <c r="F39" s="545"/>
      <c r="G39" s="546" t="str">
        <f t="shared" si="1"/>
        <v/>
      </c>
      <c r="H39" s="544"/>
      <c r="I39" s="545"/>
      <c r="J39" s="544"/>
      <c r="K39" s="544"/>
      <c r="L39" s="544"/>
      <c r="M39" s="544"/>
      <c r="N39" s="544"/>
      <c r="O39" s="544"/>
      <c r="P39" s="544"/>
      <c r="Q39" s="544"/>
      <c r="R39" s="548"/>
      <c r="S39" s="547"/>
      <c r="T39" s="534"/>
      <c r="U39" s="534"/>
      <c r="V39" s="534" t="str">
        <f>IF(C40="","",MAX(V$19:V38)+1)</f>
        <v/>
      </c>
      <c r="W39" s="534" t="str">
        <f t="shared" si="0"/>
        <v/>
      </c>
      <c r="X39" s="549" t="str">
        <f t="shared" si="2"/>
        <v/>
      </c>
    </row>
    <row r="40" spans="2:24" x14ac:dyDescent="0.2">
      <c r="B40" s="652" t="str">
        <f>IF(COUNTA(C40)&gt;0,MAX($B$17:$B39)+1,"")</f>
        <v/>
      </c>
      <c r="C40" s="544"/>
      <c r="D40" s="545"/>
      <c r="E40" s="544"/>
      <c r="F40" s="545"/>
      <c r="G40" s="546" t="str">
        <f t="shared" si="1"/>
        <v/>
      </c>
      <c r="H40" s="544"/>
      <c r="I40" s="545"/>
      <c r="J40" s="544"/>
      <c r="K40" s="544"/>
      <c r="L40" s="544"/>
      <c r="M40" s="544"/>
      <c r="N40" s="544"/>
      <c r="O40" s="544"/>
      <c r="P40" s="544"/>
      <c r="Q40" s="544"/>
      <c r="R40" s="548"/>
      <c r="S40" s="547"/>
      <c r="T40" s="534"/>
      <c r="U40" s="534"/>
      <c r="V40" s="534" t="str">
        <f>IF(C41="","",MAX(V$19:V39)+1)</f>
        <v/>
      </c>
      <c r="W40" s="534" t="str">
        <f t="shared" si="0"/>
        <v/>
      </c>
      <c r="X40" s="549" t="str">
        <f t="shared" si="2"/>
        <v/>
      </c>
    </row>
    <row r="41" spans="2:24" x14ac:dyDescent="0.2">
      <c r="B41" s="652" t="str">
        <f>IF(COUNTA(C41)&gt;0,MAX($B$17:$B40)+1,"")</f>
        <v/>
      </c>
      <c r="C41" s="544"/>
      <c r="D41" s="545"/>
      <c r="E41" s="544"/>
      <c r="F41" s="545"/>
      <c r="G41" s="546" t="str">
        <f t="shared" si="1"/>
        <v/>
      </c>
      <c r="H41" s="544"/>
      <c r="I41" s="545"/>
      <c r="J41" s="544"/>
      <c r="K41" s="544"/>
      <c r="L41" s="544"/>
      <c r="M41" s="544"/>
      <c r="N41" s="544"/>
      <c r="O41" s="544"/>
      <c r="P41" s="544"/>
      <c r="Q41" s="544"/>
      <c r="R41" s="548"/>
      <c r="S41" s="547"/>
      <c r="T41" s="534"/>
      <c r="U41" s="534"/>
      <c r="V41" s="534" t="str">
        <f>IF(C42="","",MAX(V$19:V40)+1)</f>
        <v/>
      </c>
      <c r="W41" s="534" t="str">
        <f t="shared" si="0"/>
        <v/>
      </c>
      <c r="X41" s="549" t="str">
        <f t="shared" si="2"/>
        <v/>
      </c>
    </row>
    <row r="42" spans="2:24" x14ac:dyDescent="0.2">
      <c r="B42" s="652" t="str">
        <f>IF(COUNTA(C42)&gt;0,MAX($B$17:$B41)+1,"")</f>
        <v/>
      </c>
      <c r="C42" s="544"/>
      <c r="D42" s="545"/>
      <c r="E42" s="544"/>
      <c r="F42" s="545"/>
      <c r="G42" s="546" t="str">
        <f t="shared" si="1"/>
        <v/>
      </c>
      <c r="H42" s="544"/>
      <c r="I42" s="545"/>
      <c r="J42" s="544"/>
      <c r="K42" s="544"/>
      <c r="L42" s="544"/>
      <c r="M42" s="544"/>
      <c r="N42" s="544"/>
      <c r="O42" s="544"/>
      <c r="P42" s="544"/>
      <c r="Q42" s="544"/>
      <c r="R42" s="548"/>
      <c r="S42" s="547"/>
      <c r="T42" s="534"/>
      <c r="U42" s="534"/>
      <c r="V42" s="534" t="str">
        <f>IF(C43="","",MAX(V$19:V41)+1)</f>
        <v/>
      </c>
      <c r="W42" s="534" t="str">
        <f t="shared" si="0"/>
        <v/>
      </c>
      <c r="X42" s="549" t="str">
        <f t="shared" si="2"/>
        <v/>
      </c>
    </row>
    <row r="43" spans="2:24" x14ac:dyDescent="0.2">
      <c r="B43" s="652" t="str">
        <f>IF(COUNTA(C43)&gt;0,MAX($B$17:$B42)+1,"")</f>
        <v/>
      </c>
      <c r="C43" s="544"/>
      <c r="D43" s="545"/>
      <c r="E43" s="544"/>
      <c r="F43" s="545"/>
      <c r="G43" s="546" t="str">
        <f t="shared" si="1"/>
        <v/>
      </c>
      <c r="H43" s="544"/>
      <c r="I43" s="545"/>
      <c r="J43" s="544"/>
      <c r="K43" s="544"/>
      <c r="L43" s="544"/>
      <c r="M43" s="544"/>
      <c r="N43" s="544"/>
      <c r="O43" s="544"/>
      <c r="P43" s="544"/>
      <c r="Q43" s="544"/>
      <c r="R43" s="548"/>
      <c r="S43" s="547"/>
      <c r="T43" s="534"/>
      <c r="U43" s="534"/>
      <c r="V43" s="534" t="str">
        <f>IF(C44="","",MAX(V$19:V42)+1)</f>
        <v/>
      </c>
      <c r="W43" s="534" t="str">
        <f t="shared" si="0"/>
        <v/>
      </c>
      <c r="X43" s="549" t="str">
        <f t="shared" si="2"/>
        <v/>
      </c>
    </row>
    <row r="44" spans="2:24" x14ac:dyDescent="0.2">
      <c r="B44" s="652" t="str">
        <f>IF(COUNTA(C44)&gt;0,MAX($B$17:$B43)+1,"")</f>
        <v/>
      </c>
      <c r="C44" s="544"/>
      <c r="D44" s="545"/>
      <c r="E44" s="544"/>
      <c r="F44" s="545"/>
      <c r="G44" s="546" t="str">
        <f t="shared" si="1"/>
        <v/>
      </c>
      <c r="H44" s="544"/>
      <c r="I44" s="545"/>
      <c r="J44" s="544"/>
      <c r="K44" s="544"/>
      <c r="L44" s="544"/>
      <c r="M44" s="544"/>
      <c r="N44" s="544"/>
      <c r="O44" s="544"/>
      <c r="P44" s="544"/>
      <c r="Q44" s="544"/>
      <c r="R44" s="548"/>
      <c r="S44" s="547"/>
      <c r="T44" s="534"/>
      <c r="U44" s="534"/>
      <c r="V44" s="534" t="str">
        <f>IF(C45="","",MAX(V$19:V43)+1)</f>
        <v/>
      </c>
      <c r="W44" s="534" t="str">
        <f t="shared" si="0"/>
        <v/>
      </c>
      <c r="X44" s="549" t="str">
        <f t="shared" si="2"/>
        <v/>
      </c>
    </row>
    <row r="45" spans="2:24" x14ac:dyDescent="0.2">
      <c r="B45" s="652" t="str">
        <f>IF(COUNTA(C45)&gt;0,MAX($B$17:$B44)+1,"")</f>
        <v/>
      </c>
      <c r="C45" s="544"/>
      <c r="D45" s="545"/>
      <c r="E45" s="544"/>
      <c r="F45" s="545"/>
      <c r="G45" s="546" t="str">
        <f t="shared" si="1"/>
        <v/>
      </c>
      <c r="H45" s="544"/>
      <c r="I45" s="545"/>
      <c r="J45" s="544"/>
      <c r="K45" s="544"/>
      <c r="L45" s="544"/>
      <c r="M45" s="544"/>
      <c r="N45" s="544"/>
      <c r="O45" s="544"/>
      <c r="P45" s="544"/>
      <c r="Q45" s="544"/>
      <c r="R45" s="548"/>
      <c r="S45" s="547"/>
      <c r="T45" s="534"/>
      <c r="U45" s="534"/>
      <c r="V45" s="534" t="str">
        <f>IF(C46="","",MAX(V$19:V44)+1)</f>
        <v/>
      </c>
      <c r="W45" s="534" t="str">
        <f t="shared" si="0"/>
        <v/>
      </c>
      <c r="X45" s="549" t="str">
        <f t="shared" si="2"/>
        <v/>
      </c>
    </row>
    <row r="46" spans="2:24" x14ac:dyDescent="0.2">
      <c r="B46" s="652" t="str">
        <f>IF(COUNTA(C46)&gt;0,MAX($B$17:$B45)+1,"")</f>
        <v/>
      </c>
      <c r="C46" s="544"/>
      <c r="D46" s="545"/>
      <c r="E46" s="544"/>
      <c r="F46" s="545"/>
      <c r="G46" s="546" t="str">
        <f t="shared" si="1"/>
        <v/>
      </c>
      <c r="H46" s="544"/>
      <c r="I46" s="545"/>
      <c r="J46" s="544"/>
      <c r="K46" s="544"/>
      <c r="L46" s="544"/>
      <c r="M46" s="544"/>
      <c r="N46" s="544"/>
      <c r="O46" s="544"/>
      <c r="P46" s="544"/>
      <c r="Q46" s="544"/>
      <c r="R46" s="548"/>
      <c r="S46" s="547"/>
      <c r="T46" s="534"/>
      <c r="U46" s="534"/>
      <c r="V46" s="534" t="str">
        <f>IF(C47="","",MAX(V$19:V45)+1)</f>
        <v/>
      </c>
      <c r="W46" s="534" t="str">
        <f t="shared" si="0"/>
        <v/>
      </c>
      <c r="X46" s="549" t="str">
        <f t="shared" si="2"/>
        <v/>
      </c>
    </row>
    <row r="47" spans="2:24" x14ac:dyDescent="0.2">
      <c r="B47" s="652" t="str">
        <f>IF(COUNTA(C47)&gt;0,MAX($B$17:$B46)+1,"")</f>
        <v/>
      </c>
      <c r="C47" s="544"/>
      <c r="D47" s="545"/>
      <c r="E47" s="544"/>
      <c r="F47" s="545"/>
      <c r="G47" s="546" t="str">
        <f t="shared" si="1"/>
        <v/>
      </c>
      <c r="H47" s="544"/>
      <c r="I47" s="545"/>
      <c r="J47" s="544"/>
      <c r="K47" s="544"/>
      <c r="L47" s="544"/>
      <c r="M47" s="544"/>
      <c r="N47" s="544"/>
      <c r="O47" s="544"/>
      <c r="P47" s="544"/>
      <c r="Q47" s="544"/>
      <c r="R47" s="548"/>
      <c r="S47" s="547"/>
      <c r="T47" s="534"/>
      <c r="U47" s="534"/>
      <c r="V47" s="534" t="str">
        <f>IF(C48="","",MAX(V$19:V46)+1)</f>
        <v/>
      </c>
      <c r="W47" s="534" t="str">
        <f t="shared" si="0"/>
        <v/>
      </c>
      <c r="X47" s="549" t="str">
        <f t="shared" si="2"/>
        <v/>
      </c>
    </row>
    <row r="48" spans="2:24" x14ac:dyDescent="0.2">
      <c r="B48" s="652" t="str">
        <f>IF(COUNTA(C48)&gt;0,MAX($B$17:$B47)+1,"")</f>
        <v/>
      </c>
      <c r="C48" s="544"/>
      <c r="D48" s="545"/>
      <c r="E48" s="544"/>
      <c r="F48" s="545"/>
      <c r="G48" s="546" t="str">
        <f t="shared" si="1"/>
        <v/>
      </c>
      <c r="H48" s="544"/>
      <c r="I48" s="545"/>
      <c r="J48" s="544"/>
      <c r="K48" s="544"/>
      <c r="L48" s="544"/>
      <c r="M48" s="544"/>
      <c r="N48" s="544"/>
      <c r="O48" s="544"/>
      <c r="P48" s="544"/>
      <c r="Q48" s="544"/>
      <c r="R48" s="548"/>
      <c r="S48" s="547"/>
      <c r="T48" s="534"/>
      <c r="U48" s="534"/>
      <c r="V48" s="534" t="str">
        <f>IF(C49="","",MAX(V$19:V47)+1)</f>
        <v/>
      </c>
      <c r="W48" s="534" t="str">
        <f t="shared" si="0"/>
        <v/>
      </c>
      <c r="X48" s="549" t="str">
        <f t="shared" si="2"/>
        <v/>
      </c>
    </row>
    <row r="49" spans="2:24" x14ac:dyDescent="0.2">
      <c r="B49" s="652" t="str">
        <f>IF(COUNTA(C49)&gt;0,MAX($B$17:$B48)+1,"")</f>
        <v/>
      </c>
      <c r="C49" s="544"/>
      <c r="D49" s="545"/>
      <c r="E49" s="544"/>
      <c r="F49" s="545"/>
      <c r="G49" s="546" t="str">
        <f t="shared" si="1"/>
        <v/>
      </c>
      <c r="H49" s="544"/>
      <c r="I49" s="545"/>
      <c r="J49" s="544"/>
      <c r="K49" s="544"/>
      <c r="L49" s="544"/>
      <c r="M49" s="544"/>
      <c r="N49" s="544"/>
      <c r="O49" s="544"/>
      <c r="P49" s="544"/>
      <c r="Q49" s="544"/>
      <c r="R49" s="548"/>
      <c r="S49" s="547"/>
      <c r="T49" s="534"/>
      <c r="U49" s="534"/>
      <c r="V49" s="534" t="str">
        <f>IF(C50="","",MAX(V$19:V48)+1)</f>
        <v/>
      </c>
      <c r="W49" s="534" t="str">
        <f t="shared" si="0"/>
        <v/>
      </c>
      <c r="X49" s="549" t="str">
        <f t="shared" si="2"/>
        <v/>
      </c>
    </row>
    <row r="50" spans="2:24" x14ac:dyDescent="0.2">
      <c r="B50" s="652" t="str">
        <f>IF(COUNTA(C50)&gt;0,MAX($B$17:$B49)+1,"")</f>
        <v/>
      </c>
      <c r="C50" s="544"/>
      <c r="D50" s="545"/>
      <c r="E50" s="544"/>
      <c r="F50" s="545"/>
      <c r="G50" s="546" t="str">
        <f t="shared" si="1"/>
        <v/>
      </c>
      <c r="H50" s="544"/>
      <c r="I50" s="545"/>
      <c r="J50" s="544"/>
      <c r="K50" s="544"/>
      <c r="L50" s="544"/>
      <c r="M50" s="544"/>
      <c r="N50" s="544"/>
      <c r="O50" s="544"/>
      <c r="P50" s="544"/>
      <c r="Q50" s="544"/>
      <c r="R50" s="548"/>
      <c r="S50" s="547"/>
      <c r="T50" s="534"/>
      <c r="U50" s="534"/>
      <c r="V50" s="534" t="str">
        <f>IF(C51="","",MAX(V$19:V49)+1)</f>
        <v/>
      </c>
      <c r="W50" s="534" t="str">
        <f t="shared" si="0"/>
        <v/>
      </c>
      <c r="X50" s="549" t="str">
        <f t="shared" si="2"/>
        <v/>
      </c>
    </row>
    <row r="51" spans="2:24" x14ac:dyDescent="0.2">
      <c r="B51" s="652" t="str">
        <f>IF(COUNTA(C51)&gt;0,MAX($B$17:$B50)+1,"")</f>
        <v/>
      </c>
      <c r="C51" s="544"/>
      <c r="D51" s="545"/>
      <c r="E51" s="544"/>
      <c r="F51" s="545"/>
      <c r="G51" s="546" t="str">
        <f t="shared" si="1"/>
        <v/>
      </c>
      <c r="H51" s="544"/>
      <c r="I51" s="545"/>
      <c r="J51" s="544"/>
      <c r="K51" s="544"/>
      <c r="L51" s="544"/>
      <c r="M51" s="544"/>
      <c r="N51" s="544"/>
      <c r="O51" s="544"/>
      <c r="P51" s="544"/>
      <c r="Q51" s="544"/>
      <c r="R51" s="548"/>
      <c r="S51" s="547"/>
      <c r="T51" s="534"/>
      <c r="U51" s="534"/>
      <c r="V51" s="534" t="str">
        <f>IF(C52="","",MAX(V$19:V50)+1)</f>
        <v/>
      </c>
      <c r="W51" s="534" t="str">
        <f t="shared" si="0"/>
        <v/>
      </c>
      <c r="X51" s="549" t="str">
        <f t="shared" si="2"/>
        <v/>
      </c>
    </row>
    <row r="52" spans="2:24" x14ac:dyDescent="0.2">
      <c r="B52" s="652" t="str">
        <f>IF(COUNTA(C52)&gt;0,MAX($B$17:$B51)+1,"")</f>
        <v/>
      </c>
      <c r="C52" s="544"/>
      <c r="D52" s="545"/>
      <c r="E52" s="544"/>
      <c r="F52" s="545"/>
      <c r="G52" s="546" t="str">
        <f t="shared" si="1"/>
        <v/>
      </c>
      <c r="H52" s="544"/>
      <c r="I52" s="545"/>
      <c r="J52" s="544"/>
      <c r="K52" s="544"/>
      <c r="L52" s="544"/>
      <c r="M52" s="544"/>
      <c r="N52" s="544"/>
      <c r="O52" s="544"/>
      <c r="P52" s="544"/>
      <c r="Q52" s="544"/>
      <c r="R52" s="548"/>
      <c r="S52" s="547"/>
      <c r="T52" s="534"/>
      <c r="U52" s="534"/>
      <c r="V52" s="534" t="str">
        <f>IF(C53="","",MAX(V$19:V51)+1)</f>
        <v/>
      </c>
      <c r="W52" s="534" t="str">
        <f t="shared" ref="W52:W83" si="3">IFERROR(INDEX(C53:C152,MATCH(ROW()-ROW($W$19),V52:V152,0)),"")</f>
        <v/>
      </c>
      <c r="X52" s="549" t="str">
        <f t="shared" si="2"/>
        <v/>
      </c>
    </row>
    <row r="53" spans="2:24" x14ac:dyDescent="0.2">
      <c r="B53" s="652" t="str">
        <f>IF(COUNTA(C53)&gt;0,MAX($B$17:$B52)+1,"")</f>
        <v/>
      </c>
      <c r="C53" s="544"/>
      <c r="D53" s="545"/>
      <c r="E53" s="544"/>
      <c r="F53" s="545"/>
      <c r="G53" s="546" t="str">
        <f t="shared" si="1"/>
        <v/>
      </c>
      <c r="H53" s="544"/>
      <c r="I53" s="545"/>
      <c r="J53" s="544"/>
      <c r="K53" s="544"/>
      <c r="L53" s="544"/>
      <c r="M53" s="544"/>
      <c r="N53" s="544"/>
      <c r="O53" s="544"/>
      <c r="P53" s="544"/>
      <c r="Q53" s="544"/>
      <c r="R53" s="548"/>
      <c r="S53" s="547"/>
      <c r="T53" s="534"/>
      <c r="U53" s="534"/>
      <c r="V53" s="534" t="str">
        <f>IF(C54="","",MAX(V$19:V52)+1)</f>
        <v/>
      </c>
      <c r="W53" s="534" t="str">
        <f t="shared" si="3"/>
        <v/>
      </c>
      <c r="X53" s="549" t="str">
        <f t="shared" si="2"/>
        <v/>
      </c>
    </row>
    <row r="54" spans="2:24" x14ac:dyDescent="0.2">
      <c r="B54" s="652" t="str">
        <f>IF(COUNTA(C54)&gt;0,MAX($B$17:$B53)+1,"")</f>
        <v/>
      </c>
      <c r="C54" s="544"/>
      <c r="D54" s="545"/>
      <c r="E54" s="544"/>
      <c r="F54" s="545"/>
      <c r="G54" s="546" t="str">
        <f t="shared" si="1"/>
        <v/>
      </c>
      <c r="H54" s="544"/>
      <c r="I54" s="545"/>
      <c r="J54" s="544"/>
      <c r="K54" s="544"/>
      <c r="L54" s="544"/>
      <c r="M54" s="544"/>
      <c r="N54" s="544"/>
      <c r="O54" s="544"/>
      <c r="P54" s="544"/>
      <c r="Q54" s="544"/>
      <c r="R54" s="548"/>
      <c r="S54" s="547"/>
      <c r="T54" s="534"/>
      <c r="U54" s="534"/>
      <c r="V54" s="534" t="str">
        <f>IF(C55="","",MAX(V$19:V53)+1)</f>
        <v/>
      </c>
      <c r="W54" s="534" t="str">
        <f t="shared" si="3"/>
        <v/>
      </c>
      <c r="X54" s="549" t="str">
        <f t="shared" si="2"/>
        <v/>
      </c>
    </row>
    <row r="55" spans="2:24" x14ac:dyDescent="0.2">
      <c r="B55" s="652" t="str">
        <f>IF(COUNTA(C55)&gt;0,MAX($B$17:$B54)+1,"")</f>
        <v/>
      </c>
      <c r="C55" s="544"/>
      <c r="D55" s="545"/>
      <c r="E55" s="544"/>
      <c r="F55" s="545"/>
      <c r="G55" s="546" t="str">
        <f t="shared" si="1"/>
        <v/>
      </c>
      <c r="H55" s="544"/>
      <c r="I55" s="545"/>
      <c r="J55" s="544"/>
      <c r="K55" s="544"/>
      <c r="L55" s="544"/>
      <c r="M55" s="544"/>
      <c r="N55" s="544"/>
      <c r="O55" s="544"/>
      <c r="P55" s="544"/>
      <c r="Q55" s="544"/>
      <c r="R55" s="548"/>
      <c r="S55" s="547"/>
      <c r="T55" s="534"/>
      <c r="U55" s="534"/>
      <c r="V55" s="534" t="str">
        <f>IF(C56="","",MAX(V$19:V54)+1)</f>
        <v/>
      </c>
      <c r="W55" s="534" t="str">
        <f t="shared" si="3"/>
        <v/>
      </c>
      <c r="X55" s="549" t="str">
        <f t="shared" si="2"/>
        <v/>
      </c>
    </row>
    <row r="56" spans="2:24" x14ac:dyDescent="0.2">
      <c r="B56" s="652" t="str">
        <f>IF(COUNTA(C56)&gt;0,MAX($B$17:$B55)+1,"")</f>
        <v/>
      </c>
      <c r="C56" s="544"/>
      <c r="D56" s="545"/>
      <c r="E56" s="544"/>
      <c r="F56" s="545"/>
      <c r="G56" s="546" t="str">
        <f t="shared" si="1"/>
        <v/>
      </c>
      <c r="H56" s="544"/>
      <c r="I56" s="545"/>
      <c r="J56" s="544"/>
      <c r="K56" s="544"/>
      <c r="L56" s="544"/>
      <c r="M56" s="544"/>
      <c r="N56" s="544"/>
      <c r="O56" s="544"/>
      <c r="P56" s="544"/>
      <c r="Q56" s="544"/>
      <c r="R56" s="548"/>
      <c r="S56" s="547"/>
      <c r="T56" s="534"/>
      <c r="U56" s="534"/>
      <c r="V56" s="534" t="str">
        <f>IF(C57="","",MAX(V$19:V55)+1)</f>
        <v/>
      </c>
      <c r="W56" s="534" t="str">
        <f t="shared" si="3"/>
        <v/>
      </c>
      <c r="X56" s="549" t="str">
        <f t="shared" si="2"/>
        <v/>
      </c>
    </row>
    <row r="57" spans="2:24" x14ac:dyDescent="0.2">
      <c r="B57" s="652" t="str">
        <f>IF(COUNTA(C57)&gt;0,MAX($B$17:$B56)+1,"")</f>
        <v/>
      </c>
      <c r="C57" s="544"/>
      <c r="D57" s="545"/>
      <c r="E57" s="544"/>
      <c r="F57" s="545"/>
      <c r="G57" s="546" t="str">
        <f t="shared" si="1"/>
        <v/>
      </c>
      <c r="H57" s="544"/>
      <c r="I57" s="545"/>
      <c r="J57" s="544"/>
      <c r="K57" s="544"/>
      <c r="L57" s="544"/>
      <c r="M57" s="544"/>
      <c r="N57" s="544"/>
      <c r="O57" s="544"/>
      <c r="P57" s="544"/>
      <c r="Q57" s="544"/>
      <c r="R57" s="548"/>
      <c r="S57" s="547"/>
      <c r="T57" s="534"/>
      <c r="U57" s="534"/>
      <c r="V57" s="534" t="str">
        <f>IF(C58="","",MAX(V$19:V56)+1)</f>
        <v/>
      </c>
      <c r="W57" s="534" t="str">
        <f t="shared" si="3"/>
        <v/>
      </c>
      <c r="X57" s="549" t="str">
        <f t="shared" si="2"/>
        <v/>
      </c>
    </row>
    <row r="58" spans="2:24" x14ac:dyDescent="0.2">
      <c r="B58" s="652" t="str">
        <f>IF(COUNTA(C58)&gt;0,MAX($B$17:$B57)+1,"")</f>
        <v/>
      </c>
      <c r="C58" s="544"/>
      <c r="D58" s="545"/>
      <c r="E58" s="544"/>
      <c r="F58" s="545"/>
      <c r="G58" s="546" t="str">
        <f t="shared" si="1"/>
        <v/>
      </c>
      <c r="H58" s="544"/>
      <c r="I58" s="545"/>
      <c r="J58" s="544"/>
      <c r="K58" s="544"/>
      <c r="L58" s="544"/>
      <c r="M58" s="544"/>
      <c r="N58" s="544"/>
      <c r="O58" s="544"/>
      <c r="P58" s="544"/>
      <c r="Q58" s="544"/>
      <c r="R58" s="548"/>
      <c r="S58" s="547"/>
      <c r="T58" s="534"/>
      <c r="U58" s="534"/>
      <c r="V58" s="534" t="str">
        <f>IF(C59="","",MAX(V$19:V57)+1)</f>
        <v/>
      </c>
      <c r="W58" s="534" t="str">
        <f t="shared" si="3"/>
        <v/>
      </c>
      <c r="X58" s="549" t="str">
        <f t="shared" si="2"/>
        <v/>
      </c>
    </row>
    <row r="59" spans="2:24" x14ac:dyDescent="0.2">
      <c r="B59" s="652" t="str">
        <f>IF(COUNTA(C59)&gt;0,MAX($B$17:$B58)+1,"")</f>
        <v/>
      </c>
      <c r="C59" s="544"/>
      <c r="D59" s="545"/>
      <c r="E59" s="544"/>
      <c r="F59" s="545"/>
      <c r="G59" s="546" t="str">
        <f t="shared" si="1"/>
        <v/>
      </c>
      <c r="H59" s="544"/>
      <c r="I59" s="545"/>
      <c r="J59" s="544"/>
      <c r="K59" s="544"/>
      <c r="L59" s="544"/>
      <c r="M59" s="544"/>
      <c r="N59" s="544"/>
      <c r="O59" s="544"/>
      <c r="P59" s="544"/>
      <c r="Q59" s="544"/>
      <c r="R59" s="548"/>
      <c r="S59" s="547"/>
      <c r="T59" s="534"/>
      <c r="U59" s="534"/>
      <c r="V59" s="534" t="str">
        <f>IF(C60="","",MAX(V$19:V58)+1)</f>
        <v/>
      </c>
      <c r="W59" s="534" t="str">
        <f t="shared" si="3"/>
        <v/>
      </c>
      <c r="X59" s="549" t="str">
        <f t="shared" si="2"/>
        <v/>
      </c>
    </row>
    <row r="60" spans="2:24" x14ac:dyDescent="0.2">
      <c r="B60" s="652" t="str">
        <f>IF(COUNTA(C60)&gt;0,MAX($B$17:$B59)+1,"")</f>
        <v/>
      </c>
      <c r="C60" s="544"/>
      <c r="D60" s="545"/>
      <c r="E60" s="544"/>
      <c r="F60" s="545"/>
      <c r="G60" s="546" t="str">
        <f t="shared" si="1"/>
        <v/>
      </c>
      <c r="H60" s="544"/>
      <c r="I60" s="545"/>
      <c r="J60" s="544"/>
      <c r="K60" s="544"/>
      <c r="L60" s="544"/>
      <c r="M60" s="544"/>
      <c r="N60" s="544"/>
      <c r="O60" s="544"/>
      <c r="P60" s="544"/>
      <c r="Q60" s="544"/>
      <c r="R60" s="548"/>
      <c r="S60" s="547"/>
      <c r="T60" s="534"/>
      <c r="U60" s="534"/>
      <c r="V60" s="534" t="str">
        <f>IF(C61="","",MAX(V$19:V59)+1)</f>
        <v/>
      </c>
      <c r="W60" s="534" t="str">
        <f t="shared" si="3"/>
        <v/>
      </c>
      <c r="X60" s="549" t="str">
        <f t="shared" si="2"/>
        <v/>
      </c>
    </row>
    <row r="61" spans="2:24" x14ac:dyDescent="0.2">
      <c r="B61" s="652" t="str">
        <f>IF(COUNTA(C61)&gt;0,MAX($B$17:$B60)+1,"")</f>
        <v/>
      </c>
      <c r="C61" s="544"/>
      <c r="D61" s="545"/>
      <c r="E61" s="544"/>
      <c r="F61" s="545"/>
      <c r="G61" s="546" t="str">
        <f t="shared" si="1"/>
        <v/>
      </c>
      <c r="H61" s="544"/>
      <c r="I61" s="545"/>
      <c r="J61" s="544"/>
      <c r="K61" s="544"/>
      <c r="L61" s="544"/>
      <c r="M61" s="544"/>
      <c r="N61" s="544"/>
      <c r="O61" s="544"/>
      <c r="P61" s="544"/>
      <c r="Q61" s="544"/>
      <c r="R61" s="548"/>
      <c r="S61" s="547"/>
      <c r="T61" s="534"/>
      <c r="U61" s="534"/>
      <c r="V61" s="534" t="str">
        <f>IF(C62="","",MAX(V$19:V60)+1)</f>
        <v/>
      </c>
      <c r="W61" s="534" t="str">
        <f t="shared" si="3"/>
        <v/>
      </c>
      <c r="X61" s="549" t="str">
        <f t="shared" si="2"/>
        <v/>
      </c>
    </row>
    <row r="62" spans="2:24" x14ac:dyDescent="0.2">
      <c r="B62" s="652" t="str">
        <f>IF(COUNTA(C62)&gt;0,MAX($B$17:$B61)+1,"")</f>
        <v/>
      </c>
      <c r="C62" s="544"/>
      <c r="D62" s="545"/>
      <c r="E62" s="544"/>
      <c r="F62" s="545"/>
      <c r="G62" s="546" t="str">
        <f t="shared" si="1"/>
        <v/>
      </c>
      <c r="H62" s="544"/>
      <c r="I62" s="545"/>
      <c r="J62" s="544"/>
      <c r="K62" s="544"/>
      <c r="L62" s="544"/>
      <c r="M62" s="544"/>
      <c r="N62" s="544"/>
      <c r="O62" s="544"/>
      <c r="P62" s="544"/>
      <c r="Q62" s="544"/>
      <c r="R62" s="548"/>
      <c r="S62" s="547"/>
      <c r="T62" s="534"/>
      <c r="U62" s="534"/>
      <c r="V62" s="534" t="str">
        <f>IF(C63="","",MAX(V$19:V61)+1)</f>
        <v/>
      </c>
      <c r="W62" s="534" t="str">
        <f t="shared" si="3"/>
        <v/>
      </c>
      <c r="X62" s="549" t="str">
        <f t="shared" si="2"/>
        <v/>
      </c>
    </row>
    <row r="63" spans="2:24" x14ac:dyDescent="0.2">
      <c r="B63" s="652" t="str">
        <f>IF(COUNTA(C63)&gt;0,MAX($B$17:$B62)+1,"")</f>
        <v/>
      </c>
      <c r="C63" s="544"/>
      <c r="D63" s="545"/>
      <c r="E63" s="544"/>
      <c r="F63" s="545"/>
      <c r="G63" s="546" t="str">
        <f t="shared" si="1"/>
        <v/>
      </c>
      <c r="H63" s="544"/>
      <c r="I63" s="545"/>
      <c r="J63" s="544"/>
      <c r="K63" s="544"/>
      <c r="L63" s="544"/>
      <c r="M63" s="544"/>
      <c r="N63" s="544"/>
      <c r="O63" s="544"/>
      <c r="P63" s="544"/>
      <c r="Q63" s="544"/>
      <c r="R63" s="548"/>
      <c r="S63" s="547"/>
      <c r="T63" s="534"/>
      <c r="U63" s="534"/>
      <c r="V63" s="534" t="str">
        <f>IF(C64="","",MAX(V$19:V62)+1)</f>
        <v/>
      </c>
      <c r="W63" s="534" t="str">
        <f t="shared" si="3"/>
        <v/>
      </c>
      <c r="X63" s="549" t="str">
        <f t="shared" si="2"/>
        <v/>
      </c>
    </row>
    <row r="64" spans="2:24" x14ac:dyDescent="0.2">
      <c r="B64" s="652" t="str">
        <f>IF(COUNTA(C64)&gt;0,MAX($B$17:$B63)+1,"")</f>
        <v/>
      </c>
      <c r="C64" s="544"/>
      <c r="D64" s="545"/>
      <c r="E64" s="544"/>
      <c r="F64" s="545"/>
      <c r="G64" s="546" t="str">
        <f t="shared" si="1"/>
        <v/>
      </c>
      <c r="H64" s="544"/>
      <c r="I64" s="545"/>
      <c r="J64" s="544"/>
      <c r="K64" s="544"/>
      <c r="L64" s="544"/>
      <c r="M64" s="544"/>
      <c r="N64" s="544"/>
      <c r="O64" s="544"/>
      <c r="P64" s="544"/>
      <c r="Q64" s="544"/>
      <c r="R64" s="548"/>
      <c r="S64" s="547"/>
      <c r="T64" s="534"/>
      <c r="U64" s="534"/>
      <c r="V64" s="534" t="str">
        <f>IF(C65="","",MAX(V$19:V63)+1)</f>
        <v/>
      </c>
      <c r="W64" s="534" t="str">
        <f t="shared" si="3"/>
        <v/>
      </c>
      <c r="X64" s="549" t="str">
        <f t="shared" si="2"/>
        <v/>
      </c>
    </row>
    <row r="65" spans="2:24" x14ac:dyDescent="0.2">
      <c r="B65" s="652" t="str">
        <f>IF(COUNTA(C65)&gt;0,MAX($B$17:$B64)+1,"")</f>
        <v/>
      </c>
      <c r="C65" s="544"/>
      <c r="D65" s="545"/>
      <c r="E65" s="544"/>
      <c r="F65" s="545"/>
      <c r="G65" s="546" t="str">
        <f t="shared" si="1"/>
        <v/>
      </c>
      <c r="H65" s="544"/>
      <c r="I65" s="545"/>
      <c r="J65" s="544"/>
      <c r="K65" s="544"/>
      <c r="L65" s="544"/>
      <c r="M65" s="544"/>
      <c r="N65" s="544"/>
      <c r="O65" s="544"/>
      <c r="P65" s="544"/>
      <c r="Q65" s="544"/>
      <c r="R65" s="548"/>
      <c r="S65" s="547"/>
      <c r="T65" s="534"/>
      <c r="U65" s="534"/>
      <c r="V65" s="534" t="str">
        <f>IF(C66="","",MAX(V$19:V64)+1)</f>
        <v/>
      </c>
      <c r="W65" s="534" t="str">
        <f t="shared" si="3"/>
        <v/>
      </c>
      <c r="X65" s="549" t="str">
        <f t="shared" si="2"/>
        <v/>
      </c>
    </row>
    <row r="66" spans="2:24" x14ac:dyDescent="0.2">
      <c r="B66" s="652" t="str">
        <f>IF(COUNTA(C66)&gt;0,MAX($B$17:$B65)+1,"")</f>
        <v/>
      </c>
      <c r="C66" s="544"/>
      <c r="D66" s="545"/>
      <c r="E66" s="544"/>
      <c r="F66" s="545"/>
      <c r="G66" s="546" t="str">
        <f t="shared" si="1"/>
        <v/>
      </c>
      <c r="H66" s="544"/>
      <c r="I66" s="545"/>
      <c r="J66" s="544"/>
      <c r="K66" s="544"/>
      <c r="L66" s="544"/>
      <c r="M66" s="544"/>
      <c r="N66" s="544"/>
      <c r="O66" s="544"/>
      <c r="P66" s="544"/>
      <c r="Q66" s="544"/>
      <c r="R66" s="548"/>
      <c r="S66" s="547"/>
      <c r="T66" s="534"/>
      <c r="U66" s="534"/>
      <c r="V66" s="534" t="str">
        <f>IF(C67="","",MAX(V$19:V65)+1)</f>
        <v/>
      </c>
      <c r="W66" s="534" t="str">
        <f t="shared" si="3"/>
        <v/>
      </c>
      <c r="X66" s="549" t="str">
        <f t="shared" si="2"/>
        <v/>
      </c>
    </row>
    <row r="67" spans="2:24" x14ac:dyDescent="0.2">
      <c r="B67" s="652" t="str">
        <f>IF(COUNTA(C67)&gt;0,MAX($B$17:$B66)+1,"")</f>
        <v/>
      </c>
      <c r="C67" s="544"/>
      <c r="D67" s="545"/>
      <c r="E67" s="544"/>
      <c r="F67" s="545"/>
      <c r="G67" s="546" t="str">
        <f t="shared" si="1"/>
        <v/>
      </c>
      <c r="H67" s="544"/>
      <c r="I67" s="545"/>
      <c r="J67" s="544"/>
      <c r="K67" s="544"/>
      <c r="L67" s="544"/>
      <c r="M67" s="544"/>
      <c r="N67" s="544"/>
      <c r="O67" s="544"/>
      <c r="P67" s="544"/>
      <c r="Q67" s="544"/>
      <c r="R67" s="548"/>
      <c r="S67" s="547"/>
      <c r="T67" s="534"/>
      <c r="U67" s="534"/>
      <c r="V67" s="534" t="str">
        <f>IF(C68="","",MAX(V$19:V66)+1)</f>
        <v/>
      </c>
      <c r="W67" s="534" t="str">
        <f t="shared" si="3"/>
        <v/>
      </c>
      <c r="X67" s="549" t="str">
        <f t="shared" si="2"/>
        <v/>
      </c>
    </row>
    <row r="68" spans="2:24" x14ac:dyDescent="0.2">
      <c r="B68" s="652" t="str">
        <f>IF(COUNTA(C68)&gt;0,MAX($B$17:$B67)+1,"")</f>
        <v/>
      </c>
      <c r="C68" s="544"/>
      <c r="D68" s="545"/>
      <c r="E68" s="544"/>
      <c r="F68" s="545"/>
      <c r="G68" s="546" t="str">
        <f t="shared" si="1"/>
        <v/>
      </c>
      <c r="H68" s="544"/>
      <c r="I68" s="545"/>
      <c r="J68" s="544"/>
      <c r="K68" s="544"/>
      <c r="L68" s="544"/>
      <c r="M68" s="544"/>
      <c r="N68" s="544"/>
      <c r="O68" s="544"/>
      <c r="P68" s="544"/>
      <c r="Q68" s="544"/>
      <c r="R68" s="548"/>
      <c r="S68" s="547"/>
      <c r="T68" s="534"/>
      <c r="U68" s="534"/>
      <c r="V68" s="534" t="str">
        <f>IF(C69="","",MAX(V$19:V67)+1)</f>
        <v/>
      </c>
      <c r="W68" s="534" t="str">
        <f t="shared" si="3"/>
        <v/>
      </c>
      <c r="X68" s="549" t="str">
        <f t="shared" si="2"/>
        <v/>
      </c>
    </row>
    <row r="69" spans="2:24" x14ac:dyDescent="0.2">
      <c r="B69" s="652" t="str">
        <f>IF(COUNTA(C69)&gt;0,MAX($B$17:$B68)+1,"")</f>
        <v/>
      </c>
      <c r="C69" s="544"/>
      <c r="D69" s="545"/>
      <c r="E69" s="544"/>
      <c r="F69" s="545"/>
      <c r="G69" s="546" t="str">
        <f t="shared" si="1"/>
        <v/>
      </c>
      <c r="H69" s="544"/>
      <c r="I69" s="545"/>
      <c r="J69" s="544"/>
      <c r="K69" s="544"/>
      <c r="L69" s="544"/>
      <c r="M69" s="544"/>
      <c r="N69" s="544"/>
      <c r="O69" s="544"/>
      <c r="P69" s="544"/>
      <c r="Q69" s="544"/>
      <c r="R69" s="548"/>
      <c r="S69" s="547"/>
      <c r="T69" s="534"/>
      <c r="U69" s="534"/>
      <c r="V69" s="534" t="str">
        <f>IF(C70="","",MAX(V$19:V68)+1)</f>
        <v/>
      </c>
      <c r="W69" s="534" t="str">
        <f t="shared" si="3"/>
        <v/>
      </c>
      <c r="X69" s="549" t="str">
        <f t="shared" si="2"/>
        <v/>
      </c>
    </row>
    <row r="70" spans="2:24" x14ac:dyDescent="0.2">
      <c r="B70" s="652" t="str">
        <f>IF(COUNTA(C70)&gt;0,MAX($B$17:$B69)+1,"")</f>
        <v/>
      </c>
      <c r="C70" s="544"/>
      <c r="D70" s="545"/>
      <c r="E70" s="544"/>
      <c r="F70" s="545"/>
      <c r="G70" s="546" t="str">
        <f t="shared" si="1"/>
        <v/>
      </c>
      <c r="H70" s="544"/>
      <c r="I70" s="545"/>
      <c r="J70" s="544"/>
      <c r="K70" s="544"/>
      <c r="L70" s="544"/>
      <c r="M70" s="544"/>
      <c r="N70" s="544"/>
      <c r="O70" s="544"/>
      <c r="P70" s="544"/>
      <c r="Q70" s="544"/>
      <c r="R70" s="548"/>
      <c r="S70" s="547"/>
      <c r="T70" s="534"/>
      <c r="U70" s="534"/>
      <c r="V70" s="534" t="str">
        <f>IF(C71="","",MAX(V$19:V69)+1)</f>
        <v/>
      </c>
      <c r="W70" s="534" t="str">
        <f t="shared" si="3"/>
        <v/>
      </c>
      <c r="X70" s="549" t="str">
        <f t="shared" si="2"/>
        <v/>
      </c>
    </row>
    <row r="71" spans="2:24" x14ac:dyDescent="0.2">
      <c r="B71" s="652" t="str">
        <f>IF(COUNTA(C71)&gt;0,MAX($B$17:$B70)+1,"")</f>
        <v/>
      </c>
      <c r="C71" s="544"/>
      <c r="D71" s="545"/>
      <c r="E71" s="544"/>
      <c r="F71" s="545"/>
      <c r="G71" s="546" t="str">
        <f t="shared" si="1"/>
        <v/>
      </c>
      <c r="H71" s="544"/>
      <c r="I71" s="545"/>
      <c r="J71" s="544"/>
      <c r="K71" s="544"/>
      <c r="L71" s="544"/>
      <c r="M71" s="544"/>
      <c r="N71" s="544"/>
      <c r="O71" s="544"/>
      <c r="P71" s="544"/>
      <c r="Q71" s="544"/>
      <c r="R71" s="548"/>
      <c r="S71" s="547"/>
      <c r="T71" s="534"/>
      <c r="U71" s="534"/>
      <c r="V71" s="534" t="str">
        <f>IF(C72="","",MAX(V$19:V70)+1)</f>
        <v/>
      </c>
      <c r="W71" s="534" t="str">
        <f t="shared" si="3"/>
        <v/>
      </c>
      <c r="X71" s="549" t="str">
        <f t="shared" si="2"/>
        <v/>
      </c>
    </row>
    <row r="72" spans="2:24" x14ac:dyDescent="0.2">
      <c r="B72" s="652" t="str">
        <f>IF(COUNTA(C72)&gt;0,MAX($B$17:$B71)+1,"")</f>
        <v/>
      </c>
      <c r="C72" s="544"/>
      <c r="D72" s="545"/>
      <c r="E72" s="544"/>
      <c r="F72" s="545"/>
      <c r="G72" s="546" t="str">
        <f t="shared" si="1"/>
        <v/>
      </c>
      <c r="H72" s="544"/>
      <c r="I72" s="545"/>
      <c r="J72" s="544"/>
      <c r="K72" s="544"/>
      <c r="L72" s="544"/>
      <c r="M72" s="544"/>
      <c r="N72" s="544"/>
      <c r="O72" s="544"/>
      <c r="P72" s="544"/>
      <c r="Q72" s="544"/>
      <c r="R72" s="548"/>
      <c r="S72" s="547"/>
      <c r="T72" s="534"/>
      <c r="U72" s="534"/>
      <c r="V72" s="534" t="str">
        <f>IF(C73="","",MAX(V$19:V71)+1)</f>
        <v/>
      </c>
      <c r="W72" s="534" t="str">
        <f t="shared" si="3"/>
        <v/>
      </c>
      <c r="X72" s="549" t="str">
        <f t="shared" si="2"/>
        <v/>
      </c>
    </row>
    <row r="73" spans="2:24" x14ac:dyDescent="0.2">
      <c r="B73" s="652" t="str">
        <f>IF(COUNTA(C73)&gt;0,MAX($B$17:$B72)+1,"")</f>
        <v/>
      </c>
      <c r="C73" s="544"/>
      <c r="D73" s="545"/>
      <c r="E73" s="544"/>
      <c r="F73" s="545"/>
      <c r="G73" s="546" t="str">
        <f t="shared" si="1"/>
        <v/>
      </c>
      <c r="H73" s="544"/>
      <c r="I73" s="545"/>
      <c r="J73" s="544"/>
      <c r="K73" s="544"/>
      <c r="L73" s="544"/>
      <c r="M73" s="544"/>
      <c r="N73" s="544"/>
      <c r="O73" s="544"/>
      <c r="P73" s="544"/>
      <c r="Q73" s="544"/>
      <c r="R73" s="548"/>
      <c r="S73" s="547"/>
      <c r="T73" s="534"/>
      <c r="U73" s="534"/>
      <c r="V73" s="534" t="str">
        <f>IF(C74="","",MAX(V$19:V72)+1)</f>
        <v/>
      </c>
      <c r="W73" s="534" t="str">
        <f t="shared" si="3"/>
        <v/>
      </c>
      <c r="X73" s="549" t="str">
        <f t="shared" si="2"/>
        <v/>
      </c>
    </row>
    <row r="74" spans="2:24" x14ac:dyDescent="0.2">
      <c r="B74" s="652" t="str">
        <f>IF(COUNTA(C74)&gt;0,MAX($B$17:$B73)+1,"")</f>
        <v/>
      </c>
      <c r="C74" s="544"/>
      <c r="D74" s="545"/>
      <c r="E74" s="544"/>
      <c r="F74" s="545"/>
      <c r="G74" s="546" t="str">
        <f t="shared" si="1"/>
        <v/>
      </c>
      <c r="H74" s="544"/>
      <c r="I74" s="545"/>
      <c r="J74" s="544"/>
      <c r="K74" s="544"/>
      <c r="L74" s="544"/>
      <c r="M74" s="544"/>
      <c r="N74" s="544"/>
      <c r="O74" s="544"/>
      <c r="P74" s="544"/>
      <c r="Q74" s="544"/>
      <c r="R74" s="548"/>
      <c r="S74" s="547"/>
      <c r="T74" s="534"/>
      <c r="U74" s="534"/>
      <c r="V74" s="534" t="str">
        <f>IF(C75="","",MAX(V$19:V73)+1)</f>
        <v/>
      </c>
      <c r="W74" s="534" t="str">
        <f t="shared" si="3"/>
        <v/>
      </c>
      <c r="X74" s="549" t="str">
        <f t="shared" si="2"/>
        <v/>
      </c>
    </row>
    <row r="75" spans="2:24" x14ac:dyDescent="0.2">
      <c r="B75" s="652" t="str">
        <f>IF(COUNTA(C75)&gt;0,MAX($B$17:$B74)+1,"")</f>
        <v/>
      </c>
      <c r="C75" s="544"/>
      <c r="D75" s="545"/>
      <c r="E75" s="544"/>
      <c r="F75" s="545"/>
      <c r="G75" s="546" t="str">
        <f t="shared" si="1"/>
        <v/>
      </c>
      <c r="H75" s="544"/>
      <c r="I75" s="545"/>
      <c r="J75" s="544"/>
      <c r="K75" s="544"/>
      <c r="L75" s="544"/>
      <c r="M75" s="544"/>
      <c r="N75" s="544"/>
      <c r="O75" s="544"/>
      <c r="P75" s="544"/>
      <c r="Q75" s="544"/>
      <c r="R75" s="548"/>
      <c r="S75" s="547"/>
      <c r="T75" s="534"/>
      <c r="U75" s="534"/>
      <c r="V75" s="534" t="str">
        <f>IF(C76="","",MAX(V$19:V74)+1)</f>
        <v/>
      </c>
      <c r="W75" s="534" t="str">
        <f t="shared" si="3"/>
        <v/>
      </c>
      <c r="X75" s="549" t="str">
        <f t="shared" si="2"/>
        <v/>
      </c>
    </row>
    <row r="76" spans="2:24" x14ac:dyDescent="0.2">
      <c r="B76" s="652" t="str">
        <f>IF(COUNTA(C76)&gt;0,MAX($B$17:$B75)+1,"")</f>
        <v/>
      </c>
      <c r="C76" s="544"/>
      <c r="D76" s="545"/>
      <c r="E76" s="544"/>
      <c r="F76" s="545"/>
      <c r="G76" s="546" t="str">
        <f t="shared" si="1"/>
        <v/>
      </c>
      <c r="H76" s="544"/>
      <c r="I76" s="545"/>
      <c r="J76" s="544"/>
      <c r="K76" s="544"/>
      <c r="L76" s="544"/>
      <c r="M76" s="544"/>
      <c r="N76" s="544"/>
      <c r="O76" s="544"/>
      <c r="P76" s="544"/>
      <c r="Q76" s="544"/>
      <c r="R76" s="548"/>
      <c r="S76" s="547"/>
      <c r="T76" s="534"/>
      <c r="U76" s="534"/>
      <c r="V76" s="534" t="str">
        <f>IF(C77="","",MAX(V$19:V75)+1)</f>
        <v/>
      </c>
      <c r="W76" s="534" t="str">
        <f t="shared" si="3"/>
        <v/>
      </c>
      <c r="X76" s="549" t="str">
        <f t="shared" si="2"/>
        <v/>
      </c>
    </row>
    <row r="77" spans="2:24" x14ac:dyDescent="0.2">
      <c r="B77" s="652" t="str">
        <f>IF(COUNTA(C77)&gt;0,MAX($B$17:$B76)+1,"")</f>
        <v/>
      </c>
      <c r="C77" s="544"/>
      <c r="D77" s="545"/>
      <c r="E77" s="544"/>
      <c r="F77" s="545"/>
      <c r="G77" s="546" t="str">
        <f t="shared" si="1"/>
        <v/>
      </c>
      <c r="H77" s="544"/>
      <c r="I77" s="545"/>
      <c r="J77" s="544"/>
      <c r="K77" s="544"/>
      <c r="L77" s="544"/>
      <c r="M77" s="544"/>
      <c r="N77" s="544"/>
      <c r="O77" s="544"/>
      <c r="P77" s="544"/>
      <c r="Q77" s="544"/>
      <c r="R77" s="548"/>
      <c r="S77" s="547"/>
      <c r="T77" s="534"/>
      <c r="U77" s="534"/>
      <c r="V77" s="534" t="str">
        <f>IF(C78="","",MAX(V$19:V76)+1)</f>
        <v/>
      </c>
      <c r="W77" s="534" t="str">
        <f t="shared" si="3"/>
        <v/>
      </c>
      <c r="X77" s="549" t="str">
        <f t="shared" si="2"/>
        <v/>
      </c>
    </row>
    <row r="78" spans="2:24" x14ac:dyDescent="0.2">
      <c r="B78" s="652" t="str">
        <f>IF(COUNTA(C78)&gt;0,MAX($B$17:$B77)+1,"")</f>
        <v/>
      </c>
      <c r="C78" s="544"/>
      <c r="D78" s="545"/>
      <c r="E78" s="544"/>
      <c r="F78" s="545"/>
      <c r="G78" s="546" t="str">
        <f t="shared" si="1"/>
        <v/>
      </c>
      <c r="H78" s="544"/>
      <c r="I78" s="545"/>
      <c r="J78" s="544"/>
      <c r="K78" s="544"/>
      <c r="L78" s="544"/>
      <c r="M78" s="544"/>
      <c r="N78" s="544"/>
      <c r="O78" s="544"/>
      <c r="P78" s="544"/>
      <c r="Q78" s="544"/>
      <c r="R78" s="548"/>
      <c r="S78" s="547"/>
      <c r="T78" s="534"/>
      <c r="U78" s="534"/>
      <c r="V78" s="534" t="str">
        <f>IF(C79="","",MAX(V$19:V77)+1)</f>
        <v/>
      </c>
      <c r="W78" s="534" t="str">
        <f t="shared" si="3"/>
        <v/>
      </c>
      <c r="X78" s="549" t="str">
        <f t="shared" si="2"/>
        <v/>
      </c>
    </row>
    <row r="79" spans="2:24" x14ac:dyDescent="0.2">
      <c r="B79" s="652" t="str">
        <f>IF(COUNTA(C79)&gt;0,MAX($B$17:$B78)+1,"")</f>
        <v/>
      </c>
      <c r="C79" s="544"/>
      <c r="D79" s="545"/>
      <c r="E79" s="544"/>
      <c r="F79" s="545"/>
      <c r="G79" s="546" t="str">
        <f t="shared" si="1"/>
        <v/>
      </c>
      <c r="H79" s="544"/>
      <c r="I79" s="545"/>
      <c r="J79" s="544"/>
      <c r="K79" s="544"/>
      <c r="L79" s="544"/>
      <c r="M79" s="544"/>
      <c r="N79" s="544"/>
      <c r="O79" s="544"/>
      <c r="P79" s="544"/>
      <c r="Q79" s="544"/>
      <c r="R79" s="548"/>
      <c r="S79" s="547"/>
      <c r="T79" s="534"/>
      <c r="U79" s="534"/>
      <c r="V79" s="534" t="str">
        <f>IF(C80="","",MAX(V$19:V78)+1)</f>
        <v/>
      </c>
      <c r="W79" s="534" t="str">
        <f t="shared" si="3"/>
        <v/>
      </c>
      <c r="X79" s="549" t="str">
        <f t="shared" si="2"/>
        <v/>
      </c>
    </row>
    <row r="80" spans="2:24" x14ac:dyDescent="0.2">
      <c r="B80" s="652" t="str">
        <f>IF(COUNTA(C80)&gt;0,MAX($B$17:$B79)+1,"")</f>
        <v/>
      </c>
      <c r="C80" s="544"/>
      <c r="D80" s="545"/>
      <c r="E80" s="544"/>
      <c r="F80" s="545"/>
      <c r="G80" s="546" t="str">
        <f t="shared" si="1"/>
        <v/>
      </c>
      <c r="H80" s="544"/>
      <c r="I80" s="545"/>
      <c r="J80" s="544"/>
      <c r="K80" s="544"/>
      <c r="L80" s="544"/>
      <c r="M80" s="544"/>
      <c r="N80" s="544"/>
      <c r="O80" s="544"/>
      <c r="P80" s="544"/>
      <c r="Q80" s="544"/>
      <c r="R80" s="548"/>
      <c r="S80" s="547"/>
      <c r="T80" s="534"/>
      <c r="U80" s="534"/>
      <c r="V80" s="534" t="str">
        <f>IF(C81="","",MAX(V$19:V79)+1)</f>
        <v/>
      </c>
      <c r="W80" s="534" t="str">
        <f t="shared" si="3"/>
        <v/>
      </c>
      <c r="X80" s="549" t="str">
        <f t="shared" si="2"/>
        <v/>
      </c>
    </row>
    <row r="81" spans="2:24" x14ac:dyDescent="0.2">
      <c r="B81" s="652" t="str">
        <f>IF(COUNTA(C81)&gt;0,MAX($B$17:$B80)+1,"")</f>
        <v/>
      </c>
      <c r="C81" s="544"/>
      <c r="D81" s="545"/>
      <c r="E81" s="544"/>
      <c r="F81" s="545"/>
      <c r="G81" s="546" t="str">
        <f t="shared" si="1"/>
        <v/>
      </c>
      <c r="H81" s="544"/>
      <c r="I81" s="545"/>
      <c r="J81" s="544"/>
      <c r="K81" s="544"/>
      <c r="L81" s="544"/>
      <c r="M81" s="544"/>
      <c r="N81" s="544"/>
      <c r="O81" s="544"/>
      <c r="P81" s="544"/>
      <c r="Q81" s="544"/>
      <c r="R81" s="548"/>
      <c r="S81" s="547"/>
      <c r="T81" s="534"/>
      <c r="U81" s="534"/>
      <c r="V81" s="534" t="str">
        <f>IF(C82="","",MAX(V$19:V80)+1)</f>
        <v/>
      </c>
      <c r="W81" s="534" t="str">
        <f t="shared" si="3"/>
        <v/>
      </c>
      <c r="X81" s="549" t="str">
        <f t="shared" si="2"/>
        <v/>
      </c>
    </row>
    <row r="82" spans="2:24" x14ac:dyDescent="0.2">
      <c r="B82" s="652" t="str">
        <f>IF(COUNTA(C82)&gt;0,MAX($B$17:$B81)+1,"")</f>
        <v/>
      </c>
      <c r="C82" s="544"/>
      <c r="D82" s="545"/>
      <c r="E82" s="544"/>
      <c r="F82" s="545"/>
      <c r="G82" s="546" t="str">
        <f t="shared" si="1"/>
        <v/>
      </c>
      <c r="H82" s="544"/>
      <c r="I82" s="545"/>
      <c r="J82" s="544"/>
      <c r="K82" s="544"/>
      <c r="L82" s="544"/>
      <c r="M82" s="544"/>
      <c r="N82" s="544"/>
      <c r="O82" s="544"/>
      <c r="P82" s="544"/>
      <c r="Q82" s="544"/>
      <c r="R82" s="548"/>
      <c r="S82" s="547"/>
      <c r="T82" s="534"/>
      <c r="U82" s="534"/>
      <c r="V82" s="534" t="str">
        <f>IF(C83="","",MAX(V$19:V81)+1)</f>
        <v/>
      </c>
      <c r="W82" s="534" t="str">
        <f t="shared" si="3"/>
        <v/>
      </c>
      <c r="X82" s="549" t="str">
        <f t="shared" si="2"/>
        <v/>
      </c>
    </row>
    <row r="83" spans="2:24" x14ac:dyDescent="0.2">
      <c r="B83" s="652" t="str">
        <f>IF(COUNTA(C83)&gt;0,MAX($B$17:$B82)+1,"")</f>
        <v/>
      </c>
      <c r="C83" s="544"/>
      <c r="D83" s="545"/>
      <c r="E83" s="544"/>
      <c r="F83" s="545"/>
      <c r="G83" s="546" t="str">
        <f t="shared" si="1"/>
        <v/>
      </c>
      <c r="H83" s="544"/>
      <c r="I83" s="545"/>
      <c r="J83" s="544"/>
      <c r="K83" s="544"/>
      <c r="L83" s="544"/>
      <c r="M83" s="544"/>
      <c r="N83" s="544"/>
      <c r="O83" s="544"/>
      <c r="P83" s="544"/>
      <c r="Q83" s="544"/>
      <c r="R83" s="548"/>
      <c r="S83" s="547"/>
      <c r="T83" s="534"/>
      <c r="U83" s="534"/>
      <c r="V83" s="534" t="str">
        <f>IF(C84="","",MAX(V$19:V82)+1)</f>
        <v/>
      </c>
      <c r="W83" s="534" t="str">
        <f t="shared" si="3"/>
        <v/>
      </c>
      <c r="X83" s="549" t="str">
        <f t="shared" si="2"/>
        <v/>
      </c>
    </row>
    <row r="84" spans="2:24" x14ac:dyDescent="0.2">
      <c r="B84" s="652" t="str">
        <f>IF(COUNTA(C84)&gt;0,MAX($B$17:$B83)+1,"")</f>
        <v/>
      </c>
      <c r="C84" s="544"/>
      <c r="D84" s="545"/>
      <c r="E84" s="544"/>
      <c r="F84" s="545"/>
      <c r="G84" s="546" t="str">
        <f>IFERROR(ROUND(IF((D84*(100-F84)/100)=0,"",(D84*(100-F84)/100)),2),"")</f>
        <v/>
      </c>
      <c r="H84" s="544"/>
      <c r="I84" s="545"/>
      <c r="J84" s="544"/>
      <c r="K84" s="544"/>
      <c r="L84" s="544"/>
      <c r="M84" s="544"/>
      <c r="N84" s="544"/>
      <c r="O84" s="544"/>
      <c r="P84" s="544"/>
      <c r="Q84" s="544"/>
      <c r="R84" s="548"/>
      <c r="S84" s="547"/>
      <c r="T84" s="534"/>
      <c r="U84" s="534"/>
      <c r="V84" s="534" t="str">
        <f>IF(C85="","",MAX(V$19:V83)+1)</f>
        <v/>
      </c>
      <c r="W84" s="534" t="str">
        <f t="shared" ref="W84:W115" si="4">IFERROR(INDEX(C85:C184,MATCH(ROW()-ROW($W$19),V84:V184,0)),"")</f>
        <v/>
      </c>
      <c r="X84" s="549" t="str">
        <f t="shared" si="2"/>
        <v/>
      </c>
    </row>
    <row r="85" spans="2:24" x14ac:dyDescent="0.2">
      <c r="B85" s="652" t="str">
        <f>IF(COUNTA(C85)&gt;0,MAX($B$17:$B84)+1,"")</f>
        <v/>
      </c>
      <c r="C85" s="544"/>
      <c r="D85" s="545"/>
      <c r="E85" s="544"/>
      <c r="F85" s="545"/>
      <c r="G85" s="546" t="str">
        <f t="shared" si="1"/>
        <v/>
      </c>
      <c r="H85" s="544"/>
      <c r="I85" s="545"/>
      <c r="J85" s="544"/>
      <c r="K85" s="544"/>
      <c r="L85" s="544"/>
      <c r="M85" s="544"/>
      <c r="N85" s="544"/>
      <c r="O85" s="544"/>
      <c r="P85" s="544"/>
      <c r="Q85" s="544"/>
      <c r="R85" s="548"/>
      <c r="S85" s="547"/>
      <c r="T85" s="534"/>
      <c r="U85" s="534"/>
      <c r="V85" s="534" t="str">
        <f>IF(C86="","",MAX(V$19:V84)+1)</f>
        <v/>
      </c>
      <c r="W85" s="534" t="str">
        <f t="shared" si="4"/>
        <v/>
      </c>
      <c r="X85" s="549" t="str">
        <f t="shared" ref="X85:X120" si="5">IFERROR(G85-I85,"")</f>
        <v/>
      </c>
    </row>
    <row r="86" spans="2:24" x14ac:dyDescent="0.2">
      <c r="B86" s="652" t="str">
        <f>IF(COUNTA(C86)&gt;0,MAX($B$17:$B85)+1,"")</f>
        <v/>
      </c>
      <c r="C86" s="544"/>
      <c r="D86" s="545"/>
      <c r="E86" s="544"/>
      <c r="F86" s="545"/>
      <c r="G86" s="546" t="str">
        <f t="shared" ref="G86:G120" si="6">IFERROR(ROUND(IF((D86*(100-F86)/100)=0,"",(D86*(100-F86)/100)),2),"")</f>
        <v/>
      </c>
      <c r="H86" s="544"/>
      <c r="I86" s="545"/>
      <c r="J86" s="544"/>
      <c r="K86" s="544"/>
      <c r="L86" s="544"/>
      <c r="M86" s="544"/>
      <c r="N86" s="544"/>
      <c r="O86" s="544"/>
      <c r="P86" s="544"/>
      <c r="Q86" s="544"/>
      <c r="R86" s="548"/>
      <c r="S86" s="547"/>
      <c r="T86" s="534"/>
      <c r="U86" s="534"/>
      <c r="V86" s="534" t="str">
        <f>IF(C87="","",MAX(V$19:V85)+1)</f>
        <v/>
      </c>
      <c r="W86" s="534" t="str">
        <f t="shared" si="4"/>
        <v/>
      </c>
      <c r="X86" s="549" t="str">
        <f t="shared" si="5"/>
        <v/>
      </c>
    </row>
    <row r="87" spans="2:24" x14ac:dyDescent="0.2">
      <c r="B87" s="652" t="str">
        <f>IF(COUNTA(C87)&gt;0,MAX($B$17:$B86)+1,"")</f>
        <v/>
      </c>
      <c r="C87" s="544"/>
      <c r="D87" s="545"/>
      <c r="E87" s="544"/>
      <c r="F87" s="545"/>
      <c r="G87" s="546" t="str">
        <f t="shared" si="6"/>
        <v/>
      </c>
      <c r="H87" s="544"/>
      <c r="I87" s="545"/>
      <c r="J87" s="544"/>
      <c r="K87" s="544"/>
      <c r="L87" s="544"/>
      <c r="M87" s="544"/>
      <c r="N87" s="544"/>
      <c r="O87" s="544"/>
      <c r="P87" s="544"/>
      <c r="Q87" s="544"/>
      <c r="R87" s="548"/>
      <c r="S87" s="547"/>
      <c r="T87" s="534"/>
      <c r="U87" s="534"/>
      <c r="V87" s="534" t="str">
        <f>IF(C88="","",MAX(V$19:V86)+1)</f>
        <v/>
      </c>
      <c r="W87" s="534" t="str">
        <f t="shared" si="4"/>
        <v/>
      </c>
      <c r="X87" s="549" t="str">
        <f t="shared" si="5"/>
        <v/>
      </c>
    </row>
    <row r="88" spans="2:24" x14ac:dyDescent="0.2">
      <c r="B88" s="652" t="str">
        <f>IF(COUNTA(C88)&gt;0,MAX($B$17:$B87)+1,"")</f>
        <v/>
      </c>
      <c r="C88" s="544"/>
      <c r="D88" s="545"/>
      <c r="E88" s="544"/>
      <c r="F88" s="545"/>
      <c r="G88" s="546" t="str">
        <f t="shared" si="6"/>
        <v/>
      </c>
      <c r="H88" s="544"/>
      <c r="I88" s="545"/>
      <c r="J88" s="544"/>
      <c r="K88" s="544"/>
      <c r="L88" s="544"/>
      <c r="M88" s="544"/>
      <c r="N88" s="544"/>
      <c r="O88" s="544"/>
      <c r="P88" s="544"/>
      <c r="Q88" s="544"/>
      <c r="R88" s="548"/>
      <c r="S88" s="547"/>
      <c r="T88" s="534"/>
      <c r="U88" s="534"/>
      <c r="V88" s="534" t="str">
        <f>IF(C89="","",MAX(V$19:V87)+1)</f>
        <v/>
      </c>
      <c r="W88" s="534" t="str">
        <f t="shared" si="4"/>
        <v/>
      </c>
      <c r="X88" s="549" t="str">
        <f t="shared" si="5"/>
        <v/>
      </c>
    </row>
    <row r="89" spans="2:24" x14ac:dyDescent="0.2">
      <c r="B89" s="652" t="str">
        <f>IF(COUNTA(C89)&gt;0,MAX($B$17:$B88)+1,"")</f>
        <v/>
      </c>
      <c r="C89" s="544"/>
      <c r="D89" s="545"/>
      <c r="E89" s="544"/>
      <c r="F89" s="545"/>
      <c r="G89" s="546" t="str">
        <f t="shared" si="6"/>
        <v/>
      </c>
      <c r="H89" s="544"/>
      <c r="I89" s="545"/>
      <c r="J89" s="544"/>
      <c r="K89" s="544"/>
      <c r="L89" s="544"/>
      <c r="M89" s="544"/>
      <c r="N89" s="544"/>
      <c r="O89" s="544"/>
      <c r="P89" s="544"/>
      <c r="Q89" s="544"/>
      <c r="R89" s="548"/>
      <c r="S89" s="547"/>
      <c r="T89" s="534"/>
      <c r="U89" s="534"/>
      <c r="V89" s="534" t="str">
        <f>IF(C90="","",MAX(V$19:V88)+1)</f>
        <v/>
      </c>
      <c r="W89" s="534" t="str">
        <f t="shared" si="4"/>
        <v/>
      </c>
      <c r="X89" s="549" t="str">
        <f t="shared" si="5"/>
        <v/>
      </c>
    </row>
    <row r="90" spans="2:24" x14ac:dyDescent="0.2">
      <c r="B90" s="652" t="str">
        <f>IF(COUNTA(C90)&gt;0,MAX($B$17:$B89)+1,"")</f>
        <v/>
      </c>
      <c r="C90" s="544"/>
      <c r="D90" s="545"/>
      <c r="E90" s="544"/>
      <c r="F90" s="545"/>
      <c r="G90" s="546" t="str">
        <f t="shared" si="6"/>
        <v/>
      </c>
      <c r="H90" s="544"/>
      <c r="I90" s="545"/>
      <c r="J90" s="544"/>
      <c r="K90" s="544"/>
      <c r="L90" s="544"/>
      <c r="M90" s="544"/>
      <c r="N90" s="544"/>
      <c r="O90" s="544"/>
      <c r="P90" s="544"/>
      <c r="Q90" s="544"/>
      <c r="R90" s="548"/>
      <c r="S90" s="547"/>
      <c r="T90" s="534"/>
      <c r="U90" s="534"/>
      <c r="V90" s="534" t="str">
        <f>IF(C91="","",MAX(V$19:V89)+1)</f>
        <v/>
      </c>
      <c r="W90" s="534" t="str">
        <f t="shared" si="4"/>
        <v/>
      </c>
      <c r="X90" s="549" t="str">
        <f t="shared" si="5"/>
        <v/>
      </c>
    </row>
    <row r="91" spans="2:24" x14ac:dyDescent="0.2">
      <c r="B91" s="652" t="str">
        <f>IF(COUNTA(C91)&gt;0,MAX($B$17:$B90)+1,"")</f>
        <v/>
      </c>
      <c r="C91" s="544"/>
      <c r="D91" s="545"/>
      <c r="E91" s="544"/>
      <c r="F91" s="545"/>
      <c r="G91" s="546" t="str">
        <f t="shared" si="6"/>
        <v/>
      </c>
      <c r="H91" s="544"/>
      <c r="I91" s="545"/>
      <c r="J91" s="544"/>
      <c r="K91" s="544"/>
      <c r="L91" s="544"/>
      <c r="M91" s="544"/>
      <c r="N91" s="544"/>
      <c r="O91" s="544"/>
      <c r="P91" s="544"/>
      <c r="Q91" s="544"/>
      <c r="R91" s="548"/>
      <c r="S91" s="547"/>
      <c r="T91" s="534"/>
      <c r="U91" s="534"/>
      <c r="V91" s="534" t="str">
        <f>IF(C92="","",MAX(V$19:V90)+1)</f>
        <v/>
      </c>
      <c r="W91" s="534" t="str">
        <f t="shared" si="4"/>
        <v/>
      </c>
      <c r="X91" s="549" t="str">
        <f t="shared" si="5"/>
        <v/>
      </c>
    </row>
    <row r="92" spans="2:24" x14ac:dyDescent="0.2">
      <c r="B92" s="652" t="str">
        <f>IF(COUNTA(C92)&gt;0,MAX($B$17:$B91)+1,"")</f>
        <v/>
      </c>
      <c r="C92" s="544"/>
      <c r="D92" s="545"/>
      <c r="E92" s="544"/>
      <c r="F92" s="545"/>
      <c r="G92" s="546" t="str">
        <f t="shared" si="6"/>
        <v/>
      </c>
      <c r="H92" s="544"/>
      <c r="I92" s="545"/>
      <c r="J92" s="544"/>
      <c r="K92" s="544"/>
      <c r="L92" s="544"/>
      <c r="M92" s="544"/>
      <c r="N92" s="544"/>
      <c r="O92" s="544"/>
      <c r="P92" s="544"/>
      <c r="Q92" s="544"/>
      <c r="R92" s="548"/>
      <c r="S92" s="547"/>
      <c r="T92" s="534"/>
      <c r="U92" s="534"/>
      <c r="V92" s="534" t="str">
        <f>IF(C93="","",MAX(V$19:V91)+1)</f>
        <v/>
      </c>
      <c r="W92" s="534" t="str">
        <f t="shared" si="4"/>
        <v/>
      </c>
      <c r="X92" s="549" t="str">
        <f t="shared" si="5"/>
        <v/>
      </c>
    </row>
    <row r="93" spans="2:24" x14ac:dyDescent="0.2">
      <c r="B93" s="652" t="str">
        <f>IF(COUNTA(C93)&gt;0,MAX($B$17:$B92)+1,"")</f>
        <v/>
      </c>
      <c r="C93" s="544"/>
      <c r="D93" s="545"/>
      <c r="E93" s="544"/>
      <c r="F93" s="545"/>
      <c r="G93" s="546" t="str">
        <f t="shared" si="6"/>
        <v/>
      </c>
      <c r="H93" s="544"/>
      <c r="I93" s="545"/>
      <c r="J93" s="544"/>
      <c r="K93" s="544"/>
      <c r="L93" s="544"/>
      <c r="M93" s="544"/>
      <c r="N93" s="544"/>
      <c r="O93" s="544"/>
      <c r="P93" s="544"/>
      <c r="Q93" s="544"/>
      <c r="R93" s="548"/>
      <c r="S93" s="547"/>
      <c r="T93" s="534"/>
      <c r="U93" s="534"/>
      <c r="V93" s="534" t="str">
        <f>IF(C94="","",MAX(V$19:V92)+1)</f>
        <v/>
      </c>
      <c r="W93" s="534" t="str">
        <f t="shared" si="4"/>
        <v/>
      </c>
      <c r="X93" s="549" t="str">
        <f t="shared" si="5"/>
        <v/>
      </c>
    </row>
    <row r="94" spans="2:24" x14ac:dyDescent="0.2">
      <c r="B94" s="652" t="str">
        <f>IF(COUNTA(C94)&gt;0,MAX($B$17:$B93)+1,"")</f>
        <v/>
      </c>
      <c r="C94" s="544"/>
      <c r="D94" s="545"/>
      <c r="E94" s="544"/>
      <c r="F94" s="545"/>
      <c r="G94" s="546" t="str">
        <f t="shared" si="6"/>
        <v/>
      </c>
      <c r="H94" s="544"/>
      <c r="I94" s="545"/>
      <c r="J94" s="544"/>
      <c r="K94" s="544"/>
      <c r="L94" s="544"/>
      <c r="M94" s="544"/>
      <c r="N94" s="544"/>
      <c r="O94" s="544"/>
      <c r="P94" s="544"/>
      <c r="Q94" s="544"/>
      <c r="R94" s="548"/>
      <c r="S94" s="547"/>
      <c r="T94" s="534"/>
      <c r="U94" s="534"/>
      <c r="V94" s="534" t="str">
        <f>IF(C95="","",MAX(V$19:V93)+1)</f>
        <v/>
      </c>
      <c r="W94" s="534" t="str">
        <f t="shared" si="4"/>
        <v/>
      </c>
      <c r="X94" s="549" t="str">
        <f t="shared" si="5"/>
        <v/>
      </c>
    </row>
    <row r="95" spans="2:24" x14ac:dyDescent="0.2">
      <c r="B95" s="652" t="str">
        <f>IF(COUNTA(C95)&gt;0,MAX($B$17:$B94)+1,"")</f>
        <v/>
      </c>
      <c r="C95" s="544"/>
      <c r="D95" s="545"/>
      <c r="E95" s="544"/>
      <c r="F95" s="545"/>
      <c r="G95" s="546" t="str">
        <f t="shared" si="6"/>
        <v/>
      </c>
      <c r="H95" s="544"/>
      <c r="I95" s="545"/>
      <c r="J95" s="544"/>
      <c r="K95" s="544"/>
      <c r="L95" s="544"/>
      <c r="M95" s="544"/>
      <c r="N95" s="544"/>
      <c r="O95" s="544"/>
      <c r="P95" s="544"/>
      <c r="Q95" s="544"/>
      <c r="R95" s="548"/>
      <c r="S95" s="547"/>
      <c r="T95" s="534"/>
      <c r="U95" s="534"/>
      <c r="V95" s="534" t="str">
        <f>IF(C96="","",MAX(V$19:V94)+1)</f>
        <v/>
      </c>
      <c r="W95" s="534" t="str">
        <f t="shared" si="4"/>
        <v/>
      </c>
      <c r="X95" s="549" t="str">
        <f t="shared" si="5"/>
        <v/>
      </c>
    </row>
    <row r="96" spans="2:24" x14ac:dyDescent="0.2">
      <c r="B96" s="652" t="str">
        <f>IF(COUNTA(C96)&gt;0,MAX($B$17:$B95)+1,"")</f>
        <v/>
      </c>
      <c r="C96" s="544"/>
      <c r="D96" s="545"/>
      <c r="E96" s="544"/>
      <c r="F96" s="545"/>
      <c r="G96" s="546" t="str">
        <f t="shared" si="6"/>
        <v/>
      </c>
      <c r="H96" s="544"/>
      <c r="I96" s="545"/>
      <c r="J96" s="544"/>
      <c r="K96" s="544"/>
      <c r="L96" s="544"/>
      <c r="M96" s="544"/>
      <c r="N96" s="544"/>
      <c r="O96" s="544"/>
      <c r="P96" s="544"/>
      <c r="Q96" s="544"/>
      <c r="R96" s="548"/>
      <c r="S96" s="547"/>
      <c r="T96" s="534"/>
      <c r="U96" s="534"/>
      <c r="V96" s="534" t="str">
        <f>IF(C97="","",MAX(V$19:V95)+1)</f>
        <v/>
      </c>
      <c r="W96" s="534" t="str">
        <f t="shared" si="4"/>
        <v/>
      </c>
      <c r="X96" s="549" t="str">
        <f t="shared" si="5"/>
        <v/>
      </c>
    </row>
    <row r="97" spans="2:24" x14ac:dyDescent="0.2">
      <c r="B97" s="652" t="str">
        <f>IF(COUNTA(C97)&gt;0,MAX($B$17:$B96)+1,"")</f>
        <v/>
      </c>
      <c r="C97" s="544"/>
      <c r="D97" s="545"/>
      <c r="E97" s="544"/>
      <c r="F97" s="545"/>
      <c r="G97" s="546" t="str">
        <f t="shared" si="6"/>
        <v/>
      </c>
      <c r="H97" s="544"/>
      <c r="I97" s="545"/>
      <c r="J97" s="544"/>
      <c r="K97" s="544"/>
      <c r="L97" s="544"/>
      <c r="M97" s="544"/>
      <c r="N97" s="544"/>
      <c r="O97" s="544"/>
      <c r="P97" s="544"/>
      <c r="Q97" s="544"/>
      <c r="R97" s="548"/>
      <c r="S97" s="547"/>
      <c r="T97" s="534"/>
      <c r="U97" s="534"/>
      <c r="V97" s="534" t="str">
        <f>IF(C98="","",MAX(V$19:V96)+1)</f>
        <v/>
      </c>
      <c r="W97" s="534" t="str">
        <f t="shared" si="4"/>
        <v/>
      </c>
      <c r="X97" s="549" t="str">
        <f t="shared" si="5"/>
        <v/>
      </c>
    </row>
    <row r="98" spans="2:24" x14ac:dyDescent="0.2">
      <c r="B98" s="652" t="str">
        <f>IF(COUNTA(C98)&gt;0,MAX($B$17:$B97)+1,"")</f>
        <v/>
      </c>
      <c r="C98" s="544"/>
      <c r="D98" s="545"/>
      <c r="E98" s="544"/>
      <c r="F98" s="545"/>
      <c r="G98" s="546" t="str">
        <f t="shared" si="6"/>
        <v/>
      </c>
      <c r="H98" s="544"/>
      <c r="I98" s="545"/>
      <c r="J98" s="544"/>
      <c r="K98" s="544"/>
      <c r="L98" s="544"/>
      <c r="M98" s="544"/>
      <c r="N98" s="544"/>
      <c r="O98" s="544"/>
      <c r="P98" s="544"/>
      <c r="Q98" s="544"/>
      <c r="R98" s="548"/>
      <c r="S98" s="547"/>
      <c r="T98" s="534"/>
      <c r="U98" s="534"/>
      <c r="V98" s="534" t="str">
        <f>IF(C99="","",MAX(V$19:V97)+1)</f>
        <v/>
      </c>
      <c r="W98" s="534" t="str">
        <f t="shared" si="4"/>
        <v/>
      </c>
      <c r="X98" s="549" t="str">
        <f t="shared" si="5"/>
        <v/>
      </c>
    </row>
    <row r="99" spans="2:24" x14ac:dyDescent="0.2">
      <c r="B99" s="652" t="str">
        <f>IF(COUNTA(C99)&gt;0,MAX($B$17:$B98)+1,"")</f>
        <v/>
      </c>
      <c r="C99" s="544"/>
      <c r="D99" s="545"/>
      <c r="E99" s="544"/>
      <c r="F99" s="545"/>
      <c r="G99" s="546" t="str">
        <f t="shared" si="6"/>
        <v/>
      </c>
      <c r="H99" s="544"/>
      <c r="I99" s="545"/>
      <c r="J99" s="544"/>
      <c r="K99" s="544"/>
      <c r="L99" s="544"/>
      <c r="M99" s="544"/>
      <c r="N99" s="544"/>
      <c r="O99" s="544"/>
      <c r="P99" s="544"/>
      <c r="Q99" s="544"/>
      <c r="R99" s="548"/>
      <c r="S99" s="547"/>
      <c r="T99" s="534"/>
      <c r="U99" s="534"/>
      <c r="V99" s="534" t="str">
        <f>IF(C100="","",MAX(V$19:V98)+1)</f>
        <v/>
      </c>
      <c r="W99" s="534" t="str">
        <f t="shared" si="4"/>
        <v/>
      </c>
      <c r="X99" s="549" t="str">
        <f t="shared" si="5"/>
        <v/>
      </c>
    </row>
    <row r="100" spans="2:24" x14ac:dyDescent="0.2">
      <c r="B100" s="652" t="str">
        <f>IF(COUNTA(C100)&gt;0,MAX($B$17:$B99)+1,"")</f>
        <v/>
      </c>
      <c r="C100" s="544"/>
      <c r="D100" s="545"/>
      <c r="E100" s="544"/>
      <c r="F100" s="545"/>
      <c r="G100" s="546" t="str">
        <f t="shared" si="6"/>
        <v/>
      </c>
      <c r="H100" s="544"/>
      <c r="I100" s="545"/>
      <c r="J100" s="544"/>
      <c r="K100" s="544"/>
      <c r="L100" s="544"/>
      <c r="M100" s="544"/>
      <c r="N100" s="544"/>
      <c r="O100" s="544"/>
      <c r="P100" s="544"/>
      <c r="Q100" s="544"/>
      <c r="R100" s="548"/>
      <c r="S100" s="547"/>
      <c r="T100" s="534"/>
      <c r="U100" s="534"/>
      <c r="V100" s="534" t="str">
        <f>IF(C101="","",MAX(V$19:V99)+1)</f>
        <v/>
      </c>
      <c r="W100" s="534" t="str">
        <f t="shared" si="4"/>
        <v/>
      </c>
      <c r="X100" s="549" t="str">
        <f t="shared" si="5"/>
        <v/>
      </c>
    </row>
    <row r="101" spans="2:24" x14ac:dyDescent="0.2">
      <c r="B101" s="652" t="str">
        <f>IF(COUNTA(C101)&gt;0,MAX($B$17:$B100)+1,"")</f>
        <v/>
      </c>
      <c r="C101" s="544"/>
      <c r="D101" s="545"/>
      <c r="E101" s="544"/>
      <c r="F101" s="545"/>
      <c r="G101" s="546" t="str">
        <f t="shared" si="6"/>
        <v/>
      </c>
      <c r="H101" s="544"/>
      <c r="I101" s="545"/>
      <c r="J101" s="544"/>
      <c r="K101" s="544"/>
      <c r="L101" s="544"/>
      <c r="M101" s="544"/>
      <c r="N101" s="544"/>
      <c r="O101" s="544"/>
      <c r="P101" s="544"/>
      <c r="Q101" s="544"/>
      <c r="R101" s="548"/>
      <c r="S101" s="547"/>
      <c r="T101" s="534"/>
      <c r="U101" s="534"/>
      <c r="V101" s="534" t="str">
        <f>IF(C102="","",MAX(V$19:V100)+1)</f>
        <v/>
      </c>
      <c r="W101" s="534" t="str">
        <f t="shared" si="4"/>
        <v/>
      </c>
      <c r="X101" s="549" t="str">
        <f t="shared" si="5"/>
        <v/>
      </c>
    </row>
    <row r="102" spans="2:24" x14ac:dyDescent="0.2">
      <c r="B102" s="652" t="str">
        <f>IF(COUNTA(C102)&gt;0,MAX($B$17:$B101)+1,"")</f>
        <v/>
      </c>
      <c r="C102" s="544"/>
      <c r="D102" s="545"/>
      <c r="E102" s="544"/>
      <c r="F102" s="545"/>
      <c r="G102" s="546" t="str">
        <f t="shared" si="6"/>
        <v/>
      </c>
      <c r="H102" s="544"/>
      <c r="I102" s="545"/>
      <c r="J102" s="544"/>
      <c r="K102" s="544"/>
      <c r="L102" s="544"/>
      <c r="M102" s="544"/>
      <c r="N102" s="544"/>
      <c r="O102" s="544"/>
      <c r="P102" s="544"/>
      <c r="Q102" s="544"/>
      <c r="R102" s="548"/>
      <c r="S102" s="547"/>
      <c r="T102" s="534"/>
      <c r="U102" s="534"/>
      <c r="V102" s="534" t="str">
        <f>IF(C103="","",MAX(V$19:V101)+1)</f>
        <v/>
      </c>
      <c r="W102" s="534" t="str">
        <f t="shared" si="4"/>
        <v/>
      </c>
      <c r="X102" s="549" t="str">
        <f t="shared" si="5"/>
        <v/>
      </c>
    </row>
    <row r="103" spans="2:24" x14ac:dyDescent="0.2">
      <c r="B103" s="652" t="str">
        <f>IF(COUNTA(C103)&gt;0,MAX($B$17:$B102)+1,"")</f>
        <v/>
      </c>
      <c r="C103" s="544"/>
      <c r="D103" s="545"/>
      <c r="E103" s="544"/>
      <c r="F103" s="545"/>
      <c r="G103" s="546" t="str">
        <f t="shared" si="6"/>
        <v/>
      </c>
      <c r="H103" s="544"/>
      <c r="I103" s="545"/>
      <c r="J103" s="544"/>
      <c r="K103" s="544"/>
      <c r="L103" s="544"/>
      <c r="M103" s="544"/>
      <c r="N103" s="544"/>
      <c r="O103" s="544"/>
      <c r="P103" s="544"/>
      <c r="Q103" s="544"/>
      <c r="R103" s="548"/>
      <c r="S103" s="547"/>
      <c r="T103" s="534"/>
      <c r="U103" s="534"/>
      <c r="V103" s="534" t="str">
        <f>IF(C104="","",MAX(V$19:V102)+1)</f>
        <v/>
      </c>
      <c r="W103" s="534" t="str">
        <f t="shared" si="4"/>
        <v/>
      </c>
      <c r="X103" s="549" t="str">
        <f t="shared" si="5"/>
        <v/>
      </c>
    </row>
    <row r="104" spans="2:24" x14ac:dyDescent="0.2">
      <c r="B104" s="652" t="str">
        <f>IF(COUNTA(C104)&gt;0,MAX($B$17:$B103)+1,"")</f>
        <v/>
      </c>
      <c r="C104" s="544"/>
      <c r="D104" s="545"/>
      <c r="E104" s="544"/>
      <c r="F104" s="545"/>
      <c r="G104" s="546" t="str">
        <f t="shared" si="6"/>
        <v/>
      </c>
      <c r="H104" s="544"/>
      <c r="I104" s="545"/>
      <c r="J104" s="544"/>
      <c r="K104" s="544"/>
      <c r="L104" s="544"/>
      <c r="M104" s="544"/>
      <c r="N104" s="544"/>
      <c r="O104" s="544"/>
      <c r="P104" s="544"/>
      <c r="Q104" s="544"/>
      <c r="R104" s="548"/>
      <c r="S104" s="547"/>
      <c r="T104" s="534"/>
      <c r="U104" s="534"/>
      <c r="V104" s="534" t="str">
        <f>IF(C105="","",MAX(V$19:V103)+1)</f>
        <v/>
      </c>
      <c r="W104" s="534" t="str">
        <f t="shared" si="4"/>
        <v/>
      </c>
      <c r="X104" s="549" t="str">
        <f t="shared" si="5"/>
        <v/>
      </c>
    </row>
    <row r="105" spans="2:24" x14ac:dyDescent="0.2">
      <c r="B105" s="652" t="str">
        <f>IF(COUNTA(C105)&gt;0,MAX($B$17:$B104)+1,"")</f>
        <v/>
      </c>
      <c r="C105" s="544"/>
      <c r="D105" s="545"/>
      <c r="E105" s="544"/>
      <c r="F105" s="545"/>
      <c r="G105" s="546" t="str">
        <f t="shared" si="6"/>
        <v/>
      </c>
      <c r="H105" s="544"/>
      <c r="I105" s="545"/>
      <c r="J105" s="544"/>
      <c r="K105" s="544"/>
      <c r="L105" s="544"/>
      <c r="M105" s="544"/>
      <c r="N105" s="544"/>
      <c r="O105" s="544"/>
      <c r="P105" s="544"/>
      <c r="Q105" s="544"/>
      <c r="R105" s="548"/>
      <c r="S105" s="547"/>
      <c r="T105" s="534"/>
      <c r="U105" s="534"/>
      <c r="V105" s="534" t="str">
        <f>IF(C106="","",MAX(V$19:V104)+1)</f>
        <v/>
      </c>
      <c r="W105" s="534" t="str">
        <f t="shared" si="4"/>
        <v/>
      </c>
      <c r="X105" s="549" t="str">
        <f t="shared" si="5"/>
        <v/>
      </c>
    </row>
    <row r="106" spans="2:24" x14ac:dyDescent="0.2">
      <c r="B106" s="652" t="str">
        <f>IF(COUNTA(C106)&gt;0,MAX($B$17:$B105)+1,"")</f>
        <v/>
      </c>
      <c r="C106" s="544"/>
      <c r="D106" s="545"/>
      <c r="E106" s="544"/>
      <c r="F106" s="545"/>
      <c r="G106" s="546" t="str">
        <f t="shared" si="6"/>
        <v/>
      </c>
      <c r="H106" s="544"/>
      <c r="I106" s="545"/>
      <c r="J106" s="544"/>
      <c r="K106" s="544"/>
      <c r="L106" s="544"/>
      <c r="M106" s="544"/>
      <c r="N106" s="544"/>
      <c r="O106" s="544"/>
      <c r="P106" s="544"/>
      <c r="Q106" s="544"/>
      <c r="R106" s="548"/>
      <c r="S106" s="547"/>
      <c r="T106" s="534"/>
      <c r="U106" s="534"/>
      <c r="V106" s="534" t="str">
        <f>IF(C107="","",MAX(V$19:V105)+1)</f>
        <v/>
      </c>
      <c r="W106" s="534" t="str">
        <f t="shared" si="4"/>
        <v/>
      </c>
      <c r="X106" s="549" t="str">
        <f t="shared" si="5"/>
        <v/>
      </c>
    </row>
    <row r="107" spans="2:24" x14ac:dyDescent="0.2">
      <c r="B107" s="652" t="str">
        <f>IF(COUNTA(C107)&gt;0,MAX($B$17:$B106)+1,"")</f>
        <v/>
      </c>
      <c r="C107" s="544"/>
      <c r="D107" s="545"/>
      <c r="E107" s="544"/>
      <c r="F107" s="545"/>
      <c r="G107" s="546" t="str">
        <f t="shared" si="6"/>
        <v/>
      </c>
      <c r="H107" s="544"/>
      <c r="I107" s="545"/>
      <c r="J107" s="544"/>
      <c r="K107" s="544"/>
      <c r="L107" s="544"/>
      <c r="M107" s="544"/>
      <c r="N107" s="544"/>
      <c r="O107" s="544"/>
      <c r="P107" s="544"/>
      <c r="Q107" s="544"/>
      <c r="R107" s="548"/>
      <c r="S107" s="547"/>
      <c r="T107" s="534"/>
      <c r="U107" s="534"/>
      <c r="V107" s="534" t="str">
        <f>IF(C108="","",MAX(V$19:V106)+1)</f>
        <v/>
      </c>
      <c r="W107" s="534" t="str">
        <f t="shared" si="4"/>
        <v/>
      </c>
      <c r="X107" s="549" t="str">
        <f t="shared" si="5"/>
        <v/>
      </c>
    </row>
    <row r="108" spans="2:24" x14ac:dyDescent="0.2">
      <c r="B108" s="652" t="str">
        <f>IF(COUNTA(C108)&gt;0,MAX($B$17:$B107)+1,"")</f>
        <v/>
      </c>
      <c r="C108" s="544"/>
      <c r="D108" s="545"/>
      <c r="E108" s="544"/>
      <c r="F108" s="545"/>
      <c r="G108" s="546" t="str">
        <f t="shared" si="6"/>
        <v/>
      </c>
      <c r="H108" s="544"/>
      <c r="I108" s="545"/>
      <c r="J108" s="544"/>
      <c r="K108" s="544"/>
      <c r="L108" s="544"/>
      <c r="M108" s="544"/>
      <c r="N108" s="544"/>
      <c r="O108" s="544"/>
      <c r="P108" s="544"/>
      <c r="Q108" s="544"/>
      <c r="R108" s="548"/>
      <c r="S108" s="547"/>
      <c r="T108" s="534"/>
      <c r="U108" s="534"/>
      <c r="V108" s="534" t="str">
        <f>IF(C109="","",MAX(V$19:V107)+1)</f>
        <v/>
      </c>
      <c r="W108" s="534" t="str">
        <f t="shared" si="4"/>
        <v/>
      </c>
      <c r="X108" s="549" t="str">
        <f t="shared" si="5"/>
        <v/>
      </c>
    </row>
    <row r="109" spans="2:24" x14ac:dyDescent="0.2">
      <c r="B109" s="652" t="str">
        <f>IF(COUNTA(C109)&gt;0,MAX($B$17:$B108)+1,"")</f>
        <v/>
      </c>
      <c r="C109" s="544"/>
      <c r="D109" s="545"/>
      <c r="E109" s="544"/>
      <c r="F109" s="545"/>
      <c r="G109" s="546" t="str">
        <f t="shared" si="6"/>
        <v/>
      </c>
      <c r="H109" s="544"/>
      <c r="I109" s="545"/>
      <c r="J109" s="544"/>
      <c r="K109" s="544"/>
      <c r="L109" s="544"/>
      <c r="M109" s="544"/>
      <c r="N109" s="544"/>
      <c r="O109" s="544"/>
      <c r="P109" s="544"/>
      <c r="Q109" s="544"/>
      <c r="R109" s="548"/>
      <c r="S109" s="547"/>
      <c r="T109" s="534"/>
      <c r="U109" s="534"/>
      <c r="V109" s="534" t="str">
        <f>IF(C110="","",MAX(V$19:V108)+1)</f>
        <v/>
      </c>
      <c r="W109" s="534" t="str">
        <f t="shared" si="4"/>
        <v/>
      </c>
      <c r="X109" s="549" t="str">
        <f t="shared" si="5"/>
        <v/>
      </c>
    </row>
    <row r="110" spans="2:24" x14ac:dyDescent="0.2">
      <c r="B110" s="652" t="str">
        <f>IF(COUNTA(C110)&gt;0,MAX($B$17:$B109)+1,"")</f>
        <v/>
      </c>
      <c r="C110" s="544"/>
      <c r="D110" s="545"/>
      <c r="E110" s="544"/>
      <c r="F110" s="545"/>
      <c r="G110" s="546" t="str">
        <f t="shared" si="6"/>
        <v/>
      </c>
      <c r="H110" s="544"/>
      <c r="I110" s="545"/>
      <c r="J110" s="544"/>
      <c r="K110" s="544"/>
      <c r="L110" s="544"/>
      <c r="M110" s="544"/>
      <c r="N110" s="544"/>
      <c r="O110" s="544"/>
      <c r="P110" s="544"/>
      <c r="Q110" s="544"/>
      <c r="R110" s="548"/>
      <c r="S110" s="547"/>
      <c r="T110" s="534"/>
      <c r="U110" s="534"/>
      <c r="V110" s="534" t="str">
        <f>IF(C111="","",MAX(V$19:V109)+1)</f>
        <v/>
      </c>
      <c r="W110" s="534" t="str">
        <f t="shared" si="4"/>
        <v/>
      </c>
      <c r="X110" s="549" t="str">
        <f t="shared" si="5"/>
        <v/>
      </c>
    </row>
    <row r="111" spans="2:24" x14ac:dyDescent="0.2">
      <c r="B111" s="652" t="str">
        <f>IF(COUNTA(C111)&gt;0,MAX($B$17:$B110)+1,"")</f>
        <v/>
      </c>
      <c r="C111" s="544"/>
      <c r="D111" s="545"/>
      <c r="E111" s="544"/>
      <c r="F111" s="545"/>
      <c r="G111" s="546" t="str">
        <f t="shared" si="6"/>
        <v/>
      </c>
      <c r="H111" s="544"/>
      <c r="I111" s="545"/>
      <c r="J111" s="544"/>
      <c r="K111" s="544"/>
      <c r="L111" s="544"/>
      <c r="M111" s="544"/>
      <c r="N111" s="544"/>
      <c r="O111" s="544"/>
      <c r="P111" s="544"/>
      <c r="Q111" s="544"/>
      <c r="R111" s="548"/>
      <c r="S111" s="547"/>
      <c r="T111" s="534"/>
      <c r="U111" s="534"/>
      <c r="V111" s="534" t="str">
        <f>IF(C112="","",MAX(V$19:V110)+1)</f>
        <v/>
      </c>
      <c r="W111" s="534" t="str">
        <f t="shared" si="4"/>
        <v/>
      </c>
      <c r="X111" s="549" t="str">
        <f t="shared" si="5"/>
        <v/>
      </c>
    </row>
    <row r="112" spans="2:24" x14ac:dyDescent="0.2">
      <c r="B112" s="652" t="str">
        <f>IF(COUNTA(C112)&gt;0,MAX($B$17:$B111)+1,"")</f>
        <v/>
      </c>
      <c r="C112" s="544"/>
      <c r="D112" s="545"/>
      <c r="E112" s="544"/>
      <c r="F112" s="545"/>
      <c r="G112" s="546" t="str">
        <f t="shared" si="6"/>
        <v/>
      </c>
      <c r="H112" s="544"/>
      <c r="I112" s="545"/>
      <c r="J112" s="544"/>
      <c r="K112" s="544"/>
      <c r="L112" s="544"/>
      <c r="M112" s="544"/>
      <c r="N112" s="544"/>
      <c r="O112" s="544"/>
      <c r="P112" s="544"/>
      <c r="Q112" s="544"/>
      <c r="R112" s="548"/>
      <c r="S112" s="547"/>
      <c r="T112" s="534"/>
      <c r="U112" s="534"/>
      <c r="V112" s="534" t="str">
        <f>IF(C113="","",MAX(V$19:V111)+1)</f>
        <v/>
      </c>
      <c r="W112" s="534" t="str">
        <f t="shared" si="4"/>
        <v/>
      </c>
      <c r="X112" s="549" t="str">
        <f t="shared" si="5"/>
        <v/>
      </c>
    </row>
    <row r="113" spans="2:24" x14ac:dyDescent="0.2">
      <c r="B113" s="652" t="str">
        <f>IF(COUNTA(C113)&gt;0,MAX($B$17:$B112)+1,"")</f>
        <v/>
      </c>
      <c r="C113" s="544"/>
      <c r="D113" s="545"/>
      <c r="E113" s="544"/>
      <c r="F113" s="545"/>
      <c r="G113" s="546" t="str">
        <f t="shared" si="6"/>
        <v/>
      </c>
      <c r="H113" s="544"/>
      <c r="I113" s="545"/>
      <c r="J113" s="544"/>
      <c r="K113" s="544"/>
      <c r="L113" s="544"/>
      <c r="M113" s="544"/>
      <c r="N113" s="544"/>
      <c r="O113" s="544"/>
      <c r="P113" s="544"/>
      <c r="Q113" s="544"/>
      <c r="R113" s="548"/>
      <c r="S113" s="547"/>
      <c r="T113" s="534"/>
      <c r="U113" s="534"/>
      <c r="V113" s="534" t="str">
        <f>IF(C114="","",MAX(V$19:V112)+1)</f>
        <v/>
      </c>
      <c r="W113" s="534" t="str">
        <f t="shared" si="4"/>
        <v/>
      </c>
      <c r="X113" s="549" t="str">
        <f t="shared" si="5"/>
        <v/>
      </c>
    </row>
    <row r="114" spans="2:24" x14ac:dyDescent="0.2">
      <c r="B114" s="652" t="str">
        <f>IF(COUNTA(C114)&gt;0,MAX($B$17:$B113)+1,"")</f>
        <v/>
      </c>
      <c r="C114" s="544"/>
      <c r="D114" s="545"/>
      <c r="E114" s="544"/>
      <c r="F114" s="545"/>
      <c r="G114" s="546" t="str">
        <f t="shared" si="6"/>
        <v/>
      </c>
      <c r="H114" s="544"/>
      <c r="I114" s="545"/>
      <c r="J114" s="544"/>
      <c r="K114" s="544"/>
      <c r="L114" s="544"/>
      <c r="M114" s="544"/>
      <c r="N114" s="544"/>
      <c r="O114" s="544"/>
      <c r="P114" s="544"/>
      <c r="Q114" s="544"/>
      <c r="R114" s="548"/>
      <c r="S114" s="547"/>
      <c r="T114" s="534"/>
      <c r="U114" s="534"/>
      <c r="V114" s="534" t="str">
        <f>IF(C115="","",MAX(V$19:V113)+1)</f>
        <v/>
      </c>
      <c r="W114" s="534" t="str">
        <f t="shared" si="4"/>
        <v/>
      </c>
      <c r="X114" s="549" t="str">
        <f t="shared" si="5"/>
        <v/>
      </c>
    </row>
    <row r="115" spans="2:24" x14ac:dyDescent="0.2">
      <c r="B115" s="652" t="str">
        <f>IF(COUNTA(C115)&gt;0,MAX($B$17:$B114)+1,"")</f>
        <v/>
      </c>
      <c r="C115" s="544"/>
      <c r="D115" s="545"/>
      <c r="E115" s="544"/>
      <c r="F115" s="545"/>
      <c r="G115" s="546" t="str">
        <f t="shared" si="6"/>
        <v/>
      </c>
      <c r="H115" s="544"/>
      <c r="I115" s="545"/>
      <c r="J115" s="544"/>
      <c r="K115" s="544"/>
      <c r="L115" s="544"/>
      <c r="M115" s="544"/>
      <c r="N115" s="544"/>
      <c r="O115" s="544"/>
      <c r="P115" s="544"/>
      <c r="Q115" s="544"/>
      <c r="R115" s="548"/>
      <c r="S115" s="547"/>
      <c r="T115" s="534"/>
      <c r="U115" s="534"/>
      <c r="V115" s="534" t="str">
        <f>IF(C116="","",MAX(V$19:V114)+1)</f>
        <v/>
      </c>
      <c r="W115" s="534" t="str">
        <f t="shared" si="4"/>
        <v/>
      </c>
      <c r="X115" s="549" t="str">
        <f t="shared" si="5"/>
        <v/>
      </c>
    </row>
    <row r="116" spans="2:24" x14ac:dyDescent="0.2">
      <c r="B116" s="652" t="str">
        <f>IF(COUNTA(C116)&gt;0,MAX($B$17:$B115)+1,"")</f>
        <v/>
      </c>
      <c r="C116" s="544"/>
      <c r="D116" s="545"/>
      <c r="E116" s="544"/>
      <c r="F116" s="545"/>
      <c r="G116" s="546" t="str">
        <f t="shared" si="6"/>
        <v/>
      </c>
      <c r="H116" s="544"/>
      <c r="I116" s="545"/>
      <c r="J116" s="544"/>
      <c r="K116" s="544"/>
      <c r="L116" s="544"/>
      <c r="M116" s="544"/>
      <c r="N116" s="544"/>
      <c r="O116" s="544"/>
      <c r="P116" s="544"/>
      <c r="Q116" s="544"/>
      <c r="R116" s="548"/>
      <c r="S116" s="547"/>
      <c r="T116" s="534"/>
      <c r="U116" s="534"/>
      <c r="V116" s="534" t="str">
        <f>IF(C117="","",MAX(V$19:V115)+1)</f>
        <v/>
      </c>
      <c r="W116" s="534" t="str">
        <f t="shared" ref="W116:W120" si="7">IFERROR(INDEX(C117:C216,MATCH(ROW()-ROW($W$19),V116:V216,0)),"")</f>
        <v/>
      </c>
      <c r="X116" s="549" t="str">
        <f t="shared" si="5"/>
        <v/>
      </c>
    </row>
    <row r="117" spans="2:24" x14ac:dyDescent="0.2">
      <c r="B117" s="652" t="str">
        <f>IF(COUNTA(C117)&gt;0,MAX($B$17:$B116)+1,"")</f>
        <v/>
      </c>
      <c r="C117" s="544"/>
      <c r="D117" s="545"/>
      <c r="E117" s="544"/>
      <c r="F117" s="545"/>
      <c r="G117" s="546" t="str">
        <f t="shared" si="6"/>
        <v/>
      </c>
      <c r="H117" s="544"/>
      <c r="I117" s="545"/>
      <c r="J117" s="544"/>
      <c r="K117" s="544"/>
      <c r="L117" s="544"/>
      <c r="M117" s="544"/>
      <c r="N117" s="544"/>
      <c r="O117" s="544"/>
      <c r="P117" s="544"/>
      <c r="Q117" s="544"/>
      <c r="R117" s="548"/>
      <c r="S117" s="547"/>
      <c r="T117" s="534"/>
      <c r="U117" s="534"/>
      <c r="V117" s="534" t="str">
        <f>IF(C118="","",MAX(V$19:V116)+1)</f>
        <v/>
      </c>
      <c r="W117" s="534" t="str">
        <f t="shared" si="7"/>
        <v/>
      </c>
      <c r="X117" s="549" t="str">
        <f t="shared" si="5"/>
        <v/>
      </c>
    </row>
    <row r="118" spans="2:24" x14ac:dyDescent="0.2">
      <c r="B118" s="652" t="str">
        <f>IF(COUNTA(C118)&gt;0,MAX($B$17:$B117)+1,"")</f>
        <v/>
      </c>
      <c r="C118" s="544"/>
      <c r="D118" s="545"/>
      <c r="E118" s="544"/>
      <c r="F118" s="545"/>
      <c r="G118" s="546" t="str">
        <f t="shared" si="6"/>
        <v/>
      </c>
      <c r="H118" s="544"/>
      <c r="I118" s="545"/>
      <c r="J118" s="544"/>
      <c r="K118" s="544"/>
      <c r="L118" s="544"/>
      <c r="M118" s="544"/>
      <c r="N118" s="544"/>
      <c r="O118" s="544"/>
      <c r="P118" s="544"/>
      <c r="Q118" s="544"/>
      <c r="R118" s="548"/>
      <c r="S118" s="547"/>
      <c r="T118" s="534"/>
      <c r="U118" s="534"/>
      <c r="V118" s="534" t="str">
        <f>IF(C119="","",MAX(V$19:V117)+1)</f>
        <v/>
      </c>
      <c r="W118" s="534" t="str">
        <f t="shared" si="7"/>
        <v/>
      </c>
      <c r="X118" s="549" t="str">
        <f t="shared" si="5"/>
        <v/>
      </c>
    </row>
    <row r="119" spans="2:24" x14ac:dyDescent="0.2">
      <c r="B119" s="652" t="str">
        <f>IF(COUNTA(C119)&gt;0,MAX($B$17:$B118)+1,"")</f>
        <v/>
      </c>
      <c r="C119" s="544"/>
      <c r="D119" s="545"/>
      <c r="E119" s="544"/>
      <c r="F119" s="545"/>
      <c r="G119" s="546" t="str">
        <f t="shared" si="6"/>
        <v/>
      </c>
      <c r="H119" s="544"/>
      <c r="I119" s="545"/>
      <c r="J119" s="544"/>
      <c r="K119" s="544"/>
      <c r="L119" s="544"/>
      <c r="M119" s="544"/>
      <c r="N119" s="544"/>
      <c r="O119" s="544"/>
      <c r="P119" s="544"/>
      <c r="Q119" s="544"/>
      <c r="R119" s="548"/>
      <c r="S119" s="547"/>
      <c r="T119" s="534"/>
      <c r="U119" s="534"/>
      <c r="V119" s="534" t="str">
        <f>IF(C120="","",MAX(V$19:V118)+1)</f>
        <v/>
      </c>
      <c r="W119" s="534" t="str">
        <f t="shared" si="7"/>
        <v/>
      </c>
      <c r="X119" s="549" t="str">
        <f t="shared" si="5"/>
        <v/>
      </c>
    </row>
    <row r="120" spans="2:24" x14ac:dyDescent="0.2">
      <c r="B120" s="652" t="str">
        <f>IF(COUNTA(C120)&gt;0,MAX($B$17:$B119)+1,"")</f>
        <v/>
      </c>
      <c r="C120" s="544"/>
      <c r="D120" s="545"/>
      <c r="E120" s="544"/>
      <c r="F120" s="545"/>
      <c r="G120" s="546" t="str">
        <f t="shared" si="6"/>
        <v/>
      </c>
      <c r="H120" s="544"/>
      <c r="I120" s="545"/>
      <c r="J120" s="544"/>
      <c r="K120" s="544"/>
      <c r="L120" s="544"/>
      <c r="M120" s="544"/>
      <c r="N120" s="544"/>
      <c r="O120" s="544"/>
      <c r="P120" s="544"/>
      <c r="Q120" s="544"/>
      <c r="R120" s="548"/>
      <c r="S120" s="547"/>
      <c r="T120" s="534"/>
      <c r="U120" s="534"/>
      <c r="V120" s="534" t="str">
        <f>IF(C121="","",MAX(V$19:V119)+1)</f>
        <v/>
      </c>
      <c r="W120" s="534" t="str">
        <f t="shared" si="7"/>
        <v/>
      </c>
      <c r="X120" s="549" t="str">
        <f t="shared" si="5"/>
        <v/>
      </c>
    </row>
    <row r="121" spans="2:24" x14ac:dyDescent="0.2">
      <c r="C121" s="534"/>
      <c r="D121" s="534"/>
      <c r="E121" s="534"/>
      <c r="F121" s="534"/>
      <c r="G121" s="534"/>
      <c r="H121" s="534"/>
      <c r="I121" s="534"/>
      <c r="J121" s="534"/>
      <c r="K121" s="534"/>
      <c r="L121" s="534"/>
      <c r="M121" s="534"/>
      <c r="N121" s="534"/>
      <c r="O121" s="534"/>
      <c r="P121" s="534"/>
      <c r="Q121" s="534"/>
      <c r="R121" s="534"/>
      <c r="S121" s="534"/>
      <c r="T121" s="534"/>
      <c r="U121" s="534"/>
      <c r="V121" s="534"/>
      <c r="W121" s="534"/>
      <c r="X121" s="534"/>
    </row>
    <row r="122" spans="2:24" x14ac:dyDescent="0.2">
      <c r="C122" s="534"/>
      <c r="D122" s="534"/>
      <c r="E122" s="534"/>
      <c r="F122" s="534"/>
      <c r="G122" s="534"/>
      <c r="H122" s="534"/>
      <c r="I122" s="534"/>
      <c r="J122" s="534"/>
      <c r="K122" s="534"/>
      <c r="L122" s="534"/>
      <c r="M122" s="534"/>
      <c r="N122" s="534"/>
      <c r="O122" s="534"/>
      <c r="P122" s="534"/>
      <c r="Q122" s="534"/>
      <c r="R122" s="534"/>
      <c r="S122" s="534"/>
      <c r="T122" s="534"/>
      <c r="U122" s="534"/>
      <c r="V122" s="534"/>
      <c r="W122" s="534"/>
      <c r="X122" s="534"/>
    </row>
  </sheetData>
  <sheetProtection algorithmName="SHA-512" hashValue="x9E++z/m4mBFKTlupwCsQuYu0P7lGy7X8oV/C6iyw9v2IuuYt0Y2dedo5YUYv/MSWfmNLc0IGIAFx5IBLtuvfA==" saltValue="ESwtZ2mmNwPAYL9ouw29Sg==" spinCount="100000" sheet="1" objects="1" scenarios="1" selectLockedCells="1"/>
  <mergeCells count="13">
    <mergeCell ref="M18:N18"/>
    <mergeCell ref="O18:R18"/>
    <mergeCell ref="K18:L18"/>
    <mergeCell ref="C18:G18"/>
    <mergeCell ref="D12:G12"/>
    <mergeCell ref="D14:G14"/>
    <mergeCell ref="I12:J12"/>
    <mergeCell ref="I14:J14"/>
    <mergeCell ref="B6:E6"/>
    <mergeCell ref="B7:E7"/>
    <mergeCell ref="B8:E8"/>
    <mergeCell ref="B9:E9"/>
    <mergeCell ref="B10:I10"/>
  </mergeCells>
  <phoneticPr fontId="11" type="noConversion"/>
  <conditionalFormatting sqref="H21:R120 C21:F120">
    <cfRule type="cellIs" dxfId="135" priority="8" operator="equal">
      <formula>0</formula>
    </cfRule>
  </conditionalFormatting>
  <conditionalFormatting sqref="I21:J120">
    <cfRule type="expression" dxfId="134" priority="6">
      <formula>$H21="NO"</formula>
    </cfRule>
  </conditionalFormatting>
  <conditionalFormatting sqref="J21:J120">
    <cfRule type="expression" dxfId="133" priority="5">
      <formula>I21="NO"</formula>
    </cfRule>
  </conditionalFormatting>
  <conditionalFormatting sqref="K12">
    <cfRule type="cellIs" dxfId="132" priority="2" operator="lessThan">
      <formula>1</formula>
    </cfRule>
  </conditionalFormatting>
  <conditionalFormatting sqref="K14">
    <cfRule type="cellIs" dxfId="131" priority="1" operator="lessThan">
      <formula>0.1</formula>
    </cfRule>
  </conditionalFormatting>
  <conditionalFormatting sqref="N21:N120">
    <cfRule type="expression" dxfId="130" priority="4">
      <formula>$M21="NO"</formula>
    </cfRule>
  </conditionalFormatting>
  <conditionalFormatting sqref="P21:R120">
    <cfRule type="expression" dxfId="129" priority="3">
      <formula>$O21="NO"</formula>
    </cfRule>
  </conditionalFormatting>
  <dataValidations count="9">
    <dataValidation type="list" allowBlank="1" showInputMessage="1" showErrorMessage="1" sqref="S20 S28:S120" xr:uid="{CE7D19D5-AF88-4E39-9A79-9E01478A12DE}">
      <formula1>"YES,N/A"</formula1>
    </dataValidation>
    <dataValidation type="list" allowBlank="1" showInputMessage="1" showErrorMessage="1" sqref="E20" xr:uid="{6A4D19AB-E0B9-4146-99B6-0B352E036D83}">
      <formula1>"Scrub,Arable,Cropped,Improved Grassland,Semi Improved Grassland,Unimproved Land"</formula1>
    </dataValidation>
    <dataValidation type="list" allowBlank="1" showInputMessage="1" showErrorMessage="1" sqref="J20" xr:uid="{7425535F-ACE6-455A-B8A8-91E55AB649DD}">
      <formula1>"Native broadleaf,Non-native broadleaf,Naturalised broadleaf,Native conifer,Non-native conifer,Naturalised conifer"</formula1>
    </dataValidation>
    <dataValidation allowBlank="1" showInputMessage="1" showErrorMessage="1" sqref="H20 M20 O20 D121:D122" xr:uid="{2E731DA5-8D55-42E7-9DEC-EED6361388FB}"/>
    <dataValidation type="date" operator="greaterThan" allowBlank="1" showInputMessage="1" showErrorMessage="1" sqref="R21" xr:uid="{7C427B8C-4076-4CF9-B44B-2F72EB0E034B}">
      <formula1>44353</formula1>
    </dataValidation>
    <dataValidation type="custom" allowBlank="1" showInputMessage="1" showErrorMessage="1" errorTitle="Invalid data." error="Please enter a numerical value below 100 to 2 decimal places." sqref="F21:F120" xr:uid="{D5265C01-7A05-45E1-937B-F1B9CD0BCB42}">
      <formula1>$F21=ROUND($F21,2)</formula1>
    </dataValidation>
    <dataValidation type="decimal" operator="lessThanOrEqual" allowBlank="1" showInputMessage="1" showErrorMessage="1" errorTitle="Invalid data" error="Please enter a numerical value equal to or below the total net area of your compartment (ha)." sqref="I121:I1048576" xr:uid="{F960B765-1F05-42E4-BA95-C59815A415FA}">
      <formula1>G121</formula1>
    </dataValidation>
    <dataValidation type="custom" allowBlank="1" showInputMessage="1" showErrorMessage="1" error="Please enter a numerical value to 2 decimal places." sqref="D21:D120" xr:uid="{D050564C-380A-4490-8DE9-92AE15C6A086}">
      <formula1>$D21=ROUND($D21,2)</formula1>
    </dataValidation>
    <dataValidation type="custom" allowBlank="1" showInputMessage="1" showErrorMessage="1" errorTitle="Invalid data" error="Natural colonisation area cannot exceed net compartment area." sqref="I21:I120" xr:uid="{AFA32C92-0FD4-4B8F-886E-84E492F61347}">
      <formula1>AND($H21="Yes",$I21&lt;=$G21, $I21=ROUND($I21,2))</formula1>
    </dataValidation>
  </dataValidations>
  <hyperlinks>
    <hyperlink ref="B7" r:id="rId1" display="magic.defra.gov.uk" xr:uid="{CA1EBA5B-FE20-4396-BECC-365D8DA655CC}"/>
    <hyperlink ref="B6" r:id="rId2" display="gov.uk/guidance/use-the-land-information-search" xr:uid="{B791E07E-270D-4B18-BEA3-8C98E070C14F}"/>
    <hyperlink ref="B9" r:id="rId3" display="http://www.landis.org.uk/soilscapes/" xr:uid="{6B80ED49-E327-4CAF-A452-A05AE3366B39}"/>
    <hyperlink ref="B10" r:id="rId4" display="https://www.gov.uk/government/publications/guidance-on-cultivation-and-ukfs-compliance-for-application-in-england-operations-note-53" xr:uid="{5D39988C-EB98-4C73-9024-1E66C136B40F}"/>
    <hyperlink ref="B8:E8" r:id="rId5" display="https://www.forestresearch.gov.uk/tools-and-resources/" xr:uid="{B482063C-A0F0-4E07-98E9-3F1FC9F47358}"/>
  </hyperlinks>
  <printOptions horizontalCentered="1" verticalCentered="1"/>
  <pageMargins left="0.23622047244094491" right="0.23622047244094491" top="0.74803149606299213" bottom="0.74803149606299213" header="0.31496062992125984" footer="0.31496062992125984"/>
  <pageSetup paperSize="9" scale="48" fitToHeight="0" orientation="landscape" r:id="rId6"/>
  <headerFooter>
    <oddHeader>&amp;L&amp;"Verdana,Bold"&amp;20Section 3 - Land Summary&amp;R&amp;G</oddHeader>
    <oddFooter>&amp;L&amp;D&amp;C&amp;A&amp;REWCO Application Form - Page &amp;P of &amp;N</oddFooter>
  </headerFooter>
  <drawing r:id="rId7"/>
  <legacyDrawingHF r:id="rId8"/>
  <extLst>
    <ext xmlns:x14="http://schemas.microsoft.com/office/spreadsheetml/2009/9/main" uri="{CCE6A557-97BC-4b89-ADB6-D9C93CAAB3DF}">
      <x14:dataValidations xmlns:xm="http://schemas.microsoft.com/office/excel/2006/main" count="7">
        <x14:dataValidation type="list" allowBlank="1" showInputMessage="1" showErrorMessage="1" xr:uid="{B9942226-3FEB-464B-85D5-D6EE633C0077}">
          <x14:formula1>
            <xm:f>'Look Up Data'!$C$4:$C$9</xm:f>
          </x14:formula1>
          <xm:sqref>E21:E120</xm:sqref>
        </x14:dataValidation>
        <x14:dataValidation type="list" allowBlank="1" showInputMessage="1" showErrorMessage="1" xr:uid="{CAB09352-FC74-4A54-A9FA-008DD6BC23ED}">
          <x14:formula1>
            <xm:f>'Look Up Data'!$C$11:$C$12</xm:f>
          </x14:formula1>
          <xm:sqref>H21:H120</xm:sqref>
        </x14:dataValidation>
        <x14:dataValidation type="list" allowBlank="1" showInputMessage="1" showErrorMessage="1" xr:uid="{C16E7C85-3A31-4757-AFB2-422B942D2C33}">
          <x14:formula1>
            <xm:f>'Look Up Data'!$C$14:$C$19</xm:f>
          </x14:formula1>
          <xm:sqref>J21:J120</xm:sqref>
        </x14:dataValidation>
        <x14:dataValidation type="list" allowBlank="1" showInputMessage="1" showErrorMessage="1" xr:uid="{E73BFA04-536C-4F7B-8D2B-290196F26F4A}">
          <x14:formula1>
            <xm:f>'Look Up Data'!$C$21:$C$27</xm:f>
          </x14:formula1>
          <xm:sqref>K20:K120</xm:sqref>
        </x14:dataValidation>
        <x14:dataValidation type="list" allowBlank="1" showInputMessage="1" showErrorMessage="1" xr:uid="{5396F3A8-6D15-4D51-B1AE-E4995FE1B63F}">
          <x14:formula1>
            <xm:f>'Look Up Data'!$C$29:$C$34</xm:f>
          </x14:formula1>
          <xm:sqref>L20:L120</xm:sqref>
        </x14:dataValidation>
        <x14:dataValidation type="list" allowBlank="1" showInputMessage="1" showErrorMessage="1" xr:uid="{70F5BB3B-B04B-4495-9673-20E37EA6F8A6}">
          <x14:formula1>
            <xm:f>'Look Up Data'!$C$36:$C$37</xm:f>
          </x14:formula1>
          <xm:sqref>M21:M120</xm:sqref>
        </x14:dataValidation>
        <x14:dataValidation type="list" allowBlank="1" showInputMessage="1" showErrorMessage="1" xr:uid="{5B16583F-0733-48AA-B8E9-0D8CFF8F0263}">
          <x14:formula1>
            <xm:f>'Look Up Data'!$C$39:$C$40</xm:f>
          </x14:formula1>
          <xm:sqref>O21:O120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ACE41-AAD1-46A8-A1BD-3113CE0A0716}">
  <sheetPr codeName="Sheet5">
    <tabColor rgb="FF007390"/>
    <pageSetUpPr autoPageBreaks="0"/>
  </sheetPr>
  <dimension ref="A1:F21"/>
  <sheetViews>
    <sheetView showGridLines="0" showRowColHeaders="0" zoomScaleNormal="100" workbookViewId="0">
      <selection activeCell="D14" sqref="D14:E14"/>
    </sheetView>
  </sheetViews>
  <sheetFormatPr defaultColWidth="0" defaultRowHeight="14.25" zeroHeight="1" x14ac:dyDescent="0.2"/>
  <cols>
    <col min="1" max="1" width="2.5703125" style="2" customWidth="1"/>
    <col min="2" max="2" width="26.42578125" style="2" customWidth="1"/>
    <col min="3" max="3" width="40.5703125" style="2" customWidth="1"/>
    <col min="4" max="4" width="15.85546875" style="2" customWidth="1"/>
    <col min="5" max="5" width="73.42578125" style="2" customWidth="1"/>
    <col min="6" max="6" width="3.5703125" style="2" customWidth="1"/>
    <col min="7" max="16384" width="8.5703125" style="2" hidden="1"/>
  </cols>
  <sheetData>
    <row r="1" spans="2:5" ht="15" customHeight="1" x14ac:dyDescent="0.2"/>
    <row r="2" spans="2:5" ht="39.950000000000003" customHeight="1" x14ac:dyDescent="0.3">
      <c r="B2" s="152" t="s">
        <v>153</v>
      </c>
    </row>
    <row r="3" spans="2:5" ht="9.9499999999999993" customHeight="1" x14ac:dyDescent="0.2"/>
    <row r="4" spans="2:5" ht="113.25" customHeight="1" x14ac:dyDescent="0.2">
      <c r="B4" s="158"/>
      <c r="C4" s="159"/>
      <c r="D4" s="159"/>
      <c r="E4" s="160"/>
    </row>
    <row r="5" spans="2:5" ht="12.75" customHeight="1" x14ac:dyDescent="0.2">
      <c r="B5" s="732"/>
      <c r="C5" s="733"/>
      <c r="D5" s="30"/>
      <c r="E5" s="31"/>
    </row>
    <row r="6" spans="2:5" ht="120" customHeight="1" x14ac:dyDescent="0.2">
      <c r="B6" s="729"/>
      <c r="C6" s="730"/>
      <c r="D6" s="730"/>
      <c r="E6" s="731"/>
    </row>
    <row r="7" spans="2:5" ht="21" customHeight="1" x14ac:dyDescent="0.2">
      <c r="B7" s="740" t="s">
        <v>162</v>
      </c>
      <c r="C7" s="741"/>
      <c r="D7" s="428"/>
      <c r="E7" s="429"/>
    </row>
    <row r="8" spans="2:5" ht="22.5" customHeight="1" x14ac:dyDescent="0.2">
      <c r="B8" s="742" t="s">
        <v>1235</v>
      </c>
      <c r="C8" s="743"/>
      <c r="D8" s="378"/>
      <c r="E8" s="379"/>
    </row>
    <row r="9" spans="2:5" ht="15.95" customHeight="1" x14ac:dyDescent="0.2"/>
    <row r="10" spans="2:5" ht="15" x14ac:dyDescent="0.25">
      <c r="B10" s="157" t="s">
        <v>61</v>
      </c>
      <c r="C10" s="739" t="str">
        <f>IF('1 - Site Details'!C7="","",'1 - Site Details'!C7)</f>
        <v/>
      </c>
      <c r="D10" s="739"/>
      <c r="E10"/>
    </row>
    <row r="11" spans="2:5" ht="15" x14ac:dyDescent="0.25">
      <c r="B11" s="157" t="s">
        <v>62</v>
      </c>
      <c r="C11" s="739" t="str">
        <f>IF('1 - Site Details'!C8="","",'1 - Site Details'!C8)</f>
        <v/>
      </c>
      <c r="D11" s="739"/>
      <c r="E11"/>
    </row>
    <row r="12" spans="2:5" ht="15" x14ac:dyDescent="0.25">
      <c r="B12" s="33"/>
      <c r="C12" s="32"/>
      <c r="D12"/>
      <c r="E12" s="161"/>
    </row>
    <row r="13" spans="2:5" ht="20.100000000000001" customHeight="1" x14ac:dyDescent="0.2">
      <c r="B13" s="736" t="s">
        <v>154</v>
      </c>
      <c r="C13" s="736"/>
      <c r="D13" s="736"/>
      <c r="E13" s="736"/>
    </row>
    <row r="14" spans="2:5" ht="178.5" customHeight="1" x14ac:dyDescent="0.2">
      <c r="B14" s="737" t="s">
        <v>155</v>
      </c>
      <c r="C14" s="738"/>
      <c r="D14" s="705"/>
      <c r="E14" s="705"/>
    </row>
    <row r="15" spans="2:5" ht="182.25" customHeight="1" x14ac:dyDescent="0.2">
      <c r="B15" s="737" t="s">
        <v>156</v>
      </c>
      <c r="C15" s="738"/>
      <c r="D15" s="705"/>
      <c r="E15" s="705"/>
    </row>
    <row r="16" spans="2:5" ht="58.5" customHeight="1" x14ac:dyDescent="0.2">
      <c r="B16" s="737" t="s">
        <v>157</v>
      </c>
      <c r="C16" s="738"/>
      <c r="D16" s="162"/>
      <c r="E16" s="734" t="s">
        <v>158</v>
      </c>
    </row>
    <row r="17" spans="2:5" ht="57.95" customHeight="1" x14ac:dyDescent="0.2">
      <c r="B17" s="737" t="s">
        <v>159</v>
      </c>
      <c r="C17" s="738"/>
      <c r="D17" s="334">
        <f>SUM('3 - Land Summary'!K12,'WCP 1 - Outline'!D16)</f>
        <v>0</v>
      </c>
      <c r="E17" s="735"/>
    </row>
    <row r="18" spans="2:5" ht="57" customHeight="1" x14ac:dyDescent="0.2">
      <c r="B18" s="737" t="s">
        <v>160</v>
      </c>
      <c r="C18" s="738"/>
      <c r="D18" s="151"/>
      <c r="E18" s="735"/>
    </row>
    <row r="19" spans="2:5" x14ac:dyDescent="0.2">
      <c r="B19" s="35"/>
    </row>
    <row r="20" spans="2:5" x14ac:dyDescent="0.2"/>
    <row r="21" spans="2:5" x14ac:dyDescent="0.2"/>
  </sheetData>
  <sheetProtection algorithmName="SHA-512" hashValue="FooFzZWsrj/lUWWPUImY594iZSBWQ3tGDGBe+W407542KcCU2UjGXaKgbiccUvU+qEzLjyQs0AVIaEl182srrQ==" saltValue="1eQ5SejqIrb/fu/YpVVuow==" spinCount="100000" sheet="1" objects="1" scenarios="1" selectLockedCells="1"/>
  <mergeCells count="15">
    <mergeCell ref="B6:E6"/>
    <mergeCell ref="D14:E14"/>
    <mergeCell ref="D15:E15"/>
    <mergeCell ref="B5:C5"/>
    <mergeCell ref="E16:E18"/>
    <mergeCell ref="B13:E13"/>
    <mergeCell ref="B14:C14"/>
    <mergeCell ref="B15:C15"/>
    <mergeCell ref="B16:C16"/>
    <mergeCell ref="B17:C17"/>
    <mergeCell ref="B18:C18"/>
    <mergeCell ref="C10:D10"/>
    <mergeCell ref="C11:D11"/>
    <mergeCell ref="B7:C7"/>
    <mergeCell ref="B8:C8"/>
  </mergeCells>
  <conditionalFormatting sqref="D14:E15 D16:D18">
    <cfRule type="containsBlanks" dxfId="127" priority="386">
      <formula>LEN(TRIM(D14))=0</formula>
    </cfRule>
  </conditionalFormatting>
  <dataValidations count="2">
    <dataValidation type="decimal" allowBlank="1" showInputMessage="1" showErrorMessage="1" errorTitle="Invalid data" error="Please enter a numerical value." sqref="D16" xr:uid="{97D4BCC3-CC90-4733-8C66-6579E9F4F5D3}">
      <formula1>0</formula1>
      <formula2>10000000000000000</formula2>
    </dataValidation>
    <dataValidation type="decimal" allowBlank="1" showInputMessage="1" showErrorMessage="1" errorTitle="Invalid data" error="Please enter a numerical value." sqref="D17" xr:uid="{8A528068-D8A3-4174-8B50-5C0DABEFE153}">
      <formula1>0</formula1>
      <formula2>10000000000000000000</formula2>
    </dataValidation>
  </dataValidations>
  <hyperlinks>
    <hyperlink ref="B7:C7" r:id="rId1" display="The UK Forestry Standard" xr:uid="{7BC02DBC-95E9-4F54-9FE4-015207A71ECF}"/>
    <hyperlink ref="B8:C8" r:id="rId2" display="A guide to planning new woodland in England" xr:uid="{70617053-3D88-4D4B-8D9C-3D4B23E445D5}"/>
  </hyperlinks>
  <pageMargins left="0.70866141732283472" right="0.70866141732283472" top="0.74803149606299213" bottom="0.74803149606299213" header="0.31496062992125984" footer="0.31496062992125984"/>
  <pageSetup paperSize="9" scale="52" fitToHeight="0" orientation="portrait" r:id="rId3"/>
  <headerFooter>
    <oddHeader>&amp;L&amp;"Verdana,Bold"&amp;20Woodland Creation Plan 1 - Outline&amp;R&amp;G</oddHeader>
    <oddFooter>&amp;L&amp;D&amp;C&amp;A&amp;REWCO Application Form - Page &amp;P of &amp;N</oddFooter>
  </headerFooter>
  <drawing r:id="rId4"/>
  <legacyDrawingHF r:id="rId5"/>
  <extLst>
    <ext xmlns:x14="http://schemas.microsoft.com/office/spreadsheetml/2009/9/main" uri="{78C0D931-6437-407d-A8EE-F0AAD7539E65}">
      <x14:conditionalFormattings>
        <x14:conditionalFormatting xmlns:xm="http://schemas.microsoft.com/office/excel/2006/main">
          <x14:cfRule type="expression" priority="26" id="{BEDD4804-D0CA-4C65-B222-507A1DA5162A}">
            <xm:f>'1 - Site Details'!$C$22='Look Up Data'!$A$20</xm:f>
            <x14:dxf>
              <fill>
                <patternFill>
                  <bgColor theme="2" tint="-0.499984740745262"/>
                </patternFill>
              </fill>
            </x14:dxf>
          </x14:cfRule>
          <xm:sqref>B13:E18</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4010842D-2079-469F-AB5B-580781A186F1}">
          <x14:formula1>
            <xm:f>'Look Up Data'!$L$4:$L$5</xm:f>
          </x14:formula1>
          <xm:sqref>D18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CAD76-51C6-47DF-A807-3583B6FA737D}">
  <sheetPr codeName="Sheet6">
    <tabColor rgb="FF007390"/>
    <pageSetUpPr autoPageBreaks="0" fitToPage="1"/>
  </sheetPr>
  <dimension ref="A1:XFC47"/>
  <sheetViews>
    <sheetView showGridLines="0" showRowColHeaders="0" zoomScaleNormal="100" workbookViewId="0">
      <selection activeCell="D24" sqref="D24"/>
    </sheetView>
  </sheetViews>
  <sheetFormatPr defaultColWidth="0" defaultRowHeight="12.75" zeroHeight="1" x14ac:dyDescent="0.2"/>
  <cols>
    <col min="1" max="1" width="2.5703125" style="6" customWidth="1"/>
    <col min="2" max="2" width="55.5703125" style="6" customWidth="1"/>
    <col min="3" max="3" width="58.7109375" style="6" customWidth="1"/>
    <col min="4" max="4" width="69.7109375" style="6" customWidth="1"/>
    <col min="5" max="5" width="3.5703125" style="6" customWidth="1"/>
    <col min="6" max="6" width="0" style="6" hidden="1" customWidth="1"/>
    <col min="7" max="16382" width="8.5703125" style="6" hidden="1"/>
    <col min="16383" max="16383" width="8.5703125" style="6" hidden="1" customWidth="1"/>
    <col min="16384" max="16384" width="6.42578125" style="6" hidden="1"/>
  </cols>
  <sheetData>
    <row r="1" spans="2:4" ht="15" customHeight="1" x14ac:dyDescent="0.2">
      <c r="B1" s="534"/>
      <c r="C1" s="534"/>
      <c r="D1" s="534"/>
    </row>
    <row r="2" spans="2:4" ht="39.950000000000003" customHeight="1" x14ac:dyDescent="0.3">
      <c r="B2" s="152" t="s">
        <v>161</v>
      </c>
      <c r="C2" s="534"/>
      <c r="D2" s="534"/>
    </row>
    <row r="3" spans="2:4" ht="9.9499999999999993" customHeight="1" x14ac:dyDescent="0.2">
      <c r="B3" s="534"/>
      <c r="C3" s="534"/>
      <c r="D3" s="534"/>
    </row>
    <row r="4" spans="2:4" ht="180.75" customHeight="1" x14ac:dyDescent="0.2">
      <c r="B4" s="550"/>
      <c r="C4" s="551"/>
      <c r="D4" s="552"/>
    </row>
    <row r="5" spans="2:4" ht="21" customHeight="1" x14ac:dyDescent="0.2">
      <c r="B5" s="508" t="s">
        <v>162</v>
      </c>
      <c r="C5" s="506"/>
      <c r="D5" s="507"/>
    </row>
    <row r="6" spans="2:4" ht="21" customHeight="1" x14ac:dyDescent="0.2">
      <c r="B6" s="744" t="s">
        <v>163</v>
      </c>
      <c r="C6" s="745"/>
      <c r="D6" s="507"/>
    </row>
    <row r="7" spans="2:4" ht="8.1" customHeight="1" x14ac:dyDescent="0.2">
      <c r="B7" s="424"/>
      <c r="C7" s="425"/>
      <c r="D7" s="426"/>
    </row>
    <row r="8" spans="2:4" x14ac:dyDescent="0.2">
      <c r="B8" s="534"/>
      <c r="C8" s="534"/>
      <c r="D8" s="534"/>
    </row>
    <row r="9" spans="2:4" ht="14.25" x14ac:dyDescent="0.2">
      <c r="B9" s="338" t="s">
        <v>61</v>
      </c>
      <c r="C9" s="339" t="str">
        <f>IF('1 - Site Details'!C7="","",'1 - Site Details'!C7)</f>
        <v/>
      </c>
      <c r="D9" s="542"/>
    </row>
    <row r="10" spans="2:4" ht="14.25" x14ac:dyDescent="0.2">
      <c r="B10" s="338" t="s">
        <v>62</v>
      </c>
      <c r="C10" s="337" t="str">
        <f>IF('1 - Site Details'!C8="","",'1 - Site Details'!C8)</f>
        <v/>
      </c>
      <c r="D10" s="542"/>
    </row>
    <row r="11" spans="2:4" ht="16.5" customHeight="1" x14ac:dyDescent="0.2">
      <c r="B11" s="534"/>
      <c r="C11" s="534"/>
      <c r="D11" s="534"/>
    </row>
    <row r="12" spans="2:4" ht="20.100000000000001" customHeight="1" x14ac:dyDescent="0.2">
      <c r="B12" s="736" t="s">
        <v>164</v>
      </c>
      <c r="C12" s="736"/>
      <c r="D12" s="736"/>
    </row>
    <row r="13" spans="2:4" s="2" customFormat="1" ht="18" customHeight="1" x14ac:dyDescent="0.2">
      <c r="B13" s="177" t="s">
        <v>165</v>
      </c>
      <c r="C13" s="177" t="s">
        <v>166</v>
      </c>
      <c r="D13" s="177" t="s">
        <v>167</v>
      </c>
    </row>
    <row r="14" spans="2:4" ht="46.5" customHeight="1" x14ac:dyDescent="0.2">
      <c r="B14" s="194" t="s">
        <v>168</v>
      </c>
      <c r="C14" s="195" t="s">
        <v>169</v>
      </c>
      <c r="D14" s="194" t="s">
        <v>170</v>
      </c>
    </row>
    <row r="15" spans="2:4" ht="14.25" x14ac:dyDescent="0.2">
      <c r="B15" s="521"/>
      <c r="C15" s="521"/>
      <c r="D15" s="521"/>
    </row>
    <row r="16" spans="2:4" ht="14.25" x14ac:dyDescent="0.2">
      <c r="B16" s="521"/>
      <c r="C16" s="521"/>
      <c r="D16" s="521"/>
    </row>
    <row r="17" spans="2:4" ht="14.25" x14ac:dyDescent="0.2">
      <c r="B17" s="521"/>
      <c r="C17" s="521"/>
      <c r="D17" s="521"/>
    </row>
    <row r="18" spans="2:4" ht="14.25" x14ac:dyDescent="0.2">
      <c r="B18" s="521"/>
      <c r="C18" s="521"/>
      <c r="D18" s="521"/>
    </row>
    <row r="19" spans="2:4" ht="14.25" x14ac:dyDescent="0.2">
      <c r="B19" s="521"/>
      <c r="C19" s="521"/>
      <c r="D19" s="521"/>
    </row>
    <row r="20" spans="2:4" ht="14.25" x14ac:dyDescent="0.2">
      <c r="B20" s="521"/>
      <c r="C20" s="521"/>
      <c r="D20" s="521"/>
    </row>
    <row r="21" spans="2:4" ht="14.25" x14ac:dyDescent="0.2">
      <c r="B21" s="521"/>
      <c r="C21" s="521"/>
      <c r="D21" s="521"/>
    </row>
    <row r="22" spans="2:4" ht="14.25" x14ac:dyDescent="0.2">
      <c r="B22" s="521"/>
      <c r="C22" s="521"/>
      <c r="D22" s="521"/>
    </row>
    <row r="23" spans="2:4" ht="14.25" x14ac:dyDescent="0.2">
      <c r="B23" s="521"/>
      <c r="C23" s="521"/>
      <c r="D23" s="521"/>
    </row>
    <row r="24" spans="2:4" ht="14.25" x14ac:dyDescent="0.2">
      <c r="B24" s="521"/>
      <c r="C24" s="521"/>
      <c r="D24" s="521"/>
    </row>
    <row r="25" spans="2:4" ht="14.25" x14ac:dyDescent="0.2">
      <c r="B25" s="521"/>
      <c r="C25" s="521"/>
      <c r="D25" s="521"/>
    </row>
    <row r="26" spans="2:4" ht="14.25" x14ac:dyDescent="0.2">
      <c r="B26" s="521"/>
      <c r="C26" s="521"/>
      <c r="D26" s="521"/>
    </row>
    <row r="27" spans="2:4" ht="14.25" x14ac:dyDescent="0.2">
      <c r="B27" s="521"/>
      <c r="C27" s="521"/>
      <c r="D27" s="521"/>
    </row>
    <row r="28" spans="2:4" ht="14.25" x14ac:dyDescent="0.2">
      <c r="B28" s="521"/>
      <c r="C28" s="521"/>
      <c r="D28" s="521"/>
    </row>
    <row r="29" spans="2:4" ht="14.25" x14ac:dyDescent="0.2">
      <c r="B29" s="521"/>
      <c r="C29" s="521"/>
      <c r="D29" s="521"/>
    </row>
    <row r="30" spans="2:4" ht="14.25" x14ac:dyDescent="0.2">
      <c r="B30" s="521"/>
      <c r="C30" s="521"/>
      <c r="D30" s="521"/>
    </row>
    <row r="31" spans="2:4" ht="14.25" x14ac:dyDescent="0.2">
      <c r="B31" s="521"/>
      <c r="C31" s="521"/>
      <c r="D31" s="521"/>
    </row>
    <row r="32" spans="2:4" ht="14.25" x14ac:dyDescent="0.2">
      <c r="B32" s="521"/>
      <c r="C32" s="521"/>
      <c r="D32" s="521"/>
    </row>
    <row r="33" spans="2:4" ht="14.25" x14ac:dyDescent="0.2">
      <c r="B33" s="521"/>
      <c r="C33" s="521"/>
      <c r="D33" s="521"/>
    </row>
    <row r="34" spans="2:4" ht="14.25" x14ac:dyDescent="0.2">
      <c r="B34" s="521"/>
      <c r="C34" s="521"/>
      <c r="D34" s="521"/>
    </row>
    <row r="35" spans="2:4" ht="14.25" x14ac:dyDescent="0.2">
      <c r="B35" s="521"/>
      <c r="C35" s="521"/>
      <c r="D35" s="521"/>
    </row>
    <row r="36" spans="2:4" ht="14.25" x14ac:dyDescent="0.2">
      <c r="B36" s="521"/>
      <c r="C36" s="521"/>
      <c r="D36" s="521"/>
    </row>
    <row r="37" spans="2:4" ht="14.25" x14ac:dyDescent="0.2">
      <c r="B37" s="521"/>
      <c r="C37" s="521"/>
      <c r="D37" s="521"/>
    </row>
    <row r="38" spans="2:4" ht="14.25" x14ac:dyDescent="0.2">
      <c r="B38" s="521"/>
      <c r="C38" s="521"/>
      <c r="D38" s="521"/>
    </row>
    <row r="39" spans="2:4" ht="14.25" x14ac:dyDescent="0.2">
      <c r="B39" s="521"/>
      <c r="C39" s="521"/>
      <c r="D39" s="521"/>
    </row>
    <row r="40" spans="2:4" ht="14.25" x14ac:dyDescent="0.2">
      <c r="B40" s="521"/>
      <c r="C40" s="521"/>
      <c r="D40" s="521"/>
    </row>
    <row r="41" spans="2:4" ht="14.25" x14ac:dyDescent="0.2">
      <c r="B41" s="521"/>
      <c r="C41" s="521"/>
      <c r="D41" s="521"/>
    </row>
    <row r="42" spans="2:4" ht="14.25" x14ac:dyDescent="0.2">
      <c r="B42" s="521"/>
      <c r="C42" s="521"/>
      <c r="D42" s="521"/>
    </row>
    <row r="43" spans="2:4" ht="14.25" x14ac:dyDescent="0.2">
      <c r="B43" s="521"/>
      <c r="C43" s="521"/>
      <c r="D43" s="521"/>
    </row>
    <row r="44" spans="2:4" ht="14.25" x14ac:dyDescent="0.2">
      <c r="B44" s="521"/>
      <c r="C44" s="521"/>
      <c r="D44" s="521"/>
    </row>
    <row r="45" spans="2:4" x14ac:dyDescent="0.2">
      <c r="B45" s="534"/>
      <c r="C45" s="534"/>
      <c r="D45" s="534"/>
    </row>
    <row r="46" spans="2:4" x14ac:dyDescent="0.2">
      <c r="B46" s="534"/>
      <c r="C46" s="534"/>
      <c r="D46" s="534"/>
    </row>
    <row r="47" spans="2:4" x14ac:dyDescent="0.2">
      <c r="B47" s="534"/>
      <c r="C47" s="534"/>
      <c r="D47" s="534"/>
    </row>
  </sheetData>
  <sheetProtection algorithmName="SHA-512" hashValue="r4/tjdwpXzbgopVYOL3tnB+tV8Sr0l3HXGnkEwI24C0hKdMSTDAuvWhIv3Ny/7gr+gXuOMPBt0/F1b0n/U9/4w==" saltValue="nKRZqGiGAHRHUN1qMg34Zw==" spinCount="100000" sheet="1" objects="1" scenarios="1" selectLockedCells="1"/>
  <mergeCells count="2">
    <mergeCell ref="B12:D12"/>
    <mergeCell ref="B6:C6"/>
  </mergeCells>
  <conditionalFormatting sqref="B15:D44">
    <cfRule type="containsBlanks" dxfId="125" priority="7">
      <formula>LEN(TRIM(B15))=0</formula>
    </cfRule>
    <cfRule type="expression" dxfId="124" priority="8">
      <formula>NOT(ISBLANK(B15))</formula>
    </cfRule>
  </conditionalFormatting>
  <hyperlinks>
    <hyperlink ref="B5" r:id="rId1" xr:uid="{286D27C4-438E-40C6-B101-DD8EEBCD4E3E}"/>
    <hyperlink ref="B6:C6" r:id="rId2" display="Design techniques for forest management planning: practice guide (pp. 10-11)" xr:uid="{ED7A1DAB-B6C6-40F4-8091-E36B5FAA6F2B}"/>
  </hyperlinks>
  <pageMargins left="0.70866141732283472" right="0.70866141732283472" top="0.74803149606299213" bottom="0.74803149606299213" header="0.31496062992125984" footer="0.31496062992125984"/>
  <pageSetup paperSize="9" scale="45" fitToHeight="0" orientation="portrait" r:id="rId3"/>
  <headerFooter>
    <oddHeader>&amp;L&amp;"Verdana,Bold"&amp;20Woodland Creation Plan 2 - Objectives &amp; Threats&amp;R&amp;G</oddHeader>
    <oddFooter>&amp;L&amp;D&amp;C&amp;A&amp;REWCO Application Form - Page &amp;P of &amp;N</oddFooter>
  </headerFooter>
  <drawing r:id="rId4"/>
  <legacyDrawingHF r:id="rId5"/>
  <extLst>
    <ext xmlns:x14="http://schemas.microsoft.com/office/spreadsheetml/2009/9/main" uri="{78C0D931-6437-407d-A8EE-F0AAD7539E65}">
      <x14:conditionalFormattings>
        <x14:conditionalFormatting xmlns:xm="http://schemas.microsoft.com/office/excel/2006/main">
          <x14:cfRule type="expression" priority="1" id="{569EEC6F-9470-4375-AB00-86F19940D539}">
            <xm:f>'1 - Site Details'!$C$22='Look Up Data'!$A$20</xm:f>
            <x14:dxf>
              <fill>
                <patternFill>
                  <bgColor theme="2" tint="-0.499984740745262"/>
                </patternFill>
              </fill>
            </x14:dxf>
          </x14:cfRule>
          <xm:sqref>B12:D44</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8A260-BA90-4058-BD8E-9C30C60AB44C}">
  <sheetPr codeName="Sheet7">
    <tabColor rgb="FF007390"/>
    <pageSetUpPr autoPageBreaks="0" fitToPage="1"/>
  </sheetPr>
  <dimension ref="A1:I41"/>
  <sheetViews>
    <sheetView showGridLines="0" showRowColHeaders="0" zoomScaleNormal="100" workbookViewId="0">
      <selection activeCell="C13" sqref="C13"/>
    </sheetView>
  </sheetViews>
  <sheetFormatPr defaultColWidth="0" defaultRowHeight="14.25" zeroHeight="1" x14ac:dyDescent="0.2"/>
  <cols>
    <col min="1" max="1" width="2.5703125" style="2" customWidth="1"/>
    <col min="2" max="2" width="62.42578125" style="94" customWidth="1"/>
    <col min="3" max="4" width="20.7109375" style="94" customWidth="1"/>
    <col min="5" max="5" width="31.5703125" style="94" customWidth="1"/>
    <col min="6" max="6" width="28.85546875" style="94" customWidth="1"/>
    <col min="7" max="7" width="56" style="94" customWidth="1"/>
    <col min="8" max="8" width="18" style="94" hidden="1" customWidth="1"/>
    <col min="9" max="9" width="3.85546875" style="2" customWidth="1"/>
    <col min="10" max="16384" width="8.5703125" style="2" hidden="1"/>
  </cols>
  <sheetData>
    <row r="1" spans="2:9" ht="15" customHeight="1" x14ac:dyDescent="0.2">
      <c r="B1" s="2"/>
      <c r="C1" s="2"/>
      <c r="D1" s="2"/>
      <c r="E1" s="2"/>
      <c r="F1" s="2"/>
      <c r="G1" s="2"/>
      <c r="H1" s="2"/>
    </row>
    <row r="2" spans="2:9" ht="39.950000000000003" customHeight="1" x14ac:dyDescent="0.3">
      <c r="B2" s="152" t="s">
        <v>171</v>
      </c>
      <c r="C2" s="2"/>
      <c r="D2" s="2"/>
      <c r="E2" s="2"/>
      <c r="F2" s="2"/>
      <c r="G2" s="2"/>
      <c r="H2" s="2"/>
    </row>
    <row r="3" spans="2:9" ht="9.9499999999999993" customHeight="1" x14ac:dyDescent="0.2">
      <c r="B3" s="2"/>
      <c r="C3" s="2"/>
      <c r="D3" s="2"/>
      <c r="E3" s="2"/>
      <c r="F3" s="2"/>
      <c r="G3" s="2"/>
      <c r="H3" s="2"/>
    </row>
    <row r="4" spans="2:9" ht="105" customHeight="1" x14ac:dyDescent="0.2">
      <c r="B4" s="37"/>
      <c r="C4" s="38"/>
      <c r="D4" s="38"/>
      <c r="E4" s="38"/>
      <c r="F4" s="38"/>
      <c r="G4" s="39"/>
      <c r="H4" s="36"/>
      <c r="I4" s="40"/>
    </row>
    <row r="5" spans="2:9" ht="20.100000000000001" customHeight="1" x14ac:dyDescent="0.2">
      <c r="B5" s="136" t="s">
        <v>98</v>
      </c>
      <c r="C5" s="42"/>
      <c r="D5" s="42"/>
      <c r="E5" s="42"/>
      <c r="F5" s="42"/>
      <c r="G5" s="43"/>
      <c r="H5" s="41"/>
      <c r="I5" s="40"/>
    </row>
    <row r="6" spans="2:9" x14ac:dyDescent="0.2">
      <c r="B6" s="2"/>
      <c r="C6" s="2"/>
      <c r="D6" s="2"/>
      <c r="E6" s="2"/>
      <c r="F6" s="2"/>
      <c r="G6" s="2"/>
      <c r="H6" s="2"/>
    </row>
    <row r="7" spans="2:9" x14ac:dyDescent="0.2">
      <c r="B7" s="153" t="s">
        <v>61</v>
      </c>
      <c r="C7" s="774" t="str">
        <f>IF('1 - Site Details'!C7="","",'1 - Site Details'!C7)</f>
        <v/>
      </c>
      <c r="D7" s="774"/>
      <c r="E7" s="774"/>
      <c r="F7" s="96"/>
      <c r="G7" s="96"/>
      <c r="H7" s="96"/>
      <c r="I7" s="542"/>
    </row>
    <row r="8" spans="2:9" x14ac:dyDescent="0.2">
      <c r="B8" s="153" t="s">
        <v>62</v>
      </c>
      <c r="C8" s="774" t="str">
        <f>IF('1 - Site Details'!C8="","",'1 - Site Details'!C8)</f>
        <v/>
      </c>
      <c r="D8" s="774"/>
      <c r="E8" s="774"/>
      <c r="F8" s="96"/>
      <c r="G8" s="96"/>
      <c r="H8" s="96"/>
      <c r="I8" s="542"/>
    </row>
    <row r="9" spans="2:9" x14ac:dyDescent="0.2">
      <c r="I9" s="534"/>
    </row>
    <row r="10" spans="2:9" ht="20.100000000000001" customHeight="1" x14ac:dyDescent="0.2">
      <c r="B10" s="736" t="s">
        <v>124</v>
      </c>
      <c r="C10" s="736"/>
      <c r="D10" s="736"/>
      <c r="E10" s="736"/>
      <c r="F10" s="736"/>
      <c r="G10" s="736"/>
      <c r="I10" s="534"/>
    </row>
    <row r="11" spans="2:9" ht="20.100000000000001" customHeight="1" x14ac:dyDescent="0.2">
      <c r="B11" s="775" t="s">
        <v>172</v>
      </c>
      <c r="C11" s="776"/>
      <c r="D11" s="776"/>
      <c r="E11" s="776"/>
      <c r="F11" s="776"/>
      <c r="G11" s="777"/>
      <c r="I11" s="534"/>
    </row>
    <row r="12" spans="2:9" ht="121.5" x14ac:dyDescent="0.2">
      <c r="B12" s="181" t="s">
        <v>173</v>
      </c>
      <c r="C12" s="514" t="s">
        <v>174</v>
      </c>
      <c r="D12" s="181" t="s">
        <v>175</v>
      </c>
      <c r="E12" s="181" t="s">
        <v>176</v>
      </c>
      <c r="F12" s="181" t="s">
        <v>177</v>
      </c>
      <c r="G12" s="181" t="s">
        <v>178</v>
      </c>
      <c r="H12" s="102" t="s">
        <v>179</v>
      </c>
      <c r="I12" s="553"/>
    </row>
    <row r="13" spans="2:9" ht="157.5" customHeight="1" x14ac:dyDescent="0.2">
      <c r="B13" s="501" t="s">
        <v>180</v>
      </c>
      <c r="C13" s="104"/>
      <c r="D13" s="104"/>
      <c r="E13" s="105"/>
      <c r="F13" s="105"/>
      <c r="G13" s="105"/>
      <c r="H13" s="104"/>
      <c r="I13" s="534"/>
    </row>
    <row r="14" spans="2:9" ht="40.5" x14ac:dyDescent="0.2">
      <c r="B14" s="103" t="s">
        <v>181</v>
      </c>
      <c r="C14" s="104"/>
      <c r="D14" s="104"/>
      <c r="E14" s="105"/>
      <c r="F14" s="105"/>
      <c r="G14" s="105"/>
      <c r="H14" s="104"/>
      <c r="I14" s="534"/>
    </row>
    <row r="15" spans="2:9" ht="67.5" x14ac:dyDescent="0.2">
      <c r="B15" s="103" t="s">
        <v>182</v>
      </c>
      <c r="C15" s="104"/>
      <c r="D15" s="104"/>
      <c r="E15" s="105"/>
      <c r="F15" s="105"/>
      <c r="G15" s="105"/>
      <c r="H15" s="104"/>
      <c r="I15" s="534"/>
    </row>
    <row r="16" spans="2:9" ht="54" x14ac:dyDescent="0.2">
      <c r="B16" s="103" t="s">
        <v>183</v>
      </c>
      <c r="C16" s="104"/>
      <c r="D16" s="104"/>
      <c r="E16" s="105"/>
      <c r="F16" s="105"/>
      <c r="G16" s="105"/>
      <c r="H16" s="104"/>
      <c r="I16" s="534"/>
    </row>
    <row r="17" spans="2:9" ht="40.5" x14ac:dyDescent="0.2">
      <c r="B17" s="103" t="s">
        <v>184</v>
      </c>
      <c r="C17" s="104"/>
      <c r="D17" s="104"/>
      <c r="E17" s="105"/>
      <c r="F17" s="105"/>
      <c r="G17" s="105"/>
      <c r="H17" s="104"/>
      <c r="I17" s="534"/>
    </row>
    <row r="18" spans="2:9" ht="40.5" x14ac:dyDescent="0.2">
      <c r="B18" s="103" t="s">
        <v>185</v>
      </c>
      <c r="C18" s="104"/>
      <c r="D18" s="104"/>
      <c r="E18" s="105"/>
      <c r="F18" s="105"/>
      <c r="G18" s="105"/>
      <c r="H18" s="104"/>
      <c r="I18" s="534"/>
    </row>
    <row r="19" spans="2:9" ht="40.5" x14ac:dyDescent="0.2">
      <c r="B19" s="103" t="s">
        <v>186</v>
      </c>
      <c r="C19" s="104"/>
      <c r="D19" s="104"/>
      <c r="E19" s="105"/>
      <c r="F19" s="105"/>
      <c r="G19" s="105"/>
      <c r="H19" s="104"/>
      <c r="I19" s="534"/>
    </row>
    <row r="20" spans="2:9" ht="40.5" x14ac:dyDescent="0.2">
      <c r="B20" s="103" t="s">
        <v>187</v>
      </c>
      <c r="C20" s="104"/>
      <c r="D20" s="104"/>
      <c r="E20" s="105"/>
      <c r="F20" s="105"/>
      <c r="G20" s="105"/>
      <c r="H20" s="104"/>
      <c r="I20" s="534"/>
    </row>
    <row r="21" spans="2:9" ht="40.5" x14ac:dyDescent="0.2">
      <c r="B21" s="103" t="s">
        <v>188</v>
      </c>
      <c r="C21" s="104"/>
      <c r="D21" s="104"/>
      <c r="E21" s="105"/>
      <c r="F21" s="105"/>
      <c r="G21" s="105"/>
      <c r="H21" s="104"/>
      <c r="I21" s="534"/>
    </row>
    <row r="22" spans="2:9" ht="40.5" x14ac:dyDescent="0.2">
      <c r="B22" s="103" t="s">
        <v>189</v>
      </c>
      <c r="C22" s="104"/>
      <c r="D22" s="104"/>
      <c r="E22" s="105"/>
      <c r="F22" s="105"/>
      <c r="G22" s="105"/>
      <c r="H22" s="104"/>
      <c r="I22" s="534"/>
    </row>
    <row r="23" spans="2:9" ht="312" x14ac:dyDescent="0.2">
      <c r="B23" s="103" t="s">
        <v>190</v>
      </c>
      <c r="C23" s="104"/>
      <c r="D23" s="104"/>
      <c r="E23" s="105"/>
      <c r="F23" s="105"/>
      <c r="G23" s="105"/>
      <c r="H23" s="104"/>
      <c r="I23" s="534"/>
    </row>
    <row r="24" spans="2:9" x14ac:dyDescent="0.2">
      <c r="I24" s="534"/>
    </row>
    <row r="25" spans="2:9" s="219" customFormat="1" ht="20.100000000000001" customHeight="1" x14ac:dyDescent="0.25">
      <c r="B25" s="223" t="s">
        <v>191</v>
      </c>
      <c r="C25" s="224"/>
      <c r="D25" s="224"/>
      <c r="E25" s="335" t="s">
        <v>192</v>
      </c>
      <c r="F25" s="772" t="s">
        <v>193</v>
      </c>
      <c r="G25" s="773"/>
      <c r="H25" s="96"/>
      <c r="I25" s="542"/>
    </row>
    <row r="26" spans="2:9" ht="41.45" customHeight="1" x14ac:dyDescent="0.25">
      <c r="B26" s="758" t="s">
        <v>194</v>
      </c>
      <c r="C26" s="759"/>
      <c r="D26" s="760"/>
      <c r="E26" s="752"/>
      <c r="F26" s="754"/>
      <c r="G26" s="755"/>
      <c r="H26"/>
      <c r="I26" s="534"/>
    </row>
    <row r="27" spans="2:9" s="219" customFormat="1" ht="22.5" customHeight="1" x14ac:dyDescent="0.25">
      <c r="B27" s="778" t="s">
        <v>1232</v>
      </c>
      <c r="C27" s="779"/>
      <c r="D27" s="780"/>
      <c r="E27" s="784"/>
      <c r="F27" s="770"/>
      <c r="G27" s="771"/>
      <c r="H27" s="108"/>
      <c r="I27" s="542"/>
    </row>
    <row r="28" spans="2:9" ht="57" customHeight="1" x14ac:dyDescent="0.2">
      <c r="B28" s="781" t="s">
        <v>195</v>
      </c>
      <c r="C28" s="782"/>
      <c r="D28" s="783"/>
      <c r="E28" s="753"/>
      <c r="F28" s="756"/>
      <c r="G28" s="757"/>
      <c r="H28" s="218"/>
      <c r="I28" s="534"/>
    </row>
    <row r="29" spans="2:9" ht="54.6" customHeight="1" x14ac:dyDescent="0.2">
      <c r="B29" s="746" t="s">
        <v>196</v>
      </c>
      <c r="C29" s="747"/>
      <c r="D29" s="748"/>
      <c r="E29" s="752"/>
      <c r="F29" s="754"/>
      <c r="G29" s="755"/>
      <c r="I29" s="534"/>
    </row>
    <row r="30" spans="2:9" s="219" customFormat="1" ht="27.95" customHeight="1" x14ac:dyDescent="0.25">
      <c r="B30" s="763" t="s">
        <v>197</v>
      </c>
      <c r="C30" s="764"/>
      <c r="D30" s="765"/>
      <c r="E30" s="753"/>
      <c r="F30" s="756"/>
      <c r="G30" s="757"/>
      <c r="H30" s="96"/>
      <c r="I30" s="542"/>
    </row>
    <row r="31" spans="2:9" ht="61.5" customHeight="1" x14ac:dyDescent="0.2">
      <c r="B31" s="746" t="s">
        <v>198</v>
      </c>
      <c r="C31" s="747"/>
      <c r="D31" s="748"/>
      <c r="E31" s="752"/>
      <c r="F31" s="766"/>
      <c r="G31" s="767"/>
      <c r="I31" s="534"/>
    </row>
    <row r="32" spans="2:9" s="219" customFormat="1" ht="23.1" customHeight="1" x14ac:dyDescent="0.25">
      <c r="B32" s="220" t="s">
        <v>1231</v>
      </c>
      <c r="C32" s="221"/>
      <c r="D32" s="222"/>
      <c r="E32" s="753"/>
      <c r="F32" s="768"/>
      <c r="G32" s="769"/>
      <c r="H32" s="96"/>
      <c r="I32" s="542"/>
    </row>
    <row r="33" spans="2:9" ht="57.95" customHeight="1" x14ac:dyDescent="0.2">
      <c r="B33" s="758" t="s">
        <v>199</v>
      </c>
      <c r="C33" s="759"/>
      <c r="D33" s="760"/>
      <c r="E33" s="752"/>
      <c r="F33" s="754"/>
      <c r="G33" s="755"/>
      <c r="H33" s="107"/>
      <c r="I33" s="534"/>
    </row>
    <row r="34" spans="2:9" s="219" customFormat="1" ht="18.95" customHeight="1" x14ac:dyDescent="0.25">
      <c r="B34" s="220" t="s">
        <v>1231</v>
      </c>
      <c r="C34" s="221"/>
      <c r="D34" s="222"/>
      <c r="E34" s="753"/>
      <c r="F34" s="756"/>
      <c r="G34" s="757"/>
      <c r="H34" s="96"/>
      <c r="I34" s="542"/>
    </row>
    <row r="35" spans="2:9" ht="51" customHeight="1" x14ac:dyDescent="0.2">
      <c r="B35" s="746" t="s">
        <v>200</v>
      </c>
      <c r="C35" s="761"/>
      <c r="D35" s="762"/>
      <c r="E35" s="752"/>
      <c r="F35" s="754"/>
      <c r="G35" s="755"/>
      <c r="I35" s="534"/>
    </row>
    <row r="36" spans="2:9" ht="39.6" customHeight="1" x14ac:dyDescent="0.2">
      <c r="B36" s="763" t="s">
        <v>201</v>
      </c>
      <c r="C36" s="764"/>
      <c r="D36" s="765"/>
      <c r="E36" s="753"/>
      <c r="F36" s="756"/>
      <c r="G36" s="757"/>
      <c r="I36" s="534"/>
    </row>
    <row r="37" spans="2:9" ht="55.5" customHeight="1" x14ac:dyDescent="0.2">
      <c r="B37" s="746" t="s">
        <v>202</v>
      </c>
      <c r="C37" s="747"/>
      <c r="D37" s="748"/>
      <c r="E37" s="752"/>
      <c r="F37" s="754"/>
      <c r="G37" s="755"/>
      <c r="I37" s="534"/>
    </row>
    <row r="38" spans="2:9" ht="39" customHeight="1" x14ac:dyDescent="0.2">
      <c r="B38" s="749" t="s">
        <v>1230</v>
      </c>
      <c r="C38" s="750"/>
      <c r="D38" s="751"/>
      <c r="E38" s="753"/>
      <c r="F38" s="756"/>
      <c r="G38" s="757"/>
      <c r="I38" s="534"/>
    </row>
    <row r="39" spans="2:9" ht="15" x14ac:dyDescent="0.25">
      <c r="B39" s="106"/>
      <c r="C39" s="106"/>
      <c r="D39" s="106"/>
      <c r="E39" s="106"/>
      <c r="F39"/>
      <c r="G39"/>
      <c r="I39" s="534"/>
    </row>
    <row r="40" spans="2:9" x14ac:dyDescent="0.2">
      <c r="I40" s="534"/>
    </row>
    <row r="41" spans="2:9" x14ac:dyDescent="0.2"/>
  </sheetData>
  <sheetProtection algorithmName="SHA-512" hashValue="KzE5E4KOj8NoUX+nTvvkXXCuOeLQGb5Z1VwMcVblxPPTV3TJWI8Bj+TKnXD3LFdbXLqjAbIiMpnztyyrEglEZA==" saltValue="wHKhB8kjtHEN+CB9WWC5Ug==" spinCount="100000" sheet="1" objects="1" scenarios="1" selectLockedCells="1"/>
  <mergeCells count="28">
    <mergeCell ref="F26:G28"/>
    <mergeCell ref="F25:G25"/>
    <mergeCell ref="C7:E7"/>
    <mergeCell ref="C8:E8"/>
    <mergeCell ref="B10:G10"/>
    <mergeCell ref="B11:G11"/>
    <mergeCell ref="B26:D26"/>
    <mergeCell ref="B27:D27"/>
    <mergeCell ref="B28:D28"/>
    <mergeCell ref="E26:E28"/>
    <mergeCell ref="B30:D30"/>
    <mergeCell ref="E29:E30"/>
    <mergeCell ref="F29:G30"/>
    <mergeCell ref="B31:D31"/>
    <mergeCell ref="E31:E32"/>
    <mergeCell ref="F31:G32"/>
    <mergeCell ref="B29:D29"/>
    <mergeCell ref="B33:D33"/>
    <mergeCell ref="E33:E34"/>
    <mergeCell ref="F33:G34"/>
    <mergeCell ref="B35:D35"/>
    <mergeCell ref="B36:D36"/>
    <mergeCell ref="E35:E36"/>
    <mergeCell ref="B37:D37"/>
    <mergeCell ref="B38:D38"/>
    <mergeCell ref="E37:E38"/>
    <mergeCell ref="F35:G36"/>
    <mergeCell ref="F37:G38"/>
  </mergeCells>
  <conditionalFormatting sqref="C13:D23 E26:G38">
    <cfRule type="containsBlanks" dxfId="122" priority="388">
      <formula>LEN(TRIM(C13))=0</formula>
    </cfRule>
  </conditionalFormatting>
  <conditionalFormatting sqref="E13:E23">
    <cfRule type="expression" dxfId="121" priority="19">
      <formula>NOT(ISBLANK($E13))</formula>
    </cfRule>
  </conditionalFormatting>
  <conditionalFormatting sqref="E13:G23">
    <cfRule type="expression" dxfId="120" priority="20">
      <formula>$D13="YES"</formula>
    </cfRule>
    <cfRule type="expression" dxfId="119" priority="67">
      <formula>$C13="YES"</formula>
    </cfRule>
  </conditionalFormatting>
  <conditionalFormatting sqref="F13:F23">
    <cfRule type="expression" dxfId="118" priority="18">
      <formula>NOT(ISBLANK($F13))</formula>
    </cfRule>
  </conditionalFormatting>
  <conditionalFormatting sqref="G13:G23">
    <cfRule type="expression" dxfId="117" priority="17">
      <formula>NOT(ISBLANK($G13))</formula>
    </cfRule>
  </conditionalFormatting>
  <conditionalFormatting sqref="H13:H23">
    <cfRule type="containsBlanks" dxfId="116" priority="389">
      <formula>LEN(TRIM(H13))=0</formula>
    </cfRule>
  </conditionalFormatting>
  <dataValidations count="3">
    <dataValidation type="list" allowBlank="1" showInputMessage="1" showErrorMessage="1" sqref="H13:H23" xr:uid="{D8D02F40-C487-4A63-8F37-3BFDFF5563B7}">
      <formula1>"YES,NO"</formula1>
    </dataValidation>
    <dataValidation type="list" allowBlank="1" showInputMessage="1" showErrorMessage="1" sqref="E29:E34" xr:uid="{2C052216-4044-442E-9821-F3D88AF54EF1}">
      <formula1>"Yes"</formula1>
    </dataValidation>
    <dataValidation type="list" allowBlank="1" showInputMessage="1" showErrorMessage="1" sqref="C13:D23 E26:E28 E35:E38" xr:uid="{185F6B25-AA0A-43FC-A3D1-17BC50E4E1B5}">
      <formula1>"Yes,No"</formula1>
    </dataValidation>
  </dataValidations>
  <hyperlinks>
    <hyperlink ref="B27:C27" r:id="rId1" display="https://www.gov.uk/guidance/use-the-land-information-search" xr:uid="{E8BFB597-4085-4F3A-9397-3E6158CBFA67}"/>
    <hyperlink ref="B32" r:id="rId2" display="Manage and Protect Woodland Wildlife guidance" xr:uid="{1B532F41-6D3D-4EBF-910C-BEAD16F04D38}"/>
    <hyperlink ref="B34" r:id="rId3" display="Manage and Protect Woodland Wildlife guidance" xr:uid="{16201B1A-DA5C-4811-B5AE-FC6A5189AD7D}"/>
    <hyperlink ref="B38" r:id="rId4" display="(Click here for information on building wildfire resilience into forest management planning and a Wildfire risk assessment template)" xr:uid="{418E9E4F-E02C-4091-A075-1A42EC3EDCF0}"/>
    <hyperlink ref="B5" r:id="rId5" xr:uid="{5834DD39-9726-4E65-A91C-F445E6984197}"/>
  </hyperlinks>
  <pageMargins left="0.70866141732283472" right="0.70866141732283472" top="0.74803149606299213" bottom="0.74803149606299213" header="0.31496062992125984" footer="0.31496062992125984"/>
  <pageSetup paperSize="9" scale="38" fitToHeight="0" orientation="portrait" r:id="rId6"/>
  <headerFooter>
    <oddHeader>&amp;L&amp;"Verdana,Bold"&amp;20Woodland Creation Plan 3 - Constraints&amp;R&amp;G</oddHeader>
    <oddFooter>&amp;L&amp;D&amp;C&amp;A&amp;REWCO Application Form - Page &amp;P of &amp;N</oddFooter>
  </headerFooter>
  <drawing r:id="rId7"/>
  <legacyDrawingHF r:id="rId8"/>
  <extLst>
    <ext xmlns:x14="http://schemas.microsoft.com/office/spreadsheetml/2009/9/main" uri="{78C0D931-6437-407d-A8EE-F0AAD7539E65}">
      <x14:conditionalFormattings>
        <x14:conditionalFormatting xmlns:xm="http://schemas.microsoft.com/office/excel/2006/main">
          <x14:cfRule type="expression" priority="16" id="{B9914DEA-36DD-4075-A948-739824FF6502}">
            <xm:f>'1 - Site Details'!$C$22='Look Up Data'!$A$20</xm:f>
            <x14:dxf>
              <fill>
                <patternFill>
                  <bgColor theme="2" tint="-0.499984740745262"/>
                </patternFill>
              </fill>
            </x14:dxf>
          </x14:cfRule>
          <xm:sqref>B10:G23 B25:G38</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1A022C-813A-44C5-82E5-C260319EA6B5}">
  <sheetPr codeName="Sheet9">
    <tabColor rgb="FF007390"/>
    <pageSetUpPr autoPageBreaks="0" fitToPage="1"/>
  </sheetPr>
  <dimension ref="A1:L47"/>
  <sheetViews>
    <sheetView showGridLines="0" showRowColHeaders="0" zoomScaleNormal="100" workbookViewId="0">
      <selection activeCell="C13" sqref="C13"/>
    </sheetView>
  </sheetViews>
  <sheetFormatPr defaultColWidth="0" defaultRowHeight="13.5" zeroHeight="1" x14ac:dyDescent="0.2"/>
  <cols>
    <col min="1" max="1" width="2.5703125" style="94" customWidth="1"/>
    <col min="2" max="2" width="67.5703125" style="94" customWidth="1"/>
    <col min="3" max="3" width="17.28515625" style="125" customWidth="1"/>
    <col min="4" max="4" width="22.5703125" style="94" customWidth="1"/>
    <col min="5" max="5" width="24" style="94" customWidth="1"/>
    <col min="6" max="6" width="59" style="94" customWidth="1"/>
    <col min="7" max="7" width="39.5703125" style="94" customWidth="1"/>
    <col min="8" max="8" width="2.85546875" style="94" customWidth="1"/>
    <col min="9" max="9" width="20.85546875" style="94" hidden="1" customWidth="1"/>
    <col min="10" max="10" width="3.42578125" style="109" customWidth="1"/>
    <col min="11" max="11" width="13.140625" style="118" hidden="1" customWidth="1"/>
    <col min="12" max="12" width="2.140625" style="118" hidden="1" customWidth="1"/>
    <col min="13" max="16384" width="2.140625" style="94" hidden="1"/>
  </cols>
  <sheetData>
    <row r="1" spans="1:12" s="2" customFormat="1" ht="15" customHeight="1" x14ac:dyDescent="0.2">
      <c r="C1" s="50"/>
      <c r="J1" s="1"/>
      <c r="K1" s="51"/>
      <c r="L1" s="51"/>
    </row>
    <row r="2" spans="1:12" s="2" customFormat="1" ht="39.950000000000003" customHeight="1" x14ac:dyDescent="0.3">
      <c r="B2" s="152" t="s">
        <v>203</v>
      </c>
      <c r="C2" s="44"/>
      <c r="D2" s="4"/>
      <c r="E2" s="4"/>
      <c r="J2" s="1"/>
      <c r="K2" s="51"/>
      <c r="L2" s="51"/>
    </row>
    <row r="3" spans="1:12" s="6" customFormat="1" ht="9.9499999999999993" customHeight="1" x14ac:dyDescent="0.2">
      <c r="A3" s="534"/>
      <c r="B3" s="534"/>
      <c r="C3" s="554"/>
      <c r="D3" s="534"/>
      <c r="E3" s="534"/>
      <c r="F3" s="534"/>
      <c r="G3" s="534"/>
      <c r="H3" s="534"/>
      <c r="I3" s="534"/>
      <c r="J3" s="555"/>
      <c r="K3" s="556"/>
      <c r="L3" s="556"/>
    </row>
    <row r="4" spans="1:12" ht="194.25" customHeight="1" x14ac:dyDescent="0.25">
      <c r="B4" s="114"/>
      <c r="C4" s="115"/>
      <c r="D4" s="116"/>
      <c r="E4" s="116"/>
      <c r="F4" s="116"/>
      <c r="G4" s="117"/>
      <c r="H4"/>
      <c r="I4" s="117"/>
    </row>
    <row r="5" spans="1:12" ht="18.600000000000001" customHeight="1" x14ac:dyDescent="0.25">
      <c r="B5" s="490" t="s">
        <v>204</v>
      </c>
      <c r="C5" s="167"/>
      <c r="D5" s="433"/>
      <c r="E5" s="433"/>
      <c r="F5" s="168"/>
      <c r="G5" s="119"/>
      <c r="H5"/>
      <c r="I5" s="119"/>
    </row>
    <row r="6" spans="1:12" ht="15" x14ac:dyDescent="0.25">
      <c r="B6" s="489" t="s">
        <v>205</v>
      </c>
      <c r="C6" s="169"/>
      <c r="D6" s="434"/>
      <c r="E6" s="434"/>
      <c r="F6" s="120"/>
      <c r="G6" s="121"/>
      <c r="H6"/>
      <c r="I6" s="121"/>
    </row>
    <row r="7" spans="1:12" ht="15" x14ac:dyDescent="0.25">
      <c r="B7" s="283"/>
      <c r="C7" s="122"/>
      <c r="D7" s="284"/>
      <c r="E7" s="284"/>
      <c r="F7" s="123"/>
      <c r="G7" s="124"/>
      <c r="H7"/>
      <c r="I7" s="120"/>
    </row>
    <row r="8" spans="1:12" x14ac:dyDescent="0.2"/>
    <row r="9" spans="1:12" s="95" customFormat="1" ht="15" x14ac:dyDescent="0.25">
      <c r="B9" s="336" t="s">
        <v>61</v>
      </c>
      <c r="C9" s="785" t="str">
        <f>IF('1 - Site Details'!C7="","",'1 - Site Details'!C7)</f>
        <v/>
      </c>
      <c r="D9" s="786"/>
      <c r="E9" s="787"/>
      <c r="F9"/>
      <c r="G9"/>
      <c r="J9" s="109"/>
      <c r="K9" s="126"/>
      <c r="L9" s="126"/>
    </row>
    <row r="10" spans="1:12" s="95" customFormat="1" ht="15" x14ac:dyDescent="0.25">
      <c r="B10" s="336" t="s">
        <v>62</v>
      </c>
      <c r="C10" s="788" t="str">
        <f>IF('1 - Site Details'!C8="","",'1 - Site Details'!C8)</f>
        <v/>
      </c>
      <c r="D10" s="789"/>
      <c r="E10" s="790"/>
      <c r="F10"/>
      <c r="G10"/>
      <c r="J10" s="109"/>
      <c r="K10" s="126"/>
      <c r="L10" s="126"/>
    </row>
    <row r="11" spans="1:12" ht="21.6" customHeight="1" x14ac:dyDescent="0.2"/>
    <row r="12" spans="1:12" ht="57" x14ac:dyDescent="0.2">
      <c r="B12" s="180" t="s">
        <v>206</v>
      </c>
      <c r="C12" s="180" t="s">
        <v>207</v>
      </c>
      <c r="D12" s="180" t="s">
        <v>208</v>
      </c>
      <c r="E12" s="182" t="s">
        <v>209</v>
      </c>
      <c r="F12" s="182" t="s">
        <v>210</v>
      </c>
      <c r="G12" s="180" t="s">
        <v>211</v>
      </c>
      <c r="J12" s="94"/>
      <c r="K12" s="94"/>
      <c r="L12" s="94"/>
    </row>
    <row r="13" spans="1:12" customFormat="1" ht="126" customHeight="1" x14ac:dyDescent="0.25">
      <c r="A13" s="95"/>
      <c r="B13" s="127" t="s">
        <v>212</v>
      </c>
      <c r="C13" s="110"/>
      <c r="D13" s="148"/>
      <c r="E13" s="148"/>
      <c r="F13" s="128"/>
      <c r="G13" s="432" t="s">
        <v>213</v>
      </c>
      <c r="H13" s="94"/>
    </row>
    <row r="14" spans="1:12" customFormat="1" ht="108" x14ac:dyDescent="0.25">
      <c r="A14" s="95"/>
      <c r="B14" s="170" t="s">
        <v>214</v>
      </c>
      <c r="C14" s="794"/>
      <c r="D14" s="791"/>
      <c r="E14" s="791"/>
      <c r="F14" s="791"/>
      <c r="G14" s="797" t="s">
        <v>215</v>
      </c>
      <c r="H14" s="94"/>
    </row>
    <row r="15" spans="1:12" customFormat="1" ht="60" customHeight="1" x14ac:dyDescent="0.25">
      <c r="A15" s="95"/>
      <c r="B15" s="430" t="s">
        <v>216</v>
      </c>
      <c r="C15" s="795"/>
      <c r="D15" s="793"/>
      <c r="E15" s="793"/>
      <c r="F15" s="793"/>
      <c r="G15" s="799"/>
      <c r="H15" s="94"/>
    </row>
    <row r="16" spans="1:12" s="95" customFormat="1" ht="27.75" customHeight="1" x14ac:dyDescent="0.25">
      <c r="B16" s="491" t="s">
        <v>98</v>
      </c>
      <c r="C16" s="796"/>
      <c r="D16" s="792"/>
      <c r="E16" s="792"/>
      <c r="F16" s="792"/>
      <c r="G16" s="798"/>
    </row>
    <row r="17" spans="1:12" ht="99.75" x14ac:dyDescent="0.2">
      <c r="B17" s="183" t="s">
        <v>217</v>
      </c>
      <c r="C17" s="180" t="s">
        <v>207</v>
      </c>
      <c r="D17" s="180" t="s">
        <v>208</v>
      </c>
      <c r="E17" s="184" t="s">
        <v>218</v>
      </c>
      <c r="F17" s="182" t="s">
        <v>219</v>
      </c>
      <c r="G17" s="180" t="s">
        <v>211</v>
      </c>
      <c r="H17" s="109"/>
      <c r="J17" s="94"/>
      <c r="K17" s="94"/>
      <c r="L17" s="94"/>
    </row>
    <row r="18" spans="1:12" ht="104.25" customHeight="1" x14ac:dyDescent="0.2">
      <c r="B18" s="130" t="s">
        <v>220</v>
      </c>
      <c r="C18" s="752"/>
      <c r="D18" s="791"/>
      <c r="E18" s="791"/>
      <c r="F18" s="791"/>
      <c r="G18" s="797" t="s">
        <v>221</v>
      </c>
      <c r="H18" s="109"/>
      <c r="J18" s="94"/>
      <c r="K18" s="94"/>
      <c r="L18" s="94"/>
    </row>
    <row r="19" spans="1:12" s="109" customFormat="1" ht="27" x14ac:dyDescent="0.2">
      <c r="A19" s="132"/>
      <c r="B19" s="492" t="s">
        <v>222</v>
      </c>
      <c r="C19" s="753"/>
      <c r="D19" s="792"/>
      <c r="E19" s="792"/>
      <c r="F19" s="792"/>
      <c r="G19" s="798"/>
    </row>
    <row r="20" spans="1:12" ht="222.75" customHeight="1" x14ac:dyDescent="0.2">
      <c r="B20" s="512" t="s">
        <v>223</v>
      </c>
      <c r="C20" s="110"/>
      <c r="D20" s="148"/>
      <c r="E20" s="148"/>
      <c r="F20" s="148"/>
      <c r="G20" s="432" t="s">
        <v>224</v>
      </c>
      <c r="H20" s="109"/>
      <c r="J20" s="94"/>
      <c r="K20" s="94"/>
      <c r="L20" s="94"/>
    </row>
    <row r="21" spans="1:12" ht="57" x14ac:dyDescent="0.2">
      <c r="B21" s="183" t="s">
        <v>225</v>
      </c>
      <c r="C21" s="180" t="s">
        <v>226</v>
      </c>
      <c r="D21" s="180" t="s">
        <v>208</v>
      </c>
      <c r="E21" s="180" t="s">
        <v>227</v>
      </c>
      <c r="F21" s="182" t="s">
        <v>228</v>
      </c>
      <c r="G21" s="180" t="s">
        <v>211</v>
      </c>
      <c r="H21" s="109"/>
      <c r="J21" s="94"/>
      <c r="K21" s="94"/>
      <c r="L21" s="94"/>
    </row>
    <row r="22" spans="1:12" s="95" customFormat="1" ht="54" x14ac:dyDescent="0.2">
      <c r="B22" s="133" t="s">
        <v>229</v>
      </c>
      <c r="C22" s="752"/>
      <c r="D22" s="791"/>
      <c r="E22" s="791"/>
      <c r="F22" s="791"/>
      <c r="G22" s="797" t="s">
        <v>230</v>
      </c>
      <c r="H22" s="109"/>
    </row>
    <row r="23" spans="1:12" s="95" customFormat="1" ht="27" x14ac:dyDescent="0.2">
      <c r="B23" s="493" t="s">
        <v>231</v>
      </c>
      <c r="C23" s="753"/>
      <c r="D23" s="792"/>
      <c r="E23" s="792"/>
      <c r="F23" s="792"/>
      <c r="G23" s="799"/>
      <c r="H23" s="109"/>
    </row>
    <row r="24" spans="1:12" s="95" customFormat="1" ht="40.5" x14ac:dyDescent="0.2">
      <c r="B24" s="462" t="s">
        <v>232</v>
      </c>
      <c r="C24" s="752"/>
      <c r="D24" s="791"/>
      <c r="E24" s="791"/>
      <c r="F24" s="791"/>
      <c r="G24" s="799"/>
      <c r="H24" s="109"/>
    </row>
    <row r="25" spans="1:12" s="99" customFormat="1" ht="54" x14ac:dyDescent="0.2">
      <c r="B25" s="281" t="s">
        <v>233</v>
      </c>
      <c r="C25" s="784"/>
      <c r="D25" s="793"/>
      <c r="E25" s="793"/>
      <c r="F25" s="793"/>
      <c r="G25" s="799"/>
      <c r="H25" s="109"/>
    </row>
    <row r="26" spans="1:12" s="99" customFormat="1" ht="27" x14ac:dyDescent="0.2">
      <c r="B26" s="498" t="s">
        <v>234</v>
      </c>
      <c r="C26" s="753"/>
      <c r="D26" s="792"/>
      <c r="E26" s="792"/>
      <c r="F26" s="792"/>
      <c r="G26" s="799"/>
      <c r="H26" s="109"/>
    </row>
    <row r="27" spans="1:12" s="95" customFormat="1" ht="40.5" x14ac:dyDescent="0.2">
      <c r="B27" s="280" t="s">
        <v>235</v>
      </c>
      <c r="C27" s="752"/>
      <c r="D27" s="791"/>
      <c r="E27" s="791"/>
      <c r="F27" s="791"/>
      <c r="G27" s="799"/>
      <c r="H27" s="109"/>
    </row>
    <row r="28" spans="1:12" s="95" customFormat="1" ht="81" customHeight="1" x14ac:dyDescent="0.2">
      <c r="B28" s="129" t="s">
        <v>236</v>
      </c>
      <c r="C28" s="753"/>
      <c r="D28" s="792"/>
      <c r="E28" s="792"/>
      <c r="F28" s="792"/>
      <c r="G28" s="799"/>
      <c r="H28" s="109"/>
    </row>
    <row r="29" spans="1:12" s="95" customFormat="1" ht="46.5" customHeight="1" x14ac:dyDescent="0.2">
      <c r="B29" s="133" t="s">
        <v>237</v>
      </c>
      <c r="C29" s="752"/>
      <c r="D29" s="791"/>
      <c r="E29" s="791"/>
      <c r="F29" s="791"/>
      <c r="G29" s="799"/>
      <c r="H29" s="109"/>
    </row>
    <row r="30" spans="1:12" s="95" customFormat="1" ht="40.5" x14ac:dyDescent="0.2">
      <c r="B30" s="431" t="s">
        <v>238</v>
      </c>
      <c r="C30" s="784"/>
      <c r="D30" s="793"/>
      <c r="E30" s="793"/>
      <c r="F30" s="793"/>
      <c r="G30" s="799"/>
      <c r="H30" s="109"/>
    </row>
    <row r="31" spans="1:12" s="95" customFormat="1" ht="27" x14ac:dyDescent="0.2">
      <c r="B31" s="494" t="s">
        <v>234</v>
      </c>
      <c r="C31" s="753"/>
      <c r="D31" s="792"/>
      <c r="E31" s="792"/>
      <c r="F31" s="792"/>
      <c r="G31" s="799"/>
      <c r="H31" s="109"/>
    </row>
    <row r="32" spans="1:12" s="95" customFormat="1" ht="54" x14ac:dyDescent="0.2">
      <c r="B32" s="133" t="s">
        <v>239</v>
      </c>
      <c r="C32" s="752"/>
      <c r="D32" s="791"/>
      <c r="E32" s="791"/>
      <c r="F32" s="791"/>
      <c r="G32" s="799"/>
      <c r="H32" s="109"/>
    </row>
    <row r="33" spans="2:12" s="95" customFormat="1" ht="27" x14ac:dyDescent="0.2">
      <c r="B33" s="495" t="s">
        <v>240</v>
      </c>
      <c r="C33" s="753"/>
      <c r="D33" s="792"/>
      <c r="E33" s="792"/>
      <c r="F33" s="792"/>
      <c r="G33" s="799"/>
      <c r="H33" s="109"/>
    </row>
    <row r="34" spans="2:12" s="95" customFormat="1" ht="170.25" customHeight="1" x14ac:dyDescent="0.2">
      <c r="B34" s="282" t="s">
        <v>241</v>
      </c>
      <c r="C34" s="752"/>
      <c r="D34" s="791"/>
      <c r="E34" s="791"/>
      <c r="F34" s="791"/>
      <c r="G34" s="799"/>
      <c r="H34" s="109"/>
    </row>
    <row r="35" spans="2:12" s="95" customFormat="1" ht="27" x14ac:dyDescent="0.2">
      <c r="B35" s="496" t="s">
        <v>234</v>
      </c>
      <c r="C35" s="753"/>
      <c r="D35" s="792"/>
      <c r="E35" s="792"/>
      <c r="F35" s="792"/>
      <c r="G35" s="799"/>
      <c r="H35" s="109"/>
    </row>
    <row r="36" spans="2:12" s="95" customFormat="1" ht="108" x14ac:dyDescent="0.25">
      <c r="B36" s="131" t="s">
        <v>242</v>
      </c>
      <c r="C36" s="104"/>
      <c r="D36" s="105"/>
      <c r="E36" s="105"/>
      <c r="F36" s="105"/>
      <c r="G36" s="798"/>
      <c r="H36"/>
      <c r="I36" s="95" t="b">
        <v>0</v>
      </c>
    </row>
    <row r="37" spans="2:12" ht="67.5" x14ac:dyDescent="0.25">
      <c r="B37" s="185" t="s">
        <v>243</v>
      </c>
      <c r="C37" s="186" t="s">
        <v>207</v>
      </c>
      <c r="D37" s="180" t="s">
        <v>208</v>
      </c>
      <c r="E37" s="187" t="s">
        <v>244</v>
      </c>
      <c r="F37" s="187" t="s">
        <v>245</v>
      </c>
      <c r="G37" s="180" t="s">
        <v>211</v>
      </c>
      <c r="H37"/>
      <c r="J37" s="94"/>
      <c r="K37" s="94"/>
      <c r="L37" s="94"/>
    </row>
    <row r="38" spans="2:12" ht="135" x14ac:dyDescent="0.25">
      <c r="B38" s="130" t="s">
        <v>246</v>
      </c>
      <c r="C38" s="752"/>
      <c r="D38" s="791"/>
      <c r="E38" s="791"/>
      <c r="F38" s="791"/>
      <c r="G38" s="797" t="s">
        <v>247</v>
      </c>
      <c r="H38"/>
      <c r="I38" s="94" t="b">
        <v>0</v>
      </c>
      <c r="J38" s="94"/>
      <c r="K38" s="94"/>
      <c r="L38" s="94"/>
    </row>
    <row r="39" spans="2:12" ht="41.25" x14ac:dyDescent="0.25">
      <c r="B39" s="497" t="s">
        <v>248</v>
      </c>
      <c r="C39" s="753"/>
      <c r="D39" s="792"/>
      <c r="E39" s="792"/>
      <c r="F39" s="792"/>
      <c r="G39" s="798"/>
      <c r="H39"/>
      <c r="J39" s="94"/>
      <c r="K39" s="94"/>
      <c r="L39" s="94"/>
    </row>
    <row r="40" spans="2:12" ht="67.5" x14ac:dyDescent="0.25">
      <c r="B40" s="185" t="s">
        <v>249</v>
      </c>
      <c r="C40" s="186" t="s">
        <v>207</v>
      </c>
      <c r="D40" s="187" t="s">
        <v>250</v>
      </c>
      <c r="E40" s="187" t="s">
        <v>251</v>
      </c>
      <c r="F40" s="187" t="s">
        <v>252</v>
      </c>
      <c r="G40" s="180" t="s">
        <v>211</v>
      </c>
      <c r="H40"/>
      <c r="J40" s="94"/>
      <c r="K40" s="94"/>
      <c r="L40" s="94"/>
    </row>
    <row r="41" spans="2:12" s="95" customFormat="1" ht="135" customHeight="1" x14ac:dyDescent="0.25">
      <c r="B41" s="130" t="s">
        <v>253</v>
      </c>
      <c r="C41" s="752"/>
      <c r="D41" s="791"/>
      <c r="E41" s="791"/>
      <c r="F41" s="791"/>
      <c r="G41" s="797" t="s">
        <v>247</v>
      </c>
      <c r="H41"/>
      <c r="I41" s="95" t="b">
        <v>1</v>
      </c>
    </row>
    <row r="42" spans="2:12" s="95" customFormat="1" ht="41.25" x14ac:dyDescent="0.25">
      <c r="B42" s="499" t="s">
        <v>254</v>
      </c>
      <c r="C42" s="753"/>
      <c r="D42" s="792"/>
      <c r="E42" s="792"/>
      <c r="F42" s="792"/>
      <c r="G42" s="798"/>
      <c r="H42"/>
    </row>
    <row r="43" spans="2:12" s="95" customFormat="1" ht="85.5" x14ac:dyDescent="0.25">
      <c r="B43" s="225" t="s">
        <v>255</v>
      </c>
      <c r="C43" s="752"/>
      <c r="D43" s="791"/>
      <c r="E43" s="791"/>
      <c r="F43" s="791"/>
      <c r="G43" s="797" t="s">
        <v>247</v>
      </c>
      <c r="H43"/>
      <c r="I43" s="95" t="b">
        <v>0</v>
      </c>
    </row>
    <row r="44" spans="2:12" s="95" customFormat="1" ht="41.25" x14ac:dyDescent="0.25">
      <c r="B44" s="500" t="s">
        <v>256</v>
      </c>
      <c r="C44" s="753"/>
      <c r="D44" s="792"/>
      <c r="E44" s="792"/>
      <c r="F44" s="792"/>
      <c r="G44" s="798"/>
      <c r="H44"/>
    </row>
    <row r="45" spans="2:12" x14ac:dyDescent="0.2">
      <c r="F45" s="98"/>
      <c r="G45" s="98"/>
      <c r="H45" s="98"/>
    </row>
    <row r="46" spans="2:12" x14ac:dyDescent="0.2"/>
    <row r="47" spans="2:12" x14ac:dyDescent="0.2"/>
  </sheetData>
  <sheetProtection algorithmName="SHA-512" hashValue="EV2THjh6rZcj03nVnKNol5S8dkaZR89hxALPDX8YppHleEWB2Fn4IYoNYy60/BekxnJJ+Io2qfwp3xnAqeEE8w==" saltValue="oobSgIXqLjyAbI4hsKCddA==" spinCount="100000" sheet="1" objects="1" scenarios="1" selectLockedCells="1"/>
  <mergeCells count="52">
    <mergeCell ref="G14:G16"/>
    <mergeCell ref="F14:F16"/>
    <mergeCell ref="F34:F35"/>
    <mergeCell ref="F29:F31"/>
    <mergeCell ref="G43:G44"/>
    <mergeCell ref="G38:G39"/>
    <mergeCell ref="F41:F42"/>
    <mergeCell ref="G41:G42"/>
    <mergeCell ref="F32:F33"/>
    <mergeCell ref="G22:G36"/>
    <mergeCell ref="F27:F28"/>
    <mergeCell ref="C43:C44"/>
    <mergeCell ref="C38:C39"/>
    <mergeCell ref="D43:D44"/>
    <mergeCell ref="E43:E44"/>
    <mergeCell ref="F43:F44"/>
    <mergeCell ref="D38:D39"/>
    <mergeCell ref="E38:E39"/>
    <mergeCell ref="F38:F39"/>
    <mergeCell ref="C41:C42"/>
    <mergeCell ref="D41:D42"/>
    <mergeCell ref="E41:E42"/>
    <mergeCell ref="C22:C23"/>
    <mergeCell ref="C32:C33"/>
    <mergeCell ref="C27:C28"/>
    <mergeCell ref="C29:C31"/>
    <mergeCell ref="G18:G19"/>
    <mergeCell ref="F18:F19"/>
    <mergeCell ref="D22:D23"/>
    <mergeCell ref="E22:E23"/>
    <mergeCell ref="F22:F23"/>
    <mergeCell ref="F24:F26"/>
    <mergeCell ref="D32:D33"/>
    <mergeCell ref="E32:E33"/>
    <mergeCell ref="D24:D26"/>
    <mergeCell ref="E24:E26"/>
    <mergeCell ref="C9:E9"/>
    <mergeCell ref="C10:E10"/>
    <mergeCell ref="C34:C35"/>
    <mergeCell ref="D34:D35"/>
    <mergeCell ref="E34:E35"/>
    <mergeCell ref="D14:D16"/>
    <mergeCell ref="C14:C16"/>
    <mergeCell ref="E14:E16"/>
    <mergeCell ref="D29:D31"/>
    <mergeCell ref="E29:E31"/>
    <mergeCell ref="D27:D28"/>
    <mergeCell ref="E27:E28"/>
    <mergeCell ref="C18:C19"/>
    <mergeCell ref="E18:E19"/>
    <mergeCell ref="D18:D19"/>
    <mergeCell ref="C24:C26"/>
  </mergeCells>
  <conditionalFormatting sqref="C13:C16 C18:C20">
    <cfRule type="containsBlanks" dxfId="114" priority="390">
      <formula>LEN(TRIM(C13))=0</formula>
    </cfRule>
  </conditionalFormatting>
  <conditionalFormatting sqref="C22 C24 C27 C29 C32 C34 C36 C38 C41 C43">
    <cfRule type="containsBlanks" dxfId="113" priority="315">
      <formula>LEN(TRIM(C22))=0</formula>
    </cfRule>
  </conditionalFormatting>
  <conditionalFormatting sqref="D13:D15 D18 D20 D22 D24 D27 D29 D32 D34 D36">
    <cfRule type="expression" dxfId="112" priority="79">
      <formula>NOT(ISBLANK($D13))</formula>
    </cfRule>
  </conditionalFormatting>
  <conditionalFormatting sqref="D38">
    <cfRule type="expression" dxfId="111" priority="67">
      <formula>NOT(ISBLANK($D38))</formula>
    </cfRule>
  </conditionalFormatting>
  <conditionalFormatting sqref="D41">
    <cfRule type="expression" dxfId="110" priority="59">
      <formula>NOT(ISBLANK($D41))</formula>
    </cfRule>
  </conditionalFormatting>
  <conditionalFormatting sqref="D43">
    <cfRule type="expression" dxfId="109" priority="55">
      <formula>NOT(ISBLANK($D43))</formula>
    </cfRule>
  </conditionalFormatting>
  <conditionalFormatting sqref="D24:F24 D27:F27 D29:F29 D32:F32 D34:F34 D36:F36 D18:F18 D13:F15 D20:F20 D22:F22 D38:F38 D41:F41 D43:F43">
    <cfRule type="expression" dxfId="108" priority="311">
      <formula>$C13="YES"</formula>
    </cfRule>
  </conditionalFormatting>
  <conditionalFormatting sqref="E13:E15 E22 E24 E27 E29 E32 E34 E36">
    <cfRule type="expression" dxfId="107" priority="69">
      <formula>NOT(ISBLANK($E13))</formula>
    </cfRule>
  </conditionalFormatting>
  <conditionalFormatting sqref="E18 E20">
    <cfRule type="expression" dxfId="106" priority="51">
      <formula>NOT(ISBLANK($E18))</formula>
    </cfRule>
  </conditionalFormatting>
  <conditionalFormatting sqref="E38">
    <cfRule type="expression" dxfId="105" priority="61">
      <formula>NOT(ISBLANK($E38))</formula>
    </cfRule>
  </conditionalFormatting>
  <conditionalFormatting sqref="E41">
    <cfRule type="expression" dxfId="104" priority="57">
      <formula>NOT(ISBLANK($E41))</formula>
    </cfRule>
  </conditionalFormatting>
  <conditionalFormatting sqref="E43">
    <cfRule type="expression" dxfId="103" priority="53">
      <formula>NOT(ISBLANK($E43))</formula>
    </cfRule>
  </conditionalFormatting>
  <conditionalFormatting sqref="F24 F27 F29 F32 F34 F36">
    <cfRule type="expression" dxfId="102" priority="310">
      <formula>NOT(ISBLANK($F24))</formula>
    </cfRule>
  </conditionalFormatting>
  <conditionalFormatting sqref="F13:G15">
    <cfRule type="expression" dxfId="101" priority="7">
      <formula>NOT(ISBLANK($F13))</formula>
    </cfRule>
  </conditionalFormatting>
  <conditionalFormatting sqref="F18:G18">
    <cfRule type="expression" dxfId="100" priority="81">
      <formula>NOT(ISBLANK($F18))</formula>
    </cfRule>
  </conditionalFormatting>
  <conditionalFormatting sqref="F20:G20">
    <cfRule type="expression" dxfId="99" priority="5">
      <formula>NOT(ISBLANK($F20))</formula>
    </cfRule>
  </conditionalFormatting>
  <conditionalFormatting sqref="F22:G22">
    <cfRule type="expression" dxfId="98" priority="68">
      <formula>NOT(ISBLANK($F22))</formula>
    </cfRule>
  </conditionalFormatting>
  <conditionalFormatting sqref="F38:G38">
    <cfRule type="expression" dxfId="97" priority="60">
      <formula>NOT(ISBLANK($F38))</formula>
    </cfRule>
  </conditionalFormatting>
  <conditionalFormatting sqref="F41:G41">
    <cfRule type="expression" dxfId="96" priority="4">
      <formula>NOT(ISBLANK($F41))</formula>
    </cfRule>
  </conditionalFormatting>
  <conditionalFormatting sqref="F43:G43">
    <cfRule type="expression" dxfId="95" priority="2">
      <formula>NOT(ISBLANK($F43))</formula>
    </cfRule>
  </conditionalFormatting>
  <dataValidations count="1">
    <dataValidation type="list" allowBlank="1" showInputMessage="1" showErrorMessage="1" sqref="C13:C16 C18:C20 C22:C36 C38:C39 C41:C44" xr:uid="{86F55A97-DBD2-4C8E-8AC3-8BFB26D0D6C3}">
      <formula1>"Yes,No"</formula1>
    </dataValidation>
  </dataValidations>
  <hyperlinks>
    <hyperlink ref="B6" r:id="rId1" xr:uid="{5E91CF40-3CEC-429A-B01B-ECD9D0DF6C17}"/>
    <hyperlink ref="B23" r:id="rId2" display="https://www.dwi.gov.uk/private-water-supplies/ _x000a_" xr:uid="{469C1E98-CD77-4BE4-BAEA-C2B768745D99}"/>
    <hyperlink ref="B33" r:id="rId3" display="https://environment.data.gov.uk/farmers/ _x000a_" xr:uid="{E4D8476B-46FE-47AF-98B4-453262B1FC7B}"/>
    <hyperlink ref="B5" r:id="rId4" xr:uid="{54A5DDC3-0F75-4A40-B5AD-B5B51A5B628B}"/>
    <hyperlink ref="B42" r:id="rId5" display="https://www.gov.uk/government/publications/the-uk-forestry-standard _x000a_" xr:uid="{EFD30786-C77F-40FB-A2B2-4BE159D815C7}"/>
    <hyperlink ref="B44" r:id="rId6" display="https://www.alerc.org.uk/lerc-finder.html _x000a_" xr:uid="{560C9CA6-4502-4128-A056-EDBD2F504DEA}"/>
    <hyperlink ref="B31" r:id="rId7" display="https://www.forestergis.com/Apps/MapBrowserdev/" xr:uid="{DD1A658E-BF0A-406F-AB1C-0A220DD277F5}"/>
    <hyperlink ref="B26" r:id="rId8" display="https://www.gov.uk/guidance/use-the-land-information-search" xr:uid="{2356A983-DEB8-484B-8041-003EB3352B3D}"/>
    <hyperlink ref="B35" r:id="rId9" display="https://www.forestergis.com/Apps/MapBrowserdev/" xr:uid="{679ABA90-DCA2-494C-9ABE-4645A28A385A}"/>
    <hyperlink ref="B19" r:id="rId10" display="https://magic.defra.gov.uk/magicmap.aspx" xr:uid="{689EF7F8-295C-4573-AB1E-9943E3251CC5}"/>
    <hyperlink ref="B39" r:id="rId11" display="https://magic.defra.gov.uk/MagicMap.aspx" xr:uid="{CC5EFA9D-F3D0-40C8-AF2C-4DA2653558E3}"/>
    <hyperlink ref="B16" r:id="rId12" xr:uid="{76C747A9-C6EC-45F0-ACAA-B5F412257B7C}"/>
  </hyperlinks>
  <pageMargins left="0.70866141732283472" right="0.70866141732283472" top="0.74803149606299213" bottom="0.74803149606299213" header="0.31496062992125984" footer="0.31496062992125984"/>
  <pageSetup paperSize="9" scale="37" fitToHeight="0" orientation="portrait" r:id="rId13"/>
  <headerFooter>
    <oddHeader>&amp;L&amp;"Verdana,Bold"&amp;20Woodland Creation Plan 4 - Environmental Checks&amp;R&amp;G</oddHeader>
    <oddFooter>&amp;L&amp;D&amp;C&amp;A&amp;REWCO Application Form - Page &amp;P of &amp;N</oddFooter>
  </headerFooter>
  <drawing r:id="rId14"/>
  <legacyDrawingHF r:id="rId15"/>
  <extLst>
    <ext xmlns:x14="http://schemas.microsoft.com/office/spreadsheetml/2009/9/main" uri="{78C0D931-6437-407d-A8EE-F0AAD7539E65}">
      <x14:conditionalFormattings>
        <x14:conditionalFormatting xmlns:xm="http://schemas.microsoft.com/office/excel/2006/main">
          <x14:cfRule type="expression" priority="1" id="{A783BF6A-8886-4724-B1EA-C88DFD6460F9}">
            <xm:f>'1 - Site Details'!$C$22='Look Up Data'!$A$20</xm:f>
            <x14:dxf>
              <fill>
                <patternFill>
                  <bgColor theme="2" tint="-0.499984740745262"/>
                </patternFill>
              </fill>
            </x14:dxf>
          </x14:cfRule>
          <xm:sqref>B12:G44</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C803F-DAB5-43A1-8CBA-65A40BD8186D}">
  <sheetPr codeName="Sheet8">
    <tabColor rgb="FF007390"/>
    <pageSetUpPr autoPageBreaks="0" fitToPage="1"/>
  </sheetPr>
  <dimension ref="B1:XFC43"/>
  <sheetViews>
    <sheetView showGridLines="0" showRowColHeaders="0" zoomScaleNormal="100" workbookViewId="0">
      <selection activeCell="D12" sqref="D12"/>
    </sheetView>
  </sheetViews>
  <sheetFormatPr defaultColWidth="0" defaultRowHeight="14.25" zeroHeight="1" x14ac:dyDescent="0.2"/>
  <cols>
    <col min="1" max="1" width="2.5703125" style="2" customWidth="1"/>
    <col min="2" max="2" width="30.28515625" style="2" customWidth="1"/>
    <col min="3" max="3" width="28.85546875" style="2" customWidth="1"/>
    <col min="4" max="4" width="40" style="2" customWidth="1"/>
    <col min="5" max="5" width="28.7109375" style="2" customWidth="1"/>
    <col min="6" max="6" width="21.5703125" style="2" customWidth="1"/>
    <col min="7" max="7" width="23.5703125" style="2" customWidth="1"/>
    <col min="8" max="8" width="49.85546875" style="2" customWidth="1"/>
    <col min="9" max="9" width="4" style="2" customWidth="1"/>
    <col min="10" max="10" width="0" style="2" hidden="1" customWidth="1"/>
    <col min="11" max="16381" width="8.5703125" style="2" hidden="1"/>
    <col min="16382" max="16382" width="3.140625" style="2" hidden="1" customWidth="1"/>
    <col min="16383" max="16383" width="2.5703125" style="2" hidden="1" customWidth="1"/>
    <col min="16384" max="16384" width="1.42578125" style="2" customWidth="1"/>
  </cols>
  <sheetData>
    <row r="1" spans="2:10" ht="15" customHeight="1" x14ac:dyDescent="0.2"/>
    <row r="2" spans="2:10" ht="39.950000000000003" customHeight="1" x14ac:dyDescent="0.3">
      <c r="B2" s="152" t="s">
        <v>257</v>
      </c>
      <c r="C2" s="5"/>
      <c r="D2" s="5"/>
      <c r="E2" s="5"/>
      <c r="F2" s="5"/>
    </row>
    <row r="3" spans="2:10" ht="9.9499999999999993" customHeight="1" x14ac:dyDescent="0.2">
      <c r="B3" s="4"/>
      <c r="C3" s="5"/>
      <c r="D3" s="5"/>
      <c r="E3" s="5"/>
      <c r="F3" s="5"/>
    </row>
    <row r="4" spans="2:10" ht="78" customHeight="1" x14ac:dyDescent="0.2">
      <c r="B4" s="46"/>
      <c r="C4" s="47"/>
      <c r="D4" s="47"/>
      <c r="E4" s="47"/>
      <c r="F4" s="47"/>
      <c r="G4" s="47"/>
      <c r="H4" s="48"/>
    </row>
    <row r="5" spans="2:10" ht="23.1" customHeight="1" x14ac:dyDescent="0.2"/>
    <row r="6" spans="2:10" s="95" customFormat="1" x14ac:dyDescent="0.25">
      <c r="B6" s="336" t="s">
        <v>61</v>
      </c>
      <c r="C6" s="785" t="str">
        <f>IF('1 - Site Details'!C7="","",'1 - Site Details'!C7)</f>
        <v/>
      </c>
      <c r="D6" s="787"/>
    </row>
    <row r="7" spans="2:10" s="95" customFormat="1" x14ac:dyDescent="0.25">
      <c r="B7" s="336" t="s">
        <v>62</v>
      </c>
      <c r="C7" s="785" t="str">
        <f>IF('1 - Site Details'!C8="","",'1 - Site Details'!C8)</f>
        <v/>
      </c>
      <c r="D7" s="787"/>
    </row>
    <row r="8" spans="2:10" s="95" customFormat="1" ht="20.100000000000001" customHeight="1" x14ac:dyDescent="0.25">
      <c r="B8" s="101"/>
      <c r="C8" s="111"/>
    </row>
    <row r="9" spans="2:10" s="95" customFormat="1" ht="20.100000000000001" customHeight="1" x14ac:dyDescent="0.25">
      <c r="B9" s="736" t="s">
        <v>258</v>
      </c>
      <c r="C9" s="736"/>
      <c r="D9" s="736"/>
      <c r="E9" s="736"/>
      <c r="F9" s="736"/>
      <c r="G9" s="736"/>
      <c r="H9" s="736"/>
    </row>
    <row r="10" spans="2:10" s="95" customFormat="1" ht="39" customHeight="1" x14ac:dyDescent="0.25">
      <c r="B10" s="726"/>
      <c r="C10" s="726"/>
      <c r="D10" s="726"/>
      <c r="E10" s="726"/>
      <c r="F10" s="726"/>
      <c r="G10" s="726"/>
      <c r="H10" s="726"/>
    </row>
    <row r="11" spans="2:10" s="95" customFormat="1" ht="28.5" x14ac:dyDescent="0.25">
      <c r="B11" s="800" t="s">
        <v>259</v>
      </c>
      <c r="C11" s="801"/>
      <c r="D11" s="180" t="s">
        <v>260</v>
      </c>
      <c r="E11" s="180" t="s">
        <v>261</v>
      </c>
      <c r="F11" s="180" t="s">
        <v>262</v>
      </c>
      <c r="G11" s="721" t="s">
        <v>263</v>
      </c>
      <c r="H11" s="721"/>
    </row>
    <row r="12" spans="2:10" s="95" customFormat="1" ht="30.95" customHeight="1" x14ac:dyDescent="0.25">
      <c r="B12" s="802" t="s">
        <v>1233</v>
      </c>
      <c r="C12" s="803"/>
      <c r="D12" s="147"/>
      <c r="E12" s="522"/>
      <c r="F12" s="522"/>
      <c r="G12" s="806"/>
      <c r="H12" s="806"/>
    </row>
    <row r="13" spans="2:10" s="95" customFormat="1" ht="32.1" customHeight="1" x14ac:dyDescent="0.25">
      <c r="B13" s="802" t="s">
        <v>1234</v>
      </c>
      <c r="C13" s="804"/>
      <c r="D13" s="147"/>
      <c r="E13" s="522"/>
      <c r="F13" s="522"/>
      <c r="G13" s="806"/>
      <c r="H13" s="806"/>
    </row>
    <row r="14" spans="2:10" s="95" customFormat="1" x14ac:dyDescent="0.25">
      <c r="B14" s="101"/>
      <c r="C14" s="111"/>
    </row>
    <row r="15" spans="2:10" s="95" customFormat="1" x14ac:dyDescent="0.25">
      <c r="B15" s="101"/>
      <c r="C15" s="111"/>
    </row>
    <row r="16" spans="2:10" s="95" customFormat="1" ht="20.100000000000001" customHeight="1" x14ac:dyDescent="0.25">
      <c r="B16" s="736" t="s">
        <v>264</v>
      </c>
      <c r="C16" s="736"/>
      <c r="D16" s="736"/>
      <c r="E16" s="736"/>
      <c r="F16" s="736"/>
      <c r="G16" s="736"/>
      <c r="H16" s="736"/>
      <c r="J16" s="95">
        <f>COUNT(B20:B38)</f>
        <v>0</v>
      </c>
    </row>
    <row r="17" spans="2:8" s="163" customFormat="1" ht="19.5" customHeight="1" x14ac:dyDescent="0.25">
      <c r="B17" s="805" t="s">
        <v>265</v>
      </c>
      <c r="C17" s="805"/>
      <c r="D17" s="805"/>
      <c r="E17" s="805"/>
      <c r="F17" s="805"/>
      <c r="G17" s="805"/>
      <c r="H17" s="805"/>
    </row>
    <row r="18" spans="2:8" s="94" customFormat="1" ht="57" x14ac:dyDescent="0.2">
      <c r="B18" s="180" t="s">
        <v>266</v>
      </c>
      <c r="C18" s="180" t="s">
        <v>267</v>
      </c>
      <c r="D18" s="180" t="s">
        <v>268</v>
      </c>
      <c r="E18" s="180" t="s">
        <v>269</v>
      </c>
      <c r="F18" s="180" t="s">
        <v>270</v>
      </c>
      <c r="G18" s="180" t="s">
        <v>262</v>
      </c>
      <c r="H18" s="180" t="s">
        <v>271</v>
      </c>
    </row>
    <row r="19" spans="2:8" s="94" customFormat="1" ht="13.5" x14ac:dyDescent="0.2">
      <c r="B19" s="520"/>
      <c r="C19" s="520"/>
      <c r="D19" s="520"/>
      <c r="E19" s="523"/>
      <c r="F19" s="524"/>
      <c r="G19" s="524"/>
      <c r="H19" s="520"/>
    </row>
    <row r="20" spans="2:8" s="94" customFormat="1" ht="13.5" x14ac:dyDescent="0.2">
      <c r="B20" s="520"/>
      <c r="C20" s="520"/>
      <c r="D20" s="520"/>
      <c r="E20" s="523"/>
      <c r="F20" s="524"/>
      <c r="G20" s="524"/>
      <c r="H20" s="520"/>
    </row>
    <row r="21" spans="2:8" s="94" customFormat="1" ht="13.5" x14ac:dyDescent="0.2">
      <c r="B21" s="520"/>
      <c r="C21" s="520"/>
      <c r="D21" s="520"/>
      <c r="E21" s="523"/>
      <c r="F21" s="524"/>
      <c r="G21" s="524"/>
      <c r="H21" s="520"/>
    </row>
    <row r="22" spans="2:8" s="94" customFormat="1" ht="13.5" x14ac:dyDescent="0.2">
      <c r="B22" s="520"/>
      <c r="C22" s="520"/>
      <c r="D22" s="520"/>
      <c r="E22" s="523"/>
      <c r="F22" s="524"/>
      <c r="G22" s="524"/>
      <c r="H22" s="520"/>
    </row>
    <row r="23" spans="2:8" s="94" customFormat="1" ht="13.5" x14ac:dyDescent="0.2">
      <c r="B23" s="520"/>
      <c r="C23" s="520"/>
      <c r="D23" s="520"/>
      <c r="E23" s="523"/>
      <c r="F23" s="524"/>
      <c r="G23" s="524"/>
      <c r="H23" s="520"/>
    </row>
    <row r="24" spans="2:8" s="94" customFormat="1" ht="13.5" x14ac:dyDescent="0.2">
      <c r="B24" s="520"/>
      <c r="C24" s="520"/>
      <c r="D24" s="520"/>
      <c r="E24" s="523"/>
      <c r="F24" s="524"/>
      <c r="G24" s="524"/>
      <c r="H24" s="520"/>
    </row>
    <row r="25" spans="2:8" s="94" customFormat="1" ht="13.5" x14ac:dyDescent="0.2">
      <c r="B25" s="520"/>
      <c r="C25" s="520"/>
      <c r="D25" s="520"/>
      <c r="E25" s="523"/>
      <c r="F25" s="524"/>
      <c r="G25" s="524"/>
      <c r="H25" s="520"/>
    </row>
    <row r="26" spans="2:8" s="94" customFormat="1" ht="13.5" x14ac:dyDescent="0.2">
      <c r="B26" s="520"/>
      <c r="C26" s="520"/>
      <c r="D26" s="520"/>
      <c r="E26" s="523"/>
      <c r="F26" s="524"/>
      <c r="G26" s="524"/>
      <c r="H26" s="520"/>
    </row>
    <row r="27" spans="2:8" s="94" customFormat="1" ht="13.5" x14ac:dyDescent="0.2">
      <c r="B27" s="520"/>
      <c r="C27" s="520"/>
      <c r="D27" s="520"/>
      <c r="E27" s="523"/>
      <c r="F27" s="524"/>
      <c r="G27" s="524"/>
      <c r="H27" s="520"/>
    </row>
    <row r="28" spans="2:8" s="94" customFormat="1" ht="13.5" x14ac:dyDescent="0.2">
      <c r="B28" s="520"/>
      <c r="C28" s="520"/>
      <c r="D28" s="520"/>
      <c r="E28" s="523"/>
      <c r="F28" s="524"/>
      <c r="G28" s="524"/>
      <c r="H28" s="520"/>
    </row>
    <row r="29" spans="2:8" s="94" customFormat="1" ht="13.5" x14ac:dyDescent="0.2">
      <c r="B29" s="520"/>
      <c r="C29" s="520"/>
      <c r="D29" s="520"/>
      <c r="E29" s="523"/>
      <c r="F29" s="524"/>
      <c r="G29" s="524"/>
      <c r="H29" s="520"/>
    </row>
    <row r="30" spans="2:8" s="94" customFormat="1" ht="13.5" x14ac:dyDescent="0.2">
      <c r="B30" s="520"/>
      <c r="C30" s="520"/>
      <c r="D30" s="520"/>
      <c r="E30" s="523"/>
      <c r="F30" s="524"/>
      <c r="G30" s="524"/>
      <c r="H30" s="520"/>
    </row>
    <row r="31" spans="2:8" s="94" customFormat="1" ht="13.5" x14ac:dyDescent="0.2">
      <c r="B31" s="520"/>
      <c r="C31" s="520"/>
      <c r="D31" s="520"/>
      <c r="E31" s="523"/>
      <c r="F31" s="524"/>
      <c r="G31" s="524"/>
      <c r="H31" s="520"/>
    </row>
    <row r="32" spans="2:8" s="94" customFormat="1" ht="13.5" x14ac:dyDescent="0.2">
      <c r="B32" s="520"/>
      <c r="C32" s="520"/>
      <c r="D32" s="520"/>
      <c r="E32" s="523"/>
      <c r="F32" s="524"/>
      <c r="G32" s="524"/>
      <c r="H32" s="520"/>
    </row>
    <row r="33" spans="2:8" s="94" customFormat="1" ht="13.5" x14ac:dyDescent="0.2">
      <c r="B33" s="520"/>
      <c r="C33" s="520"/>
      <c r="D33" s="520"/>
      <c r="E33" s="523"/>
      <c r="F33" s="524"/>
      <c r="G33" s="524"/>
      <c r="H33" s="520"/>
    </row>
    <row r="34" spans="2:8" s="94" customFormat="1" ht="13.5" x14ac:dyDescent="0.2">
      <c r="B34" s="520"/>
      <c r="C34" s="520"/>
      <c r="D34" s="520"/>
      <c r="E34" s="523"/>
      <c r="F34" s="524"/>
      <c r="G34" s="524"/>
      <c r="H34" s="520"/>
    </row>
    <row r="35" spans="2:8" s="94" customFormat="1" ht="13.5" x14ac:dyDescent="0.2">
      <c r="B35" s="520"/>
      <c r="C35" s="520"/>
      <c r="D35" s="520"/>
      <c r="E35" s="523"/>
      <c r="F35" s="524"/>
      <c r="G35" s="524"/>
      <c r="H35" s="520"/>
    </row>
    <row r="36" spans="2:8" s="94" customFormat="1" ht="13.5" x14ac:dyDescent="0.2">
      <c r="B36" s="520"/>
      <c r="C36" s="520"/>
      <c r="D36" s="520"/>
      <c r="E36" s="523"/>
      <c r="F36" s="524"/>
      <c r="G36" s="524"/>
      <c r="H36" s="520"/>
    </row>
    <row r="37" spans="2:8" s="94" customFormat="1" ht="13.5" x14ac:dyDescent="0.2">
      <c r="B37" s="520"/>
      <c r="C37" s="520"/>
      <c r="D37" s="520"/>
      <c r="E37" s="523"/>
      <c r="F37" s="524"/>
      <c r="G37" s="524"/>
      <c r="H37" s="520"/>
    </row>
    <row r="38" spans="2:8" s="94" customFormat="1" ht="13.5" x14ac:dyDescent="0.2">
      <c r="B38" s="520"/>
      <c r="C38" s="520"/>
      <c r="D38" s="520"/>
      <c r="E38" s="523"/>
      <c r="F38" s="524"/>
      <c r="G38" s="524"/>
      <c r="H38" s="520"/>
    </row>
    <row r="39" spans="2:8" s="94" customFormat="1" ht="13.5" x14ac:dyDescent="0.2">
      <c r="G39" s="113"/>
    </row>
    <row r="40" spans="2:8" s="94" customFormat="1" ht="13.5" x14ac:dyDescent="0.2">
      <c r="G40" s="113"/>
    </row>
    <row r="41" spans="2:8" s="94" customFormat="1" ht="13.5" x14ac:dyDescent="0.2">
      <c r="G41" s="113"/>
    </row>
    <row r="42" spans="2:8" s="94" customFormat="1" ht="13.5" hidden="1" x14ac:dyDescent="0.2">
      <c r="G42" s="113"/>
    </row>
    <row r="43" spans="2:8" s="94" customFormat="1" ht="13.5" hidden="1" x14ac:dyDescent="0.2"/>
  </sheetData>
  <sheetProtection algorithmName="SHA-512" hashValue="/IyjJpvUODyl8XsGtVtlkntHf6vYXptz1V4IVzXm0C8nfEZy+yy2AN/skewNfyoz0JiPgPbMEGorHzbWaoYnoA==" saltValue="LglN/i9sskOUHWbD7LvHoA==" spinCount="100000" sheet="1" objects="1" scenarios="1" selectLockedCells="1"/>
  <mergeCells count="12">
    <mergeCell ref="B16:H16"/>
    <mergeCell ref="B17:H17"/>
    <mergeCell ref="G11:H11"/>
    <mergeCell ref="G12:H12"/>
    <mergeCell ref="G13:H13"/>
    <mergeCell ref="C7:D7"/>
    <mergeCell ref="C6:D6"/>
    <mergeCell ref="B11:C11"/>
    <mergeCell ref="B12:C12"/>
    <mergeCell ref="B13:C13"/>
    <mergeCell ref="B10:H10"/>
    <mergeCell ref="B9:H9"/>
  </mergeCells>
  <conditionalFormatting sqref="D12:H13 B19:H38">
    <cfRule type="containsBlanks" dxfId="93" priority="7">
      <formula>LEN(TRIM(B12))=0</formula>
    </cfRule>
  </conditionalFormatting>
  <dataValidations count="2">
    <dataValidation type="list" allowBlank="1" showInputMessage="1" showErrorMessage="1" sqref="G14:H14" xr:uid="{B8308319-F287-4B9A-B581-A4A93899D8CC}">
      <formula1>"I have submitted evidence of the completed checks"</formula1>
    </dataValidation>
    <dataValidation type="date" operator="greaterThan" allowBlank="1" showInputMessage="1" showErrorMessage="1" errorTitle="Invalid date format" error="Please enter a date in the format DD/MM/YYYY." sqref="E12:F14 F19:G38" xr:uid="{DFB01F4B-4826-4371-A2D3-54201FB80D98}">
      <formula1>1</formula1>
    </dataValidation>
  </dataValidations>
  <hyperlinks>
    <hyperlink ref="B12:C12" r:id="rId1" display="https://www.alerc.org.uk/lerc-finder.html" xr:uid="{81ED450B-17BE-4421-9C74-642A754B68F9}"/>
    <hyperlink ref="B13:C13" r:id="rId2" display="https://algao.org.uk/algao-uk/orgs" xr:uid="{08F91BAC-9E79-475A-8E4C-32FAEBC88942}"/>
  </hyperlinks>
  <pageMargins left="0.70866141732283472" right="0.70866141732283472" top="0.74803149606299213" bottom="0.74803149606299213" header="0.31496062992125984" footer="0.31496062992125984"/>
  <pageSetup paperSize="9" scale="38" fitToHeight="0" orientation="portrait" r:id="rId3"/>
  <headerFooter>
    <oddHeader>&amp;L&amp;"Verdana,Bold"&amp;20Woodland Creation Plan 5 - Contacts&amp;R&amp;G</oddHeader>
    <oddFooter>&amp;L&amp;D&amp;C&amp;A&amp;REWCO Application Form - Page &amp;P of &amp;N</oddFooter>
  </headerFooter>
  <drawing r:id="rId4"/>
  <legacyDrawingHF r:id="rId5"/>
  <extLst>
    <ext xmlns:x14="http://schemas.microsoft.com/office/spreadsheetml/2009/9/main" uri="{78C0D931-6437-407d-A8EE-F0AAD7539E65}">
      <x14:conditionalFormattings>
        <x14:conditionalFormatting xmlns:xm="http://schemas.microsoft.com/office/excel/2006/main">
          <x14:cfRule type="expression" priority="2" id="{7E117CB2-8DC1-4705-88E7-C93C1AAF26A6}">
            <xm:f>'1 - Site Details'!$C$22='Look Up Data'!$A$20</xm:f>
            <x14:dxf>
              <fill>
                <patternFill>
                  <bgColor theme="2" tint="-0.499984740745262"/>
                </patternFill>
              </fill>
            </x14:dxf>
          </x14:cfRule>
          <xm:sqref>B9:H13 B16:H38</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DFACF887-A2A1-42FC-93CC-BF2194193507}">
          <x14:formula1>
            <xm:f>'Look Up Data'!$P$4</xm:f>
          </x14:formula1>
          <xm:sqref>G12:H13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BAFC2-C1DF-4333-915B-B597A6E4CC90}">
  <sheetPr codeName="Sheet3">
    <tabColor rgb="FFB94917"/>
    <pageSetUpPr autoPageBreaks="0" fitToPage="1"/>
  </sheetPr>
  <dimension ref="A1:K124"/>
  <sheetViews>
    <sheetView showGridLines="0" showRowColHeaders="0" zoomScaleNormal="100" workbookViewId="0">
      <selection activeCell="G2" sqref="G2"/>
    </sheetView>
  </sheetViews>
  <sheetFormatPr defaultColWidth="0" defaultRowHeight="12.75" zeroHeight="1" x14ac:dyDescent="0.2"/>
  <cols>
    <col min="1" max="1" width="2.5703125" style="6" customWidth="1"/>
    <col min="2" max="2" width="29" style="6" bestFit="1" customWidth="1"/>
    <col min="3" max="3" width="31" style="6" bestFit="1" customWidth="1"/>
    <col min="4" max="4" width="16.140625" style="6" customWidth="1"/>
    <col min="5" max="5" width="17.85546875" style="6" hidden="1" customWidth="1"/>
    <col min="6" max="6" width="8.5703125" style="6" customWidth="1"/>
    <col min="7" max="7" width="26.140625" style="6" bestFit="1" customWidth="1"/>
    <col min="8" max="8" width="27.140625" style="6" bestFit="1" customWidth="1"/>
    <col min="9" max="9" width="16.140625" style="6" bestFit="1" customWidth="1"/>
    <col min="10" max="10" width="4.42578125" style="6" hidden="1" customWidth="1"/>
    <col min="11" max="11" width="5.42578125" style="6" customWidth="1"/>
    <col min="12" max="16384" width="8.5703125" style="6" hidden="1"/>
  </cols>
  <sheetData>
    <row r="1" spans="1:10" ht="15" customHeight="1" x14ac:dyDescent="0.2">
      <c r="A1" s="815"/>
      <c r="B1" s="815"/>
      <c r="C1" s="55"/>
      <c r="D1" s="55"/>
      <c r="E1" s="55"/>
      <c r="F1" s="815"/>
      <c r="G1" s="815"/>
      <c r="H1" s="55"/>
      <c r="I1" s="55"/>
      <c r="J1" s="55"/>
    </row>
    <row r="2" spans="1:10" ht="39.950000000000003" customHeight="1" x14ac:dyDescent="0.3">
      <c r="A2" s="55"/>
      <c r="B2" s="824" t="s">
        <v>272</v>
      </c>
      <c r="C2" s="824"/>
      <c r="D2" s="824"/>
      <c r="E2" s="824"/>
      <c r="F2" s="824"/>
      <c r="G2" s="57"/>
      <c r="H2" s="55"/>
      <c r="I2" s="55"/>
      <c r="J2" s="55"/>
    </row>
    <row r="3" spans="1:10" x14ac:dyDescent="0.2">
      <c r="A3" s="815"/>
      <c r="B3" s="815"/>
      <c r="C3" s="55"/>
      <c r="D3" s="55"/>
      <c r="E3" s="55"/>
      <c r="F3" s="816"/>
      <c r="G3" s="816"/>
      <c r="H3" s="55"/>
      <c r="I3" s="55"/>
      <c r="J3" s="55"/>
    </row>
    <row r="4" spans="1:10" ht="108.95" customHeight="1" x14ac:dyDescent="0.2">
      <c r="A4" s="55"/>
      <c r="B4" s="817"/>
      <c r="C4" s="818"/>
      <c r="D4" s="818"/>
      <c r="E4" s="818"/>
      <c r="F4" s="818"/>
      <c r="G4" s="818"/>
      <c r="H4" s="818"/>
      <c r="I4" s="819"/>
      <c r="J4" s="55"/>
    </row>
    <row r="5" spans="1:10" ht="8.4499999999999993" customHeight="1" x14ac:dyDescent="0.2">
      <c r="A5" s="55"/>
      <c r="B5" s="555"/>
      <c r="C5" s="555"/>
      <c r="D5" s="555"/>
      <c r="E5" s="555"/>
      <c r="F5" s="555"/>
      <c r="G5" s="555"/>
      <c r="H5" s="555"/>
      <c r="I5" s="555"/>
      <c r="J5" s="55"/>
    </row>
    <row r="6" spans="1:10" ht="21.95" customHeight="1" x14ac:dyDescent="0.2">
      <c r="A6" s="55"/>
      <c r="B6" s="820" t="s">
        <v>273</v>
      </c>
      <c r="C6" s="821"/>
      <c r="D6" s="821"/>
      <c r="E6" s="821"/>
      <c r="F6" s="821"/>
      <c r="G6" s="821"/>
      <c r="H6" s="822"/>
      <c r="I6" s="57"/>
      <c r="J6" s="55"/>
    </row>
    <row r="7" spans="1:10" ht="17.45" customHeight="1" x14ac:dyDescent="0.2">
      <c r="A7" s="815"/>
      <c r="B7" s="815"/>
      <c r="C7" s="55"/>
      <c r="D7" s="55"/>
      <c r="E7" s="55"/>
      <c r="F7" s="815"/>
      <c r="G7" s="815"/>
      <c r="H7" s="55"/>
      <c r="I7" s="55"/>
      <c r="J7" s="55"/>
    </row>
    <row r="8" spans="1:10" ht="15" x14ac:dyDescent="0.2">
      <c r="A8" s="55"/>
      <c r="B8" s="810" t="s">
        <v>274</v>
      </c>
      <c r="C8" s="810"/>
      <c r="D8" s="810"/>
      <c r="E8" s="56"/>
      <c r="F8" s="55"/>
      <c r="G8" s="810" t="s">
        <v>275</v>
      </c>
      <c r="H8" s="823"/>
      <c r="I8" s="823"/>
      <c r="J8" s="55"/>
    </row>
    <row r="9" spans="1:10" x14ac:dyDescent="0.2">
      <c r="A9" s="55"/>
      <c r="B9" s="234" t="s">
        <v>276</v>
      </c>
      <c r="C9" s="233" t="s">
        <v>277</v>
      </c>
      <c r="D9" s="235" t="s">
        <v>278</v>
      </c>
      <c r="E9" s="464"/>
      <c r="F9" s="55"/>
      <c r="G9" s="234" t="s">
        <v>276</v>
      </c>
      <c r="H9" s="233" t="s">
        <v>277</v>
      </c>
      <c r="I9" s="235" t="s">
        <v>278</v>
      </c>
      <c r="J9" s="55"/>
    </row>
    <row r="10" spans="1:10" x14ac:dyDescent="0.2">
      <c r="A10" s="55"/>
      <c r="B10" s="58" t="s">
        <v>279</v>
      </c>
      <c r="C10" s="55" t="s">
        <v>280</v>
      </c>
      <c r="D10" s="59" t="s">
        <v>281</v>
      </c>
      <c r="E10" s="465">
        <v>1</v>
      </c>
      <c r="F10" s="55"/>
      <c r="G10" s="60" t="s">
        <v>282</v>
      </c>
      <c r="H10" s="61" t="s">
        <v>283</v>
      </c>
      <c r="I10" s="62" t="s">
        <v>284</v>
      </c>
      <c r="J10" s="465">
        <v>1</v>
      </c>
    </row>
    <row r="11" spans="1:10" x14ac:dyDescent="0.2">
      <c r="A11" s="55"/>
      <c r="B11" s="60" t="s">
        <v>285</v>
      </c>
      <c r="C11" s="61" t="s">
        <v>286</v>
      </c>
      <c r="D11" s="62" t="s">
        <v>287</v>
      </c>
      <c r="E11" s="465">
        <v>1</v>
      </c>
      <c r="F11" s="55"/>
      <c r="G11" s="63" t="s">
        <v>288</v>
      </c>
      <c r="H11" s="64" t="s">
        <v>289</v>
      </c>
      <c r="I11" s="65" t="s">
        <v>290</v>
      </c>
      <c r="J11" s="465">
        <v>1</v>
      </c>
    </row>
    <row r="12" spans="1:10" x14ac:dyDescent="0.2">
      <c r="A12" s="55"/>
      <c r="B12" s="66" t="s">
        <v>291</v>
      </c>
      <c r="C12" s="67" t="s">
        <v>292</v>
      </c>
      <c r="D12" s="68" t="s">
        <v>293</v>
      </c>
      <c r="E12" s="465">
        <v>1</v>
      </c>
      <c r="F12" s="815"/>
      <c r="G12" s="815"/>
      <c r="H12" s="61"/>
      <c r="I12" s="55"/>
      <c r="J12" s="465"/>
    </row>
    <row r="13" spans="1:10" x14ac:dyDescent="0.2">
      <c r="A13" s="55"/>
      <c r="B13" s="60" t="s">
        <v>294</v>
      </c>
      <c r="C13" s="61" t="s">
        <v>295</v>
      </c>
      <c r="D13" s="62" t="s">
        <v>296</v>
      </c>
      <c r="E13" s="465">
        <v>1</v>
      </c>
      <c r="F13" s="815"/>
      <c r="G13" s="815"/>
      <c r="H13" s="61"/>
      <c r="I13" s="55"/>
      <c r="J13" s="465"/>
    </row>
    <row r="14" spans="1:10" ht="15" x14ac:dyDescent="0.2">
      <c r="A14" s="55"/>
      <c r="B14" s="60" t="s">
        <v>297</v>
      </c>
      <c r="C14" s="61" t="s">
        <v>298</v>
      </c>
      <c r="D14" s="62" t="s">
        <v>299</v>
      </c>
      <c r="E14" s="465">
        <v>1</v>
      </c>
      <c r="F14" s="55"/>
      <c r="G14" s="810" t="s">
        <v>300</v>
      </c>
      <c r="H14" s="810"/>
      <c r="I14" s="810"/>
      <c r="J14" s="465"/>
    </row>
    <row r="15" spans="1:10" x14ac:dyDescent="0.2">
      <c r="A15" s="55"/>
      <c r="B15" s="60" t="s">
        <v>301</v>
      </c>
      <c r="C15" s="61" t="s">
        <v>302</v>
      </c>
      <c r="D15" s="62" t="s">
        <v>303</v>
      </c>
      <c r="E15" s="465">
        <v>1</v>
      </c>
      <c r="F15" s="55"/>
      <c r="G15" s="236" t="s">
        <v>276</v>
      </c>
      <c r="H15" s="237" t="s">
        <v>277</v>
      </c>
      <c r="I15" s="238" t="s">
        <v>278</v>
      </c>
      <c r="J15" s="465"/>
    </row>
    <row r="16" spans="1:10" x14ac:dyDescent="0.2">
      <c r="A16" s="55"/>
      <c r="B16" s="60" t="s">
        <v>304</v>
      </c>
      <c r="C16" s="61" t="s">
        <v>305</v>
      </c>
      <c r="D16" s="62" t="s">
        <v>306</v>
      </c>
      <c r="E16" s="465">
        <v>1</v>
      </c>
      <c r="F16" s="55"/>
      <c r="G16" s="69" t="s">
        <v>307</v>
      </c>
      <c r="H16" s="189" t="s">
        <v>280</v>
      </c>
      <c r="I16" s="190" t="s">
        <v>308</v>
      </c>
      <c r="J16" s="465">
        <v>1</v>
      </c>
    </row>
    <row r="17" spans="1:10" x14ac:dyDescent="0.2">
      <c r="A17" s="55"/>
      <c r="B17" s="60" t="s">
        <v>309</v>
      </c>
      <c r="C17" s="61" t="s">
        <v>310</v>
      </c>
      <c r="D17" s="62" t="s">
        <v>311</v>
      </c>
      <c r="E17" s="465">
        <v>1</v>
      </c>
      <c r="F17" s="55"/>
      <c r="G17" s="69" t="s">
        <v>312</v>
      </c>
      <c r="H17" s="189" t="s">
        <v>280</v>
      </c>
      <c r="I17" s="190" t="s">
        <v>313</v>
      </c>
      <c r="J17" s="465">
        <v>1</v>
      </c>
    </row>
    <row r="18" spans="1:10" x14ac:dyDescent="0.2">
      <c r="A18" s="55"/>
      <c r="B18" s="60" t="s">
        <v>314</v>
      </c>
      <c r="C18" s="61" t="s">
        <v>315</v>
      </c>
      <c r="D18" s="62" t="s">
        <v>316</v>
      </c>
      <c r="E18" s="465">
        <v>1</v>
      </c>
      <c r="F18" s="55"/>
      <c r="G18" s="60" t="s">
        <v>317</v>
      </c>
      <c r="H18" s="191" t="s">
        <v>318</v>
      </c>
      <c r="I18" s="190" t="s">
        <v>319</v>
      </c>
      <c r="J18" s="465">
        <v>1</v>
      </c>
    </row>
    <row r="19" spans="1:10" x14ac:dyDescent="0.2">
      <c r="A19" s="55"/>
      <c r="B19" s="60" t="s">
        <v>320</v>
      </c>
      <c r="C19" s="61" t="s">
        <v>321</v>
      </c>
      <c r="D19" s="62" t="s">
        <v>322</v>
      </c>
      <c r="E19" s="465">
        <v>1</v>
      </c>
      <c r="F19" s="55"/>
      <c r="G19" s="60" t="s">
        <v>323</v>
      </c>
      <c r="H19" s="191" t="s">
        <v>324</v>
      </c>
      <c r="I19" s="190" t="s">
        <v>325</v>
      </c>
      <c r="J19" s="465">
        <v>1</v>
      </c>
    </row>
    <row r="20" spans="1:10" x14ac:dyDescent="0.2">
      <c r="A20" s="55"/>
      <c r="B20" s="70" t="s">
        <v>326</v>
      </c>
      <c r="C20" s="188" t="s">
        <v>327</v>
      </c>
      <c r="D20" s="71" t="s">
        <v>328</v>
      </c>
      <c r="E20" s="465">
        <v>1</v>
      </c>
      <c r="F20" s="55"/>
      <c r="G20" s="69" t="s">
        <v>329</v>
      </c>
      <c r="H20" s="191" t="s">
        <v>330</v>
      </c>
      <c r="I20" s="190" t="s">
        <v>331</v>
      </c>
      <c r="J20" s="465">
        <v>1</v>
      </c>
    </row>
    <row r="21" spans="1:10" x14ac:dyDescent="0.2">
      <c r="A21" s="55"/>
      <c r="B21" s="60" t="s">
        <v>332</v>
      </c>
      <c r="C21" s="61" t="s">
        <v>333</v>
      </c>
      <c r="D21" s="62" t="s">
        <v>334</v>
      </c>
      <c r="E21" s="465">
        <v>1</v>
      </c>
      <c r="F21" s="55"/>
      <c r="G21" s="69" t="s">
        <v>335</v>
      </c>
      <c r="H21" s="191" t="s">
        <v>336</v>
      </c>
      <c r="I21" s="190" t="s">
        <v>337</v>
      </c>
      <c r="J21" s="465">
        <v>1</v>
      </c>
    </row>
    <row r="22" spans="1:10" x14ac:dyDescent="0.2">
      <c r="A22" s="55"/>
      <c r="B22" s="60" t="s">
        <v>338</v>
      </c>
      <c r="C22" s="61" t="s">
        <v>339</v>
      </c>
      <c r="D22" s="62" t="s">
        <v>340</v>
      </c>
      <c r="E22" s="465">
        <v>1</v>
      </c>
      <c r="F22" s="55"/>
      <c r="G22" s="60" t="s">
        <v>341</v>
      </c>
      <c r="H22" s="191" t="s">
        <v>342</v>
      </c>
      <c r="I22" s="190" t="s">
        <v>343</v>
      </c>
      <c r="J22" s="465">
        <v>1</v>
      </c>
    </row>
    <row r="23" spans="1:10" ht="13.5" customHeight="1" x14ac:dyDescent="0.2">
      <c r="A23" s="55"/>
      <c r="B23" s="60" t="s">
        <v>344</v>
      </c>
      <c r="C23" s="72" t="s">
        <v>345</v>
      </c>
      <c r="D23" s="62" t="s">
        <v>346</v>
      </c>
      <c r="E23" s="465">
        <v>1</v>
      </c>
      <c r="F23" s="55"/>
      <c r="G23" s="69" t="s">
        <v>347</v>
      </c>
      <c r="H23" s="191" t="s">
        <v>348</v>
      </c>
      <c r="I23" s="190" t="s">
        <v>349</v>
      </c>
      <c r="J23" s="465">
        <v>1</v>
      </c>
    </row>
    <row r="24" spans="1:10" x14ac:dyDescent="0.2">
      <c r="A24" s="55"/>
      <c r="B24" s="60" t="s">
        <v>350</v>
      </c>
      <c r="C24" s="61" t="s">
        <v>351</v>
      </c>
      <c r="D24" s="62" t="s">
        <v>352</v>
      </c>
      <c r="E24" s="465">
        <v>1</v>
      </c>
      <c r="F24" s="55"/>
      <c r="G24" s="60" t="s">
        <v>353</v>
      </c>
      <c r="H24" s="191" t="s">
        <v>354</v>
      </c>
      <c r="I24" s="190" t="s">
        <v>355</v>
      </c>
      <c r="J24" s="465">
        <v>1</v>
      </c>
    </row>
    <row r="25" spans="1:10" x14ac:dyDescent="0.2">
      <c r="A25" s="55"/>
      <c r="B25" s="60" t="s">
        <v>356</v>
      </c>
      <c r="C25" s="61" t="s">
        <v>357</v>
      </c>
      <c r="D25" s="62" t="s">
        <v>358</v>
      </c>
      <c r="E25" s="465">
        <v>1</v>
      </c>
      <c r="F25" s="55"/>
      <c r="G25" s="69" t="s">
        <v>359</v>
      </c>
      <c r="H25" s="191" t="s">
        <v>360</v>
      </c>
      <c r="I25" s="190" t="s">
        <v>361</v>
      </c>
      <c r="J25" s="465">
        <v>1</v>
      </c>
    </row>
    <row r="26" spans="1:10" x14ac:dyDescent="0.2">
      <c r="A26" s="55"/>
      <c r="B26" s="60" t="s">
        <v>362</v>
      </c>
      <c r="C26" s="61" t="s">
        <v>363</v>
      </c>
      <c r="D26" s="62" t="s">
        <v>364</v>
      </c>
      <c r="E26" s="465">
        <v>1</v>
      </c>
      <c r="F26" s="55"/>
      <c r="G26" s="69" t="s">
        <v>365</v>
      </c>
      <c r="H26" s="191" t="s">
        <v>366</v>
      </c>
      <c r="I26" s="190" t="s">
        <v>367</v>
      </c>
      <c r="J26" s="465">
        <v>1</v>
      </c>
    </row>
    <row r="27" spans="1:10" x14ac:dyDescent="0.2">
      <c r="A27" s="55"/>
      <c r="B27" s="60" t="s">
        <v>368</v>
      </c>
      <c r="C27" s="61" t="s">
        <v>369</v>
      </c>
      <c r="D27" s="62" t="s">
        <v>370</v>
      </c>
      <c r="E27" s="465">
        <v>1</v>
      </c>
      <c r="F27" s="55"/>
      <c r="G27" s="69" t="s">
        <v>371</v>
      </c>
      <c r="H27" s="191" t="s">
        <v>372</v>
      </c>
      <c r="I27" s="190" t="s">
        <v>373</v>
      </c>
      <c r="J27" s="465">
        <v>1</v>
      </c>
    </row>
    <row r="28" spans="1:10" x14ac:dyDescent="0.2">
      <c r="A28" s="55"/>
      <c r="B28" s="60" t="s">
        <v>374</v>
      </c>
      <c r="C28" s="61" t="s">
        <v>375</v>
      </c>
      <c r="D28" s="62" t="s">
        <v>376</v>
      </c>
      <c r="E28" s="465">
        <v>1</v>
      </c>
      <c r="F28" s="55"/>
      <c r="G28" s="69" t="s">
        <v>377</v>
      </c>
      <c r="H28" s="191" t="s">
        <v>378</v>
      </c>
      <c r="I28" s="190" t="s">
        <v>379</v>
      </c>
      <c r="J28" s="465">
        <v>1</v>
      </c>
    </row>
    <row r="29" spans="1:10" x14ac:dyDescent="0.2">
      <c r="A29" s="55"/>
      <c r="B29" s="60" t="s">
        <v>380</v>
      </c>
      <c r="C29" s="61" t="s">
        <v>381</v>
      </c>
      <c r="D29" s="62" t="s">
        <v>382</v>
      </c>
      <c r="E29" s="465">
        <v>1</v>
      </c>
      <c r="F29" s="55"/>
      <c r="G29" s="60" t="s">
        <v>383</v>
      </c>
      <c r="H29" s="191" t="s">
        <v>384</v>
      </c>
      <c r="I29" s="190" t="s">
        <v>385</v>
      </c>
      <c r="J29" s="465">
        <v>1</v>
      </c>
    </row>
    <row r="30" spans="1:10" x14ac:dyDescent="0.2">
      <c r="A30" s="55"/>
      <c r="B30" s="60" t="s">
        <v>386</v>
      </c>
      <c r="C30" s="61" t="s">
        <v>387</v>
      </c>
      <c r="D30" s="62" t="s">
        <v>388</v>
      </c>
      <c r="E30" s="465">
        <v>1</v>
      </c>
      <c r="F30" s="55"/>
      <c r="G30" s="60" t="s">
        <v>389</v>
      </c>
      <c r="H30" s="191" t="s">
        <v>390</v>
      </c>
      <c r="I30" s="190" t="s">
        <v>391</v>
      </c>
      <c r="J30" s="465">
        <v>1</v>
      </c>
    </row>
    <row r="31" spans="1:10" x14ac:dyDescent="0.2">
      <c r="A31" s="55"/>
      <c r="B31" s="60" t="s">
        <v>392</v>
      </c>
      <c r="C31" s="61" t="s">
        <v>393</v>
      </c>
      <c r="D31" s="62" t="s">
        <v>394</v>
      </c>
      <c r="E31" s="465">
        <v>1</v>
      </c>
      <c r="F31" s="55"/>
      <c r="G31" s="60" t="s">
        <v>395</v>
      </c>
      <c r="H31" s="191" t="s">
        <v>396</v>
      </c>
      <c r="I31" s="190" t="s">
        <v>397</v>
      </c>
      <c r="J31" s="465">
        <v>1</v>
      </c>
    </row>
    <row r="32" spans="1:10" x14ac:dyDescent="0.2">
      <c r="A32" s="55"/>
      <c r="B32" s="60" t="s">
        <v>398</v>
      </c>
      <c r="C32" s="61" t="s">
        <v>399</v>
      </c>
      <c r="D32" s="62" t="s">
        <v>400</v>
      </c>
      <c r="E32" s="465">
        <v>1</v>
      </c>
      <c r="F32" s="55"/>
      <c r="G32" s="60" t="s">
        <v>401</v>
      </c>
      <c r="H32" s="191" t="s">
        <v>402</v>
      </c>
      <c r="I32" s="190" t="s">
        <v>403</v>
      </c>
      <c r="J32" s="465">
        <v>1</v>
      </c>
    </row>
    <row r="33" spans="1:10" x14ac:dyDescent="0.2">
      <c r="A33" s="55"/>
      <c r="B33" s="60" t="s">
        <v>404</v>
      </c>
      <c r="C33" s="61" t="s">
        <v>405</v>
      </c>
      <c r="D33" s="62" t="s">
        <v>406</v>
      </c>
      <c r="E33" s="465">
        <v>1</v>
      </c>
      <c r="F33" s="55"/>
      <c r="G33" s="60" t="s">
        <v>407</v>
      </c>
      <c r="H33" s="191" t="s">
        <v>408</v>
      </c>
      <c r="I33" s="190" t="s">
        <v>409</v>
      </c>
      <c r="J33" s="465">
        <v>1</v>
      </c>
    </row>
    <row r="34" spans="1:10" x14ac:dyDescent="0.2">
      <c r="A34" s="55"/>
      <c r="B34" s="60" t="s">
        <v>410</v>
      </c>
      <c r="C34" s="61" t="s">
        <v>411</v>
      </c>
      <c r="D34" s="62" t="s">
        <v>412</v>
      </c>
      <c r="E34" s="465">
        <v>1</v>
      </c>
      <c r="F34" s="55"/>
      <c r="G34" s="69" t="s">
        <v>413</v>
      </c>
      <c r="H34" s="191" t="s">
        <v>414</v>
      </c>
      <c r="I34" s="190" t="s">
        <v>415</v>
      </c>
      <c r="J34" s="465">
        <v>1</v>
      </c>
    </row>
    <row r="35" spans="1:10" x14ac:dyDescent="0.2">
      <c r="A35" s="55"/>
      <c r="B35" s="60" t="s">
        <v>416</v>
      </c>
      <c r="C35" s="61" t="s">
        <v>417</v>
      </c>
      <c r="D35" s="62" t="s">
        <v>418</v>
      </c>
      <c r="E35" s="465">
        <v>1</v>
      </c>
      <c r="F35" s="55"/>
      <c r="G35" s="60" t="s">
        <v>419</v>
      </c>
      <c r="H35" s="191" t="s">
        <v>420</v>
      </c>
      <c r="I35" s="190" t="s">
        <v>421</v>
      </c>
      <c r="J35" s="465">
        <v>1</v>
      </c>
    </row>
    <row r="36" spans="1:10" x14ac:dyDescent="0.2">
      <c r="A36" s="55"/>
      <c r="B36" s="60" t="s">
        <v>422</v>
      </c>
      <c r="C36" s="61" t="s">
        <v>423</v>
      </c>
      <c r="D36" s="62" t="s">
        <v>424</v>
      </c>
      <c r="E36" s="465">
        <v>1</v>
      </c>
      <c r="F36" s="55"/>
      <c r="G36" s="69" t="s">
        <v>425</v>
      </c>
      <c r="H36" s="191" t="s">
        <v>426</v>
      </c>
      <c r="I36" s="190" t="s">
        <v>427</v>
      </c>
      <c r="J36" s="465">
        <v>1</v>
      </c>
    </row>
    <row r="37" spans="1:10" x14ac:dyDescent="0.2">
      <c r="A37" s="55"/>
      <c r="B37" s="60" t="s">
        <v>428</v>
      </c>
      <c r="C37" s="61" t="s">
        <v>429</v>
      </c>
      <c r="D37" s="62" t="s">
        <v>430</v>
      </c>
      <c r="E37" s="465">
        <v>1</v>
      </c>
      <c r="F37" s="55"/>
      <c r="G37" s="69" t="s">
        <v>431</v>
      </c>
      <c r="H37" s="191" t="s">
        <v>432</v>
      </c>
      <c r="I37" s="190" t="s">
        <v>433</v>
      </c>
      <c r="J37" s="465">
        <v>1</v>
      </c>
    </row>
    <row r="38" spans="1:10" x14ac:dyDescent="0.2">
      <c r="A38" s="55"/>
      <c r="B38" s="60" t="s">
        <v>434</v>
      </c>
      <c r="C38" s="61" t="s">
        <v>435</v>
      </c>
      <c r="D38" s="62" t="s">
        <v>436</v>
      </c>
      <c r="E38" s="465">
        <v>1</v>
      </c>
      <c r="F38" s="55"/>
      <c r="G38" s="69" t="s">
        <v>437</v>
      </c>
      <c r="H38" s="191" t="s">
        <v>438</v>
      </c>
      <c r="I38" s="190" t="s">
        <v>439</v>
      </c>
      <c r="J38" s="465">
        <v>1</v>
      </c>
    </row>
    <row r="39" spans="1:10" x14ac:dyDescent="0.2">
      <c r="A39" s="55"/>
      <c r="B39" s="60" t="s">
        <v>440</v>
      </c>
      <c r="C39" s="61" t="s">
        <v>441</v>
      </c>
      <c r="D39" s="62" t="s">
        <v>442</v>
      </c>
      <c r="E39" s="465">
        <v>1</v>
      </c>
      <c r="F39" s="55"/>
      <c r="G39" s="69" t="s">
        <v>443</v>
      </c>
      <c r="H39" s="191" t="s">
        <v>444</v>
      </c>
      <c r="I39" s="190" t="s">
        <v>445</v>
      </c>
      <c r="J39" s="465">
        <v>1</v>
      </c>
    </row>
    <row r="40" spans="1:10" x14ac:dyDescent="0.2">
      <c r="A40" s="55"/>
      <c r="B40" s="60" t="s">
        <v>446</v>
      </c>
      <c r="C40" s="61" t="s">
        <v>447</v>
      </c>
      <c r="D40" s="62" t="s">
        <v>448</v>
      </c>
      <c r="E40" s="465">
        <v>1</v>
      </c>
      <c r="F40" s="55"/>
      <c r="G40" s="60" t="s">
        <v>449</v>
      </c>
      <c r="H40" s="191" t="s">
        <v>450</v>
      </c>
      <c r="I40" s="190" t="s">
        <v>451</v>
      </c>
      <c r="J40" s="465">
        <v>1</v>
      </c>
    </row>
    <row r="41" spans="1:10" x14ac:dyDescent="0.2">
      <c r="A41" s="55"/>
      <c r="B41" s="60" t="s">
        <v>452</v>
      </c>
      <c r="C41" s="61" t="s">
        <v>453</v>
      </c>
      <c r="D41" s="62" t="s">
        <v>454</v>
      </c>
      <c r="E41" s="465">
        <v>1</v>
      </c>
      <c r="F41" s="55"/>
      <c r="G41" s="69" t="s">
        <v>455</v>
      </c>
      <c r="H41" s="191" t="s">
        <v>456</v>
      </c>
      <c r="I41" s="190" t="s">
        <v>457</v>
      </c>
      <c r="J41" s="465">
        <v>1</v>
      </c>
    </row>
    <row r="42" spans="1:10" x14ac:dyDescent="0.2">
      <c r="A42" s="55"/>
      <c r="B42" s="60" t="s">
        <v>458</v>
      </c>
      <c r="C42" s="61" t="s">
        <v>459</v>
      </c>
      <c r="D42" s="62" t="s">
        <v>460</v>
      </c>
      <c r="E42" s="465">
        <v>1</v>
      </c>
      <c r="F42" s="55"/>
      <c r="G42" s="69" t="s">
        <v>461</v>
      </c>
      <c r="H42" s="191" t="s">
        <v>462</v>
      </c>
      <c r="I42" s="190" t="s">
        <v>463</v>
      </c>
      <c r="J42" s="465">
        <v>1</v>
      </c>
    </row>
    <row r="43" spans="1:10" x14ac:dyDescent="0.2">
      <c r="A43" s="55"/>
      <c r="B43" s="60" t="s">
        <v>464</v>
      </c>
      <c r="C43" s="61" t="s">
        <v>465</v>
      </c>
      <c r="D43" s="62" t="s">
        <v>466</v>
      </c>
      <c r="E43" s="465">
        <v>1</v>
      </c>
      <c r="F43" s="55"/>
      <c r="G43" s="69" t="s">
        <v>467</v>
      </c>
      <c r="H43" s="191" t="s">
        <v>468</v>
      </c>
      <c r="I43" s="190" t="s">
        <v>469</v>
      </c>
      <c r="J43" s="465">
        <v>1</v>
      </c>
    </row>
    <row r="44" spans="1:10" x14ac:dyDescent="0.2">
      <c r="A44" s="55"/>
      <c r="B44" s="60" t="s">
        <v>470</v>
      </c>
      <c r="C44" s="61" t="s">
        <v>471</v>
      </c>
      <c r="D44" s="62" t="s">
        <v>472</v>
      </c>
      <c r="E44" s="465">
        <v>1</v>
      </c>
      <c r="F44" s="55"/>
      <c r="G44" s="69" t="s">
        <v>473</v>
      </c>
      <c r="H44" s="191" t="s">
        <v>474</v>
      </c>
      <c r="I44" s="190" t="s">
        <v>475</v>
      </c>
      <c r="J44" s="465">
        <v>1</v>
      </c>
    </row>
    <row r="45" spans="1:10" x14ac:dyDescent="0.2">
      <c r="A45" s="55"/>
      <c r="B45" s="60" t="s">
        <v>476</v>
      </c>
      <c r="C45" s="61" t="s">
        <v>477</v>
      </c>
      <c r="D45" s="62" t="s">
        <v>478</v>
      </c>
      <c r="E45" s="465">
        <v>1</v>
      </c>
      <c r="F45" s="55"/>
      <c r="G45" s="73" t="s">
        <v>479</v>
      </c>
      <c r="H45" s="191" t="s">
        <v>480</v>
      </c>
      <c r="I45" s="190" t="s">
        <v>481</v>
      </c>
      <c r="J45" s="465">
        <v>1</v>
      </c>
    </row>
    <row r="46" spans="1:10" x14ac:dyDescent="0.2">
      <c r="A46" s="55"/>
      <c r="B46" s="63" t="s">
        <v>482</v>
      </c>
      <c r="C46" s="64" t="s">
        <v>483</v>
      </c>
      <c r="D46" s="65" t="s">
        <v>484</v>
      </c>
      <c r="E46" s="465">
        <v>1</v>
      </c>
      <c r="F46" s="55"/>
      <c r="G46" s="69" t="s">
        <v>485</v>
      </c>
      <c r="H46" s="191" t="s">
        <v>486</v>
      </c>
      <c r="I46" s="190" t="s">
        <v>487</v>
      </c>
      <c r="J46" s="465">
        <v>1</v>
      </c>
    </row>
    <row r="47" spans="1:10" x14ac:dyDescent="0.2">
      <c r="A47" s="55"/>
      <c r="B47" s="55"/>
      <c r="C47" s="61"/>
      <c r="D47" s="55"/>
      <c r="E47" s="465"/>
      <c r="F47" s="55"/>
      <c r="G47" s="69" t="s">
        <v>488</v>
      </c>
      <c r="H47" s="191" t="s">
        <v>489</v>
      </c>
      <c r="I47" s="190" t="s">
        <v>490</v>
      </c>
      <c r="J47" s="465">
        <v>1</v>
      </c>
    </row>
    <row r="48" spans="1:10" x14ac:dyDescent="0.2">
      <c r="A48" s="55"/>
      <c r="B48" s="55"/>
      <c r="C48" s="61"/>
      <c r="D48" s="55"/>
      <c r="E48" s="465"/>
      <c r="F48" s="55"/>
      <c r="G48" s="60" t="s">
        <v>491</v>
      </c>
      <c r="H48" s="191" t="s">
        <v>492</v>
      </c>
      <c r="I48" s="190" t="s">
        <v>493</v>
      </c>
      <c r="J48" s="465">
        <v>1</v>
      </c>
    </row>
    <row r="49" spans="1:10" ht="15" x14ac:dyDescent="0.2">
      <c r="A49" s="55"/>
      <c r="B49" s="810" t="s">
        <v>494</v>
      </c>
      <c r="C49" s="810"/>
      <c r="D49" s="810"/>
      <c r="E49" s="465"/>
      <c r="F49" s="55"/>
      <c r="G49" s="69" t="s">
        <v>495</v>
      </c>
      <c r="H49" s="191" t="s">
        <v>496</v>
      </c>
      <c r="I49" s="190" t="s">
        <v>497</v>
      </c>
      <c r="J49" s="465">
        <v>1</v>
      </c>
    </row>
    <row r="50" spans="1:10" x14ac:dyDescent="0.2">
      <c r="A50" s="55"/>
      <c r="B50" s="234" t="s">
        <v>276</v>
      </c>
      <c r="C50" s="233" t="s">
        <v>277</v>
      </c>
      <c r="D50" s="235" t="s">
        <v>278</v>
      </c>
      <c r="E50" s="466"/>
      <c r="F50" s="55"/>
      <c r="G50" s="60" t="s">
        <v>498</v>
      </c>
      <c r="H50" s="191" t="s">
        <v>499</v>
      </c>
      <c r="I50" s="190" t="s">
        <v>500</v>
      </c>
      <c r="J50" s="465">
        <v>1</v>
      </c>
    </row>
    <row r="51" spans="1:10" x14ac:dyDescent="0.2">
      <c r="A51" s="55"/>
      <c r="B51" s="69" t="s">
        <v>501</v>
      </c>
      <c r="C51" s="189" t="s">
        <v>280</v>
      </c>
      <c r="D51" s="190" t="s">
        <v>502</v>
      </c>
      <c r="E51" s="465">
        <v>1</v>
      </c>
      <c r="F51" s="55"/>
      <c r="G51" s="69" t="s">
        <v>503</v>
      </c>
      <c r="H51" s="191" t="s">
        <v>504</v>
      </c>
      <c r="I51" s="190" t="s">
        <v>505</v>
      </c>
      <c r="J51" s="465">
        <v>1</v>
      </c>
    </row>
    <row r="52" spans="1:10" x14ac:dyDescent="0.2">
      <c r="A52" s="55"/>
      <c r="B52" s="69" t="s">
        <v>506</v>
      </c>
      <c r="C52" s="189" t="s">
        <v>280</v>
      </c>
      <c r="D52" s="190" t="s">
        <v>507</v>
      </c>
      <c r="E52" s="465">
        <v>1</v>
      </c>
      <c r="F52" s="55"/>
      <c r="G52" s="69" t="s">
        <v>508</v>
      </c>
      <c r="H52" s="191" t="s">
        <v>509</v>
      </c>
      <c r="I52" s="190" t="s">
        <v>510</v>
      </c>
      <c r="J52" s="465">
        <v>1</v>
      </c>
    </row>
    <row r="53" spans="1:10" x14ac:dyDescent="0.2">
      <c r="A53" s="55"/>
      <c r="B53" s="69" t="s">
        <v>511</v>
      </c>
      <c r="C53" s="191" t="s">
        <v>512</v>
      </c>
      <c r="D53" s="190" t="s">
        <v>513</v>
      </c>
      <c r="E53" s="465">
        <v>1</v>
      </c>
      <c r="F53" s="55"/>
      <c r="G53" s="69" t="s">
        <v>514</v>
      </c>
      <c r="H53" s="191" t="s">
        <v>515</v>
      </c>
      <c r="I53" s="190" t="s">
        <v>516</v>
      </c>
      <c r="J53" s="465">
        <v>1</v>
      </c>
    </row>
    <row r="54" spans="1:10" x14ac:dyDescent="0.2">
      <c r="A54" s="55"/>
      <c r="B54" s="73" t="s">
        <v>517</v>
      </c>
      <c r="C54" s="191" t="s">
        <v>518</v>
      </c>
      <c r="D54" s="190" t="s">
        <v>519</v>
      </c>
      <c r="E54" s="465">
        <v>1</v>
      </c>
      <c r="F54" s="55"/>
      <c r="G54" s="69" t="s">
        <v>520</v>
      </c>
      <c r="H54" s="191" t="s">
        <v>521</v>
      </c>
      <c r="I54" s="190" t="s">
        <v>522</v>
      </c>
      <c r="J54" s="465">
        <v>1</v>
      </c>
    </row>
    <row r="55" spans="1:10" x14ac:dyDescent="0.2">
      <c r="A55" s="55"/>
      <c r="B55" s="69" t="s">
        <v>523</v>
      </c>
      <c r="C55" s="191" t="s">
        <v>524</v>
      </c>
      <c r="D55" s="190" t="s">
        <v>525</v>
      </c>
      <c r="E55" s="465">
        <v>1</v>
      </c>
      <c r="F55" s="55"/>
      <c r="G55" s="69" t="s">
        <v>526</v>
      </c>
      <c r="H55" s="191" t="s">
        <v>527</v>
      </c>
      <c r="I55" s="190" t="s">
        <v>528</v>
      </c>
      <c r="J55" s="465">
        <v>1</v>
      </c>
    </row>
    <row r="56" spans="1:10" x14ac:dyDescent="0.2">
      <c r="A56" s="55"/>
      <c r="B56" s="60" t="s">
        <v>529</v>
      </c>
      <c r="C56" s="191" t="s">
        <v>530</v>
      </c>
      <c r="D56" s="190" t="s">
        <v>531</v>
      </c>
      <c r="E56" s="465">
        <v>1</v>
      </c>
      <c r="F56" s="55"/>
      <c r="G56" s="69" t="s">
        <v>532</v>
      </c>
      <c r="H56" s="191" t="s">
        <v>533</v>
      </c>
      <c r="I56" s="190" t="s">
        <v>534</v>
      </c>
      <c r="J56" s="465">
        <v>1</v>
      </c>
    </row>
    <row r="57" spans="1:10" x14ac:dyDescent="0.2">
      <c r="A57" s="55"/>
      <c r="B57" s="60" t="s">
        <v>535</v>
      </c>
      <c r="C57" s="191" t="s">
        <v>536</v>
      </c>
      <c r="D57" s="190" t="s">
        <v>537</v>
      </c>
      <c r="E57" s="465">
        <v>1</v>
      </c>
      <c r="F57" s="55"/>
      <c r="G57" s="60" t="s">
        <v>538</v>
      </c>
      <c r="H57" s="191" t="s">
        <v>539</v>
      </c>
      <c r="I57" s="190" t="s">
        <v>540</v>
      </c>
      <c r="J57" s="465">
        <v>1</v>
      </c>
    </row>
    <row r="58" spans="1:10" x14ac:dyDescent="0.2">
      <c r="A58" s="55"/>
      <c r="B58" s="69" t="s">
        <v>541</v>
      </c>
      <c r="C58" s="191" t="s">
        <v>542</v>
      </c>
      <c r="D58" s="190" t="s">
        <v>543</v>
      </c>
      <c r="E58" s="465">
        <v>1</v>
      </c>
      <c r="F58" s="55"/>
      <c r="G58" s="60" t="s">
        <v>544</v>
      </c>
      <c r="H58" s="191" t="s">
        <v>545</v>
      </c>
      <c r="I58" s="190" t="s">
        <v>546</v>
      </c>
      <c r="J58" s="465">
        <v>1</v>
      </c>
    </row>
    <row r="59" spans="1:10" x14ac:dyDescent="0.2">
      <c r="A59" s="55"/>
      <c r="B59" s="69" t="s">
        <v>547</v>
      </c>
      <c r="C59" s="191" t="s">
        <v>548</v>
      </c>
      <c r="D59" s="190" t="s">
        <v>549</v>
      </c>
      <c r="E59" s="465">
        <v>1</v>
      </c>
      <c r="F59" s="55"/>
      <c r="G59" s="60" t="s">
        <v>550</v>
      </c>
      <c r="H59" s="191" t="s">
        <v>551</v>
      </c>
      <c r="I59" s="190" t="s">
        <v>552</v>
      </c>
      <c r="J59" s="465">
        <v>1</v>
      </c>
    </row>
    <row r="60" spans="1:10" x14ac:dyDescent="0.2">
      <c r="A60" s="55"/>
      <c r="B60" s="69" t="s">
        <v>553</v>
      </c>
      <c r="C60" s="191" t="s">
        <v>554</v>
      </c>
      <c r="D60" s="190" t="s">
        <v>555</v>
      </c>
      <c r="E60" s="465">
        <v>1</v>
      </c>
      <c r="F60" s="55"/>
      <c r="G60" s="60" t="s">
        <v>556</v>
      </c>
      <c r="H60" s="191" t="s">
        <v>557</v>
      </c>
      <c r="I60" s="190" t="s">
        <v>558</v>
      </c>
      <c r="J60" s="465">
        <v>1</v>
      </c>
    </row>
    <row r="61" spans="1:10" x14ac:dyDescent="0.2">
      <c r="A61" s="55"/>
      <c r="B61" s="69" t="s">
        <v>559</v>
      </c>
      <c r="C61" s="191" t="s">
        <v>560</v>
      </c>
      <c r="D61" s="190" t="s">
        <v>561</v>
      </c>
      <c r="E61" s="465">
        <v>1</v>
      </c>
      <c r="F61" s="55"/>
      <c r="G61" s="63" t="s">
        <v>562</v>
      </c>
      <c r="H61" s="192" t="s">
        <v>563</v>
      </c>
      <c r="I61" s="193" t="s">
        <v>564</v>
      </c>
      <c r="J61" s="465">
        <v>1</v>
      </c>
    </row>
    <row r="62" spans="1:10" x14ac:dyDescent="0.2">
      <c r="A62" s="55"/>
      <c r="B62" s="69" t="s">
        <v>565</v>
      </c>
      <c r="C62" s="191" t="s">
        <v>566</v>
      </c>
      <c r="D62" s="190" t="s">
        <v>567</v>
      </c>
      <c r="E62" s="465">
        <v>1</v>
      </c>
      <c r="F62" s="815"/>
      <c r="G62" s="815"/>
      <c r="H62" s="61"/>
      <c r="I62" s="55"/>
      <c r="J62" s="465"/>
    </row>
    <row r="63" spans="1:10" x14ac:dyDescent="0.2">
      <c r="A63" s="55"/>
      <c r="B63" s="73" t="s">
        <v>568</v>
      </c>
      <c r="C63" s="191" t="s">
        <v>569</v>
      </c>
      <c r="D63" s="190" t="s">
        <v>570</v>
      </c>
      <c r="E63" s="465">
        <v>1</v>
      </c>
      <c r="F63" s="815"/>
      <c r="G63" s="815"/>
      <c r="H63" s="61"/>
      <c r="I63" s="55"/>
      <c r="J63" s="465"/>
    </row>
    <row r="64" spans="1:10" ht="15" x14ac:dyDescent="0.2">
      <c r="A64" s="55"/>
      <c r="B64" s="73" t="s">
        <v>571</v>
      </c>
      <c r="C64" s="191" t="s">
        <v>572</v>
      </c>
      <c r="D64" s="190" t="s">
        <v>573</v>
      </c>
      <c r="E64" s="465">
        <v>1</v>
      </c>
      <c r="F64" s="55"/>
      <c r="G64" s="810" t="s">
        <v>574</v>
      </c>
      <c r="H64" s="810"/>
      <c r="I64" s="810"/>
      <c r="J64" s="465"/>
    </row>
    <row r="65" spans="1:10" x14ac:dyDescent="0.2">
      <c r="A65" s="55"/>
      <c r="B65" s="69" t="s">
        <v>575</v>
      </c>
      <c r="C65" s="191" t="s">
        <v>576</v>
      </c>
      <c r="D65" s="190" t="s">
        <v>577</v>
      </c>
      <c r="E65" s="465">
        <v>1</v>
      </c>
      <c r="F65" s="55"/>
      <c r="G65" s="236" t="s">
        <v>276</v>
      </c>
      <c r="H65" s="237" t="s">
        <v>277</v>
      </c>
      <c r="I65" s="238" t="s">
        <v>278</v>
      </c>
      <c r="J65" s="465"/>
    </row>
    <row r="66" spans="1:10" x14ac:dyDescent="0.2">
      <c r="A66" s="55"/>
      <c r="B66" s="69" t="s">
        <v>578</v>
      </c>
      <c r="C66" s="191" t="s">
        <v>579</v>
      </c>
      <c r="D66" s="190" t="s">
        <v>580</v>
      </c>
      <c r="E66" s="465">
        <v>1</v>
      </c>
      <c r="F66" s="55"/>
      <c r="G66" s="63" t="s">
        <v>581</v>
      </c>
      <c r="H66" s="64" t="s">
        <v>582</v>
      </c>
      <c r="I66" s="65" t="s">
        <v>583</v>
      </c>
      <c r="J66" s="465">
        <v>1</v>
      </c>
    </row>
    <row r="67" spans="1:10" x14ac:dyDescent="0.2">
      <c r="A67" s="55"/>
      <c r="B67" s="69" t="s">
        <v>584</v>
      </c>
      <c r="C67" s="191" t="s">
        <v>585</v>
      </c>
      <c r="D67" s="190" t="s">
        <v>586</v>
      </c>
      <c r="E67" s="465">
        <v>1</v>
      </c>
      <c r="F67" s="815"/>
      <c r="G67" s="815"/>
      <c r="H67" s="55"/>
      <c r="I67" s="55"/>
      <c r="J67" s="465"/>
    </row>
    <row r="68" spans="1:10" x14ac:dyDescent="0.2">
      <c r="A68" s="55"/>
      <c r="B68" s="69" t="s">
        <v>587</v>
      </c>
      <c r="C68" s="191" t="s">
        <v>588</v>
      </c>
      <c r="D68" s="190" t="s">
        <v>589</v>
      </c>
      <c r="E68" s="465">
        <v>1</v>
      </c>
      <c r="F68" s="815"/>
      <c r="G68" s="815"/>
      <c r="H68" s="55"/>
      <c r="I68" s="55"/>
      <c r="J68" s="465"/>
    </row>
    <row r="69" spans="1:10" ht="15" x14ac:dyDescent="0.2">
      <c r="A69" s="55"/>
      <c r="B69" s="69" t="s">
        <v>590</v>
      </c>
      <c r="C69" s="191" t="s">
        <v>591</v>
      </c>
      <c r="D69" s="190" t="s">
        <v>592</v>
      </c>
      <c r="E69" s="465">
        <v>1</v>
      </c>
      <c r="F69" s="55"/>
      <c r="G69" s="810" t="s">
        <v>593</v>
      </c>
      <c r="H69" s="810"/>
      <c r="I69" s="810"/>
      <c r="J69" s="465"/>
    </row>
    <row r="70" spans="1:10" x14ac:dyDescent="0.2">
      <c r="A70" s="55"/>
      <c r="B70" s="60" t="s">
        <v>594</v>
      </c>
      <c r="C70" s="191" t="s">
        <v>595</v>
      </c>
      <c r="D70" s="190" t="s">
        <v>596</v>
      </c>
      <c r="E70" s="465">
        <v>1</v>
      </c>
      <c r="F70" s="55"/>
      <c r="G70" s="236" t="s">
        <v>276</v>
      </c>
      <c r="H70" s="237" t="s">
        <v>277</v>
      </c>
      <c r="I70" s="238" t="s">
        <v>278</v>
      </c>
      <c r="J70" s="465"/>
    </row>
    <row r="71" spans="1:10" x14ac:dyDescent="0.2">
      <c r="A71" s="55"/>
      <c r="B71" s="60" t="s">
        <v>597</v>
      </c>
      <c r="C71" s="191" t="s">
        <v>598</v>
      </c>
      <c r="D71" s="190" t="s">
        <v>599</v>
      </c>
      <c r="E71" s="465">
        <v>1</v>
      </c>
      <c r="F71" s="55"/>
      <c r="G71" s="60" t="s">
        <v>600</v>
      </c>
      <c r="H71" s="61"/>
      <c r="I71" s="62" t="s">
        <v>601</v>
      </c>
      <c r="J71" s="465">
        <v>1</v>
      </c>
    </row>
    <row r="72" spans="1:10" x14ac:dyDescent="0.2">
      <c r="A72" s="55"/>
      <c r="B72" s="69" t="s">
        <v>602</v>
      </c>
      <c r="C72" s="191" t="s">
        <v>603</v>
      </c>
      <c r="D72" s="190" t="s">
        <v>604</v>
      </c>
      <c r="E72" s="465">
        <v>1</v>
      </c>
      <c r="F72" s="55"/>
      <c r="G72" s="60" t="s">
        <v>605</v>
      </c>
      <c r="H72" s="61" t="s">
        <v>606</v>
      </c>
      <c r="I72" s="62" t="s">
        <v>607</v>
      </c>
      <c r="J72" s="465">
        <v>1</v>
      </c>
    </row>
    <row r="73" spans="1:10" x14ac:dyDescent="0.2">
      <c r="A73" s="55"/>
      <c r="B73" s="60" t="s">
        <v>608</v>
      </c>
      <c r="C73" s="191" t="s">
        <v>609</v>
      </c>
      <c r="D73" s="190" t="s">
        <v>610</v>
      </c>
      <c r="E73" s="465">
        <v>1</v>
      </c>
      <c r="F73" s="55"/>
      <c r="G73" s="60" t="s">
        <v>611</v>
      </c>
      <c r="H73" s="61" t="s">
        <v>612</v>
      </c>
      <c r="I73" s="62" t="s">
        <v>613</v>
      </c>
      <c r="J73" s="465">
        <v>1</v>
      </c>
    </row>
    <row r="74" spans="1:10" x14ac:dyDescent="0.2">
      <c r="A74" s="55"/>
      <c r="B74" s="60" t="s">
        <v>614</v>
      </c>
      <c r="C74" s="191" t="s">
        <v>615</v>
      </c>
      <c r="D74" s="190" t="s">
        <v>616</v>
      </c>
      <c r="E74" s="465">
        <v>1</v>
      </c>
      <c r="F74" s="55"/>
      <c r="G74" s="60" t="s">
        <v>617</v>
      </c>
      <c r="H74" s="61" t="s">
        <v>618</v>
      </c>
      <c r="I74" s="62" t="s">
        <v>619</v>
      </c>
      <c r="J74" s="465">
        <v>1</v>
      </c>
    </row>
    <row r="75" spans="1:10" x14ac:dyDescent="0.2">
      <c r="A75" s="55"/>
      <c r="B75" s="69" t="s">
        <v>620</v>
      </c>
      <c r="C75" s="191" t="s">
        <v>621</v>
      </c>
      <c r="D75" s="190" t="s">
        <v>622</v>
      </c>
      <c r="E75" s="465">
        <v>1</v>
      </c>
      <c r="F75" s="55"/>
      <c r="G75" s="60" t="s">
        <v>623</v>
      </c>
      <c r="H75" s="61" t="s">
        <v>624</v>
      </c>
      <c r="I75" s="62" t="s">
        <v>625</v>
      </c>
      <c r="J75" s="465">
        <v>1</v>
      </c>
    </row>
    <row r="76" spans="1:10" x14ac:dyDescent="0.2">
      <c r="A76" s="55"/>
      <c r="B76" s="69" t="s">
        <v>626</v>
      </c>
      <c r="C76" s="191" t="s">
        <v>627</v>
      </c>
      <c r="D76" s="190" t="s">
        <v>628</v>
      </c>
      <c r="E76" s="465">
        <v>1</v>
      </c>
      <c r="F76" s="55"/>
      <c r="G76" s="60" t="s">
        <v>629</v>
      </c>
      <c r="H76" s="61" t="s">
        <v>630</v>
      </c>
      <c r="I76" s="62" t="s">
        <v>631</v>
      </c>
      <c r="J76" s="465">
        <v>1</v>
      </c>
    </row>
    <row r="77" spans="1:10" x14ac:dyDescent="0.2">
      <c r="A77" s="55"/>
      <c r="B77" s="69" t="s">
        <v>632</v>
      </c>
      <c r="C77" s="191" t="s">
        <v>633</v>
      </c>
      <c r="D77" s="190" t="s">
        <v>634</v>
      </c>
      <c r="E77" s="465">
        <v>1</v>
      </c>
      <c r="F77" s="55"/>
      <c r="G77" s="60" t="s">
        <v>635</v>
      </c>
      <c r="H77" s="61" t="s">
        <v>636</v>
      </c>
      <c r="I77" s="62" t="s">
        <v>637</v>
      </c>
      <c r="J77" s="465">
        <v>1</v>
      </c>
    </row>
    <row r="78" spans="1:10" x14ac:dyDescent="0.2">
      <c r="A78" s="55"/>
      <c r="B78" s="69" t="s">
        <v>638</v>
      </c>
      <c r="C78" s="191" t="s">
        <v>639</v>
      </c>
      <c r="D78" s="190" t="s">
        <v>640</v>
      </c>
      <c r="E78" s="465">
        <v>1</v>
      </c>
      <c r="F78" s="55"/>
      <c r="G78" s="60" t="s">
        <v>641</v>
      </c>
      <c r="H78" s="61" t="s">
        <v>642</v>
      </c>
      <c r="I78" s="62" t="s">
        <v>643</v>
      </c>
      <c r="J78" s="465">
        <v>1</v>
      </c>
    </row>
    <row r="79" spans="1:10" x14ac:dyDescent="0.2">
      <c r="A79" s="55"/>
      <c r="B79" s="60" t="s">
        <v>644</v>
      </c>
      <c r="C79" s="191" t="s">
        <v>645</v>
      </c>
      <c r="D79" s="190" t="s">
        <v>646</v>
      </c>
      <c r="E79" s="465">
        <v>1</v>
      </c>
      <c r="F79" s="55"/>
      <c r="G79" s="60" t="s">
        <v>647</v>
      </c>
      <c r="H79" s="61" t="s">
        <v>648</v>
      </c>
      <c r="I79" s="62" t="s">
        <v>649</v>
      </c>
      <c r="J79" s="465">
        <v>1</v>
      </c>
    </row>
    <row r="80" spans="1:10" x14ac:dyDescent="0.2">
      <c r="A80" s="55"/>
      <c r="B80" s="60" t="s">
        <v>650</v>
      </c>
      <c r="C80" s="191" t="s">
        <v>651</v>
      </c>
      <c r="D80" s="190" t="s">
        <v>652</v>
      </c>
      <c r="E80" s="465">
        <v>1</v>
      </c>
      <c r="F80" s="55"/>
      <c r="G80" s="60" t="s">
        <v>653</v>
      </c>
      <c r="H80" s="61" t="s">
        <v>654</v>
      </c>
      <c r="I80" s="62" t="s">
        <v>655</v>
      </c>
      <c r="J80" s="465">
        <v>1</v>
      </c>
    </row>
    <row r="81" spans="1:10" x14ac:dyDescent="0.2">
      <c r="A81" s="55"/>
      <c r="B81" s="60" t="s">
        <v>656</v>
      </c>
      <c r="C81" s="191" t="s">
        <v>657</v>
      </c>
      <c r="D81" s="190" t="s">
        <v>658</v>
      </c>
      <c r="E81" s="465">
        <v>1</v>
      </c>
      <c r="F81" s="55"/>
      <c r="G81" s="60" t="s">
        <v>659</v>
      </c>
      <c r="H81" s="61" t="s">
        <v>660</v>
      </c>
      <c r="I81" s="62" t="s">
        <v>661</v>
      </c>
      <c r="J81" s="465">
        <v>1</v>
      </c>
    </row>
    <row r="82" spans="1:10" x14ac:dyDescent="0.2">
      <c r="A82" s="55"/>
      <c r="B82" s="69" t="s">
        <v>662</v>
      </c>
      <c r="C82" s="191" t="s">
        <v>663</v>
      </c>
      <c r="D82" s="190" t="s">
        <v>664</v>
      </c>
      <c r="E82" s="465">
        <v>1</v>
      </c>
      <c r="F82" s="55"/>
      <c r="G82" s="63" t="s">
        <v>665</v>
      </c>
      <c r="H82" s="64" t="s">
        <v>666</v>
      </c>
      <c r="I82" s="65" t="s">
        <v>667</v>
      </c>
      <c r="J82" s="465">
        <v>1</v>
      </c>
    </row>
    <row r="83" spans="1:10" x14ac:dyDescent="0.2">
      <c r="A83" s="55"/>
      <c r="B83" s="60" t="s">
        <v>668</v>
      </c>
      <c r="C83" s="191" t="s">
        <v>669</v>
      </c>
      <c r="D83" s="190" t="s">
        <v>670</v>
      </c>
      <c r="E83" s="465">
        <v>1</v>
      </c>
      <c r="F83" s="55"/>
      <c r="G83" s="55"/>
      <c r="H83" s="55"/>
      <c r="I83" s="55"/>
      <c r="J83" s="55"/>
    </row>
    <row r="84" spans="1:10" x14ac:dyDescent="0.2">
      <c r="A84" s="55"/>
      <c r="B84" s="69" t="s">
        <v>671</v>
      </c>
      <c r="C84" s="191" t="s">
        <v>672</v>
      </c>
      <c r="D84" s="190" t="s">
        <v>673</v>
      </c>
      <c r="E84" s="465">
        <v>1</v>
      </c>
      <c r="F84" s="55"/>
      <c r="G84" s="74"/>
      <c r="H84" s="55"/>
      <c r="I84" s="55"/>
      <c r="J84" s="55"/>
    </row>
    <row r="85" spans="1:10" ht="14.45" customHeight="1" x14ac:dyDescent="0.2">
      <c r="A85" s="55"/>
      <c r="B85" s="69" t="s">
        <v>674</v>
      </c>
      <c r="C85" s="191" t="s">
        <v>675</v>
      </c>
      <c r="D85" s="190" t="s">
        <v>676</v>
      </c>
      <c r="E85" s="465">
        <v>1</v>
      </c>
      <c r="F85" s="55"/>
      <c r="G85" s="814" t="s">
        <v>677</v>
      </c>
      <c r="H85" s="814"/>
      <c r="I85" s="814"/>
      <c r="J85" s="55"/>
    </row>
    <row r="86" spans="1:10" ht="14.45" customHeight="1" x14ac:dyDescent="0.2">
      <c r="A86" s="55"/>
      <c r="B86" s="69" t="s">
        <v>678</v>
      </c>
      <c r="C86" s="191" t="s">
        <v>679</v>
      </c>
      <c r="D86" s="190" t="s">
        <v>680</v>
      </c>
      <c r="E86" s="465">
        <v>1</v>
      </c>
      <c r="F86" s="55"/>
      <c r="G86" s="811" t="s">
        <v>1229</v>
      </c>
      <c r="H86" s="812"/>
      <c r="I86" s="813"/>
      <c r="J86" s="55"/>
    </row>
    <row r="87" spans="1:10" ht="14.45" customHeight="1" x14ac:dyDescent="0.2">
      <c r="A87" s="55"/>
      <c r="B87" s="69" t="s">
        <v>681</v>
      </c>
      <c r="C87" s="191" t="s">
        <v>682</v>
      </c>
      <c r="D87" s="190" t="s">
        <v>683</v>
      </c>
      <c r="E87" s="465">
        <v>1</v>
      </c>
      <c r="F87" s="55"/>
      <c r="G87" s="811"/>
      <c r="H87" s="812"/>
      <c r="I87" s="813"/>
      <c r="J87" s="55"/>
    </row>
    <row r="88" spans="1:10" ht="16.5" customHeight="1" x14ac:dyDescent="0.2">
      <c r="A88" s="55"/>
      <c r="B88" s="69" t="s">
        <v>684</v>
      </c>
      <c r="C88" s="191" t="s">
        <v>685</v>
      </c>
      <c r="D88" s="190" t="s">
        <v>686</v>
      </c>
      <c r="E88" s="465">
        <v>1</v>
      </c>
      <c r="F88" s="55"/>
      <c r="G88" s="811"/>
      <c r="H88" s="812"/>
      <c r="I88" s="813"/>
      <c r="J88" s="55"/>
    </row>
    <row r="89" spans="1:10" ht="14.45" customHeight="1" x14ac:dyDescent="0.2">
      <c r="A89" s="55"/>
      <c r="B89" s="75" t="s">
        <v>687</v>
      </c>
      <c r="C89" s="192" t="s">
        <v>688</v>
      </c>
      <c r="D89" s="193" t="s">
        <v>689</v>
      </c>
      <c r="E89" s="465">
        <v>1</v>
      </c>
      <c r="F89" s="55"/>
      <c r="G89" s="236" t="s">
        <v>276</v>
      </c>
      <c r="H89" s="237" t="s">
        <v>277</v>
      </c>
      <c r="I89" s="238" t="s">
        <v>278</v>
      </c>
      <c r="J89" s="55"/>
    </row>
    <row r="90" spans="1:10" ht="14.45" customHeight="1" x14ac:dyDescent="0.2">
      <c r="A90" s="55"/>
      <c r="B90" s="55"/>
      <c r="C90" s="61"/>
      <c r="D90" s="55"/>
      <c r="E90" s="465"/>
      <c r="F90" s="55"/>
      <c r="G90" s="60" t="s">
        <v>285</v>
      </c>
      <c r="H90" s="61" t="s">
        <v>286</v>
      </c>
      <c r="I90" s="62" t="s">
        <v>287</v>
      </c>
      <c r="J90" s="55"/>
    </row>
    <row r="91" spans="1:10" ht="14.45" customHeight="1" x14ac:dyDescent="0.2">
      <c r="A91" s="55"/>
      <c r="B91" s="55"/>
      <c r="C91" s="61"/>
      <c r="D91" s="55"/>
      <c r="E91" s="465"/>
      <c r="F91" s="55"/>
      <c r="G91" s="60" t="s">
        <v>304</v>
      </c>
      <c r="H91" s="61" t="s">
        <v>305</v>
      </c>
      <c r="I91" s="62" t="s">
        <v>306</v>
      </c>
      <c r="J91" s="55"/>
    </row>
    <row r="92" spans="1:10" ht="14.45" customHeight="1" x14ac:dyDescent="0.2">
      <c r="A92" s="55"/>
      <c r="B92" s="807" t="s">
        <v>690</v>
      </c>
      <c r="C92" s="808"/>
      <c r="D92" s="809"/>
      <c r="E92" s="465"/>
      <c r="F92" s="55"/>
      <c r="G92" s="60" t="s">
        <v>309</v>
      </c>
      <c r="H92" s="61" t="s">
        <v>310</v>
      </c>
      <c r="I92" s="62" t="s">
        <v>311</v>
      </c>
      <c r="J92" s="55"/>
    </row>
    <row r="93" spans="1:10" ht="14.45" customHeight="1" x14ac:dyDescent="0.2">
      <c r="A93" s="55"/>
      <c r="B93" s="459"/>
      <c r="C93" s="460"/>
      <c r="D93" s="461"/>
      <c r="E93" s="465"/>
      <c r="F93" s="55"/>
      <c r="G93" s="60" t="s">
        <v>314</v>
      </c>
      <c r="H93" s="61" t="s">
        <v>315</v>
      </c>
      <c r="I93" s="62" t="s">
        <v>316</v>
      </c>
      <c r="J93" s="55"/>
    </row>
    <row r="94" spans="1:10" ht="14.45" customHeight="1" x14ac:dyDescent="0.2">
      <c r="A94" s="55"/>
      <c r="B94" s="236" t="s">
        <v>276</v>
      </c>
      <c r="C94" s="237" t="s">
        <v>277</v>
      </c>
      <c r="D94" s="238" t="s">
        <v>278</v>
      </c>
      <c r="E94" s="465"/>
      <c r="F94" s="55"/>
      <c r="G94" s="60" t="s">
        <v>332</v>
      </c>
      <c r="H94" s="61" t="s">
        <v>333</v>
      </c>
      <c r="I94" s="62" t="s">
        <v>334</v>
      </c>
      <c r="J94" s="55"/>
    </row>
    <row r="95" spans="1:10" x14ac:dyDescent="0.2">
      <c r="A95" s="55"/>
      <c r="B95" s="60" t="s">
        <v>691</v>
      </c>
      <c r="C95" s="61" t="s">
        <v>692</v>
      </c>
      <c r="D95" s="62" t="s">
        <v>693</v>
      </c>
      <c r="E95" s="465">
        <v>1</v>
      </c>
      <c r="F95" s="55"/>
      <c r="G95" s="60" t="s">
        <v>282</v>
      </c>
      <c r="H95" s="61" t="s">
        <v>283</v>
      </c>
      <c r="I95" s="62" t="s">
        <v>284</v>
      </c>
      <c r="J95" s="55"/>
    </row>
    <row r="96" spans="1:10" x14ac:dyDescent="0.2">
      <c r="A96" s="55"/>
      <c r="B96" s="60" t="s">
        <v>694</v>
      </c>
      <c r="C96" s="61" t="s">
        <v>695</v>
      </c>
      <c r="D96" s="62" t="s">
        <v>696</v>
      </c>
      <c r="E96" s="465">
        <v>1</v>
      </c>
      <c r="F96" s="55"/>
      <c r="G96" s="60" t="s">
        <v>338</v>
      </c>
      <c r="H96" s="61" t="s">
        <v>339</v>
      </c>
      <c r="I96" s="62" t="s">
        <v>340</v>
      </c>
      <c r="J96" s="55"/>
    </row>
    <row r="97" spans="1:10" x14ac:dyDescent="0.2">
      <c r="A97" s="55"/>
      <c r="B97" s="60" t="s">
        <v>697</v>
      </c>
      <c r="C97" s="61" t="s">
        <v>698</v>
      </c>
      <c r="D97" s="62" t="s">
        <v>699</v>
      </c>
      <c r="E97" s="465">
        <v>1</v>
      </c>
      <c r="F97" s="55"/>
      <c r="G97" s="60" t="s">
        <v>368</v>
      </c>
      <c r="H97" s="61" t="s">
        <v>369</v>
      </c>
      <c r="I97" s="62" t="s">
        <v>370</v>
      </c>
      <c r="J97" s="55"/>
    </row>
    <row r="98" spans="1:10" x14ac:dyDescent="0.2">
      <c r="A98" s="55"/>
      <c r="B98" s="60" t="s">
        <v>700</v>
      </c>
      <c r="C98" s="61" t="s">
        <v>701</v>
      </c>
      <c r="D98" s="62" t="s">
        <v>702</v>
      </c>
      <c r="E98" s="465">
        <v>1</v>
      </c>
      <c r="F98" s="55"/>
      <c r="G98" s="60" t="s">
        <v>374</v>
      </c>
      <c r="H98" s="61" t="s">
        <v>375</v>
      </c>
      <c r="I98" s="62" t="s">
        <v>376</v>
      </c>
      <c r="J98" s="55"/>
    </row>
    <row r="99" spans="1:10" x14ac:dyDescent="0.2">
      <c r="A99" s="55"/>
      <c r="B99" s="60" t="s">
        <v>703</v>
      </c>
      <c r="C99" s="61" t="s">
        <v>704</v>
      </c>
      <c r="D99" s="62" t="s">
        <v>705</v>
      </c>
      <c r="E99" s="465">
        <v>1</v>
      </c>
      <c r="F99" s="55"/>
      <c r="G99" s="60" t="s">
        <v>392</v>
      </c>
      <c r="H99" s="61" t="s">
        <v>393</v>
      </c>
      <c r="I99" s="62" t="s">
        <v>394</v>
      </c>
      <c r="J99" s="55"/>
    </row>
    <row r="100" spans="1:10" x14ac:dyDescent="0.2">
      <c r="A100" s="55"/>
      <c r="B100" s="60" t="s">
        <v>706</v>
      </c>
      <c r="C100" s="61" t="s">
        <v>707</v>
      </c>
      <c r="D100" s="62" t="s">
        <v>708</v>
      </c>
      <c r="E100" s="465">
        <v>1</v>
      </c>
      <c r="F100" s="55"/>
      <c r="G100" s="60" t="s">
        <v>404</v>
      </c>
      <c r="H100" s="61" t="s">
        <v>405</v>
      </c>
      <c r="I100" s="62" t="s">
        <v>406</v>
      </c>
      <c r="J100" s="55"/>
    </row>
    <row r="101" spans="1:10" x14ac:dyDescent="0.2">
      <c r="A101" s="55"/>
      <c r="B101" s="69" t="s">
        <v>709</v>
      </c>
      <c r="C101" s="191" t="s">
        <v>710</v>
      </c>
      <c r="D101" s="190" t="s">
        <v>711</v>
      </c>
      <c r="E101" s="465">
        <v>1</v>
      </c>
      <c r="F101" s="55"/>
      <c r="G101" s="60" t="s">
        <v>410</v>
      </c>
      <c r="H101" s="61" t="s">
        <v>411</v>
      </c>
      <c r="I101" s="62" t="s">
        <v>412</v>
      </c>
      <c r="J101" s="55"/>
    </row>
    <row r="102" spans="1:10" x14ac:dyDescent="0.2">
      <c r="A102" s="55"/>
      <c r="B102" s="75" t="s">
        <v>712</v>
      </c>
      <c r="C102" s="192" t="s">
        <v>713</v>
      </c>
      <c r="D102" s="193" t="s">
        <v>714</v>
      </c>
      <c r="E102" s="465">
        <v>1</v>
      </c>
      <c r="F102" s="55"/>
      <c r="G102" s="60" t="s">
        <v>422</v>
      </c>
      <c r="H102" s="61" t="s">
        <v>423</v>
      </c>
      <c r="I102" s="62" t="s">
        <v>424</v>
      </c>
      <c r="J102" s="55"/>
    </row>
    <row r="103" spans="1:10" x14ac:dyDescent="0.2">
      <c r="A103" s="55"/>
      <c r="B103" s="534"/>
      <c r="C103" s="534"/>
      <c r="D103" s="534"/>
      <c r="E103" s="534"/>
      <c r="F103" s="55"/>
      <c r="G103" s="60" t="s">
        <v>428</v>
      </c>
      <c r="H103" s="61" t="s">
        <v>429</v>
      </c>
      <c r="I103" s="62" t="s">
        <v>430</v>
      </c>
      <c r="J103" s="55"/>
    </row>
    <row r="104" spans="1:10" x14ac:dyDescent="0.2">
      <c r="A104" s="55"/>
      <c r="B104" s="534"/>
      <c r="C104" s="534"/>
      <c r="D104" s="534"/>
      <c r="E104" s="534"/>
      <c r="F104" s="55"/>
      <c r="G104" s="60" t="s">
        <v>434</v>
      </c>
      <c r="H104" s="61" t="s">
        <v>435</v>
      </c>
      <c r="I104" s="62" t="s">
        <v>436</v>
      </c>
      <c r="J104" s="55"/>
    </row>
    <row r="105" spans="1:10" x14ac:dyDescent="0.2">
      <c r="A105" s="55"/>
      <c r="B105" s="534"/>
      <c r="C105" s="534"/>
      <c r="D105" s="534"/>
      <c r="E105" s="534"/>
      <c r="F105" s="55"/>
      <c r="G105" s="60" t="s">
        <v>440</v>
      </c>
      <c r="H105" s="61" t="s">
        <v>441</v>
      </c>
      <c r="I105" s="62" t="s">
        <v>442</v>
      </c>
      <c r="J105" s="55"/>
    </row>
    <row r="106" spans="1:10" x14ac:dyDescent="0.2">
      <c r="A106" s="55"/>
      <c r="B106" s="61" t="s">
        <v>715</v>
      </c>
      <c r="C106" s="534"/>
      <c r="D106" s="534"/>
      <c r="E106" s="534"/>
      <c r="F106" s="55"/>
      <c r="G106" s="63" t="s">
        <v>446</v>
      </c>
      <c r="H106" s="64" t="s">
        <v>447</v>
      </c>
      <c r="I106" s="65" t="s">
        <v>448</v>
      </c>
      <c r="J106" s="55"/>
    </row>
    <row r="107" spans="1:10" x14ac:dyDescent="0.2">
      <c r="A107" s="55"/>
      <c r="B107" s="55"/>
      <c r="C107" s="61"/>
      <c r="D107" s="55"/>
      <c r="E107" s="55"/>
      <c r="F107" s="55"/>
      <c r="G107" s="534"/>
      <c r="H107" s="534"/>
      <c r="I107" s="534"/>
      <c r="J107" s="55"/>
    </row>
    <row r="108" spans="1:10" x14ac:dyDescent="0.2">
      <c r="A108" s="55"/>
      <c r="B108" s="534"/>
      <c r="C108" s="55"/>
      <c r="D108" s="55"/>
      <c r="E108" s="55"/>
      <c r="F108" s="55"/>
      <c r="G108" s="534"/>
      <c r="H108" s="534"/>
      <c r="I108" s="534"/>
      <c r="J108" s="55"/>
    </row>
    <row r="109" spans="1:10" x14ac:dyDescent="0.2">
      <c r="A109" s="55"/>
      <c r="B109" s="534"/>
      <c r="C109" s="55"/>
      <c r="D109" s="55"/>
      <c r="E109" s="55"/>
      <c r="F109" s="55"/>
      <c r="G109" s="534"/>
      <c r="H109" s="534"/>
      <c r="I109" s="534"/>
      <c r="J109" s="55"/>
    </row>
    <row r="110" spans="1:10" hidden="1" x14ac:dyDescent="0.2">
      <c r="A110" s="55"/>
      <c r="B110" s="534"/>
      <c r="C110" s="534"/>
      <c r="D110" s="534"/>
      <c r="E110" s="534"/>
      <c r="F110" s="55"/>
      <c r="G110" s="55"/>
      <c r="H110" s="55"/>
      <c r="I110" s="55"/>
      <c r="J110" s="55"/>
    </row>
    <row r="111" spans="1:10" hidden="1" x14ac:dyDescent="0.2">
      <c r="A111" s="55"/>
      <c r="B111" s="534"/>
      <c r="C111" s="534"/>
      <c r="D111" s="534"/>
      <c r="E111" s="534"/>
      <c r="F111" s="55"/>
      <c r="G111" s="55"/>
      <c r="H111" s="55"/>
      <c r="I111" s="55"/>
      <c r="J111" s="55"/>
    </row>
    <row r="112" spans="1:10" hidden="1" x14ac:dyDescent="0.2">
      <c r="A112" s="55"/>
      <c r="B112" s="534"/>
      <c r="C112" s="534"/>
      <c r="D112" s="534"/>
      <c r="E112" s="534"/>
      <c r="F112" s="55"/>
      <c r="G112" s="55"/>
      <c r="H112" s="55"/>
      <c r="I112" s="55"/>
      <c r="J112" s="55"/>
    </row>
    <row r="113" spans="1:10" hidden="1" x14ac:dyDescent="0.2">
      <c r="A113" s="55"/>
      <c r="B113" s="534"/>
      <c r="C113" s="534"/>
      <c r="D113" s="534"/>
      <c r="E113" s="534"/>
      <c r="F113" s="55"/>
      <c r="G113" s="55"/>
      <c r="H113" s="55"/>
      <c r="I113" s="55"/>
      <c r="J113" s="55"/>
    </row>
    <row r="114" spans="1:10" hidden="1" x14ac:dyDescent="0.2">
      <c r="A114" s="534"/>
      <c r="B114" s="534"/>
      <c r="C114" s="534"/>
      <c r="D114" s="534"/>
      <c r="E114" s="534"/>
      <c r="F114" s="55"/>
      <c r="G114" s="55"/>
      <c r="H114" s="55"/>
      <c r="I114" s="55"/>
      <c r="J114" s="534"/>
    </row>
    <row r="115" spans="1:10" hidden="1" x14ac:dyDescent="0.2">
      <c r="A115" s="534"/>
      <c r="B115" s="534"/>
      <c r="C115" s="534"/>
      <c r="D115" s="534"/>
      <c r="E115" s="534"/>
      <c r="F115" s="55"/>
      <c r="G115" s="55"/>
      <c r="H115" s="55"/>
      <c r="I115" s="55"/>
      <c r="J115" s="534"/>
    </row>
    <row r="116" spans="1:10" hidden="1" x14ac:dyDescent="0.2">
      <c r="A116" s="534"/>
      <c r="B116" s="534"/>
      <c r="C116" s="534"/>
      <c r="D116" s="534"/>
      <c r="E116" s="534"/>
      <c r="F116" s="55"/>
      <c r="G116" s="55"/>
      <c r="H116" s="55"/>
      <c r="I116" s="55"/>
      <c r="J116" s="534"/>
    </row>
    <row r="117" spans="1:10" hidden="1" x14ac:dyDescent="0.2">
      <c r="A117" s="534"/>
      <c r="B117" s="534"/>
      <c r="C117" s="534"/>
      <c r="D117" s="534"/>
      <c r="E117" s="534"/>
      <c r="F117" s="55"/>
      <c r="G117" s="55"/>
      <c r="H117" s="55"/>
      <c r="I117" s="55"/>
      <c r="J117" s="534"/>
    </row>
    <row r="118" spans="1:10" hidden="1" x14ac:dyDescent="0.2">
      <c r="A118" s="534"/>
      <c r="B118" s="534"/>
      <c r="C118" s="534"/>
      <c r="D118" s="534"/>
      <c r="E118" s="534"/>
      <c r="F118" s="55"/>
      <c r="G118" s="55"/>
      <c r="H118" s="55"/>
      <c r="I118" s="55"/>
      <c r="J118" s="534"/>
    </row>
    <row r="119" spans="1:10" hidden="1" x14ac:dyDescent="0.2">
      <c r="A119" s="534"/>
      <c r="B119" s="534"/>
      <c r="C119" s="534"/>
      <c r="D119" s="534"/>
      <c r="E119" s="534"/>
      <c r="F119" s="534"/>
      <c r="G119" s="55"/>
      <c r="H119" s="55"/>
      <c r="I119" s="55"/>
      <c r="J119" s="534"/>
    </row>
    <row r="120" spans="1:10" hidden="1" x14ac:dyDescent="0.2">
      <c r="A120" s="534"/>
      <c r="B120" s="534"/>
      <c r="C120" s="534"/>
      <c r="D120" s="534"/>
      <c r="E120" s="534"/>
      <c r="F120" s="534"/>
      <c r="G120" s="55"/>
      <c r="H120" s="55"/>
      <c r="I120" s="55"/>
      <c r="J120" s="534"/>
    </row>
    <row r="121" spans="1:10" hidden="1" x14ac:dyDescent="0.2">
      <c r="A121" s="534"/>
      <c r="B121" s="534"/>
      <c r="C121" s="534"/>
      <c r="D121" s="534"/>
      <c r="E121" s="534"/>
      <c r="F121" s="534"/>
      <c r="G121" s="55"/>
      <c r="H121" s="55"/>
      <c r="I121" s="55"/>
      <c r="J121" s="534"/>
    </row>
    <row r="122" spans="1:10" hidden="1" x14ac:dyDescent="0.2">
      <c r="A122" s="534"/>
      <c r="B122" s="534"/>
      <c r="C122" s="534"/>
      <c r="D122" s="534"/>
      <c r="E122" s="534"/>
      <c r="F122" s="534"/>
      <c r="G122" s="55"/>
      <c r="H122" s="55"/>
      <c r="I122" s="55"/>
      <c r="J122" s="534"/>
    </row>
    <row r="123" spans="1:10" hidden="1" x14ac:dyDescent="0.2">
      <c r="A123" s="534"/>
      <c r="B123" s="534"/>
      <c r="C123" s="534"/>
      <c r="D123" s="534"/>
      <c r="E123" s="534"/>
      <c r="F123" s="534"/>
      <c r="G123" s="55"/>
      <c r="H123" s="55"/>
      <c r="I123" s="55"/>
      <c r="J123" s="534"/>
    </row>
    <row r="124" spans="1:10" hidden="1" x14ac:dyDescent="0.2">
      <c r="A124" s="534"/>
      <c r="B124" s="534"/>
      <c r="C124" s="534"/>
      <c r="D124" s="534"/>
      <c r="E124" s="534"/>
      <c r="F124" s="534"/>
      <c r="G124" s="55"/>
      <c r="H124" s="55"/>
      <c r="I124" s="55"/>
      <c r="J124" s="534"/>
    </row>
  </sheetData>
  <sheetProtection algorithmName="SHA-512" hashValue="6am51HFh3CzY+oe6hqaIcMrqUi1wTQThWEhNspTSbHTP+/65M7up4AWc0ASq5VmK5+Ygt+KUhUjVRzguNwI8aA==" saltValue="2O3GgnoxHvCX4+9U2rC7aw==" spinCount="100000" sheet="1" objects="1" scenarios="1" selectLockedCells="1" selectUnlockedCells="1"/>
  <mergeCells count="24">
    <mergeCell ref="F13:G13"/>
    <mergeCell ref="F62:G62"/>
    <mergeCell ref="F63:G63"/>
    <mergeCell ref="F67:G67"/>
    <mergeCell ref="G14:I14"/>
    <mergeCell ref="F12:G12"/>
    <mergeCell ref="A1:B1"/>
    <mergeCell ref="F1:G1"/>
    <mergeCell ref="A3:B3"/>
    <mergeCell ref="F3:G3"/>
    <mergeCell ref="A7:B7"/>
    <mergeCell ref="F7:G7"/>
    <mergeCell ref="B4:I4"/>
    <mergeCell ref="B6:H6"/>
    <mergeCell ref="B8:D8"/>
    <mergeCell ref="G8:I8"/>
    <mergeCell ref="B2:F2"/>
    <mergeCell ref="B92:D92"/>
    <mergeCell ref="B49:D49"/>
    <mergeCell ref="G64:I64"/>
    <mergeCell ref="G69:I69"/>
    <mergeCell ref="G86:I88"/>
    <mergeCell ref="G85:I85"/>
    <mergeCell ref="F68:G68"/>
  </mergeCells>
  <pageMargins left="0.23622047244094491" right="0.23622047244094491" top="0.74803149606299213" bottom="0.74803149606299213" header="0.31496062992125984" footer="0.31496062992125984"/>
  <pageSetup paperSize="9" scale="49" orientation="portrait" r:id="rId1"/>
  <headerFooter>
    <oddFooter>&amp;L&amp;D&amp;C&amp;A&amp;REWCO Application Form - Page &amp;P of &amp;N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857C7-49A1-4139-8D4B-12497E676A48}">
  <sheetPr codeName="Sheet22">
    <tabColor rgb="FF62A60E"/>
    <pageSetUpPr autoPageBreaks="0" fitToPage="1"/>
  </sheetPr>
  <dimension ref="A1:AJ1070"/>
  <sheetViews>
    <sheetView showGridLines="0" showRowColHeaders="0" zoomScaleNormal="100" workbookViewId="0">
      <selection activeCell="K21" sqref="K21:M23"/>
    </sheetView>
  </sheetViews>
  <sheetFormatPr defaultColWidth="0" defaultRowHeight="12.75" zeroHeight="1" x14ac:dyDescent="0.2"/>
  <cols>
    <col min="1" max="1" width="2.5703125" style="6" customWidth="1"/>
    <col min="2" max="2" width="18.5703125" style="6" customWidth="1"/>
    <col min="3" max="4" width="20.7109375" style="49" customWidth="1"/>
    <col min="5" max="5" width="20.7109375" style="49" hidden="1" customWidth="1"/>
    <col min="6" max="7" width="20.7109375" style="49" customWidth="1"/>
    <col min="8" max="10" width="20.7109375" style="49" hidden="1" customWidth="1"/>
    <col min="11" max="14" width="20.7109375" style="49" customWidth="1"/>
    <col min="15" max="22" width="16" style="6" hidden="1" customWidth="1"/>
    <col min="23" max="23" width="5.7109375" style="6" customWidth="1"/>
    <col min="24" max="24" width="4.5703125" style="6" hidden="1" customWidth="1"/>
    <col min="25" max="27" width="8.5703125" style="6" hidden="1" customWidth="1"/>
    <col min="28" max="28" width="3.85546875" style="6" hidden="1" customWidth="1"/>
    <col min="29" max="29" width="10.42578125" style="6" customWidth="1"/>
    <col min="30" max="30" width="21.140625" style="320" customWidth="1"/>
    <col min="31" max="31" width="14.28515625" style="6" customWidth="1"/>
    <col min="32" max="32" width="17.28515625" style="6" customWidth="1"/>
    <col min="33" max="33" width="11.140625" style="6" customWidth="1"/>
    <col min="34" max="34" width="2.5703125" style="6" customWidth="1"/>
    <col min="35" max="35" width="8.5703125" style="6" hidden="1" customWidth="1"/>
    <col min="36" max="36" width="2.140625" style="6" hidden="1" customWidth="1"/>
    <col min="37" max="16384" width="9.140625" style="6" hidden="1"/>
  </cols>
  <sheetData>
    <row r="1" spans="2:33" ht="15" customHeight="1" x14ac:dyDescent="0.2">
      <c r="B1" s="534"/>
      <c r="C1" s="557"/>
      <c r="D1" s="557"/>
      <c r="E1" s="557"/>
      <c r="F1" s="557"/>
      <c r="G1" s="557"/>
      <c r="H1" s="557"/>
      <c r="I1" s="557"/>
      <c r="J1" s="557"/>
      <c r="K1" s="557"/>
      <c r="L1" s="557"/>
      <c r="M1" s="557"/>
      <c r="N1" s="557"/>
      <c r="O1" s="534"/>
      <c r="P1" s="534"/>
      <c r="Q1" s="534"/>
      <c r="R1" s="534"/>
      <c r="S1" s="534"/>
      <c r="T1" s="534"/>
      <c r="U1" s="534"/>
      <c r="V1" s="534"/>
      <c r="W1" s="534"/>
      <c r="X1" s="534"/>
      <c r="Y1" s="534"/>
      <c r="Z1" s="534"/>
      <c r="AA1" s="534"/>
      <c r="AB1" s="534"/>
      <c r="AC1" s="534"/>
      <c r="AD1" s="558"/>
      <c r="AE1" s="534"/>
      <c r="AF1" s="534"/>
      <c r="AG1" s="534"/>
    </row>
    <row r="2" spans="2:33" ht="39.950000000000003" customHeight="1" x14ac:dyDescent="0.3">
      <c r="B2" s="152" t="s">
        <v>716</v>
      </c>
      <c r="C2" s="8"/>
      <c r="D2" s="8"/>
      <c r="E2" s="8"/>
      <c r="F2" s="8"/>
      <c r="G2" s="8"/>
      <c r="H2" s="8"/>
      <c r="I2" s="8"/>
      <c r="J2" s="8"/>
      <c r="K2" s="8"/>
      <c r="L2" s="45"/>
      <c r="M2" s="45"/>
      <c r="N2" s="45"/>
      <c r="O2" s="534"/>
      <c r="P2" s="534"/>
      <c r="Q2" s="534"/>
      <c r="R2" s="534"/>
      <c r="S2" s="534"/>
      <c r="T2" s="534"/>
      <c r="U2" s="534"/>
      <c r="V2" s="534"/>
      <c r="W2" s="534"/>
      <c r="X2" s="534"/>
      <c r="Y2" s="534"/>
      <c r="Z2" s="534"/>
      <c r="AA2" s="534"/>
      <c r="AB2" s="534"/>
      <c r="AC2" s="534"/>
      <c r="AD2" s="558"/>
      <c r="AE2" s="534"/>
      <c r="AF2" s="534"/>
      <c r="AG2" s="534"/>
    </row>
    <row r="3" spans="2:33" ht="9.9499999999999993" customHeight="1" x14ac:dyDescent="0.2">
      <c r="B3" s="534"/>
      <c r="C3" s="557"/>
      <c r="D3" s="557"/>
      <c r="E3" s="557"/>
      <c r="F3" s="557"/>
      <c r="G3" s="557"/>
      <c r="H3" s="557"/>
      <c r="I3" s="557"/>
      <c r="J3" s="557"/>
      <c r="K3" s="557"/>
      <c r="L3" s="557"/>
      <c r="M3" s="557"/>
      <c r="N3" s="557"/>
      <c r="O3" s="534"/>
      <c r="P3" s="534"/>
      <c r="Q3" s="534"/>
      <c r="R3" s="534"/>
      <c r="S3" s="534"/>
      <c r="T3" s="534"/>
      <c r="U3" s="534"/>
      <c r="V3" s="534"/>
      <c r="W3" s="534"/>
      <c r="X3" s="534"/>
      <c r="Y3" s="534"/>
      <c r="Z3" s="534"/>
      <c r="AA3" s="534"/>
      <c r="AB3" s="534"/>
      <c r="AC3" s="534"/>
      <c r="AD3" s="558"/>
      <c r="AE3" s="534"/>
      <c r="AF3" s="534"/>
      <c r="AG3" s="534"/>
    </row>
    <row r="4" spans="2:33" ht="231.75" customHeight="1" x14ac:dyDescent="0.2">
      <c r="B4" s="550"/>
      <c r="C4" s="551"/>
      <c r="D4" s="551"/>
      <c r="E4" s="551"/>
      <c r="F4" s="551"/>
      <c r="G4" s="551"/>
      <c r="H4" s="551"/>
      <c r="I4" s="551"/>
      <c r="J4" s="551"/>
      <c r="K4" s="551"/>
      <c r="L4" s="535"/>
      <c r="M4" s="535"/>
      <c r="N4" s="535"/>
      <c r="O4" s="535"/>
      <c r="P4" s="535"/>
      <c r="Q4" s="535"/>
      <c r="R4" s="535"/>
      <c r="S4" s="535"/>
      <c r="T4" s="535"/>
      <c r="U4" s="535"/>
      <c r="V4" s="535"/>
      <c r="W4" s="535"/>
      <c r="X4" s="535"/>
      <c r="Y4" s="535"/>
      <c r="Z4" s="535"/>
      <c r="AA4" s="535"/>
      <c r="AB4" s="535"/>
      <c r="AC4" s="535"/>
      <c r="AD4" s="559"/>
      <c r="AE4" s="535"/>
      <c r="AF4" s="535"/>
      <c r="AG4" s="536"/>
    </row>
    <row r="5" spans="2:33" ht="36.75" customHeight="1" x14ac:dyDescent="0.2">
      <c r="B5" s="560"/>
      <c r="C5" s="561"/>
      <c r="D5" s="561"/>
      <c r="E5" s="561"/>
      <c r="F5" s="561"/>
      <c r="G5" s="561"/>
      <c r="H5" s="561"/>
      <c r="I5" s="561"/>
      <c r="J5" s="561"/>
      <c r="K5" s="561"/>
      <c r="L5" s="538"/>
      <c r="M5" s="538"/>
      <c r="N5" s="538"/>
      <c r="O5" s="538"/>
      <c r="P5" s="538"/>
      <c r="Q5" s="538"/>
      <c r="R5" s="538"/>
      <c r="S5" s="538"/>
      <c r="T5" s="538"/>
      <c r="U5" s="538"/>
      <c r="V5" s="538"/>
      <c r="W5" s="538"/>
      <c r="X5" s="538"/>
      <c r="Y5" s="538"/>
      <c r="Z5" s="538"/>
      <c r="AA5" s="538"/>
      <c r="AB5" s="538"/>
      <c r="AC5" s="538"/>
      <c r="AD5" s="562"/>
      <c r="AE5" s="538"/>
      <c r="AF5" s="538"/>
      <c r="AG5" s="539"/>
    </row>
    <row r="6" spans="2:33" ht="23.25" customHeight="1" x14ac:dyDescent="0.2">
      <c r="B6" s="847" t="s">
        <v>717</v>
      </c>
      <c r="C6" s="848"/>
      <c r="D6" s="561"/>
      <c r="E6" s="561"/>
      <c r="F6" s="561"/>
      <c r="G6" s="561"/>
      <c r="H6" s="561"/>
      <c r="I6" s="561"/>
      <c r="J6" s="561"/>
      <c r="K6" s="561"/>
      <c r="L6" s="538"/>
      <c r="M6" s="538"/>
      <c r="N6" s="538"/>
      <c r="O6" s="538"/>
      <c r="P6" s="538"/>
      <c r="Q6" s="538"/>
      <c r="R6" s="538"/>
      <c r="S6" s="538"/>
      <c r="T6" s="538"/>
      <c r="U6" s="538"/>
      <c r="V6" s="538"/>
      <c r="W6" s="538"/>
      <c r="X6" s="538"/>
      <c r="Y6" s="538"/>
      <c r="Z6" s="538"/>
      <c r="AA6" s="538"/>
      <c r="AB6" s="538"/>
      <c r="AC6" s="538"/>
      <c r="AD6" s="562"/>
      <c r="AE6" s="538"/>
      <c r="AF6" s="538"/>
      <c r="AG6" s="539"/>
    </row>
    <row r="7" spans="2:33" s="13" customFormat="1" ht="19.5" customHeight="1" x14ac:dyDescent="0.25">
      <c r="B7" s="854" t="s">
        <v>718</v>
      </c>
      <c r="C7" s="855"/>
      <c r="D7" s="563"/>
      <c r="E7" s="563"/>
      <c r="F7" s="563"/>
      <c r="G7" s="563"/>
      <c r="H7" s="563"/>
      <c r="I7" s="563"/>
      <c r="J7" s="563"/>
      <c r="K7" s="563"/>
      <c r="L7" s="563"/>
      <c r="M7" s="563"/>
      <c r="N7" s="563"/>
      <c r="O7" s="563"/>
      <c r="P7" s="563"/>
      <c r="Q7" s="563"/>
      <c r="R7" s="563"/>
      <c r="S7" s="563"/>
      <c r="T7" s="563"/>
      <c r="U7" s="563"/>
      <c r="V7" s="563"/>
      <c r="W7" s="563"/>
      <c r="X7" s="563"/>
      <c r="Y7" s="563"/>
      <c r="Z7" s="563"/>
      <c r="AA7" s="563"/>
      <c r="AB7" s="563"/>
      <c r="AC7" s="563"/>
      <c r="AD7" s="564"/>
      <c r="AE7" s="563"/>
      <c r="AF7" s="563"/>
      <c r="AG7" s="565"/>
    </row>
    <row r="8" spans="2:33" ht="17.100000000000001" customHeight="1" x14ac:dyDescent="0.2">
      <c r="B8" s="534"/>
      <c r="C8" s="557"/>
      <c r="D8" s="557"/>
      <c r="E8" s="557"/>
      <c r="F8" s="557"/>
      <c r="G8" s="557"/>
      <c r="H8" s="557"/>
      <c r="I8" s="557"/>
      <c r="J8" s="557"/>
      <c r="K8" s="557"/>
      <c r="L8" s="557"/>
      <c r="M8" s="557"/>
      <c r="N8" s="557"/>
      <c r="O8" s="534"/>
      <c r="P8" s="534"/>
      <c r="Q8" s="534"/>
      <c r="R8" s="534"/>
      <c r="S8" s="534"/>
      <c r="T8" s="534"/>
      <c r="U8" s="534"/>
      <c r="V8" s="534"/>
      <c r="W8" s="534"/>
      <c r="X8" s="534"/>
      <c r="Y8" s="534"/>
      <c r="Z8" s="534"/>
      <c r="AA8" s="534"/>
      <c r="AB8" s="534"/>
      <c r="AC8" s="534"/>
      <c r="AD8" s="558"/>
      <c r="AE8" s="534"/>
      <c r="AF8" s="534"/>
      <c r="AG8" s="534"/>
    </row>
    <row r="9" spans="2:33" ht="9.6" customHeight="1" x14ac:dyDescent="0.2">
      <c r="B9" s="8"/>
      <c r="C9" s="8"/>
      <c r="D9" s="557"/>
      <c r="E9" s="557"/>
      <c r="F9" s="557"/>
      <c r="G9" s="557"/>
      <c r="H9" s="557"/>
      <c r="I9" s="557"/>
      <c r="J9" s="557"/>
      <c r="K9" s="557"/>
      <c r="L9" s="557"/>
      <c r="M9" s="557"/>
      <c r="N9" s="557"/>
      <c r="O9" s="534"/>
      <c r="P9" s="534"/>
      <c r="Q9" s="534"/>
      <c r="R9" s="534"/>
      <c r="S9" s="534"/>
      <c r="T9" s="534"/>
      <c r="U9" s="534"/>
      <c r="V9" s="534"/>
      <c r="W9" s="534"/>
      <c r="X9" s="534"/>
      <c r="Y9" s="534"/>
      <c r="Z9" s="534"/>
      <c r="AA9" s="534"/>
      <c r="AB9" s="534"/>
      <c r="AC9" s="534"/>
      <c r="AD9" s="558"/>
      <c r="AE9" s="534"/>
      <c r="AF9" s="534"/>
      <c r="AG9" s="534"/>
    </row>
    <row r="10" spans="2:33" ht="15" x14ac:dyDescent="0.25">
      <c r="B10" s="856" t="s">
        <v>61</v>
      </c>
      <c r="C10" s="857"/>
      <c r="D10" s="849" t="str">
        <f>IF('1 - Site Details'!C7="","",'1 - Site Details'!C7)</f>
        <v/>
      </c>
      <c r="E10" s="850"/>
      <c r="F10" s="850"/>
      <c r="G10" s="851"/>
      <c r="H10" s="542"/>
      <c r="I10" s="542"/>
      <c r="J10" s="542"/>
      <c r="K10" s="549"/>
      <c r="L10"/>
      <c r="M10"/>
      <c r="N10"/>
      <c r="O10" s="534"/>
      <c r="P10" s="534"/>
      <c r="Q10" s="534"/>
      <c r="R10" s="534"/>
      <c r="S10" s="534"/>
      <c r="T10" s="534"/>
      <c r="U10" s="534"/>
      <c r="V10" s="534"/>
      <c r="W10" s="534"/>
      <c r="X10" s="534"/>
      <c r="Y10" s="534"/>
      <c r="Z10" s="534"/>
      <c r="AA10" s="534"/>
      <c r="AB10" s="534"/>
      <c r="AC10" s="534"/>
      <c r="AD10" s="558"/>
      <c r="AE10" s="534"/>
      <c r="AF10" s="534"/>
      <c r="AG10" s="534"/>
    </row>
    <row r="11" spans="2:33" ht="15" x14ac:dyDescent="0.25">
      <c r="B11" s="856" t="s">
        <v>719</v>
      </c>
      <c r="C11" s="857"/>
      <c r="D11" s="849" t="str">
        <f>IF('1 - Site Details'!C8="","",'1 - Site Details'!C8)</f>
        <v/>
      </c>
      <c r="E11" s="850"/>
      <c r="F11" s="850"/>
      <c r="G11" s="851"/>
      <c r="H11" s="543"/>
      <c r="I11" s="543"/>
      <c r="J11" s="543"/>
      <c r="K11" s="566"/>
      <c r="L11"/>
      <c r="M11"/>
      <c r="N11"/>
      <c r="O11" s="534"/>
      <c r="P11" s="534"/>
      <c r="Q11" s="534"/>
      <c r="R11" s="534"/>
      <c r="S11" s="534"/>
      <c r="T11" s="534"/>
      <c r="U11" s="534"/>
      <c r="V11" s="534"/>
      <c r="W11" s="534"/>
      <c r="X11" s="534"/>
      <c r="Y11" s="534"/>
      <c r="Z11" s="534"/>
      <c r="AA11" s="534"/>
      <c r="AB11" s="534"/>
      <c r="AC11" s="534"/>
      <c r="AD11" s="558"/>
      <c r="AE11" s="534"/>
      <c r="AF11" s="534"/>
      <c r="AG11" s="534"/>
    </row>
    <row r="12" spans="2:33" ht="13.5" x14ac:dyDescent="0.2">
      <c r="B12" s="94"/>
      <c r="C12" s="557"/>
      <c r="D12" s="557"/>
      <c r="E12" s="557"/>
      <c r="F12" s="557"/>
      <c r="G12" s="557"/>
      <c r="H12" s="557"/>
      <c r="I12" s="557"/>
      <c r="J12" s="557"/>
      <c r="K12" s="557"/>
      <c r="L12" s="557"/>
      <c r="M12" s="557"/>
      <c r="N12" s="557"/>
      <c r="O12" s="534"/>
      <c r="P12" s="534"/>
      <c r="Q12" s="534"/>
      <c r="R12" s="534"/>
      <c r="S12" s="534"/>
      <c r="T12" s="534"/>
      <c r="U12" s="534"/>
      <c r="V12" s="534"/>
      <c r="W12" s="534"/>
      <c r="X12" s="534"/>
      <c r="Y12" s="534"/>
      <c r="Z12" s="534"/>
      <c r="AA12" s="534"/>
      <c r="AB12" s="534"/>
      <c r="AC12" s="534"/>
      <c r="AD12" s="558"/>
      <c r="AE12" s="534"/>
      <c r="AF12" s="534"/>
      <c r="AG12" s="534"/>
    </row>
    <row r="13" spans="2:33" ht="20.100000000000001" customHeight="1" x14ac:dyDescent="0.2">
      <c r="B13" s="836" t="s">
        <v>720</v>
      </c>
      <c r="C13" s="837"/>
      <c r="D13" s="837"/>
      <c r="E13" s="837"/>
      <c r="F13" s="837"/>
      <c r="G13" s="837"/>
      <c r="H13" s="837"/>
      <c r="I13" s="837"/>
      <c r="J13" s="837"/>
      <c r="K13" s="837"/>
      <c r="L13" s="837"/>
      <c r="M13" s="838"/>
      <c r="N13" s="557"/>
      <c r="O13" s="534"/>
      <c r="P13" s="534"/>
      <c r="Q13" s="534"/>
      <c r="R13" s="534"/>
      <c r="S13" s="534"/>
      <c r="T13" s="534"/>
      <c r="U13" s="534"/>
      <c r="V13" s="534"/>
      <c r="W13" s="534"/>
      <c r="X13" s="534"/>
      <c r="Y13" s="534"/>
      <c r="Z13" s="534"/>
      <c r="AA13" s="534"/>
      <c r="AB13" s="534"/>
      <c r="AC13" s="836" t="s">
        <v>721</v>
      </c>
      <c r="AD13" s="837"/>
      <c r="AE13" s="838"/>
      <c r="AF13" s="534"/>
      <c r="AG13" s="534"/>
    </row>
    <row r="14" spans="2:33" ht="14.45" customHeight="1" x14ac:dyDescent="0.25">
      <c r="B14" s="843" t="s">
        <v>722</v>
      </c>
      <c r="C14" s="843" t="s">
        <v>723</v>
      </c>
      <c r="D14" s="843" t="s">
        <v>724</v>
      </c>
      <c r="E14" s="196"/>
      <c r="F14" s="843" t="s">
        <v>725</v>
      </c>
      <c r="G14" s="843" t="s">
        <v>726</v>
      </c>
      <c r="H14" s="567"/>
      <c r="I14" s="567"/>
      <c r="J14" s="567"/>
      <c r="K14" s="843" t="s">
        <v>727</v>
      </c>
      <c r="L14" s="843" t="s">
        <v>728</v>
      </c>
      <c r="M14" s="843" t="s">
        <v>729</v>
      </c>
      <c r="N14" s="557"/>
      <c r="O14"/>
      <c r="P14"/>
      <c r="Q14"/>
      <c r="R14"/>
      <c r="S14"/>
      <c r="T14"/>
      <c r="U14"/>
      <c r="V14"/>
      <c r="W14" s="534"/>
      <c r="X14" s="534"/>
      <c r="Y14" s="534"/>
      <c r="Z14" s="534"/>
      <c r="AA14" s="534"/>
      <c r="AB14" s="534"/>
      <c r="AC14" s="853" t="s">
        <v>730</v>
      </c>
      <c r="AD14" s="853"/>
      <c r="AE14" s="201">
        <f>IF('3 - Land Summary'!$K$12="","",'3 - Land Summary'!$K$12)</f>
        <v>0</v>
      </c>
      <c r="AF14" s="534"/>
      <c r="AG14" s="534"/>
    </row>
    <row r="15" spans="2:33" ht="14.45" customHeight="1" x14ac:dyDescent="0.25">
      <c r="B15" s="843"/>
      <c r="C15" s="843"/>
      <c r="D15" s="843"/>
      <c r="E15" s="196"/>
      <c r="F15" s="843"/>
      <c r="G15" s="843"/>
      <c r="H15" s="567"/>
      <c r="I15" s="567"/>
      <c r="J15" s="567"/>
      <c r="K15" s="843"/>
      <c r="L15" s="843"/>
      <c r="M15" s="843"/>
      <c r="N15" s="557"/>
      <c r="O15"/>
      <c r="P15"/>
      <c r="Q15"/>
      <c r="R15"/>
      <c r="S15"/>
      <c r="T15"/>
      <c r="U15"/>
      <c r="V15"/>
      <c r="W15" s="534"/>
      <c r="X15" s="534"/>
      <c r="Y15" s="534"/>
      <c r="Z15" s="534"/>
      <c r="AA15" s="534"/>
      <c r="AB15" s="534"/>
      <c r="AC15" s="853" t="s">
        <v>731</v>
      </c>
      <c r="AD15" s="853"/>
      <c r="AE15" s="201">
        <f>IF('3 - Land Summary'!$K$14="","",'3 - Land Summary'!$K$14)</f>
        <v>0</v>
      </c>
      <c r="AF15" s="534"/>
      <c r="AG15" s="534"/>
    </row>
    <row r="16" spans="2:33" ht="15" customHeight="1" x14ac:dyDescent="0.25">
      <c r="B16" s="843"/>
      <c r="C16" s="843"/>
      <c r="D16" s="843"/>
      <c r="E16" s="196"/>
      <c r="F16" s="843"/>
      <c r="G16" s="843"/>
      <c r="H16" s="196"/>
      <c r="I16" s="196"/>
      <c r="J16" s="196"/>
      <c r="K16" s="843"/>
      <c r="L16" s="843"/>
      <c r="M16" s="843"/>
      <c r="N16" s="557"/>
      <c r="O16"/>
      <c r="P16"/>
      <c r="Q16"/>
      <c r="R16"/>
      <c r="S16"/>
      <c r="T16"/>
      <c r="U16"/>
      <c r="V16"/>
      <c r="W16" s="534"/>
      <c r="X16" s="534"/>
      <c r="Y16" s="534"/>
      <c r="Z16" s="534"/>
      <c r="AA16" s="534"/>
      <c r="AB16" s="534"/>
      <c r="AC16" s="853" t="s">
        <v>732</v>
      </c>
      <c r="AD16" s="853"/>
      <c r="AE16" s="201">
        <f>AE14-AE15</f>
        <v>0</v>
      </c>
      <c r="AF16" s="534"/>
      <c r="AG16" s="534"/>
    </row>
    <row r="17" spans="2:36" ht="15" customHeight="1" x14ac:dyDescent="0.25">
      <c r="B17" s="200">
        <f>IFERROR(((O26)/AE15)*100,0)</f>
        <v>0</v>
      </c>
      <c r="C17" s="200">
        <f>IFERROR(((P26)/AE15)*100,0)</f>
        <v>0</v>
      </c>
      <c r="D17" s="200">
        <f>IFERROR(((Q26)/AE15)*100,0)</f>
        <v>0</v>
      </c>
      <c r="E17" s="200"/>
      <c r="F17" s="200">
        <f>IFERROR(((R26)/AE15)*100,0)</f>
        <v>0</v>
      </c>
      <c r="G17" s="200">
        <f>IFERROR(((S26)/AE15)*100,0)</f>
        <v>0</v>
      </c>
      <c r="H17" s="200"/>
      <c r="I17" s="200"/>
      <c r="J17" s="200"/>
      <c r="K17" s="200">
        <f>IFERROR(((T26)/AE15)*100,0)</f>
        <v>0</v>
      </c>
      <c r="L17" s="200">
        <f>IFERROR(((U26)/AE15)*100,0)</f>
        <v>0</v>
      </c>
      <c r="M17" s="200" t="str">
        <f>IFERROR((SUM('3 - Land Summary'!I21:I120)/'4 - Species Breakdown'!AE15)*100,"0.0")</f>
        <v>0.0</v>
      </c>
      <c r="N17" s="557"/>
      <c r="O17"/>
      <c r="P17"/>
      <c r="Q17"/>
      <c r="R17"/>
      <c r="S17"/>
      <c r="T17"/>
      <c r="U17"/>
      <c r="V17"/>
      <c r="W17" s="534"/>
      <c r="X17" s="534"/>
      <c r="Y17" s="534"/>
      <c r="Z17" s="534"/>
      <c r="AA17" s="534"/>
      <c r="AB17" s="534"/>
      <c r="AC17" s="852" t="s">
        <v>733</v>
      </c>
      <c r="AD17" s="852"/>
      <c r="AE17" s="568">
        <f>(SUM(B17:D17)*AE15)/100</f>
        <v>0</v>
      </c>
      <c r="AF17" s="534"/>
      <c r="AG17" s="534"/>
      <c r="AH17" s="534"/>
      <c r="AI17" s="534"/>
      <c r="AJ17" s="534"/>
    </row>
    <row r="18" spans="2:36" ht="15" customHeight="1" x14ac:dyDescent="0.25">
      <c r="B18" s="844" t="s">
        <v>734</v>
      </c>
      <c r="C18" s="844"/>
      <c r="D18" s="844"/>
      <c r="E18" s="844"/>
      <c r="F18" s="844"/>
      <c r="G18" s="844"/>
      <c r="H18" s="844"/>
      <c r="I18" s="844"/>
      <c r="J18" s="844"/>
      <c r="K18" s="844"/>
      <c r="L18" s="844"/>
      <c r="M18" s="844"/>
      <c r="N18"/>
      <c r="O18"/>
      <c r="P18"/>
      <c r="Q18"/>
      <c r="R18"/>
      <c r="S18"/>
      <c r="T18"/>
      <c r="U18"/>
      <c r="V18"/>
      <c r="W18"/>
      <c r="X18" s="534"/>
      <c r="Y18" s="534"/>
      <c r="Z18" s="534"/>
      <c r="AA18" s="534"/>
      <c r="AB18" s="534"/>
      <c r="AC18" s="677" t="s">
        <v>735</v>
      </c>
      <c r="AD18" s="678"/>
      <c r="AE18" s="568">
        <f>(SUM(F17:K17)*AE15)/100</f>
        <v>0</v>
      </c>
      <c r="AF18" s="534"/>
      <c r="AG18" s="534"/>
      <c r="AH18" s="534"/>
      <c r="AI18" s="534"/>
      <c r="AJ18" s="534"/>
    </row>
    <row r="19" spans="2:36" ht="15" customHeight="1" x14ac:dyDescent="0.25">
      <c r="B19" s="569"/>
      <c r="C19" s="569"/>
      <c r="D19" s="555"/>
      <c r="E19" s="555"/>
      <c r="F19" s="555"/>
      <c r="G19" s="555"/>
      <c r="H19" s="555"/>
      <c r="I19" s="555"/>
      <c r="J19" s="555"/>
      <c r="K19" s="555"/>
      <c r="L19" s="555"/>
      <c r="M19" s="555"/>
      <c r="N19" s="555"/>
      <c r="O19"/>
      <c r="P19"/>
      <c r="Q19"/>
      <c r="R19"/>
      <c r="S19"/>
      <c r="T19"/>
      <c r="U19"/>
      <c r="V19"/>
      <c r="W19" s="555"/>
      <c r="X19" s="534"/>
      <c r="Y19" s="534"/>
      <c r="Z19" s="534"/>
      <c r="AA19" s="534"/>
      <c r="AB19" s="534"/>
      <c r="AC19" s="677" t="s">
        <v>736</v>
      </c>
      <c r="AD19" s="678"/>
      <c r="AE19" s="568">
        <f>(L17*AE15)/100</f>
        <v>0</v>
      </c>
      <c r="AF19" s="534"/>
      <c r="AG19" s="534"/>
      <c r="AH19" s="534"/>
      <c r="AI19" s="534"/>
      <c r="AJ19" s="534"/>
    </row>
    <row r="20" spans="2:36" ht="15" customHeight="1" x14ac:dyDescent="0.25">
      <c r="B20" s="846" t="s">
        <v>737</v>
      </c>
      <c r="C20" s="846"/>
      <c r="D20" s="846"/>
      <c r="E20" s="846"/>
      <c r="F20" s="846"/>
      <c r="G20" s="846"/>
      <c r="H20" s="846"/>
      <c r="I20" s="846"/>
      <c r="J20" s="846"/>
      <c r="K20" s="846"/>
      <c r="L20" s="846"/>
      <c r="M20" s="846"/>
      <c r="N20"/>
      <c r="O20"/>
      <c r="P20"/>
      <c r="Q20"/>
      <c r="R20"/>
      <c r="S20"/>
      <c r="T20"/>
      <c r="U20"/>
      <c r="V20"/>
      <c r="W20"/>
      <c r="X20" s="534"/>
      <c r="Y20" s="534"/>
      <c r="Z20" s="534"/>
      <c r="AA20" s="534"/>
      <c r="AB20" s="534"/>
      <c r="AC20" s="677" t="s">
        <v>738</v>
      </c>
      <c r="AD20" s="678"/>
      <c r="AE20" s="568">
        <f>(M17*AE15)/100</f>
        <v>0</v>
      </c>
      <c r="AF20" s="534"/>
      <c r="AG20" s="534"/>
      <c r="AH20" s="534"/>
      <c r="AI20" s="534"/>
      <c r="AJ20" s="534"/>
    </row>
    <row r="21" spans="2:36" ht="15" customHeight="1" x14ac:dyDescent="0.25">
      <c r="B21" s="839" t="s">
        <v>739</v>
      </c>
      <c r="C21" s="839"/>
      <c r="D21" s="825" t="str">
        <f>IF(COUNTIF(E31:E1028,"YES"),"YES","NO")</f>
        <v>NO</v>
      </c>
      <c r="E21" s="571"/>
      <c r="F21" s="826" t="s">
        <v>740</v>
      </c>
      <c r="G21" s="827"/>
      <c r="H21"/>
      <c r="I21"/>
      <c r="J21"/>
      <c r="K21" s="832"/>
      <c r="L21" s="832"/>
      <c r="M21" s="832"/>
      <c r="N21"/>
      <c r="O21" s="199"/>
      <c r="P21" s="199"/>
      <c r="Q21" s="199"/>
      <c r="R21" s="199"/>
      <c r="S21" s="199"/>
      <c r="T21" s="199"/>
      <c r="U21" s="199"/>
      <c r="V21" s="199"/>
      <c r="W21"/>
      <c r="X21" s="534"/>
      <c r="Y21" s="534"/>
      <c r="Z21" s="534"/>
      <c r="AA21" s="534"/>
      <c r="AB21" s="534"/>
      <c r="AC21" s="841" t="s">
        <v>741</v>
      </c>
      <c r="AD21" s="842"/>
      <c r="AE21" s="570">
        <f>IFERROR(ROUND(SUM($K$31:$K$1028)+SUM(AF31:AF1028),0),"")</f>
        <v>0</v>
      </c>
      <c r="AF21" s="534"/>
      <c r="AG21" s="534"/>
      <c r="AH21" s="534"/>
      <c r="AI21" s="534"/>
      <c r="AJ21" s="534"/>
    </row>
    <row r="22" spans="2:36" ht="15" customHeight="1" x14ac:dyDescent="0.25">
      <c r="B22" s="840"/>
      <c r="C22" s="840"/>
      <c r="D22" s="825"/>
      <c r="E22" s="571"/>
      <c r="F22" s="828"/>
      <c r="G22" s="829"/>
      <c r="H22"/>
      <c r="I22"/>
      <c r="J22"/>
      <c r="K22" s="832"/>
      <c r="L22" s="832"/>
      <c r="M22" s="832"/>
      <c r="N22"/>
      <c r="O22" s="199"/>
      <c r="P22" s="199"/>
      <c r="Q22" s="199"/>
      <c r="R22" s="199"/>
      <c r="S22" s="199"/>
      <c r="T22" s="199"/>
      <c r="U22" s="199"/>
      <c r="V22" s="199"/>
      <c r="W22"/>
      <c r="X22" s="534"/>
      <c r="Y22" s="534"/>
      <c r="Z22" s="534"/>
      <c r="AA22" s="534"/>
      <c r="AB22" s="534"/>
      <c r="AC22" s="841" t="s">
        <v>742</v>
      </c>
      <c r="AD22" s="842"/>
      <c r="AE22" s="570" t="str">
        <f>IFERROR(AVERAGE(G31:G1033),"0")</f>
        <v>0</v>
      </c>
      <c r="AF22" s="534"/>
      <c r="AG22" s="534"/>
      <c r="AH22" s="534"/>
      <c r="AI22" s="534"/>
      <c r="AJ22" s="534"/>
    </row>
    <row r="23" spans="2:36" ht="15" customHeight="1" x14ac:dyDescent="0.25">
      <c r="B23" s="840"/>
      <c r="C23" s="840"/>
      <c r="D23" s="825"/>
      <c r="E23" s="572"/>
      <c r="F23" s="830"/>
      <c r="G23" s="831"/>
      <c r="H23"/>
      <c r="I23"/>
      <c r="J23"/>
      <c r="K23" s="832"/>
      <c r="L23" s="832"/>
      <c r="M23" s="832"/>
      <c r="N23"/>
      <c r="O23" s="199"/>
      <c r="P23" s="199"/>
      <c r="Q23" s="199"/>
      <c r="R23" s="199"/>
      <c r="S23" s="199"/>
      <c r="T23" s="199"/>
      <c r="U23" s="199"/>
      <c r="V23" s="199"/>
      <c r="W23"/>
      <c r="X23" s="534"/>
      <c r="Y23" s="534"/>
      <c r="Z23" s="534"/>
      <c r="AA23" s="534"/>
      <c r="AB23" s="534"/>
      <c r="AC23"/>
      <c r="AD23" s="150"/>
      <c r="AE23"/>
      <c r="AF23" s="534"/>
      <c r="AG23" s="534"/>
      <c r="AH23" s="534"/>
      <c r="AI23" s="534"/>
      <c r="AJ23" s="534"/>
    </row>
    <row r="24" spans="2:36" s="26" customFormat="1" ht="15" x14ac:dyDescent="0.25">
      <c r="B24" s="555"/>
      <c r="C24" s="555"/>
      <c r="D24" s="555"/>
      <c r="E24" s="555"/>
      <c r="F24" s="555"/>
      <c r="G24" s="555"/>
      <c r="H24" s="555"/>
      <c r="I24" s="555"/>
      <c r="J24" s="555"/>
      <c r="K24" s="555"/>
      <c r="L24" s="555"/>
      <c r="M24" s="555"/>
      <c r="N24" s="555"/>
      <c r="O24" s="555"/>
      <c r="P24" s="555"/>
      <c r="Q24" s="555"/>
      <c r="R24" s="555"/>
      <c r="S24" s="555"/>
      <c r="T24" s="555"/>
      <c r="U24" s="555"/>
      <c r="V24" s="555"/>
      <c r="W24"/>
      <c r="X24" s="555"/>
      <c r="Y24" s="555"/>
      <c r="Z24" s="555"/>
      <c r="AA24" s="555"/>
      <c r="AB24" s="555"/>
      <c r="AC24" s="555"/>
      <c r="AD24" s="573"/>
      <c r="AE24" s="555"/>
      <c r="AF24" s="555"/>
      <c r="AG24" s="555"/>
      <c r="AH24" s="555"/>
      <c r="AI24" s="555"/>
      <c r="AJ24" s="555"/>
    </row>
    <row r="25" spans="2:36" s="2" customFormat="1" ht="20.100000000000001" customHeight="1" x14ac:dyDescent="0.2">
      <c r="B25" s="703" t="s">
        <v>743</v>
      </c>
      <c r="C25" s="703"/>
      <c r="D25" s="703"/>
      <c r="E25" s="703"/>
      <c r="F25" s="703"/>
      <c r="G25" s="703"/>
      <c r="H25" s="703"/>
      <c r="I25" s="703"/>
      <c r="J25" s="703"/>
      <c r="K25" s="703"/>
      <c r="L25" s="703"/>
      <c r="M25" s="703"/>
      <c r="N25" s="703"/>
      <c r="AC25" s="845" t="s">
        <v>744</v>
      </c>
      <c r="AD25" s="703"/>
      <c r="AE25" s="703"/>
      <c r="AF25" s="703"/>
      <c r="AG25" s="703"/>
    </row>
    <row r="26" spans="2:36" hidden="1" x14ac:dyDescent="0.2">
      <c r="B26" s="660"/>
      <c r="C26" s="660"/>
      <c r="D26" s="661"/>
      <c r="E26" s="661"/>
      <c r="F26" s="661"/>
      <c r="G26" s="661"/>
      <c r="H26" s="661"/>
      <c r="I26" s="661"/>
      <c r="J26" s="661"/>
      <c r="K26" s="661"/>
      <c r="L26" s="661"/>
      <c r="M26" s="661"/>
      <c r="N26" s="661"/>
      <c r="O26" s="534">
        <f t="shared" ref="O26:U26" si="0">SUM(O31:O1028)</f>
        <v>0</v>
      </c>
      <c r="P26" s="534">
        <f t="shared" si="0"/>
        <v>0</v>
      </c>
      <c r="Q26" s="534">
        <f t="shared" si="0"/>
        <v>0</v>
      </c>
      <c r="R26" s="534">
        <f t="shared" si="0"/>
        <v>0</v>
      </c>
      <c r="S26" s="534">
        <f t="shared" si="0"/>
        <v>0</v>
      </c>
      <c r="T26" s="534">
        <f t="shared" si="0"/>
        <v>0</v>
      </c>
      <c r="U26" s="534">
        <f t="shared" si="0"/>
        <v>0</v>
      </c>
      <c r="V26" s="534"/>
      <c r="W26" s="534"/>
      <c r="X26" s="534"/>
      <c r="Y26" s="534"/>
      <c r="Z26" s="534"/>
      <c r="AA26" s="534"/>
      <c r="AB26" s="534"/>
      <c r="AC26" s="653"/>
      <c r="AD26" s="654"/>
      <c r="AE26" s="655"/>
      <c r="AF26" s="655"/>
      <c r="AG26" s="655"/>
      <c r="AH26" s="534"/>
      <c r="AI26" s="534"/>
      <c r="AJ26" s="534"/>
    </row>
    <row r="27" spans="2:36" ht="13.5" thickBot="1" x14ac:dyDescent="0.25">
      <c r="B27" s="16" t="s">
        <v>104</v>
      </c>
      <c r="C27" s="644" t="s">
        <v>105</v>
      </c>
      <c r="D27" s="644" t="s">
        <v>106</v>
      </c>
      <c r="E27" s="645" t="s">
        <v>745</v>
      </c>
      <c r="F27" s="644" t="s">
        <v>107</v>
      </c>
      <c r="G27" s="644" t="s">
        <v>108</v>
      </c>
      <c r="H27" s="644"/>
      <c r="I27" s="644"/>
      <c r="J27" s="644"/>
      <c r="K27" s="644" t="s">
        <v>109</v>
      </c>
      <c r="L27" s="644" t="s">
        <v>110</v>
      </c>
      <c r="M27" s="644" t="s">
        <v>111</v>
      </c>
      <c r="N27" s="644" t="s">
        <v>112</v>
      </c>
      <c r="O27" s="530">
        <f>SUMIF('3 - Land Summary'!J21:J120,"Native broadleaf",'3 - Land Summary'!I21:I120)</f>
        <v>0</v>
      </c>
      <c r="P27" s="530">
        <f>SUMIF('3 - Land Summary'!J21:J120,"Non-native broadleaf",'3 - Land Summary'!I21:I120)</f>
        <v>0</v>
      </c>
      <c r="Q27" s="530">
        <f>SUMIF('3 - Land Summary'!J21:J120,"Naturalised broadleaf",'3 - Land Summary'!I21:I120)</f>
        <v>0</v>
      </c>
      <c r="R27" s="530">
        <f>SUMIF('3 - Land Summary'!J21:J120,"Native conifer",'3 - Land Summary'!I21:I120)</f>
        <v>0</v>
      </c>
      <c r="S27" s="530">
        <f>SUMIF('3 - Land Summary'!J21:J120,"Non-native conifer",'3 - Land Summary'!I21:I120)</f>
        <v>0</v>
      </c>
      <c r="T27" s="530">
        <f>SUMIF('3 - Land Summary'!J21:J120,"Naturalised conifer",'3 - Land Summary'!I21:I120)</f>
        <v>0</v>
      </c>
      <c r="U27" s="530"/>
      <c r="V27" s="530"/>
      <c r="W27" s="7"/>
      <c r="X27" s="7"/>
      <c r="Y27" s="7"/>
      <c r="Z27" s="7"/>
      <c r="AA27" s="7"/>
      <c r="AB27" s="7"/>
      <c r="AC27" s="16" t="s">
        <v>113</v>
      </c>
      <c r="AD27" s="646" t="s">
        <v>114</v>
      </c>
      <c r="AE27" s="16" t="s">
        <v>115</v>
      </c>
      <c r="AF27" s="16" t="s">
        <v>116</v>
      </c>
      <c r="AG27" s="16" t="s">
        <v>117</v>
      </c>
      <c r="AH27" s="534"/>
      <c r="AI27" s="534"/>
      <c r="AJ27" s="534"/>
    </row>
    <row r="28" spans="2:36" ht="24.6" customHeight="1" thickBot="1" x14ac:dyDescent="0.25">
      <c r="B28" s="833" t="s">
        <v>746</v>
      </c>
      <c r="C28" s="833"/>
      <c r="D28" s="833"/>
      <c r="E28" s="833"/>
      <c r="F28" s="833"/>
      <c r="G28" s="833"/>
      <c r="H28" s="833"/>
      <c r="I28" s="833"/>
      <c r="J28" s="833"/>
      <c r="K28" s="833"/>
      <c r="L28" s="834" t="s">
        <v>747</v>
      </c>
      <c r="M28" s="835"/>
      <c r="N28" s="835"/>
      <c r="O28" s="526" t="s">
        <v>748</v>
      </c>
      <c r="P28" s="518" t="s">
        <v>748</v>
      </c>
      <c r="Q28" s="518" t="s">
        <v>748</v>
      </c>
      <c r="R28" s="518" t="s">
        <v>748</v>
      </c>
      <c r="S28" s="518"/>
      <c r="T28" s="518"/>
      <c r="U28" s="518"/>
      <c r="V28" s="519" t="s">
        <v>748</v>
      </c>
      <c r="W28" s="534"/>
      <c r="X28" s="534"/>
      <c r="Y28" s="534"/>
      <c r="Z28" s="534"/>
      <c r="AA28" s="534"/>
      <c r="AB28" s="534"/>
      <c r="AC28" s="833" t="s">
        <v>746</v>
      </c>
      <c r="AD28" s="833"/>
      <c r="AE28" s="833"/>
      <c r="AF28" s="833"/>
      <c r="AG28" s="833"/>
      <c r="AH28" s="534"/>
      <c r="AI28" s="534"/>
      <c r="AJ28" s="534">
        <f>COUNT(B31:B1028)</f>
        <v>0</v>
      </c>
    </row>
    <row r="29" spans="2:36" s="81" customFormat="1" ht="135.75" customHeight="1" thickBot="1" x14ac:dyDescent="0.3">
      <c r="B29" s="633" t="s">
        <v>749</v>
      </c>
      <c r="C29" s="633" t="s">
        <v>750</v>
      </c>
      <c r="D29" s="633" t="s">
        <v>1228</v>
      </c>
      <c r="E29" s="634" t="s">
        <v>751</v>
      </c>
      <c r="F29" s="633" t="s">
        <v>752</v>
      </c>
      <c r="G29" s="633" t="s">
        <v>753</v>
      </c>
      <c r="H29" s="635" t="s">
        <v>754</v>
      </c>
      <c r="I29" s="635" t="s">
        <v>755</v>
      </c>
      <c r="J29" s="635" t="s">
        <v>755</v>
      </c>
      <c r="K29" s="633" t="s">
        <v>756</v>
      </c>
      <c r="L29" s="636" t="s">
        <v>757</v>
      </c>
      <c r="M29" s="636" t="s">
        <v>758</v>
      </c>
      <c r="N29" s="636" t="s">
        <v>759</v>
      </c>
      <c r="O29" s="78" t="s">
        <v>760</v>
      </c>
      <c r="P29" s="79" t="s">
        <v>761</v>
      </c>
      <c r="Q29" s="79" t="s">
        <v>762</v>
      </c>
      <c r="R29" s="79" t="s">
        <v>763</v>
      </c>
      <c r="S29" s="79" t="s">
        <v>764</v>
      </c>
      <c r="T29" s="79" t="s">
        <v>765</v>
      </c>
      <c r="U29" s="80" t="s">
        <v>766</v>
      </c>
      <c r="V29" s="467" t="s">
        <v>767</v>
      </c>
      <c r="W29" s="574"/>
      <c r="X29" s="574"/>
      <c r="Y29" s="574"/>
      <c r="Z29" s="574"/>
      <c r="AA29" s="574"/>
      <c r="AB29" s="574"/>
      <c r="AC29" s="633" t="s">
        <v>768</v>
      </c>
      <c r="AD29" s="633" t="s">
        <v>750</v>
      </c>
      <c r="AE29" s="637" t="s">
        <v>769</v>
      </c>
      <c r="AF29" s="633" t="s">
        <v>770</v>
      </c>
      <c r="AG29" s="633" t="s">
        <v>771</v>
      </c>
      <c r="AH29" s="574"/>
      <c r="AI29" s="574"/>
      <c r="AJ29" s="574"/>
    </row>
    <row r="30" spans="2:36" ht="30" customHeight="1" x14ac:dyDescent="0.2">
      <c r="B30" s="662" t="s">
        <v>144</v>
      </c>
      <c r="C30" s="656" t="s">
        <v>145</v>
      </c>
      <c r="D30" s="663" t="s">
        <v>322</v>
      </c>
      <c r="E30" s="663"/>
      <c r="F30" s="664">
        <v>100</v>
      </c>
      <c r="G30" s="665">
        <v>1600</v>
      </c>
      <c r="H30" s="665"/>
      <c r="I30" s="665"/>
      <c r="J30" s="665"/>
      <c r="K30" s="666">
        <v>4800</v>
      </c>
      <c r="L30" s="663">
        <v>1.4</v>
      </c>
      <c r="M30" s="663">
        <v>8</v>
      </c>
      <c r="N30" s="667" t="s">
        <v>772</v>
      </c>
      <c r="O30" s="575"/>
      <c r="P30" s="576"/>
      <c r="Q30" s="576"/>
      <c r="R30" s="576"/>
      <c r="S30" s="577"/>
      <c r="T30" s="577"/>
      <c r="U30" s="577"/>
      <c r="V30" s="578"/>
      <c r="W30" s="534"/>
      <c r="X30" s="534"/>
      <c r="Y30" s="534"/>
      <c r="Z30" s="534"/>
      <c r="AA30" s="534"/>
      <c r="AB30" s="534"/>
      <c r="AC30" s="18" t="s">
        <v>144</v>
      </c>
      <c r="AD30" s="656" t="s">
        <v>145</v>
      </c>
      <c r="AE30" s="657" t="s">
        <v>430</v>
      </c>
      <c r="AF30" s="658">
        <v>100</v>
      </c>
      <c r="AG30" s="657">
        <v>1.6</v>
      </c>
      <c r="AH30" s="534"/>
      <c r="AI30" s="534"/>
      <c r="AJ30" s="534"/>
    </row>
    <row r="31" spans="2:36" ht="30" customHeight="1" x14ac:dyDescent="0.2">
      <c r="B31" s="668" t="str">
        <f>IFERROR(INDEX('3 - Land Summary'!$B$21:$B$120,(MATCH('4 - Species Breakdown'!$V31,'3 - Land Summary'!$C$21:$C$120,0))),"")</f>
        <v/>
      </c>
      <c r="C31" s="632"/>
      <c r="D31" s="631"/>
      <c r="E31" s="676" t="str">
        <f>IF(OR(COUNTIF('Look Up Data'!$D$149:$D$203,D31),COUNTIF('Look Up Data'!$D$149:$D$203,AE31)),"YES","NO")</f>
        <v>NO</v>
      </c>
      <c r="F31" s="580"/>
      <c r="G31" s="581"/>
      <c r="H31" s="669" t="str">
        <f>IFERROR(INDEX('3 - Land Summary'!$G$21:$G$120,(MATCH(C31,'3 - Land Summary'!$C$21:$C$120,0))),"")</f>
        <v/>
      </c>
      <c r="I31" s="669" t="str">
        <f>IFERROR(INDEX('3 - Land Summary'!$I$21:$I$120,(MATCH(C31,'3 - Land Summary'!$C$21:$C$120,0))),"")</f>
        <v/>
      </c>
      <c r="J31" s="669" t="str">
        <f>IFERROR(((H31-I31)*F31)/100,"")</f>
        <v/>
      </c>
      <c r="K31" s="670" t="str">
        <f>IFERROR(ROUND(J31*G31,0),"")</f>
        <v/>
      </c>
      <c r="L31" s="579"/>
      <c r="M31" s="579"/>
      <c r="N31" s="632"/>
      <c r="O31" s="582" t="str">
        <f>IFERROR(VLOOKUP(D31,'Species List'!$D$10:$E$46,2,FALSE)*J31,"")</f>
        <v/>
      </c>
      <c r="P31" s="583" t="str">
        <f>IFERROR(VLOOKUP(D31,'Species List'!$D$51:$E$89,2,FALSE)*J31,"")</f>
        <v/>
      </c>
      <c r="Q31" s="583" t="str">
        <f>IFERROR(VLOOKUP(D31,'Species List'!$D$95:$E$102,2,FALSE)*J31,"")</f>
        <v/>
      </c>
      <c r="R31" s="583" t="str">
        <f>IFERROR(VLOOKUP(D31,'Species List'!$I$10:$J$11,2,FALSE)*J31,"")</f>
        <v/>
      </c>
      <c r="S31" s="584" t="str">
        <f>IFERROR(VLOOKUP(D31,'Species List'!$I$16:$J$61,2,FALSE)*J31,"")</f>
        <v/>
      </c>
      <c r="T31" s="584" t="str">
        <f>IFERROR(VLOOKUP(D31,'Species List'!$I$66:$J$66,2,FALSE)*J31,"")</f>
        <v/>
      </c>
      <c r="U31" s="584" t="str">
        <f>IFERROR(VLOOKUP(D31,'Species List'!$I$71:$J$82,2,FALSE)*J31,"")</f>
        <v/>
      </c>
      <c r="V31" s="585">
        <f t="shared" ref="V31:V94" si="1">C31</f>
        <v>0</v>
      </c>
      <c r="W31" s="534"/>
      <c r="X31" s="534"/>
      <c r="Y31" s="534"/>
      <c r="Z31" s="534"/>
      <c r="AA31" s="534"/>
      <c r="AB31" s="534"/>
      <c r="AC31" s="659" t="str">
        <f>IFERROR(INDEX('3 - Land Summary'!$B$21:$B$120,(MATCH(AD31,'3 - Land Summary'!$C$21:$C$120,0))),"")</f>
        <v/>
      </c>
      <c r="AD31" s="629"/>
      <c r="AE31" s="586"/>
      <c r="AF31" s="587"/>
      <c r="AG31" s="586"/>
      <c r="AH31" s="534"/>
      <c r="AI31" s="534"/>
      <c r="AJ31" s="534"/>
    </row>
    <row r="32" spans="2:36" ht="30" customHeight="1" x14ac:dyDescent="0.2">
      <c r="B32" s="668" t="str">
        <f>IFERROR(INDEX('3 - Land Summary'!$B$21:$B$120,(MATCH('4 - Species Breakdown'!$V32,'3 - Land Summary'!$C$21:$C$120,0))),"")</f>
        <v/>
      </c>
      <c r="C32" s="632"/>
      <c r="D32" s="579"/>
      <c r="E32" s="676" t="str">
        <f>IF(OR(COUNTIF('Look Up Data'!$D$149:$D$203,D32),COUNTIF('Look Up Data'!$D$149:$D$203,AE32)),"YES","NO")</f>
        <v>NO</v>
      </c>
      <c r="F32" s="580"/>
      <c r="G32" s="581"/>
      <c r="H32" s="669" t="str">
        <f>IFERROR(INDEX('3 - Land Summary'!$G$21:$G$120,(MATCH(C32,'3 - Land Summary'!$C$21:$C$120,0))),"")</f>
        <v/>
      </c>
      <c r="I32" s="669" t="str">
        <f>IFERROR(INDEX('3 - Land Summary'!$I$21:$I$120,(MATCH(C32,'3 - Land Summary'!$C$21:$C$120,0))),"")</f>
        <v/>
      </c>
      <c r="J32" s="669" t="str">
        <f>IFERROR(((H32-I32)*F32)/100,"")</f>
        <v/>
      </c>
      <c r="K32" s="670" t="str">
        <f t="shared" ref="K32:K95" si="2">IFERROR(ROUND(J32*G32,0),"")</f>
        <v/>
      </c>
      <c r="L32" s="579"/>
      <c r="M32" s="579"/>
      <c r="N32" s="632"/>
      <c r="O32" s="582" t="str">
        <f>IFERROR(VLOOKUP(D32,'Species List'!$D$10:$E$46,2,FALSE)*J32,"")</f>
        <v/>
      </c>
      <c r="P32" s="583" t="str">
        <f>IFERROR(VLOOKUP(D32,'Species List'!$D$51:$E$89,2,FALSE)*J32,"")</f>
        <v/>
      </c>
      <c r="Q32" s="583" t="str">
        <f>IFERROR(VLOOKUP(D32,'Species List'!$D$95:$E$102,2,FALSE)*J32,"")</f>
        <v/>
      </c>
      <c r="R32" s="583" t="str">
        <f>IFERROR(VLOOKUP(D32,'Species List'!$I$10:$J$11,2,FALSE)*J32,"")</f>
        <v/>
      </c>
      <c r="S32" s="584" t="str">
        <f>IFERROR(VLOOKUP(D32,'Species List'!$I$16:$J$61,2,FALSE)*J32,"")</f>
        <v/>
      </c>
      <c r="T32" s="584" t="str">
        <f>IFERROR(VLOOKUP(D32,'Species List'!$I$66:$J$66,2,FALSE)*J32,"")</f>
        <v/>
      </c>
      <c r="U32" s="584" t="str">
        <f>IFERROR(VLOOKUP(D32,'Species List'!$I$71:$J$82,2,FALSE)*J32,"")</f>
        <v/>
      </c>
      <c r="V32" s="585">
        <f t="shared" si="1"/>
        <v>0</v>
      </c>
      <c r="W32" s="534"/>
      <c r="X32" s="534"/>
      <c r="Y32" s="534"/>
      <c r="Z32" s="534"/>
      <c r="AA32" s="534"/>
      <c r="AB32" s="534"/>
      <c r="AC32" s="659" t="str">
        <f>IFERROR(INDEX('3 - Land Summary'!$B$21:$B$120,(MATCH(AD32,'3 - Land Summary'!$C$21:$C$120,0))),"")</f>
        <v/>
      </c>
      <c r="AD32" s="629"/>
      <c r="AE32" s="586"/>
      <c r="AF32" s="587"/>
      <c r="AG32" s="586"/>
      <c r="AH32" s="534"/>
      <c r="AI32" s="534"/>
      <c r="AJ32" s="534"/>
    </row>
    <row r="33" spans="2:33" ht="30" customHeight="1" x14ac:dyDescent="0.2">
      <c r="B33" s="668" t="str">
        <f>IFERROR(INDEX('3 - Land Summary'!$B$21:$B$120,(MATCH('4 - Species Breakdown'!$V33,'3 - Land Summary'!$C$21:$C$120,0))),"")</f>
        <v/>
      </c>
      <c r="C33" s="632"/>
      <c r="D33" s="579"/>
      <c r="E33" s="676" t="str">
        <f>IF(OR(COUNTIF('Look Up Data'!$D$149:$D$203,D33),COUNTIF('Look Up Data'!$D$149:$D$203,AE33)),"YES","NO")</f>
        <v>NO</v>
      </c>
      <c r="F33" s="580"/>
      <c r="G33" s="581"/>
      <c r="H33" s="669" t="str">
        <f>IFERROR(INDEX('3 - Land Summary'!$G$21:$G$120,(MATCH(C33,'3 - Land Summary'!$C$21:$C$120,0))),"")</f>
        <v/>
      </c>
      <c r="I33" s="669" t="str">
        <f>IFERROR(INDEX('3 - Land Summary'!$I$21:$I$120,(MATCH(C33,'3 - Land Summary'!$C$21:$C$120,0))),"")</f>
        <v/>
      </c>
      <c r="J33" s="669" t="str">
        <f t="shared" ref="J33:J94" si="3">IFERROR(((H33-I33)*F33)/100,"")</f>
        <v/>
      </c>
      <c r="K33" s="670" t="str">
        <f t="shared" si="2"/>
        <v/>
      </c>
      <c r="L33" s="586"/>
      <c r="M33" s="579"/>
      <c r="N33" s="632"/>
      <c r="O33" s="582" t="str">
        <f>IFERROR(VLOOKUP(D33,'Species List'!$D$10:$E$46,2,FALSE)*J33,"")</f>
        <v/>
      </c>
      <c r="P33" s="583" t="str">
        <f>IFERROR(VLOOKUP(D33,'Species List'!$D$51:$E$89,2,FALSE)*J33,"")</f>
        <v/>
      </c>
      <c r="Q33" s="583" t="str">
        <f>IFERROR(VLOOKUP(D33,'Species List'!$D$95:$E$102,2,FALSE)*J33,"")</f>
        <v/>
      </c>
      <c r="R33" s="583" t="str">
        <f>IFERROR(VLOOKUP(D33,'Species List'!$I$10:$J$11,2,FALSE)*J33,"")</f>
        <v/>
      </c>
      <c r="S33" s="584" t="str">
        <f>IFERROR(VLOOKUP(D33,'Species List'!$I$16:$J$61,2,FALSE)*J33,"")</f>
        <v/>
      </c>
      <c r="T33" s="584" t="str">
        <f>IFERROR(VLOOKUP(D33,'Species List'!$I$66:$J$66,2,FALSE)*J33,"")</f>
        <v/>
      </c>
      <c r="U33" s="584" t="str">
        <f>IFERROR(VLOOKUP(D33,'Species List'!$I$71:$J$82,2,FALSE)*J33,"")</f>
        <v/>
      </c>
      <c r="V33" s="585">
        <f t="shared" si="1"/>
        <v>0</v>
      </c>
      <c r="W33" s="534"/>
      <c r="X33" s="534"/>
      <c r="Y33" s="534"/>
      <c r="Z33" s="534"/>
      <c r="AA33" s="534"/>
      <c r="AB33" s="534"/>
      <c r="AC33" s="659" t="str">
        <f>IFERROR(INDEX('3 - Land Summary'!$B$21:$B$120,(MATCH(AD33,'3 - Land Summary'!$C$21:$C$120,0))),"")</f>
        <v/>
      </c>
      <c r="AD33" s="629"/>
      <c r="AE33" s="586"/>
      <c r="AF33" s="587"/>
      <c r="AG33" s="586"/>
    </row>
    <row r="34" spans="2:33" ht="30" customHeight="1" x14ac:dyDescent="0.2">
      <c r="B34" s="668" t="str">
        <f>IFERROR(INDEX('3 - Land Summary'!$B$21:$B$120,(MATCH('4 - Species Breakdown'!$V34,'3 - Land Summary'!$C$21:$C$120,0))),"")</f>
        <v/>
      </c>
      <c r="C34" s="632"/>
      <c r="D34" s="579"/>
      <c r="E34" s="676" t="str">
        <f>IF(OR(COUNTIF('Look Up Data'!$D$149:$D$203,D34),COUNTIF('Look Up Data'!$D$149:$D$203,AE34)),"YES","NO")</f>
        <v>NO</v>
      </c>
      <c r="F34" s="580"/>
      <c r="G34" s="581"/>
      <c r="H34" s="669" t="str">
        <f>IFERROR(INDEX('3 - Land Summary'!$G$21:$G$120,(MATCH(C34,'3 - Land Summary'!$C$21:$C$120,0))),"")</f>
        <v/>
      </c>
      <c r="I34" s="669" t="str">
        <f>IFERROR(INDEX('3 - Land Summary'!$I$21:$I$120,(MATCH(C34,'3 - Land Summary'!$C$21:$C$120,0))),"")</f>
        <v/>
      </c>
      <c r="J34" s="669" t="str">
        <f t="shared" si="3"/>
        <v/>
      </c>
      <c r="K34" s="670" t="str">
        <f t="shared" si="2"/>
        <v/>
      </c>
      <c r="L34" s="579"/>
      <c r="M34" s="579"/>
      <c r="N34" s="632"/>
      <c r="O34" s="582" t="str">
        <f>IFERROR(VLOOKUP(D34,'Species List'!$D$10:$E$46,2,FALSE)*J34,"")</f>
        <v/>
      </c>
      <c r="P34" s="583" t="str">
        <f>IFERROR(VLOOKUP(D34,'Species List'!$D$51:$E$89,2,FALSE)*J34,"")</f>
        <v/>
      </c>
      <c r="Q34" s="583" t="str">
        <f>IFERROR(VLOOKUP(D34,'Species List'!$D$95:$E$102,2,FALSE)*J34,"")</f>
        <v/>
      </c>
      <c r="R34" s="583" t="str">
        <f>IFERROR(VLOOKUP(D34,'Species List'!$I$10:$J$11,2,FALSE)*J34,"")</f>
        <v/>
      </c>
      <c r="S34" s="584" t="str">
        <f>IFERROR(VLOOKUP(D34,'Species List'!$I$16:$J$61,2,FALSE)*J34,"")</f>
        <v/>
      </c>
      <c r="T34" s="584" t="str">
        <f>IFERROR(VLOOKUP(D34,'Species List'!$I$66:$J$66,2,FALSE)*J34,"")</f>
        <v/>
      </c>
      <c r="U34" s="584" t="str">
        <f>IFERROR(VLOOKUP(D34,'Species List'!$I$71:$J$82,2,FALSE)*J34,"")</f>
        <v/>
      </c>
      <c r="V34" s="585">
        <f t="shared" si="1"/>
        <v>0</v>
      </c>
      <c r="W34" s="534"/>
      <c r="X34" s="534"/>
      <c r="Y34" s="534"/>
      <c r="Z34" s="534"/>
      <c r="AA34" s="534"/>
      <c r="AB34" s="534"/>
      <c r="AC34" s="659" t="str">
        <f>IFERROR(INDEX('3 - Land Summary'!$B$21:$B$120,(MATCH(AD34,'3 - Land Summary'!$C$21:$C$120,0))),"")</f>
        <v/>
      </c>
      <c r="AD34" s="629"/>
      <c r="AE34" s="586"/>
      <c r="AF34" s="587"/>
      <c r="AG34" s="586"/>
    </row>
    <row r="35" spans="2:33" ht="30" customHeight="1" x14ac:dyDescent="0.2">
      <c r="B35" s="668" t="str">
        <f>IFERROR(INDEX('3 - Land Summary'!$B$21:$B$120,(MATCH('4 - Species Breakdown'!$V35,'3 - Land Summary'!$C$21:$C$120,0))),"")</f>
        <v/>
      </c>
      <c r="C35" s="632"/>
      <c r="D35" s="579"/>
      <c r="E35" s="676" t="str">
        <f>IF(OR(COUNTIF('Look Up Data'!$D$149:$D$203,D35),COUNTIF('Look Up Data'!$D$149:$D$203,AE35)),"YES","NO")</f>
        <v>NO</v>
      </c>
      <c r="F35" s="580"/>
      <c r="G35" s="581"/>
      <c r="H35" s="669" t="str">
        <f>IFERROR(INDEX('3 - Land Summary'!$G$21:$G$120,(MATCH(C35,'3 - Land Summary'!$C$21:$C$120,0))),"")</f>
        <v/>
      </c>
      <c r="I35" s="669" t="str">
        <f>IFERROR(INDEX('3 - Land Summary'!$I$21:$I$120,(MATCH(C35,'3 - Land Summary'!$C$21:$C$120,0))),"")</f>
        <v/>
      </c>
      <c r="J35" s="669" t="str">
        <f t="shared" si="3"/>
        <v/>
      </c>
      <c r="K35" s="670" t="str">
        <f t="shared" si="2"/>
        <v/>
      </c>
      <c r="L35" s="579"/>
      <c r="M35" s="579"/>
      <c r="N35" s="632"/>
      <c r="O35" s="582" t="str">
        <f>IFERROR(VLOOKUP(D35,'Species List'!$D$10:$E$46,2,FALSE)*J35,"")</f>
        <v/>
      </c>
      <c r="P35" s="583" t="str">
        <f>IFERROR(VLOOKUP(D35,'Species List'!$D$51:$E$89,2,FALSE)*J35,"")</f>
        <v/>
      </c>
      <c r="Q35" s="583" t="str">
        <f>IFERROR(VLOOKUP(D35,'Species List'!$D$95:$E$102,2,FALSE)*J35,"")</f>
        <v/>
      </c>
      <c r="R35" s="583" t="str">
        <f>IFERROR(VLOOKUP(D35,'Species List'!$I$10:$J$11,2,FALSE)*J35,"")</f>
        <v/>
      </c>
      <c r="S35" s="584" t="str">
        <f>IFERROR(VLOOKUP(D35,'Species List'!$I$16:$J$61,2,FALSE)*J35,"")</f>
        <v/>
      </c>
      <c r="T35" s="584" t="str">
        <f>IFERROR(VLOOKUP(D35,'Species List'!$I$66:$J$66,2,FALSE)*J35,"")</f>
        <v/>
      </c>
      <c r="U35" s="584" t="str">
        <f>IFERROR(VLOOKUP(D35,'Species List'!$I$71:$J$82,2,FALSE)*J35,"")</f>
        <v/>
      </c>
      <c r="V35" s="585">
        <f t="shared" si="1"/>
        <v>0</v>
      </c>
      <c r="W35" s="534"/>
      <c r="X35" s="534"/>
      <c r="Y35" s="534"/>
      <c r="Z35" s="534"/>
      <c r="AA35" s="534"/>
      <c r="AB35" s="534"/>
      <c r="AC35" s="659" t="str">
        <f>IFERROR(INDEX('3 - Land Summary'!$B$21:$B$120,(MATCH(AD35,'3 - Land Summary'!$C$21:$C$120,0))),"")</f>
        <v/>
      </c>
      <c r="AD35" s="629"/>
      <c r="AE35" s="586"/>
      <c r="AF35" s="587"/>
      <c r="AG35" s="586"/>
    </row>
    <row r="36" spans="2:33" ht="30" customHeight="1" x14ac:dyDescent="0.2">
      <c r="B36" s="668" t="str">
        <f>IFERROR(INDEX('3 - Land Summary'!$B$21:$B$120,(MATCH('4 - Species Breakdown'!$V36,'3 - Land Summary'!$C$21:$C$120,0))),"")</f>
        <v/>
      </c>
      <c r="C36" s="632"/>
      <c r="D36" s="579"/>
      <c r="E36" s="676" t="str">
        <f>IF(OR(COUNTIF('Look Up Data'!$D$149:$D$203,D36),COUNTIF('Look Up Data'!$D$149:$D$203,AE36)),"YES","NO")</f>
        <v>NO</v>
      </c>
      <c r="F36" s="580"/>
      <c r="G36" s="581"/>
      <c r="H36" s="669" t="str">
        <f>IFERROR(INDEX('3 - Land Summary'!$G$21:$G$120,(MATCH(C36,'3 - Land Summary'!$C$21:$C$120,0))),"")</f>
        <v/>
      </c>
      <c r="I36" s="669" t="str">
        <f>IFERROR(INDEX('3 - Land Summary'!$I$21:$I$120,(MATCH(C36,'3 - Land Summary'!$C$21:$C$120,0))),"")</f>
        <v/>
      </c>
      <c r="J36" s="669" t="str">
        <f t="shared" si="3"/>
        <v/>
      </c>
      <c r="K36" s="670" t="str">
        <f t="shared" si="2"/>
        <v/>
      </c>
      <c r="L36" s="579"/>
      <c r="M36" s="579"/>
      <c r="N36" s="632"/>
      <c r="O36" s="582" t="str">
        <f>IFERROR(VLOOKUP(D36,'Species List'!$D$10:$E$46,2,FALSE)*J36,"")</f>
        <v/>
      </c>
      <c r="P36" s="583" t="str">
        <f>IFERROR(VLOOKUP(D36,'Species List'!$D$51:$E$89,2,FALSE)*J36,"")</f>
        <v/>
      </c>
      <c r="Q36" s="583" t="str">
        <f>IFERROR(VLOOKUP(D36,'Species List'!$D$95:$E$102,2,FALSE)*J36,"")</f>
        <v/>
      </c>
      <c r="R36" s="583" t="str">
        <f>IFERROR(VLOOKUP(D36,'Species List'!$I$10:$J$11,2,FALSE)*J36,"")</f>
        <v/>
      </c>
      <c r="S36" s="584" t="str">
        <f>IFERROR(VLOOKUP(D36,'Species List'!$I$16:$J$61,2,FALSE)*J36,"")</f>
        <v/>
      </c>
      <c r="T36" s="584" t="str">
        <f>IFERROR(VLOOKUP(D36,'Species List'!$I$66:$J$66,2,FALSE)*J36,"")</f>
        <v/>
      </c>
      <c r="U36" s="584" t="str">
        <f>IFERROR(VLOOKUP(D36,'Species List'!$I$71:$J$82,2,FALSE)*J36,"")</f>
        <v/>
      </c>
      <c r="V36" s="585">
        <f t="shared" si="1"/>
        <v>0</v>
      </c>
      <c r="W36" s="534"/>
      <c r="X36" s="534"/>
      <c r="Y36" s="534"/>
      <c r="Z36" s="534"/>
      <c r="AA36" s="534"/>
      <c r="AB36" s="534"/>
      <c r="AC36" s="659" t="str">
        <f>IFERROR(INDEX('3 - Land Summary'!$B$21:$B$120,(MATCH(AD36,'3 - Land Summary'!$C$21:$C$120,0))),"")</f>
        <v/>
      </c>
      <c r="AD36" s="629"/>
      <c r="AE36" s="586"/>
      <c r="AF36" s="587"/>
      <c r="AG36" s="586"/>
    </row>
    <row r="37" spans="2:33" ht="30" customHeight="1" x14ac:dyDescent="0.2">
      <c r="B37" s="668" t="str">
        <f>IFERROR(INDEX('3 - Land Summary'!$B$21:$B$120,(MATCH('4 - Species Breakdown'!$V37,'3 - Land Summary'!$C$21:$C$120,0))),"")</f>
        <v/>
      </c>
      <c r="C37" s="632"/>
      <c r="D37" s="579"/>
      <c r="E37" s="676" t="str">
        <f>IF(OR(COUNTIF('Look Up Data'!$D$149:$D$203,D37),COUNTIF('Look Up Data'!$D$149:$D$203,AE37)),"YES","NO")</f>
        <v>NO</v>
      </c>
      <c r="F37" s="580"/>
      <c r="G37" s="581"/>
      <c r="H37" s="669" t="str">
        <f>IFERROR(INDEX('3 - Land Summary'!$G$21:$G$120,(MATCH(C37,'3 - Land Summary'!$C$21:$C$120,0))),"")</f>
        <v/>
      </c>
      <c r="I37" s="669" t="str">
        <f>IFERROR(INDEX('3 - Land Summary'!$I$21:$I$120,(MATCH(C37,'3 - Land Summary'!$C$21:$C$120,0))),"")</f>
        <v/>
      </c>
      <c r="J37" s="669" t="str">
        <f t="shared" si="3"/>
        <v/>
      </c>
      <c r="K37" s="670" t="str">
        <f t="shared" si="2"/>
        <v/>
      </c>
      <c r="L37" s="579"/>
      <c r="M37" s="579"/>
      <c r="N37" s="632"/>
      <c r="O37" s="582" t="str">
        <f>IFERROR(VLOOKUP(D37,'Species List'!$D$10:$E$46,2,FALSE)*J37,"")</f>
        <v/>
      </c>
      <c r="P37" s="583" t="str">
        <f>IFERROR(VLOOKUP(D37,'Species List'!$D$51:$E$89,2,FALSE)*J37,"")</f>
        <v/>
      </c>
      <c r="Q37" s="583" t="str">
        <f>IFERROR(VLOOKUP(D37,'Species List'!$D$95:$E$102,2,FALSE)*J37,"")</f>
        <v/>
      </c>
      <c r="R37" s="583" t="str">
        <f>IFERROR(VLOOKUP(D37,'Species List'!$I$10:$J$11,2,FALSE)*J37,"")</f>
        <v/>
      </c>
      <c r="S37" s="584" t="str">
        <f>IFERROR(VLOOKUP(D37,'Species List'!$I$16:$J$61,2,FALSE)*J37,"")</f>
        <v/>
      </c>
      <c r="T37" s="584" t="str">
        <f>IFERROR(VLOOKUP(D37,'Species List'!$I$66:$J$66,2,FALSE)*J37,"")</f>
        <v/>
      </c>
      <c r="U37" s="584" t="str">
        <f>IFERROR(VLOOKUP(D37,'Species List'!$I$71:$J$82,2,FALSE)*J37,"")</f>
        <v/>
      </c>
      <c r="V37" s="585">
        <f t="shared" si="1"/>
        <v>0</v>
      </c>
      <c r="W37" s="534"/>
      <c r="X37" s="534"/>
      <c r="Y37" s="534"/>
      <c r="Z37" s="534"/>
      <c r="AA37" s="534"/>
      <c r="AB37" s="534"/>
      <c r="AC37" s="659" t="str">
        <f>IFERROR(INDEX('3 - Land Summary'!$B$21:$B$120,(MATCH(AD37,'3 - Land Summary'!$C$21:$C$120,0))),"")</f>
        <v/>
      </c>
      <c r="AD37" s="629"/>
      <c r="AE37" s="586"/>
      <c r="AF37" s="587"/>
      <c r="AG37" s="586"/>
    </row>
    <row r="38" spans="2:33" ht="30" customHeight="1" x14ac:dyDescent="0.2">
      <c r="B38" s="668" t="str">
        <f>IFERROR(INDEX('3 - Land Summary'!$B$21:$B$120,(MATCH('4 - Species Breakdown'!$V38,'3 - Land Summary'!$C$21:$C$120,0))),"")</f>
        <v/>
      </c>
      <c r="C38" s="632"/>
      <c r="D38" s="579"/>
      <c r="E38" s="676" t="str">
        <f>IF(OR(COUNTIF('Look Up Data'!$D$149:$D$203,D38),COUNTIF('Look Up Data'!$D$149:$D$203,AE38)),"YES","NO")</f>
        <v>NO</v>
      </c>
      <c r="F38" s="580"/>
      <c r="G38" s="581"/>
      <c r="H38" s="669" t="str">
        <f>IFERROR(INDEX('3 - Land Summary'!$G$21:$G$120,(MATCH(C38,'3 - Land Summary'!$C$21:$C$120,0))),"")</f>
        <v/>
      </c>
      <c r="I38" s="669" t="str">
        <f>IFERROR(INDEX('3 - Land Summary'!$I$21:$I$120,(MATCH(C38,'3 - Land Summary'!$C$21:$C$120,0))),"")</f>
        <v/>
      </c>
      <c r="J38" s="669" t="str">
        <f t="shared" si="3"/>
        <v/>
      </c>
      <c r="K38" s="670" t="str">
        <f t="shared" si="2"/>
        <v/>
      </c>
      <c r="L38" s="579"/>
      <c r="M38" s="579"/>
      <c r="N38" s="632"/>
      <c r="O38" s="582" t="str">
        <f>IFERROR(VLOOKUP(D38,'Species List'!$D$10:$E$46,2,FALSE)*J38,"")</f>
        <v/>
      </c>
      <c r="P38" s="583" t="str">
        <f>IFERROR(VLOOKUP(D38,'Species List'!$D$51:$E$89,2,FALSE)*J38,"")</f>
        <v/>
      </c>
      <c r="Q38" s="583" t="str">
        <f>IFERROR(VLOOKUP(D38,'Species List'!$D$95:$E$102,2,FALSE)*J38,"")</f>
        <v/>
      </c>
      <c r="R38" s="583" t="str">
        <f>IFERROR(VLOOKUP(D38,'Species List'!$I$10:$J$11,2,FALSE)*J38,"")</f>
        <v/>
      </c>
      <c r="S38" s="584" t="str">
        <f>IFERROR(VLOOKUP(D38,'Species List'!$I$16:$J$61,2,FALSE)*J38,"")</f>
        <v/>
      </c>
      <c r="T38" s="584" t="str">
        <f>IFERROR(VLOOKUP(D38,'Species List'!$I$66:$J$66,2,FALSE)*J38,"")</f>
        <v/>
      </c>
      <c r="U38" s="584" t="str">
        <f>IFERROR(VLOOKUP(D38,'Species List'!$I$71:$J$82,2,FALSE)*J38,"")</f>
        <v/>
      </c>
      <c r="V38" s="585">
        <f t="shared" si="1"/>
        <v>0</v>
      </c>
      <c r="W38" s="534"/>
      <c r="X38" s="534"/>
      <c r="Y38" s="534"/>
      <c r="Z38" s="534"/>
      <c r="AA38" s="534"/>
      <c r="AB38" s="534"/>
      <c r="AC38" s="659" t="str">
        <f>IFERROR(INDEX('3 - Land Summary'!$B$21:$B$120,(MATCH(AD38,'3 - Land Summary'!$C$21:$C$120,0))),"")</f>
        <v/>
      </c>
      <c r="AD38" s="629"/>
      <c r="AE38" s="586"/>
      <c r="AF38" s="587"/>
      <c r="AG38" s="586"/>
    </row>
    <row r="39" spans="2:33" ht="30" customHeight="1" x14ac:dyDescent="0.2">
      <c r="B39" s="668" t="str">
        <f>IFERROR(INDEX('3 - Land Summary'!$B$21:$B$120,(MATCH('4 - Species Breakdown'!$V39,'3 - Land Summary'!$C$21:$C$120,0))),"")</f>
        <v/>
      </c>
      <c r="C39" s="632"/>
      <c r="D39" s="579"/>
      <c r="E39" s="676" t="str">
        <f>IF(OR(COUNTIF('Look Up Data'!$D$149:$D$203,D39),COUNTIF('Look Up Data'!$D$149:$D$203,AE39)),"YES","NO")</f>
        <v>NO</v>
      </c>
      <c r="F39" s="580"/>
      <c r="G39" s="581"/>
      <c r="H39" s="669" t="str">
        <f>IFERROR(INDEX('3 - Land Summary'!$G$21:$G$120,(MATCH(C39,'3 - Land Summary'!$C$21:$C$120,0))),"")</f>
        <v/>
      </c>
      <c r="I39" s="669" t="str">
        <f>IFERROR(INDEX('3 - Land Summary'!$I$21:$I$120,(MATCH(C39,'3 - Land Summary'!$C$21:$C$120,0))),"")</f>
        <v/>
      </c>
      <c r="J39" s="669" t="str">
        <f t="shared" si="3"/>
        <v/>
      </c>
      <c r="K39" s="670" t="str">
        <f t="shared" si="2"/>
        <v/>
      </c>
      <c r="L39" s="579"/>
      <c r="M39" s="579"/>
      <c r="N39" s="632"/>
      <c r="O39" s="582" t="str">
        <f>IFERROR(VLOOKUP(D39,'Species List'!$D$10:$E$46,2,FALSE)*J39,"")</f>
        <v/>
      </c>
      <c r="P39" s="583" t="str">
        <f>IFERROR(VLOOKUP(D39,'Species List'!$D$51:$E$89,2,FALSE)*J39,"")</f>
        <v/>
      </c>
      <c r="Q39" s="583" t="str">
        <f>IFERROR(VLOOKUP(D39,'Species List'!$D$95:$E$102,2,FALSE)*J39,"")</f>
        <v/>
      </c>
      <c r="R39" s="583" t="str">
        <f>IFERROR(VLOOKUP(D39,'Species List'!$I$10:$J$11,2,FALSE)*J39,"")</f>
        <v/>
      </c>
      <c r="S39" s="584" t="str">
        <f>IFERROR(VLOOKUP(D39,'Species List'!$I$16:$J$61,2,FALSE)*J39,"")</f>
        <v/>
      </c>
      <c r="T39" s="584" t="str">
        <f>IFERROR(VLOOKUP(D39,'Species List'!$I$66:$J$66,2,FALSE)*J39,"")</f>
        <v/>
      </c>
      <c r="U39" s="584" t="str">
        <f>IFERROR(VLOOKUP(D39,'Species List'!$I$71:$J$82,2,FALSE)*J39,"")</f>
        <v/>
      </c>
      <c r="V39" s="585">
        <f t="shared" si="1"/>
        <v>0</v>
      </c>
      <c r="W39" s="534"/>
      <c r="X39" s="534"/>
      <c r="Y39" s="534"/>
      <c r="Z39" s="534"/>
      <c r="AA39" s="534"/>
      <c r="AB39" s="534"/>
      <c r="AC39" s="659" t="str">
        <f>IFERROR(INDEX('3 - Land Summary'!$B$21:$B$120,(MATCH(AD39,'3 - Land Summary'!$C$21:$C$120,0))),"")</f>
        <v/>
      </c>
      <c r="AD39" s="629"/>
      <c r="AE39" s="586"/>
      <c r="AF39" s="587"/>
      <c r="AG39" s="586"/>
    </row>
    <row r="40" spans="2:33" ht="30" customHeight="1" x14ac:dyDescent="0.2">
      <c r="B40" s="668" t="str">
        <f>IFERROR(INDEX('3 - Land Summary'!$B$21:$B$120,(MATCH('4 - Species Breakdown'!$V40,'3 - Land Summary'!$C$21:$C$120,0))),"")</f>
        <v/>
      </c>
      <c r="C40" s="632"/>
      <c r="D40" s="579"/>
      <c r="E40" s="676" t="str">
        <f>IF(OR(COUNTIF('Look Up Data'!$D$149:$D$203,D40),COUNTIF('Look Up Data'!$D$149:$D$203,AE40)),"YES","NO")</f>
        <v>NO</v>
      </c>
      <c r="F40" s="580"/>
      <c r="G40" s="581"/>
      <c r="H40" s="669" t="str">
        <f>IFERROR(INDEX('3 - Land Summary'!$G$21:$G$120,(MATCH(C40,'3 - Land Summary'!$C$21:$C$120,0))),"")</f>
        <v/>
      </c>
      <c r="I40" s="669" t="str">
        <f>IFERROR(INDEX('3 - Land Summary'!$I$21:$I$120,(MATCH(C40,'3 - Land Summary'!$C$21:$C$120,0))),"")</f>
        <v/>
      </c>
      <c r="J40" s="669" t="str">
        <f t="shared" si="3"/>
        <v/>
      </c>
      <c r="K40" s="670" t="str">
        <f t="shared" si="2"/>
        <v/>
      </c>
      <c r="L40" s="579"/>
      <c r="M40" s="579"/>
      <c r="N40" s="632"/>
      <c r="O40" s="582" t="str">
        <f>IFERROR(VLOOKUP(D40,'Species List'!$D$10:$E$46,2,FALSE)*J40,"")</f>
        <v/>
      </c>
      <c r="P40" s="583" t="str">
        <f>IFERROR(VLOOKUP(D40,'Species List'!$D$51:$E$89,2,FALSE)*J40,"")</f>
        <v/>
      </c>
      <c r="Q40" s="583" t="str">
        <f>IFERROR(VLOOKUP(D40,'Species List'!$D$95:$E$102,2,FALSE)*J40,"")</f>
        <v/>
      </c>
      <c r="R40" s="583" t="str">
        <f>IFERROR(VLOOKUP(D40,'Species List'!$I$10:$J$11,2,FALSE)*J40,"")</f>
        <v/>
      </c>
      <c r="S40" s="584" t="str">
        <f>IFERROR(VLOOKUP(D40,'Species List'!$I$16:$J$61,2,FALSE)*J40,"")</f>
        <v/>
      </c>
      <c r="T40" s="584" t="str">
        <f>IFERROR(VLOOKUP(D40,'Species List'!$I$66:$J$66,2,FALSE)*J40,"")</f>
        <v/>
      </c>
      <c r="U40" s="584" t="str">
        <f>IFERROR(VLOOKUP(D40,'Species List'!$I$71:$J$82,2,FALSE)*J40,"")</f>
        <v/>
      </c>
      <c r="V40" s="585">
        <f t="shared" si="1"/>
        <v>0</v>
      </c>
      <c r="W40" s="534"/>
      <c r="X40" s="534"/>
      <c r="Y40" s="534"/>
      <c r="Z40" s="534"/>
      <c r="AA40" s="534"/>
      <c r="AB40" s="534"/>
      <c r="AC40" s="659" t="str">
        <f>IFERROR(INDEX('3 - Land Summary'!$B$21:$B$120,(MATCH(AD40,'3 - Land Summary'!$C$21:$C$120,0))),"")</f>
        <v/>
      </c>
      <c r="AD40" s="629"/>
      <c r="AE40" s="586"/>
      <c r="AF40" s="587"/>
      <c r="AG40" s="586"/>
    </row>
    <row r="41" spans="2:33" ht="30" customHeight="1" x14ac:dyDescent="0.2">
      <c r="B41" s="668" t="str">
        <f>IFERROR(INDEX('3 - Land Summary'!$B$21:$B$120,(MATCH('4 - Species Breakdown'!$V41,'3 - Land Summary'!$C$21:$C$120,0))),"")</f>
        <v/>
      </c>
      <c r="C41" s="632"/>
      <c r="D41" s="579"/>
      <c r="E41" s="676" t="str">
        <f>IF(OR(COUNTIF('Look Up Data'!$D$149:$D$203,D41),COUNTIF('Look Up Data'!$D$149:$D$203,AE41)),"YES","NO")</f>
        <v>NO</v>
      </c>
      <c r="F41" s="580"/>
      <c r="G41" s="581"/>
      <c r="H41" s="669" t="str">
        <f>IFERROR(INDEX('3 - Land Summary'!$G$21:$G$120,(MATCH(C41,'3 - Land Summary'!$C$21:$C$120,0))),"")</f>
        <v/>
      </c>
      <c r="I41" s="669" t="str">
        <f>IFERROR(INDEX('3 - Land Summary'!$I$21:$I$120,(MATCH(C41,'3 - Land Summary'!$C$21:$C$120,0))),"")</f>
        <v/>
      </c>
      <c r="J41" s="669" t="str">
        <f t="shared" si="3"/>
        <v/>
      </c>
      <c r="K41" s="670" t="str">
        <f t="shared" si="2"/>
        <v/>
      </c>
      <c r="L41" s="579"/>
      <c r="M41" s="579"/>
      <c r="N41" s="632"/>
      <c r="O41" s="582" t="str">
        <f>IFERROR(VLOOKUP(D41,'Species List'!$D$10:$E$46,2,FALSE)*J41,"")</f>
        <v/>
      </c>
      <c r="P41" s="583" t="str">
        <f>IFERROR(VLOOKUP(D41,'Species List'!$D$51:$E$89,2,FALSE)*J41,"")</f>
        <v/>
      </c>
      <c r="Q41" s="583" t="str">
        <f>IFERROR(VLOOKUP(D41,'Species List'!$D$95:$E$102,2,FALSE)*J41,"")</f>
        <v/>
      </c>
      <c r="R41" s="583" t="str">
        <f>IFERROR(VLOOKUP(D41,'Species List'!$I$10:$J$11,2,FALSE)*J41,"")</f>
        <v/>
      </c>
      <c r="S41" s="584" t="str">
        <f>IFERROR(VLOOKUP(D41,'Species List'!$I$16:$J$61,2,FALSE)*J41,"")</f>
        <v/>
      </c>
      <c r="T41" s="584" t="str">
        <f>IFERROR(VLOOKUP(D41,'Species List'!$I$66:$J$66,2,FALSE)*J41,"")</f>
        <v/>
      </c>
      <c r="U41" s="584" t="str">
        <f>IFERROR(VLOOKUP(D41,'Species List'!$I$71:$J$82,2,FALSE)*J41,"")</f>
        <v/>
      </c>
      <c r="V41" s="585">
        <f t="shared" si="1"/>
        <v>0</v>
      </c>
      <c r="W41" s="534"/>
      <c r="X41" s="534"/>
      <c r="Y41" s="534"/>
      <c r="Z41" s="534"/>
      <c r="AA41" s="534"/>
      <c r="AB41" s="534"/>
      <c r="AC41" s="659" t="str">
        <f>IFERROR(INDEX('3 - Land Summary'!$B$21:$B$120,(MATCH(AD41,'3 - Land Summary'!$C$21:$C$120,0))),"")</f>
        <v/>
      </c>
      <c r="AD41" s="629"/>
      <c r="AE41" s="586"/>
      <c r="AF41" s="587"/>
      <c r="AG41" s="586"/>
    </row>
    <row r="42" spans="2:33" ht="30" customHeight="1" x14ac:dyDescent="0.2">
      <c r="B42" s="668" t="str">
        <f>IFERROR(INDEX('3 - Land Summary'!$B$21:$B$120,(MATCH('4 - Species Breakdown'!$V42,'3 - Land Summary'!$C$21:$C$120,0))),"")</f>
        <v/>
      </c>
      <c r="C42" s="632"/>
      <c r="D42" s="579"/>
      <c r="E42" s="676" t="str">
        <f>IF(OR(COUNTIF('Look Up Data'!$D$149:$D$203,D42),COUNTIF('Look Up Data'!$D$149:$D$203,AE42)),"YES","NO")</f>
        <v>NO</v>
      </c>
      <c r="F42" s="580"/>
      <c r="G42" s="581"/>
      <c r="H42" s="669" t="str">
        <f>IFERROR(INDEX('3 - Land Summary'!$G$21:$G$120,(MATCH(C42,'3 - Land Summary'!$C$21:$C$120,0))),"")</f>
        <v/>
      </c>
      <c r="I42" s="669" t="str">
        <f>IFERROR(INDEX('3 - Land Summary'!$I$21:$I$120,(MATCH(C42,'3 - Land Summary'!$C$21:$C$120,0))),"")</f>
        <v/>
      </c>
      <c r="J42" s="669" t="str">
        <f t="shared" si="3"/>
        <v/>
      </c>
      <c r="K42" s="670" t="str">
        <f t="shared" si="2"/>
        <v/>
      </c>
      <c r="L42" s="579"/>
      <c r="M42" s="579"/>
      <c r="N42" s="632"/>
      <c r="O42" s="582" t="str">
        <f>IFERROR(VLOOKUP(D42,'Species List'!$D$10:$E$46,2,FALSE)*J42,"")</f>
        <v/>
      </c>
      <c r="P42" s="583" t="str">
        <f>IFERROR(VLOOKUP(D42,'Species List'!$D$51:$E$89,2,FALSE)*J42,"")</f>
        <v/>
      </c>
      <c r="Q42" s="583" t="str">
        <f>IFERROR(VLOOKUP(D42,'Species List'!$D$95:$E$102,2,FALSE)*J42,"")</f>
        <v/>
      </c>
      <c r="R42" s="583" t="str">
        <f>IFERROR(VLOOKUP(D42,'Species List'!$I$10:$J$11,2,FALSE)*J42,"")</f>
        <v/>
      </c>
      <c r="S42" s="584" t="str">
        <f>IFERROR(VLOOKUP(D42,'Species List'!$I$16:$J$61,2,FALSE)*J42,"")</f>
        <v/>
      </c>
      <c r="T42" s="584" t="str">
        <f>IFERROR(VLOOKUP(D42,'Species List'!$I$66:$J$66,2,FALSE)*J42,"")</f>
        <v/>
      </c>
      <c r="U42" s="584" t="str">
        <f>IFERROR(VLOOKUP(D42,'Species List'!$I$71:$J$82,2,FALSE)*J42,"")</f>
        <v/>
      </c>
      <c r="V42" s="585">
        <f t="shared" si="1"/>
        <v>0</v>
      </c>
      <c r="W42" s="534"/>
      <c r="X42" s="534"/>
      <c r="Y42" s="534"/>
      <c r="Z42" s="534"/>
      <c r="AA42" s="534"/>
      <c r="AB42" s="534"/>
      <c r="AC42" s="659" t="str">
        <f>IFERROR(INDEX('3 - Land Summary'!$B$21:$B$120,(MATCH(AD42,'3 - Land Summary'!$C$21:$C$120,0))),"")</f>
        <v/>
      </c>
      <c r="AD42" s="629"/>
      <c r="AE42" s="586"/>
      <c r="AF42" s="587"/>
      <c r="AG42" s="586"/>
    </row>
    <row r="43" spans="2:33" ht="30" customHeight="1" x14ac:dyDescent="0.2">
      <c r="B43" s="668" t="str">
        <f>IFERROR(INDEX('3 - Land Summary'!$B$21:$B$120,(MATCH('4 - Species Breakdown'!$V43,'3 - Land Summary'!$C$21:$C$120,0))),"")</f>
        <v/>
      </c>
      <c r="C43" s="632"/>
      <c r="D43" s="579"/>
      <c r="E43" s="676" t="str">
        <f>IF(OR(COUNTIF('Look Up Data'!$D$149:$D$203,D43),COUNTIF('Look Up Data'!$D$149:$D$203,AE43)),"YES","NO")</f>
        <v>NO</v>
      </c>
      <c r="F43" s="580"/>
      <c r="G43" s="581"/>
      <c r="H43" s="669" t="str">
        <f>IFERROR(INDEX('3 - Land Summary'!$G$21:$G$120,(MATCH(C43,'3 - Land Summary'!$C$21:$C$120,0))),"")</f>
        <v/>
      </c>
      <c r="I43" s="669" t="str">
        <f>IFERROR(INDEX('3 - Land Summary'!$I$21:$I$120,(MATCH(C43,'3 - Land Summary'!$C$21:$C$120,0))),"")</f>
        <v/>
      </c>
      <c r="J43" s="669" t="str">
        <f t="shared" si="3"/>
        <v/>
      </c>
      <c r="K43" s="670" t="str">
        <f t="shared" si="2"/>
        <v/>
      </c>
      <c r="L43" s="579"/>
      <c r="M43" s="579"/>
      <c r="N43" s="632"/>
      <c r="O43" s="582" t="str">
        <f>IFERROR(VLOOKUP(D43,'Species List'!$D$10:$E$46,2,FALSE)*J43,"")</f>
        <v/>
      </c>
      <c r="P43" s="583" t="str">
        <f>IFERROR(VLOOKUP(D43,'Species List'!$D$51:$E$89,2,FALSE)*J43,"")</f>
        <v/>
      </c>
      <c r="Q43" s="583" t="str">
        <f>IFERROR(VLOOKUP(D43,'Species List'!$D$95:$E$102,2,FALSE)*J43,"")</f>
        <v/>
      </c>
      <c r="R43" s="583" t="str">
        <f>IFERROR(VLOOKUP(D43,'Species List'!$I$10:$J$11,2,FALSE)*J43,"")</f>
        <v/>
      </c>
      <c r="S43" s="584" t="str">
        <f>IFERROR(VLOOKUP(D43,'Species List'!$I$16:$J$61,2,FALSE)*J43,"")</f>
        <v/>
      </c>
      <c r="T43" s="584" t="str">
        <f>IFERROR(VLOOKUP(D43,'Species List'!$I$66:$J$66,2,FALSE)*J43,"")</f>
        <v/>
      </c>
      <c r="U43" s="584" t="str">
        <f>IFERROR(VLOOKUP(D43,'Species List'!$I$71:$J$82,2,FALSE)*J43,"")</f>
        <v/>
      </c>
      <c r="V43" s="585">
        <f t="shared" si="1"/>
        <v>0</v>
      </c>
      <c r="W43" s="534"/>
      <c r="X43" s="534"/>
      <c r="Y43" s="534"/>
      <c r="Z43" s="534"/>
      <c r="AA43" s="534"/>
      <c r="AB43" s="534"/>
      <c r="AC43" s="659" t="str">
        <f>IFERROR(INDEX('3 - Land Summary'!$B$21:$B$120,(MATCH(AD43,'3 - Land Summary'!$C$21:$C$120,0))),"")</f>
        <v/>
      </c>
      <c r="AD43" s="629"/>
      <c r="AE43" s="586"/>
      <c r="AF43" s="587"/>
      <c r="AG43" s="586"/>
    </row>
    <row r="44" spans="2:33" ht="30" customHeight="1" x14ac:dyDescent="0.2">
      <c r="B44" s="668" t="str">
        <f>IFERROR(INDEX('3 - Land Summary'!$B$21:$B$120,(MATCH('4 - Species Breakdown'!$V44,'3 - Land Summary'!$C$21:$C$120,0))),"")</f>
        <v/>
      </c>
      <c r="C44" s="632"/>
      <c r="D44" s="579"/>
      <c r="E44" s="676" t="str">
        <f>IF(OR(COUNTIF('Look Up Data'!$D$149:$D$203,D44),COUNTIF('Look Up Data'!$D$149:$D$203,AE44)),"YES","NO")</f>
        <v>NO</v>
      </c>
      <c r="F44" s="580"/>
      <c r="G44" s="581"/>
      <c r="H44" s="669" t="str">
        <f>IFERROR(INDEX('3 - Land Summary'!$G$21:$G$120,(MATCH(C44,'3 - Land Summary'!$C$21:$C$120,0))),"")</f>
        <v/>
      </c>
      <c r="I44" s="669" t="str">
        <f>IFERROR(INDEX('3 - Land Summary'!$I$21:$I$120,(MATCH(C44,'3 - Land Summary'!$C$21:$C$120,0))),"")</f>
        <v/>
      </c>
      <c r="J44" s="669" t="str">
        <f t="shared" si="3"/>
        <v/>
      </c>
      <c r="K44" s="670" t="str">
        <f t="shared" si="2"/>
        <v/>
      </c>
      <c r="L44" s="579"/>
      <c r="M44" s="579"/>
      <c r="N44" s="632"/>
      <c r="O44" s="582" t="str">
        <f>IFERROR(VLOOKUP(D44,'Species List'!$D$10:$E$46,2,FALSE)*J44,"")</f>
        <v/>
      </c>
      <c r="P44" s="583" t="str">
        <f>IFERROR(VLOOKUP(D44,'Species List'!$D$51:$E$89,2,FALSE)*J44,"")</f>
        <v/>
      </c>
      <c r="Q44" s="583" t="str">
        <f>IFERROR(VLOOKUP(D44,'Species List'!$D$95:$E$102,2,FALSE)*J44,"")</f>
        <v/>
      </c>
      <c r="R44" s="583" t="str">
        <f>IFERROR(VLOOKUP(D44,'Species List'!$I$10:$J$11,2,FALSE)*J44,"")</f>
        <v/>
      </c>
      <c r="S44" s="584" t="str">
        <f>IFERROR(VLOOKUP(D44,'Species List'!$I$16:$J$61,2,FALSE)*J44,"")</f>
        <v/>
      </c>
      <c r="T44" s="584" t="str">
        <f>IFERROR(VLOOKUP(D44,'Species List'!$I$66:$J$66,2,FALSE)*J44,"")</f>
        <v/>
      </c>
      <c r="U44" s="584" t="str">
        <f>IFERROR(VLOOKUP(D44,'Species List'!$I$71:$J$82,2,FALSE)*J44,"")</f>
        <v/>
      </c>
      <c r="V44" s="585">
        <f t="shared" si="1"/>
        <v>0</v>
      </c>
      <c r="W44" s="534"/>
      <c r="X44" s="534"/>
      <c r="Y44" s="534"/>
      <c r="Z44" s="534"/>
      <c r="AA44" s="534"/>
      <c r="AB44" s="534"/>
      <c r="AC44" s="659" t="str">
        <f>IFERROR(INDEX('3 - Land Summary'!$B$21:$B$120,(MATCH(AD44,'3 - Land Summary'!$C$21:$C$120,0))),"")</f>
        <v/>
      </c>
      <c r="AD44" s="629"/>
      <c r="AE44" s="586"/>
      <c r="AF44" s="587"/>
      <c r="AG44" s="586"/>
    </row>
    <row r="45" spans="2:33" ht="30" customHeight="1" x14ac:dyDescent="0.2">
      <c r="B45" s="668" t="str">
        <f>IFERROR(INDEX('3 - Land Summary'!$B$21:$B$120,(MATCH('4 - Species Breakdown'!$V45,'3 - Land Summary'!$C$21:$C$120,0))),"")</f>
        <v/>
      </c>
      <c r="C45" s="632"/>
      <c r="D45" s="579"/>
      <c r="E45" s="676" t="str">
        <f>IF(OR(COUNTIF('Look Up Data'!$D$149:$D$203,D45),COUNTIF('Look Up Data'!$D$149:$D$203,AE45)),"YES","NO")</f>
        <v>NO</v>
      </c>
      <c r="F45" s="580"/>
      <c r="G45" s="581"/>
      <c r="H45" s="669" t="str">
        <f>IFERROR(INDEX('3 - Land Summary'!$G$21:$G$120,(MATCH(C45,'3 - Land Summary'!$C$21:$C$120,0))),"")</f>
        <v/>
      </c>
      <c r="I45" s="669" t="str">
        <f>IFERROR(INDEX('3 - Land Summary'!$I$21:$I$120,(MATCH(C45,'3 - Land Summary'!$C$21:$C$120,0))),"")</f>
        <v/>
      </c>
      <c r="J45" s="669" t="str">
        <f t="shared" si="3"/>
        <v/>
      </c>
      <c r="K45" s="670" t="str">
        <f t="shared" si="2"/>
        <v/>
      </c>
      <c r="L45" s="579"/>
      <c r="M45" s="579"/>
      <c r="N45" s="632"/>
      <c r="O45" s="582" t="str">
        <f>IFERROR(VLOOKUP(D45,'Species List'!$D$10:$E$46,2,FALSE)*J45,"")</f>
        <v/>
      </c>
      <c r="P45" s="583" t="str">
        <f>IFERROR(VLOOKUP(D45,'Species List'!$D$51:$E$89,2,FALSE)*J45,"")</f>
        <v/>
      </c>
      <c r="Q45" s="583" t="str">
        <f>IFERROR(VLOOKUP(D45,'Species List'!$D$95:$E$102,2,FALSE)*J45,"")</f>
        <v/>
      </c>
      <c r="R45" s="583" t="str">
        <f>IFERROR(VLOOKUP(D45,'Species List'!$I$10:$J$11,2,FALSE)*J45,"")</f>
        <v/>
      </c>
      <c r="S45" s="584" t="str">
        <f>IFERROR(VLOOKUP(D45,'Species List'!$I$16:$J$61,2,FALSE)*J45,"")</f>
        <v/>
      </c>
      <c r="T45" s="584" t="str">
        <f>IFERROR(VLOOKUP(D45,'Species List'!$I$66:$J$66,2,FALSE)*J45,"")</f>
        <v/>
      </c>
      <c r="U45" s="584" t="str">
        <f>IFERROR(VLOOKUP(D45,'Species List'!$I$71:$J$82,2,FALSE)*J45,"")</f>
        <v/>
      </c>
      <c r="V45" s="585">
        <f t="shared" si="1"/>
        <v>0</v>
      </c>
      <c r="W45" s="534"/>
      <c r="X45" s="534"/>
      <c r="Y45" s="534"/>
      <c r="Z45" s="534"/>
      <c r="AA45" s="534"/>
      <c r="AB45" s="534"/>
      <c r="AC45" s="659" t="str">
        <f>IFERROR(INDEX('3 - Land Summary'!$B$21:$B$120,(MATCH(AD45,'3 - Land Summary'!$C$21:$C$120,0))),"")</f>
        <v/>
      </c>
      <c r="AD45" s="629"/>
      <c r="AE45" s="586"/>
      <c r="AF45" s="587"/>
      <c r="AG45" s="586"/>
    </row>
    <row r="46" spans="2:33" ht="30" customHeight="1" x14ac:dyDescent="0.2">
      <c r="B46" s="668" t="str">
        <f>IFERROR(INDEX('3 - Land Summary'!$B$21:$B$120,(MATCH('4 - Species Breakdown'!$V46,'3 - Land Summary'!$C$21:$C$120,0))),"")</f>
        <v/>
      </c>
      <c r="C46" s="632"/>
      <c r="D46" s="579"/>
      <c r="E46" s="676" t="str">
        <f>IF(OR(COUNTIF('Look Up Data'!$D$149:$D$203,D46),COUNTIF('Look Up Data'!$D$149:$D$203,AE46)),"YES","NO")</f>
        <v>NO</v>
      </c>
      <c r="F46" s="580"/>
      <c r="G46" s="581"/>
      <c r="H46" s="669" t="str">
        <f>IFERROR(INDEX('3 - Land Summary'!$G$21:$G$120,(MATCH(C46,'3 - Land Summary'!$C$21:$C$120,0))),"")</f>
        <v/>
      </c>
      <c r="I46" s="669" t="str">
        <f>IFERROR(INDEX('3 - Land Summary'!$I$21:$I$120,(MATCH(C46,'3 - Land Summary'!$C$21:$C$120,0))),"")</f>
        <v/>
      </c>
      <c r="J46" s="669" t="str">
        <f t="shared" si="3"/>
        <v/>
      </c>
      <c r="K46" s="670" t="str">
        <f t="shared" si="2"/>
        <v/>
      </c>
      <c r="L46" s="579"/>
      <c r="M46" s="579"/>
      <c r="N46" s="632"/>
      <c r="O46" s="582" t="str">
        <f>IFERROR(VLOOKUP(D46,'Species List'!$D$10:$E$46,2,FALSE)*J46,"")</f>
        <v/>
      </c>
      <c r="P46" s="583" t="str">
        <f>IFERROR(VLOOKUP(D46,'Species List'!$D$51:$E$89,2,FALSE)*J46,"")</f>
        <v/>
      </c>
      <c r="Q46" s="583" t="str">
        <f>IFERROR(VLOOKUP(D46,'Species List'!$D$95:$E$102,2,FALSE)*J46,"")</f>
        <v/>
      </c>
      <c r="R46" s="583" t="str">
        <f>IFERROR(VLOOKUP(D46,'Species List'!$I$10:$J$11,2,FALSE)*J46,"")</f>
        <v/>
      </c>
      <c r="S46" s="584" t="str">
        <f>IFERROR(VLOOKUP(D46,'Species List'!$I$16:$J$61,2,FALSE)*J46,"")</f>
        <v/>
      </c>
      <c r="T46" s="584" t="str">
        <f>IFERROR(VLOOKUP(D46,'Species List'!$I$66:$J$66,2,FALSE)*J46,"")</f>
        <v/>
      </c>
      <c r="U46" s="584" t="str">
        <f>IFERROR(VLOOKUP(D46,'Species List'!$I$71:$J$82,2,FALSE)*J46,"")</f>
        <v/>
      </c>
      <c r="V46" s="585">
        <f t="shared" si="1"/>
        <v>0</v>
      </c>
      <c r="W46" s="534"/>
      <c r="X46" s="534"/>
      <c r="Y46" s="534"/>
      <c r="Z46" s="534"/>
      <c r="AA46" s="534"/>
      <c r="AB46" s="534"/>
      <c r="AC46" s="659" t="str">
        <f>IFERROR(INDEX('3 - Land Summary'!$B$21:$B$120,(MATCH(AD46,'3 - Land Summary'!$C$21:$C$120,0))),"")</f>
        <v/>
      </c>
      <c r="AD46" s="629"/>
      <c r="AE46" s="586"/>
      <c r="AF46" s="587"/>
      <c r="AG46" s="586"/>
    </row>
    <row r="47" spans="2:33" ht="30" customHeight="1" x14ac:dyDescent="0.2">
      <c r="B47" s="668" t="str">
        <f>IFERROR(INDEX('3 - Land Summary'!$B$21:$B$120,(MATCH('4 - Species Breakdown'!$V47,'3 - Land Summary'!$C$21:$C$120,0))),"")</f>
        <v/>
      </c>
      <c r="C47" s="632"/>
      <c r="D47" s="579"/>
      <c r="E47" s="676" t="str">
        <f>IF(OR(COUNTIF('Look Up Data'!$D$149:$D$203,D47),COUNTIF('Look Up Data'!$D$149:$D$203,AE47)),"YES","NO")</f>
        <v>NO</v>
      </c>
      <c r="F47" s="580"/>
      <c r="G47" s="581"/>
      <c r="H47" s="669" t="str">
        <f>IFERROR(INDEX('3 - Land Summary'!$G$21:$G$120,(MATCH(C47,'3 - Land Summary'!$C$21:$C$120,0))),"")</f>
        <v/>
      </c>
      <c r="I47" s="669" t="str">
        <f>IFERROR(INDEX('3 - Land Summary'!$I$21:$I$120,(MATCH(C47,'3 - Land Summary'!$C$21:$C$120,0))),"")</f>
        <v/>
      </c>
      <c r="J47" s="669" t="str">
        <f t="shared" si="3"/>
        <v/>
      </c>
      <c r="K47" s="670" t="str">
        <f t="shared" si="2"/>
        <v/>
      </c>
      <c r="L47" s="579"/>
      <c r="M47" s="579"/>
      <c r="N47" s="632"/>
      <c r="O47" s="582" t="str">
        <f>IFERROR(VLOOKUP(D47,'Species List'!$D$10:$E$46,2,FALSE)*J47,"")</f>
        <v/>
      </c>
      <c r="P47" s="583" t="str">
        <f>IFERROR(VLOOKUP(D47,'Species List'!$D$51:$E$89,2,FALSE)*J47,"")</f>
        <v/>
      </c>
      <c r="Q47" s="583" t="str">
        <f>IFERROR(VLOOKUP(D47,'Species List'!$D$95:$E$102,2,FALSE)*J47,"")</f>
        <v/>
      </c>
      <c r="R47" s="583" t="str">
        <f>IFERROR(VLOOKUP(D47,'Species List'!$I$10:$J$11,2,FALSE)*J47,"")</f>
        <v/>
      </c>
      <c r="S47" s="584" t="str">
        <f>IFERROR(VLOOKUP(D47,'Species List'!$I$16:$J$61,2,FALSE)*J47,"")</f>
        <v/>
      </c>
      <c r="T47" s="584" t="str">
        <f>IFERROR(VLOOKUP(D47,'Species List'!$I$66:$J$66,2,FALSE)*J47,"")</f>
        <v/>
      </c>
      <c r="U47" s="584" t="str">
        <f>IFERROR(VLOOKUP(D47,'Species List'!$I$71:$J$82,2,FALSE)*J47,"")</f>
        <v/>
      </c>
      <c r="V47" s="585">
        <f t="shared" si="1"/>
        <v>0</v>
      </c>
      <c r="W47" s="534"/>
      <c r="X47" s="534"/>
      <c r="Y47" s="534"/>
      <c r="Z47" s="534"/>
      <c r="AA47" s="534"/>
      <c r="AB47" s="534"/>
      <c r="AC47" s="659" t="str">
        <f>IFERROR(INDEX('3 - Land Summary'!$B$21:$B$120,(MATCH(AD47,'3 - Land Summary'!$C$21:$C$120,0))),"")</f>
        <v/>
      </c>
      <c r="AD47" s="629"/>
      <c r="AE47" s="586"/>
      <c r="AF47" s="587"/>
      <c r="AG47" s="586"/>
    </row>
    <row r="48" spans="2:33" ht="30" customHeight="1" x14ac:dyDescent="0.2">
      <c r="B48" s="668" t="str">
        <f>IFERROR(INDEX('3 - Land Summary'!$B$21:$B$120,(MATCH('4 - Species Breakdown'!$V48,'3 - Land Summary'!$C$21:$C$120,0))),"")</f>
        <v/>
      </c>
      <c r="C48" s="632"/>
      <c r="D48" s="579"/>
      <c r="E48" s="676" t="str">
        <f>IF(OR(COUNTIF('Look Up Data'!$D$149:$D$203,D48),COUNTIF('Look Up Data'!$D$149:$D$203,AE48)),"YES","NO")</f>
        <v>NO</v>
      </c>
      <c r="F48" s="580"/>
      <c r="G48" s="581"/>
      <c r="H48" s="669" t="str">
        <f>IFERROR(INDEX('3 - Land Summary'!$G$21:$G$120,(MATCH(C48,'3 - Land Summary'!$C$21:$C$120,0))),"")</f>
        <v/>
      </c>
      <c r="I48" s="669" t="str">
        <f>IFERROR(INDEX('3 - Land Summary'!$I$21:$I$120,(MATCH(C48,'3 - Land Summary'!$C$21:$C$120,0))),"")</f>
        <v/>
      </c>
      <c r="J48" s="669" t="str">
        <f t="shared" si="3"/>
        <v/>
      </c>
      <c r="K48" s="670" t="str">
        <f t="shared" si="2"/>
        <v/>
      </c>
      <c r="L48" s="579"/>
      <c r="M48" s="579"/>
      <c r="N48" s="632"/>
      <c r="O48" s="582" t="str">
        <f>IFERROR(VLOOKUP(D48,'Species List'!$D$10:$E$46,2,FALSE)*J48,"")</f>
        <v/>
      </c>
      <c r="P48" s="583" t="str">
        <f>IFERROR(VLOOKUP(D48,'Species List'!$D$51:$E$89,2,FALSE)*J48,"")</f>
        <v/>
      </c>
      <c r="Q48" s="583" t="str">
        <f>IFERROR(VLOOKUP(D48,'Species List'!$D$95:$E$102,2,FALSE)*J48,"")</f>
        <v/>
      </c>
      <c r="R48" s="583" t="str">
        <f>IFERROR(VLOOKUP(D48,'Species List'!$I$10:$J$11,2,FALSE)*J48,"")</f>
        <v/>
      </c>
      <c r="S48" s="584" t="str">
        <f>IFERROR(VLOOKUP(D48,'Species List'!$I$16:$J$61,2,FALSE)*J48,"")</f>
        <v/>
      </c>
      <c r="T48" s="584" t="str">
        <f>IFERROR(VLOOKUP(D48,'Species List'!$I$66:$J$66,2,FALSE)*J48,"")</f>
        <v/>
      </c>
      <c r="U48" s="584" t="str">
        <f>IFERROR(VLOOKUP(D48,'Species List'!$I$71:$J$82,2,FALSE)*J48,"")</f>
        <v/>
      </c>
      <c r="V48" s="585">
        <f t="shared" si="1"/>
        <v>0</v>
      </c>
      <c r="W48" s="534"/>
      <c r="X48" s="534"/>
      <c r="Y48" s="534"/>
      <c r="Z48" s="534"/>
      <c r="AA48" s="534"/>
      <c r="AB48" s="534"/>
      <c r="AC48" s="659" t="str">
        <f>IFERROR(INDEX('3 - Land Summary'!$B$21:$B$120,(MATCH(AD48,'3 - Land Summary'!$C$21:$C$120,0))),"")</f>
        <v/>
      </c>
      <c r="AD48" s="629"/>
      <c r="AE48" s="586"/>
      <c r="AF48" s="587"/>
      <c r="AG48" s="586"/>
    </row>
    <row r="49" spans="2:33" ht="30" customHeight="1" x14ac:dyDescent="0.2">
      <c r="B49" s="668" t="str">
        <f>IFERROR(INDEX('3 - Land Summary'!$B$21:$B$120,(MATCH('4 - Species Breakdown'!$V49,'3 - Land Summary'!$C$21:$C$120,0))),"")</f>
        <v/>
      </c>
      <c r="C49" s="632"/>
      <c r="D49" s="579"/>
      <c r="E49" s="676" t="str">
        <f>IF(OR(COUNTIF('Look Up Data'!$D$149:$D$203,D49),COUNTIF('Look Up Data'!$D$149:$D$203,AE49)),"YES","NO")</f>
        <v>NO</v>
      </c>
      <c r="F49" s="580"/>
      <c r="G49" s="581"/>
      <c r="H49" s="669" t="str">
        <f>IFERROR(INDEX('3 - Land Summary'!$G$21:$G$120,(MATCH(C49,'3 - Land Summary'!$C$21:$C$120,0))),"")</f>
        <v/>
      </c>
      <c r="I49" s="669" t="str">
        <f>IFERROR(INDEX('3 - Land Summary'!$I$21:$I$120,(MATCH(C49,'3 - Land Summary'!$C$21:$C$120,0))),"")</f>
        <v/>
      </c>
      <c r="J49" s="669" t="str">
        <f t="shared" si="3"/>
        <v/>
      </c>
      <c r="K49" s="670" t="str">
        <f t="shared" si="2"/>
        <v/>
      </c>
      <c r="L49" s="579"/>
      <c r="M49" s="579"/>
      <c r="N49" s="632"/>
      <c r="O49" s="582" t="str">
        <f>IFERROR(VLOOKUP(D49,'Species List'!$D$10:$E$46,2,FALSE)*J49,"")</f>
        <v/>
      </c>
      <c r="P49" s="583" t="str">
        <f>IFERROR(VLOOKUP(D49,'Species List'!$D$51:$E$89,2,FALSE)*J49,"")</f>
        <v/>
      </c>
      <c r="Q49" s="583" t="str">
        <f>IFERROR(VLOOKUP(D49,'Species List'!$D$95:$E$102,2,FALSE)*J49,"")</f>
        <v/>
      </c>
      <c r="R49" s="583" t="str">
        <f>IFERROR(VLOOKUP(D49,'Species List'!$I$10:$J$11,2,FALSE)*J49,"")</f>
        <v/>
      </c>
      <c r="S49" s="584" t="str">
        <f>IFERROR(VLOOKUP(D49,'Species List'!$I$16:$J$61,2,FALSE)*J49,"")</f>
        <v/>
      </c>
      <c r="T49" s="584" t="str">
        <f>IFERROR(VLOOKUP(D49,'Species List'!$I$66:$J$66,2,FALSE)*J49,"")</f>
        <v/>
      </c>
      <c r="U49" s="584" t="str">
        <f>IFERROR(VLOOKUP(D49,'Species List'!$I$71:$J$82,2,FALSE)*J49,"")</f>
        <v/>
      </c>
      <c r="V49" s="585">
        <f t="shared" si="1"/>
        <v>0</v>
      </c>
      <c r="W49" s="534"/>
      <c r="X49" s="534"/>
      <c r="Y49" s="534"/>
      <c r="Z49" s="534"/>
      <c r="AA49" s="534"/>
      <c r="AB49" s="534"/>
      <c r="AC49" s="659" t="str">
        <f>IFERROR(INDEX('3 - Land Summary'!$B$21:$B$120,(MATCH(AD49,'3 - Land Summary'!$C$21:$C$120,0))),"")</f>
        <v/>
      </c>
      <c r="AD49" s="629"/>
      <c r="AE49" s="586"/>
      <c r="AF49" s="587"/>
      <c r="AG49" s="586"/>
    </row>
    <row r="50" spans="2:33" ht="30" customHeight="1" x14ac:dyDescent="0.2">
      <c r="B50" s="668" t="str">
        <f>IFERROR(INDEX('3 - Land Summary'!$B$21:$B$120,(MATCH('4 - Species Breakdown'!$V50,'3 - Land Summary'!$C$21:$C$120,0))),"")</f>
        <v/>
      </c>
      <c r="C50" s="632"/>
      <c r="D50" s="579"/>
      <c r="E50" s="676" t="str">
        <f>IF(OR(COUNTIF('Look Up Data'!$D$149:$D$203,D50),COUNTIF('Look Up Data'!$D$149:$D$203,AE50)),"YES","NO")</f>
        <v>NO</v>
      </c>
      <c r="F50" s="580"/>
      <c r="G50" s="581"/>
      <c r="H50" s="669" t="str">
        <f>IFERROR(INDEX('3 - Land Summary'!$G$21:$G$120,(MATCH(C50,'3 - Land Summary'!$C$21:$C$120,0))),"")</f>
        <v/>
      </c>
      <c r="I50" s="669" t="str">
        <f>IFERROR(INDEX('3 - Land Summary'!$I$21:$I$120,(MATCH(C50,'3 - Land Summary'!$C$21:$C$120,0))),"")</f>
        <v/>
      </c>
      <c r="J50" s="669" t="str">
        <f t="shared" si="3"/>
        <v/>
      </c>
      <c r="K50" s="670" t="str">
        <f t="shared" si="2"/>
        <v/>
      </c>
      <c r="L50" s="579"/>
      <c r="M50" s="579"/>
      <c r="N50" s="632"/>
      <c r="O50" s="582" t="str">
        <f>IFERROR(VLOOKUP(D50,'Species List'!$D$10:$E$46,2,FALSE)*J50,"")</f>
        <v/>
      </c>
      <c r="P50" s="583" t="str">
        <f>IFERROR(VLOOKUP(D50,'Species List'!$D$51:$E$89,2,FALSE)*J50,"")</f>
        <v/>
      </c>
      <c r="Q50" s="583" t="str">
        <f>IFERROR(VLOOKUP(D50,'Species List'!$D$95:$E$102,2,FALSE)*J50,"")</f>
        <v/>
      </c>
      <c r="R50" s="583" t="str">
        <f>IFERROR(VLOOKUP(D50,'Species List'!$I$10:$J$11,2,FALSE)*J50,"")</f>
        <v/>
      </c>
      <c r="S50" s="584" t="str">
        <f>IFERROR(VLOOKUP(D50,'Species List'!$I$16:$J$61,2,FALSE)*J50,"")</f>
        <v/>
      </c>
      <c r="T50" s="584" t="str">
        <f>IFERROR(VLOOKUP(D50,'Species List'!$I$66:$J$66,2,FALSE)*J50,"")</f>
        <v/>
      </c>
      <c r="U50" s="584" t="str">
        <f>IFERROR(VLOOKUP(D50,'Species List'!$I$71:$J$82,2,FALSE)*J50,"")</f>
        <v/>
      </c>
      <c r="V50" s="585">
        <f t="shared" si="1"/>
        <v>0</v>
      </c>
      <c r="W50" s="534"/>
      <c r="X50" s="534"/>
      <c r="Y50" s="534"/>
      <c r="Z50" s="534"/>
      <c r="AA50" s="534"/>
      <c r="AB50" s="534"/>
      <c r="AC50" s="659" t="str">
        <f>IFERROR(INDEX('3 - Land Summary'!$B$21:$B$120,(MATCH(AD50,'3 - Land Summary'!$C$21:$C$120,0))),"")</f>
        <v/>
      </c>
      <c r="AD50" s="629"/>
      <c r="AE50" s="586"/>
      <c r="AF50" s="587"/>
      <c r="AG50" s="586"/>
    </row>
    <row r="51" spans="2:33" ht="30" customHeight="1" x14ac:dyDescent="0.2">
      <c r="B51" s="668" t="str">
        <f>IFERROR(INDEX('3 - Land Summary'!$B$21:$B$120,(MATCH('4 - Species Breakdown'!$V51,'3 - Land Summary'!$C$21:$C$120,0))),"")</f>
        <v/>
      </c>
      <c r="C51" s="632"/>
      <c r="D51" s="579"/>
      <c r="E51" s="676" t="str">
        <f>IF(OR(COUNTIF('Look Up Data'!$D$149:$D$203,D51),COUNTIF('Look Up Data'!$D$149:$D$203,AE51)),"YES","NO")</f>
        <v>NO</v>
      </c>
      <c r="F51" s="580"/>
      <c r="G51" s="581"/>
      <c r="H51" s="669" t="str">
        <f>IFERROR(INDEX('3 - Land Summary'!$G$21:$G$120,(MATCH(C51,'3 - Land Summary'!$C$21:$C$120,0))),"")</f>
        <v/>
      </c>
      <c r="I51" s="669" t="str">
        <f>IFERROR(INDEX('3 - Land Summary'!$I$21:$I$120,(MATCH(C51,'3 - Land Summary'!$C$21:$C$120,0))),"")</f>
        <v/>
      </c>
      <c r="J51" s="669" t="str">
        <f t="shared" si="3"/>
        <v/>
      </c>
      <c r="K51" s="670" t="str">
        <f t="shared" si="2"/>
        <v/>
      </c>
      <c r="L51" s="579"/>
      <c r="M51" s="579"/>
      <c r="N51" s="632"/>
      <c r="O51" s="582" t="str">
        <f>IFERROR(VLOOKUP(D51,'Species List'!$D$10:$E$46,2,FALSE)*J51,"")</f>
        <v/>
      </c>
      <c r="P51" s="583" t="str">
        <f>IFERROR(VLOOKUP(D51,'Species List'!$D$51:$E$89,2,FALSE)*J51,"")</f>
        <v/>
      </c>
      <c r="Q51" s="583" t="str">
        <f>IFERROR(VLOOKUP(D51,'Species List'!$D$95:$E$102,2,FALSE)*J51,"")</f>
        <v/>
      </c>
      <c r="R51" s="583" t="str">
        <f>IFERROR(VLOOKUP(D51,'Species List'!$I$10:$J$11,2,FALSE)*J51,"")</f>
        <v/>
      </c>
      <c r="S51" s="584" t="str">
        <f>IFERROR(VLOOKUP(D51,'Species List'!$I$16:$J$61,2,FALSE)*J51,"")</f>
        <v/>
      </c>
      <c r="T51" s="584" t="str">
        <f>IFERROR(VLOOKUP(D51,'Species List'!$I$66:$J$66,2,FALSE)*J51,"")</f>
        <v/>
      </c>
      <c r="U51" s="584" t="str">
        <f>IFERROR(VLOOKUP(D51,'Species List'!$I$71:$J$82,2,FALSE)*J51,"")</f>
        <v/>
      </c>
      <c r="V51" s="585">
        <f t="shared" si="1"/>
        <v>0</v>
      </c>
      <c r="W51" s="534"/>
      <c r="X51" s="534"/>
      <c r="Y51" s="534"/>
      <c r="Z51" s="534"/>
      <c r="AA51" s="534"/>
      <c r="AB51" s="534"/>
      <c r="AC51" s="659" t="str">
        <f>IFERROR(INDEX('3 - Land Summary'!$B$21:$B$120,(MATCH(AD51,'3 - Land Summary'!$C$21:$C$120,0))),"")</f>
        <v/>
      </c>
      <c r="AD51" s="629"/>
      <c r="AE51" s="586"/>
      <c r="AF51" s="587"/>
      <c r="AG51" s="586"/>
    </row>
    <row r="52" spans="2:33" ht="30" customHeight="1" x14ac:dyDescent="0.2">
      <c r="B52" s="668" t="str">
        <f>IFERROR(INDEX('3 - Land Summary'!$B$21:$B$120,(MATCH('4 - Species Breakdown'!$V52,'3 - Land Summary'!$C$21:$C$120,0))),"")</f>
        <v/>
      </c>
      <c r="C52" s="632"/>
      <c r="D52" s="579"/>
      <c r="E52" s="676" t="str">
        <f>IF(OR(COUNTIF('Look Up Data'!$D$149:$D$203,D52),COUNTIF('Look Up Data'!$D$149:$D$203,AE52)),"YES","NO")</f>
        <v>NO</v>
      </c>
      <c r="F52" s="580"/>
      <c r="G52" s="581"/>
      <c r="H52" s="669" t="str">
        <f>IFERROR(INDEX('3 - Land Summary'!$G$21:$G$120,(MATCH(C52,'3 - Land Summary'!$C$21:$C$120,0))),"")</f>
        <v/>
      </c>
      <c r="I52" s="669" t="str">
        <f>IFERROR(INDEX('3 - Land Summary'!$I$21:$I$120,(MATCH(C52,'3 - Land Summary'!$C$21:$C$120,0))),"")</f>
        <v/>
      </c>
      <c r="J52" s="669" t="str">
        <f t="shared" si="3"/>
        <v/>
      </c>
      <c r="K52" s="670" t="str">
        <f t="shared" si="2"/>
        <v/>
      </c>
      <c r="L52" s="579"/>
      <c r="M52" s="579"/>
      <c r="N52" s="632"/>
      <c r="O52" s="582" t="str">
        <f>IFERROR(VLOOKUP(D52,'Species List'!$D$10:$E$46,2,FALSE)*J52,"")</f>
        <v/>
      </c>
      <c r="P52" s="583" t="str">
        <f>IFERROR(VLOOKUP(D52,'Species List'!$D$51:$E$89,2,FALSE)*J52,"")</f>
        <v/>
      </c>
      <c r="Q52" s="583" t="str">
        <f>IFERROR(VLOOKUP(D52,'Species List'!$D$95:$E$102,2,FALSE)*J52,"")</f>
        <v/>
      </c>
      <c r="R52" s="583" t="str">
        <f>IFERROR(VLOOKUP(D52,'Species List'!$I$10:$J$11,2,FALSE)*J52,"")</f>
        <v/>
      </c>
      <c r="S52" s="584" t="str">
        <f>IFERROR(VLOOKUP(D52,'Species List'!$I$16:$J$61,2,FALSE)*J52,"")</f>
        <v/>
      </c>
      <c r="T52" s="584" t="str">
        <f>IFERROR(VLOOKUP(D52,'Species List'!$I$66:$J$66,2,FALSE)*J52,"")</f>
        <v/>
      </c>
      <c r="U52" s="584" t="str">
        <f>IFERROR(VLOOKUP(D52,'Species List'!$I$71:$J$82,2,FALSE)*J52,"")</f>
        <v/>
      </c>
      <c r="V52" s="585">
        <f t="shared" si="1"/>
        <v>0</v>
      </c>
      <c r="W52" s="534"/>
      <c r="X52" s="534"/>
      <c r="Y52" s="534"/>
      <c r="Z52" s="534"/>
      <c r="AA52" s="534"/>
      <c r="AB52" s="534"/>
      <c r="AC52" s="659" t="str">
        <f>IFERROR(INDEX('3 - Land Summary'!$B$21:$B$120,(MATCH(AD52,'3 - Land Summary'!$C$21:$C$120,0))),"")</f>
        <v/>
      </c>
      <c r="AD52" s="629"/>
      <c r="AE52" s="586"/>
      <c r="AF52" s="587"/>
      <c r="AG52" s="586"/>
    </row>
    <row r="53" spans="2:33" ht="30" customHeight="1" x14ac:dyDescent="0.2">
      <c r="B53" s="668" t="str">
        <f>IFERROR(INDEX('3 - Land Summary'!$B$21:$B$120,(MATCH('4 - Species Breakdown'!$V53,'3 - Land Summary'!$C$21:$C$120,0))),"")</f>
        <v/>
      </c>
      <c r="C53" s="632"/>
      <c r="D53" s="579"/>
      <c r="E53" s="676" t="str">
        <f>IF(OR(COUNTIF('Look Up Data'!$D$149:$D$203,D53),COUNTIF('Look Up Data'!$D$149:$D$203,AE53)),"YES","NO")</f>
        <v>NO</v>
      </c>
      <c r="F53" s="580"/>
      <c r="G53" s="581"/>
      <c r="H53" s="669" t="str">
        <f>IFERROR(INDEX('3 - Land Summary'!$G$21:$G$120,(MATCH(C53,'3 - Land Summary'!$C$21:$C$120,0))),"")</f>
        <v/>
      </c>
      <c r="I53" s="669" t="str">
        <f>IFERROR(INDEX('3 - Land Summary'!$I$21:$I$120,(MATCH(C53,'3 - Land Summary'!$C$21:$C$120,0))),"")</f>
        <v/>
      </c>
      <c r="J53" s="669" t="str">
        <f t="shared" si="3"/>
        <v/>
      </c>
      <c r="K53" s="670" t="str">
        <f t="shared" si="2"/>
        <v/>
      </c>
      <c r="L53" s="579"/>
      <c r="M53" s="579"/>
      <c r="N53" s="632"/>
      <c r="O53" s="582" t="str">
        <f>IFERROR(VLOOKUP(D53,'Species List'!$D$10:$E$46,2,FALSE)*J53,"")</f>
        <v/>
      </c>
      <c r="P53" s="583" t="str">
        <f>IFERROR(VLOOKUP(D53,'Species List'!$D$51:$E$89,2,FALSE)*J53,"")</f>
        <v/>
      </c>
      <c r="Q53" s="583" t="str">
        <f>IFERROR(VLOOKUP(D53,'Species List'!$D$95:$E$102,2,FALSE)*J53,"")</f>
        <v/>
      </c>
      <c r="R53" s="583" t="str">
        <f>IFERROR(VLOOKUP(D53,'Species List'!$I$10:$J$11,2,FALSE)*J53,"")</f>
        <v/>
      </c>
      <c r="S53" s="584" t="str">
        <f>IFERROR(VLOOKUP(D53,'Species List'!$I$16:$J$61,2,FALSE)*J53,"")</f>
        <v/>
      </c>
      <c r="T53" s="584" t="str">
        <f>IFERROR(VLOOKUP(D53,'Species List'!$I$66:$J$66,2,FALSE)*J53,"")</f>
        <v/>
      </c>
      <c r="U53" s="584" t="str">
        <f>IFERROR(VLOOKUP(D53,'Species List'!$I$71:$J$82,2,FALSE)*J53,"")</f>
        <v/>
      </c>
      <c r="V53" s="585">
        <f t="shared" si="1"/>
        <v>0</v>
      </c>
      <c r="W53" s="534"/>
      <c r="X53" s="534"/>
      <c r="Y53" s="534"/>
      <c r="Z53" s="534"/>
      <c r="AA53" s="534"/>
      <c r="AB53" s="534"/>
      <c r="AC53" s="659" t="str">
        <f>IFERROR(INDEX('3 - Land Summary'!$B$21:$B$120,(MATCH(AD53,'3 - Land Summary'!$C$21:$C$120,0))),"")</f>
        <v/>
      </c>
      <c r="AD53" s="629"/>
      <c r="AE53" s="586"/>
      <c r="AF53" s="587"/>
      <c r="AG53" s="586"/>
    </row>
    <row r="54" spans="2:33" ht="30" customHeight="1" x14ac:dyDescent="0.2">
      <c r="B54" s="668" t="str">
        <f>IFERROR(INDEX('3 - Land Summary'!$B$21:$B$120,(MATCH('4 - Species Breakdown'!$V54,'3 - Land Summary'!$C$21:$C$120,0))),"")</f>
        <v/>
      </c>
      <c r="C54" s="632"/>
      <c r="D54" s="579"/>
      <c r="E54" s="676" t="str">
        <f>IF(OR(COUNTIF('Look Up Data'!$D$149:$D$203,D54),COUNTIF('Look Up Data'!$D$149:$D$203,AE54)),"YES","NO")</f>
        <v>NO</v>
      </c>
      <c r="F54" s="580"/>
      <c r="G54" s="581"/>
      <c r="H54" s="669" t="str">
        <f>IFERROR(INDEX('3 - Land Summary'!$G$21:$G$120,(MATCH(C54,'3 - Land Summary'!$C$21:$C$120,0))),"")</f>
        <v/>
      </c>
      <c r="I54" s="669" t="str">
        <f>IFERROR(INDEX('3 - Land Summary'!$I$21:$I$120,(MATCH(C54,'3 - Land Summary'!$C$21:$C$120,0))),"")</f>
        <v/>
      </c>
      <c r="J54" s="669" t="str">
        <f t="shared" si="3"/>
        <v/>
      </c>
      <c r="K54" s="670" t="str">
        <f t="shared" si="2"/>
        <v/>
      </c>
      <c r="L54" s="579"/>
      <c r="M54" s="579"/>
      <c r="N54" s="632"/>
      <c r="O54" s="582" t="str">
        <f>IFERROR(VLOOKUP(D54,'Species List'!$D$10:$E$46,2,FALSE)*J54,"")</f>
        <v/>
      </c>
      <c r="P54" s="583" t="str">
        <f>IFERROR(VLOOKUP(D54,'Species List'!$D$51:$E$89,2,FALSE)*J54,"")</f>
        <v/>
      </c>
      <c r="Q54" s="583" t="str">
        <f>IFERROR(VLOOKUP(D54,'Species List'!$D$95:$E$102,2,FALSE)*J54,"")</f>
        <v/>
      </c>
      <c r="R54" s="583" t="str">
        <f>IFERROR(VLOOKUP(D54,'Species List'!$I$10:$J$11,2,FALSE)*J54,"")</f>
        <v/>
      </c>
      <c r="S54" s="584" t="str">
        <f>IFERROR(VLOOKUP(D54,'Species List'!$I$16:$J$61,2,FALSE)*J54,"")</f>
        <v/>
      </c>
      <c r="T54" s="584" t="str">
        <f>IFERROR(VLOOKUP(D54,'Species List'!$I$66:$J$66,2,FALSE)*J54,"")</f>
        <v/>
      </c>
      <c r="U54" s="584" t="str">
        <f>IFERROR(VLOOKUP(D54,'Species List'!$I$71:$J$82,2,FALSE)*J54,"")</f>
        <v/>
      </c>
      <c r="V54" s="585">
        <f t="shared" si="1"/>
        <v>0</v>
      </c>
      <c r="W54" s="534"/>
      <c r="X54" s="534"/>
      <c r="Y54" s="534"/>
      <c r="Z54" s="534"/>
      <c r="AA54" s="534"/>
      <c r="AB54" s="534"/>
      <c r="AC54" s="659" t="str">
        <f>IFERROR(INDEX('3 - Land Summary'!$B$21:$B$120,(MATCH(AD54,'3 - Land Summary'!$C$21:$C$120,0))),"")</f>
        <v/>
      </c>
      <c r="AD54" s="629"/>
      <c r="AE54" s="586"/>
      <c r="AF54" s="587"/>
      <c r="AG54" s="586"/>
    </row>
    <row r="55" spans="2:33" ht="30" customHeight="1" x14ac:dyDescent="0.2">
      <c r="B55" s="668" t="str">
        <f>IFERROR(INDEX('3 - Land Summary'!$B$21:$B$120,(MATCH('4 - Species Breakdown'!$V55,'3 - Land Summary'!$C$21:$C$120,0))),"")</f>
        <v/>
      </c>
      <c r="C55" s="632"/>
      <c r="D55" s="579"/>
      <c r="E55" s="676" t="str">
        <f>IF(OR(COUNTIF('Look Up Data'!$D$149:$D$203,D55),COUNTIF('Look Up Data'!$D$149:$D$203,AE55)),"YES","NO")</f>
        <v>NO</v>
      </c>
      <c r="F55" s="580"/>
      <c r="G55" s="581"/>
      <c r="H55" s="669" t="str">
        <f>IFERROR(INDEX('3 - Land Summary'!$G$21:$G$120,(MATCH(C55,'3 - Land Summary'!$C$21:$C$120,0))),"")</f>
        <v/>
      </c>
      <c r="I55" s="669" t="str">
        <f>IFERROR(INDEX('3 - Land Summary'!$I$21:$I$120,(MATCH(C55,'3 - Land Summary'!$C$21:$C$120,0))),"")</f>
        <v/>
      </c>
      <c r="J55" s="669" t="str">
        <f t="shared" si="3"/>
        <v/>
      </c>
      <c r="K55" s="670" t="str">
        <f t="shared" si="2"/>
        <v/>
      </c>
      <c r="L55" s="579"/>
      <c r="M55" s="579"/>
      <c r="N55" s="632"/>
      <c r="O55" s="582" t="str">
        <f>IFERROR(VLOOKUP(D55,'Species List'!$D$10:$E$46,2,FALSE)*J55,"")</f>
        <v/>
      </c>
      <c r="P55" s="583" t="str">
        <f>IFERROR(VLOOKUP(D55,'Species List'!$D$51:$E$89,2,FALSE)*J55,"")</f>
        <v/>
      </c>
      <c r="Q55" s="583" t="str">
        <f>IFERROR(VLOOKUP(D55,'Species List'!$D$95:$E$102,2,FALSE)*J55,"")</f>
        <v/>
      </c>
      <c r="R55" s="583" t="str">
        <f>IFERROR(VLOOKUP(D55,'Species List'!$I$10:$J$11,2,FALSE)*J55,"")</f>
        <v/>
      </c>
      <c r="S55" s="584" t="str">
        <f>IFERROR(VLOOKUP(D55,'Species List'!$I$16:$J$61,2,FALSE)*J55,"")</f>
        <v/>
      </c>
      <c r="T55" s="584" t="str">
        <f>IFERROR(VLOOKUP(D55,'Species List'!$I$66:$J$66,2,FALSE)*J55,"")</f>
        <v/>
      </c>
      <c r="U55" s="584" t="str">
        <f>IFERROR(VLOOKUP(D55,'Species List'!$I$71:$J$82,2,FALSE)*J55,"")</f>
        <v/>
      </c>
      <c r="V55" s="585">
        <f t="shared" si="1"/>
        <v>0</v>
      </c>
      <c r="W55" s="534"/>
      <c r="X55" s="534"/>
      <c r="Y55" s="534"/>
      <c r="Z55" s="534"/>
      <c r="AA55" s="534"/>
      <c r="AB55" s="534"/>
      <c r="AC55" s="659" t="str">
        <f>IFERROR(INDEX('3 - Land Summary'!$B$21:$B$120,(MATCH(AD55,'3 - Land Summary'!$C$21:$C$120,0))),"")</f>
        <v/>
      </c>
      <c r="AD55" s="629"/>
      <c r="AE55" s="586"/>
      <c r="AF55" s="587"/>
      <c r="AG55" s="586"/>
    </row>
    <row r="56" spans="2:33" ht="30" customHeight="1" x14ac:dyDescent="0.2">
      <c r="B56" s="668" t="str">
        <f>IFERROR(INDEX('3 - Land Summary'!$B$21:$B$120,(MATCH('4 - Species Breakdown'!$V56,'3 - Land Summary'!$C$21:$C$120,0))),"")</f>
        <v/>
      </c>
      <c r="C56" s="632"/>
      <c r="D56" s="579"/>
      <c r="E56" s="676" t="str">
        <f>IF(OR(COUNTIF('Look Up Data'!$D$149:$D$203,D56),COUNTIF('Look Up Data'!$D$149:$D$203,AE56)),"YES","NO")</f>
        <v>NO</v>
      </c>
      <c r="F56" s="580"/>
      <c r="G56" s="581"/>
      <c r="H56" s="669" t="str">
        <f>IFERROR(INDEX('3 - Land Summary'!$G$21:$G$120,(MATCH(C56,'3 - Land Summary'!$C$21:$C$120,0))),"")</f>
        <v/>
      </c>
      <c r="I56" s="669" t="str">
        <f>IFERROR(INDEX('3 - Land Summary'!$I$21:$I$120,(MATCH(C56,'3 - Land Summary'!$C$21:$C$120,0))),"")</f>
        <v/>
      </c>
      <c r="J56" s="669" t="str">
        <f t="shared" si="3"/>
        <v/>
      </c>
      <c r="K56" s="670" t="str">
        <f t="shared" si="2"/>
        <v/>
      </c>
      <c r="L56" s="579"/>
      <c r="M56" s="579"/>
      <c r="N56" s="632"/>
      <c r="O56" s="582" t="str">
        <f>IFERROR(VLOOKUP(D56,'Species List'!$D$10:$E$46,2,FALSE)*J56,"")</f>
        <v/>
      </c>
      <c r="P56" s="583" t="str">
        <f>IFERROR(VLOOKUP(D56,'Species List'!$D$51:$E$89,2,FALSE)*J56,"")</f>
        <v/>
      </c>
      <c r="Q56" s="583" t="str">
        <f>IFERROR(VLOOKUP(D56,'Species List'!$D$95:$E$102,2,FALSE)*J56,"")</f>
        <v/>
      </c>
      <c r="R56" s="583" t="str">
        <f>IFERROR(VLOOKUP(D56,'Species List'!$I$10:$J$11,2,FALSE)*J56,"")</f>
        <v/>
      </c>
      <c r="S56" s="584" t="str">
        <f>IFERROR(VLOOKUP(D56,'Species List'!$I$16:$J$61,2,FALSE)*J56,"")</f>
        <v/>
      </c>
      <c r="T56" s="584" t="str">
        <f>IFERROR(VLOOKUP(D56,'Species List'!$I$66:$J$66,2,FALSE)*J56,"")</f>
        <v/>
      </c>
      <c r="U56" s="584" t="str">
        <f>IFERROR(VLOOKUP(D56,'Species List'!$I$71:$J$82,2,FALSE)*J56,"")</f>
        <v/>
      </c>
      <c r="V56" s="585">
        <f t="shared" si="1"/>
        <v>0</v>
      </c>
      <c r="W56" s="534"/>
      <c r="X56" s="534"/>
      <c r="Y56" s="534"/>
      <c r="Z56" s="534"/>
      <c r="AA56" s="534"/>
      <c r="AB56" s="534"/>
      <c r="AC56" s="659" t="str">
        <f>IFERROR(INDEX('3 - Land Summary'!$B$21:$B$120,(MATCH(AD56,'3 - Land Summary'!$C$21:$C$120,0))),"")</f>
        <v/>
      </c>
      <c r="AD56" s="629"/>
      <c r="AE56" s="586"/>
      <c r="AF56" s="587"/>
      <c r="AG56" s="586"/>
    </row>
    <row r="57" spans="2:33" ht="30" customHeight="1" x14ac:dyDescent="0.2">
      <c r="B57" s="668" t="str">
        <f>IFERROR(INDEX('3 - Land Summary'!$B$21:$B$120,(MATCH('4 - Species Breakdown'!$V57,'3 - Land Summary'!$C$21:$C$120,0))),"")</f>
        <v/>
      </c>
      <c r="C57" s="632"/>
      <c r="D57" s="579"/>
      <c r="E57" s="676" t="str">
        <f>IF(OR(COUNTIF('Look Up Data'!$D$149:$D$203,D57),COUNTIF('Look Up Data'!$D$149:$D$203,AE57)),"YES","NO")</f>
        <v>NO</v>
      </c>
      <c r="F57" s="580"/>
      <c r="G57" s="581"/>
      <c r="H57" s="669" t="str">
        <f>IFERROR(INDEX('3 - Land Summary'!$G$21:$G$120,(MATCH(C57,'3 - Land Summary'!$C$21:$C$120,0))),"")</f>
        <v/>
      </c>
      <c r="I57" s="669" t="str">
        <f>IFERROR(INDEX('3 - Land Summary'!$I$21:$I$120,(MATCH(C57,'3 - Land Summary'!$C$21:$C$120,0))),"")</f>
        <v/>
      </c>
      <c r="J57" s="669" t="str">
        <f t="shared" si="3"/>
        <v/>
      </c>
      <c r="K57" s="670" t="str">
        <f t="shared" si="2"/>
        <v/>
      </c>
      <c r="L57" s="579"/>
      <c r="M57" s="579"/>
      <c r="N57" s="632"/>
      <c r="O57" s="582" t="str">
        <f>IFERROR(VLOOKUP(D57,'Species List'!$D$10:$E$46,2,FALSE)*J57,"")</f>
        <v/>
      </c>
      <c r="P57" s="583" t="str">
        <f>IFERROR(VLOOKUP(D57,'Species List'!$D$51:$E$89,2,FALSE)*J57,"")</f>
        <v/>
      </c>
      <c r="Q57" s="583" t="str">
        <f>IFERROR(VLOOKUP(D57,'Species List'!$D$95:$E$102,2,FALSE)*J57,"")</f>
        <v/>
      </c>
      <c r="R57" s="583" t="str">
        <f>IFERROR(VLOOKUP(D57,'Species List'!$I$10:$J$11,2,FALSE)*J57,"")</f>
        <v/>
      </c>
      <c r="S57" s="584" t="str">
        <f>IFERROR(VLOOKUP(D57,'Species List'!$I$16:$J$61,2,FALSE)*J57,"")</f>
        <v/>
      </c>
      <c r="T57" s="584" t="str">
        <f>IFERROR(VLOOKUP(D57,'Species List'!$I$66:$J$66,2,FALSE)*J57,"")</f>
        <v/>
      </c>
      <c r="U57" s="584" t="str">
        <f>IFERROR(VLOOKUP(D57,'Species List'!$I$71:$J$82,2,FALSE)*J57,"")</f>
        <v/>
      </c>
      <c r="V57" s="585">
        <f t="shared" si="1"/>
        <v>0</v>
      </c>
      <c r="W57" s="534"/>
      <c r="X57" s="534"/>
      <c r="Y57" s="534"/>
      <c r="Z57" s="534"/>
      <c r="AA57" s="534"/>
      <c r="AB57" s="534"/>
      <c r="AC57" s="659" t="str">
        <f>IFERROR(INDEX('3 - Land Summary'!$B$21:$B$120,(MATCH(AD57,'3 - Land Summary'!$C$21:$C$120,0))),"")</f>
        <v/>
      </c>
      <c r="AD57" s="629"/>
      <c r="AE57" s="586"/>
      <c r="AF57" s="587"/>
      <c r="AG57" s="586"/>
    </row>
    <row r="58" spans="2:33" ht="30" customHeight="1" x14ac:dyDescent="0.2">
      <c r="B58" s="668" t="str">
        <f>IFERROR(INDEX('3 - Land Summary'!$B$21:$B$120,(MATCH('4 - Species Breakdown'!$V58,'3 - Land Summary'!$C$21:$C$120,0))),"")</f>
        <v/>
      </c>
      <c r="C58" s="632"/>
      <c r="D58" s="579"/>
      <c r="E58" s="676" t="str">
        <f>IF(OR(COUNTIF('Look Up Data'!$D$149:$D$203,D58),COUNTIF('Look Up Data'!$D$149:$D$203,AE58)),"YES","NO")</f>
        <v>NO</v>
      </c>
      <c r="F58" s="580"/>
      <c r="G58" s="581"/>
      <c r="H58" s="669" t="str">
        <f>IFERROR(INDEX('3 - Land Summary'!$G$21:$G$120,(MATCH(C58,'3 - Land Summary'!$C$21:$C$120,0))),"")</f>
        <v/>
      </c>
      <c r="I58" s="669" t="str">
        <f>IFERROR(INDEX('3 - Land Summary'!$I$21:$I$120,(MATCH(C58,'3 - Land Summary'!$C$21:$C$120,0))),"")</f>
        <v/>
      </c>
      <c r="J58" s="669" t="str">
        <f t="shared" si="3"/>
        <v/>
      </c>
      <c r="K58" s="670" t="str">
        <f t="shared" si="2"/>
        <v/>
      </c>
      <c r="L58" s="579"/>
      <c r="M58" s="579"/>
      <c r="N58" s="632"/>
      <c r="O58" s="582" t="str">
        <f>IFERROR(VLOOKUP(D58,'Species List'!$D$10:$E$46,2,FALSE)*J58,"")</f>
        <v/>
      </c>
      <c r="P58" s="583" t="str">
        <f>IFERROR(VLOOKUP(D58,'Species List'!$D$51:$E$89,2,FALSE)*J58,"")</f>
        <v/>
      </c>
      <c r="Q58" s="583" t="str">
        <f>IFERROR(VLOOKUP(D58,'Species List'!$D$95:$E$102,2,FALSE)*J58,"")</f>
        <v/>
      </c>
      <c r="R58" s="583" t="str">
        <f>IFERROR(VLOOKUP(D58,'Species List'!$I$10:$J$11,2,FALSE)*J58,"")</f>
        <v/>
      </c>
      <c r="S58" s="584" t="str">
        <f>IFERROR(VLOOKUP(D58,'Species List'!$I$16:$J$61,2,FALSE)*J58,"")</f>
        <v/>
      </c>
      <c r="T58" s="584" t="str">
        <f>IFERROR(VLOOKUP(D58,'Species List'!$I$66:$J$66,2,FALSE)*J58,"")</f>
        <v/>
      </c>
      <c r="U58" s="584" t="str">
        <f>IFERROR(VLOOKUP(D58,'Species List'!$I$71:$J$82,2,FALSE)*J58,"")</f>
        <v/>
      </c>
      <c r="V58" s="585">
        <f t="shared" si="1"/>
        <v>0</v>
      </c>
      <c r="W58" s="534"/>
      <c r="X58" s="534"/>
      <c r="Y58" s="534"/>
      <c r="Z58" s="534"/>
      <c r="AA58" s="534"/>
      <c r="AB58" s="534"/>
      <c r="AC58" s="659" t="str">
        <f>IFERROR(INDEX('3 - Land Summary'!$B$21:$B$120,(MATCH(AD58,'3 - Land Summary'!$C$21:$C$120,0))),"")</f>
        <v/>
      </c>
      <c r="AD58" s="629"/>
      <c r="AE58" s="586"/>
      <c r="AF58" s="587"/>
      <c r="AG58" s="586"/>
    </row>
    <row r="59" spans="2:33" ht="30" customHeight="1" x14ac:dyDescent="0.2">
      <c r="B59" s="668" t="str">
        <f>IFERROR(INDEX('3 - Land Summary'!$B$21:$B$120,(MATCH('4 - Species Breakdown'!$V59,'3 - Land Summary'!$C$21:$C$120,0))),"")</f>
        <v/>
      </c>
      <c r="C59" s="632"/>
      <c r="D59" s="579"/>
      <c r="E59" s="676" t="str">
        <f>IF(OR(COUNTIF('Look Up Data'!$D$149:$D$203,D59),COUNTIF('Look Up Data'!$D$149:$D$203,AE59)),"YES","NO")</f>
        <v>NO</v>
      </c>
      <c r="F59" s="580"/>
      <c r="G59" s="581"/>
      <c r="H59" s="669" t="str">
        <f>IFERROR(INDEX('3 - Land Summary'!$G$21:$G$120,(MATCH(C59,'3 - Land Summary'!$C$21:$C$120,0))),"")</f>
        <v/>
      </c>
      <c r="I59" s="669" t="str">
        <f>IFERROR(INDEX('3 - Land Summary'!$I$21:$I$120,(MATCH(C59,'3 - Land Summary'!$C$21:$C$120,0))),"")</f>
        <v/>
      </c>
      <c r="J59" s="669" t="str">
        <f t="shared" si="3"/>
        <v/>
      </c>
      <c r="K59" s="670" t="str">
        <f t="shared" si="2"/>
        <v/>
      </c>
      <c r="L59" s="579"/>
      <c r="M59" s="579"/>
      <c r="N59" s="632"/>
      <c r="O59" s="582" t="str">
        <f>IFERROR(VLOOKUP(D59,'Species List'!$D$10:$E$46,2,FALSE)*J59,"")</f>
        <v/>
      </c>
      <c r="P59" s="583" t="str">
        <f>IFERROR(VLOOKUP(D59,'Species List'!$D$51:$E$89,2,FALSE)*J59,"")</f>
        <v/>
      </c>
      <c r="Q59" s="583" t="str">
        <f>IFERROR(VLOOKUP(D59,'Species List'!$D$95:$E$102,2,FALSE)*J59,"")</f>
        <v/>
      </c>
      <c r="R59" s="583" t="str">
        <f>IFERROR(VLOOKUP(D59,'Species List'!$I$10:$J$11,2,FALSE)*J59,"")</f>
        <v/>
      </c>
      <c r="S59" s="584" t="str">
        <f>IFERROR(VLOOKUP(D59,'Species List'!$I$16:$J$61,2,FALSE)*J59,"")</f>
        <v/>
      </c>
      <c r="T59" s="584" t="str">
        <f>IFERROR(VLOOKUP(D59,'Species List'!$I$66:$J$66,2,FALSE)*J59,"")</f>
        <v/>
      </c>
      <c r="U59" s="584" t="str">
        <f>IFERROR(VLOOKUP(D59,'Species List'!$I$71:$J$82,2,FALSE)*J59,"")</f>
        <v/>
      </c>
      <c r="V59" s="585">
        <f t="shared" si="1"/>
        <v>0</v>
      </c>
      <c r="W59" s="534"/>
      <c r="X59" s="534"/>
      <c r="Y59" s="534"/>
      <c r="Z59" s="534"/>
      <c r="AA59" s="534"/>
      <c r="AB59" s="534"/>
      <c r="AC59" s="659" t="str">
        <f>IFERROR(INDEX('3 - Land Summary'!$B$21:$B$120,(MATCH(AD59,'3 - Land Summary'!$C$21:$C$120,0))),"")</f>
        <v/>
      </c>
      <c r="AD59" s="629"/>
      <c r="AE59" s="586"/>
      <c r="AF59" s="587"/>
      <c r="AG59" s="586"/>
    </row>
    <row r="60" spans="2:33" ht="30" customHeight="1" x14ac:dyDescent="0.2">
      <c r="B60" s="668" t="str">
        <f>IFERROR(INDEX('3 - Land Summary'!$B$21:$B$120,(MATCH('4 - Species Breakdown'!$V60,'3 - Land Summary'!$C$21:$C$120,0))),"")</f>
        <v/>
      </c>
      <c r="C60" s="632"/>
      <c r="D60" s="579"/>
      <c r="E60" s="676" t="str">
        <f>IF(OR(COUNTIF('Look Up Data'!$D$149:$D$203,D60),COUNTIF('Look Up Data'!$D$149:$D$203,AE60)),"YES","NO")</f>
        <v>NO</v>
      </c>
      <c r="F60" s="580"/>
      <c r="G60" s="581"/>
      <c r="H60" s="669" t="str">
        <f>IFERROR(INDEX('3 - Land Summary'!$G$21:$G$120,(MATCH(C60,'3 - Land Summary'!$C$21:$C$120,0))),"")</f>
        <v/>
      </c>
      <c r="I60" s="669" t="str">
        <f>IFERROR(INDEX('3 - Land Summary'!$I$21:$I$120,(MATCH(C60,'3 - Land Summary'!$C$21:$C$120,0))),"")</f>
        <v/>
      </c>
      <c r="J60" s="669" t="str">
        <f t="shared" si="3"/>
        <v/>
      </c>
      <c r="K60" s="670" t="str">
        <f t="shared" si="2"/>
        <v/>
      </c>
      <c r="L60" s="579"/>
      <c r="M60" s="579"/>
      <c r="N60" s="632"/>
      <c r="O60" s="582" t="str">
        <f>IFERROR(VLOOKUP(D60,'Species List'!$D$10:$E$46,2,FALSE)*J60,"")</f>
        <v/>
      </c>
      <c r="P60" s="583" t="str">
        <f>IFERROR(VLOOKUP(D60,'Species List'!$D$51:$E$89,2,FALSE)*J60,"")</f>
        <v/>
      </c>
      <c r="Q60" s="583" t="str">
        <f>IFERROR(VLOOKUP(D60,'Species List'!$D$95:$E$102,2,FALSE)*J60,"")</f>
        <v/>
      </c>
      <c r="R60" s="583" t="str">
        <f>IFERROR(VLOOKUP(D60,'Species List'!$I$10:$J$11,2,FALSE)*J60,"")</f>
        <v/>
      </c>
      <c r="S60" s="584" t="str">
        <f>IFERROR(VLOOKUP(D60,'Species List'!$I$16:$J$61,2,FALSE)*J60,"")</f>
        <v/>
      </c>
      <c r="T60" s="584" t="str">
        <f>IFERROR(VLOOKUP(D60,'Species List'!$I$66:$J$66,2,FALSE)*J60,"")</f>
        <v/>
      </c>
      <c r="U60" s="584" t="str">
        <f>IFERROR(VLOOKUP(D60,'Species List'!$I$71:$J$82,2,FALSE)*J60,"")</f>
        <v/>
      </c>
      <c r="V60" s="585">
        <f t="shared" si="1"/>
        <v>0</v>
      </c>
      <c r="W60" s="534"/>
      <c r="X60" s="534"/>
      <c r="Y60" s="534"/>
      <c r="Z60" s="534"/>
      <c r="AA60" s="534"/>
      <c r="AB60" s="534"/>
      <c r="AC60" s="659" t="str">
        <f>IFERROR(INDEX('3 - Land Summary'!$B$21:$B$120,(MATCH(AD60,'3 - Land Summary'!$C$21:$C$120,0))),"")</f>
        <v/>
      </c>
      <c r="AD60" s="629"/>
      <c r="AE60" s="586"/>
      <c r="AF60" s="587"/>
      <c r="AG60" s="586"/>
    </row>
    <row r="61" spans="2:33" ht="30" customHeight="1" x14ac:dyDescent="0.2">
      <c r="B61" s="668" t="str">
        <f>IFERROR(INDEX('3 - Land Summary'!$B$21:$B$120,(MATCH('4 - Species Breakdown'!$V61,'3 - Land Summary'!$C$21:$C$120,0))),"")</f>
        <v/>
      </c>
      <c r="C61" s="632"/>
      <c r="D61" s="579"/>
      <c r="E61" s="676" t="str">
        <f>IF(OR(COUNTIF('Look Up Data'!$D$149:$D$203,D61),COUNTIF('Look Up Data'!$D$149:$D$203,AE61)),"YES","NO")</f>
        <v>NO</v>
      </c>
      <c r="F61" s="580"/>
      <c r="G61" s="581"/>
      <c r="H61" s="669" t="str">
        <f>IFERROR(INDEX('3 - Land Summary'!$G$21:$G$120,(MATCH(C61,'3 - Land Summary'!$C$21:$C$120,0))),"")</f>
        <v/>
      </c>
      <c r="I61" s="669" t="str">
        <f>IFERROR(INDEX('3 - Land Summary'!$I$21:$I$120,(MATCH(C61,'3 - Land Summary'!$C$21:$C$120,0))),"")</f>
        <v/>
      </c>
      <c r="J61" s="669" t="str">
        <f t="shared" si="3"/>
        <v/>
      </c>
      <c r="K61" s="670" t="str">
        <f t="shared" si="2"/>
        <v/>
      </c>
      <c r="L61" s="579"/>
      <c r="M61" s="579"/>
      <c r="N61" s="632"/>
      <c r="O61" s="582" t="str">
        <f>IFERROR(VLOOKUP(D61,'Species List'!$D$10:$E$46,2,FALSE)*J61,"")</f>
        <v/>
      </c>
      <c r="P61" s="583" t="str">
        <f>IFERROR(VLOOKUP(D61,'Species List'!$D$51:$E$89,2,FALSE)*J61,"")</f>
        <v/>
      </c>
      <c r="Q61" s="583" t="str">
        <f>IFERROR(VLOOKUP(D61,'Species List'!$D$95:$E$102,2,FALSE)*J61,"")</f>
        <v/>
      </c>
      <c r="R61" s="583" t="str">
        <f>IFERROR(VLOOKUP(D61,'Species List'!$I$10:$J$11,2,FALSE)*J61,"")</f>
        <v/>
      </c>
      <c r="S61" s="584" t="str">
        <f>IFERROR(VLOOKUP(D61,'Species List'!$I$16:$J$61,2,FALSE)*J61,"")</f>
        <v/>
      </c>
      <c r="T61" s="584" t="str">
        <f>IFERROR(VLOOKUP(D61,'Species List'!$I$66:$J$66,2,FALSE)*J61,"")</f>
        <v/>
      </c>
      <c r="U61" s="584" t="str">
        <f>IFERROR(VLOOKUP(D61,'Species List'!$I$71:$J$82,2,FALSE)*J61,"")</f>
        <v/>
      </c>
      <c r="V61" s="585">
        <f t="shared" si="1"/>
        <v>0</v>
      </c>
      <c r="W61" s="534"/>
      <c r="X61" s="534"/>
      <c r="Y61" s="534"/>
      <c r="Z61" s="534"/>
      <c r="AA61" s="534"/>
      <c r="AB61" s="534"/>
      <c r="AC61" s="659" t="str">
        <f>IFERROR(INDEX('3 - Land Summary'!$B$21:$B$120,(MATCH(AD61,'3 - Land Summary'!$C$21:$C$120,0))),"")</f>
        <v/>
      </c>
      <c r="AD61" s="629"/>
      <c r="AE61" s="586"/>
      <c r="AF61" s="587"/>
      <c r="AG61" s="586"/>
    </row>
    <row r="62" spans="2:33" ht="30" customHeight="1" x14ac:dyDescent="0.2">
      <c r="B62" s="668" t="str">
        <f>IFERROR(INDEX('3 - Land Summary'!$B$21:$B$120,(MATCH('4 - Species Breakdown'!$V62,'3 - Land Summary'!$C$21:$C$120,0))),"")</f>
        <v/>
      </c>
      <c r="C62" s="632"/>
      <c r="D62" s="579"/>
      <c r="E62" s="676" t="str">
        <f>IF(OR(COUNTIF('Look Up Data'!$D$149:$D$203,D62),COUNTIF('Look Up Data'!$D$149:$D$203,AE62)),"YES","NO")</f>
        <v>NO</v>
      </c>
      <c r="F62" s="580"/>
      <c r="G62" s="581"/>
      <c r="H62" s="669" t="str">
        <f>IFERROR(INDEX('3 - Land Summary'!$G$21:$G$120,(MATCH(C62,'3 - Land Summary'!$C$21:$C$120,0))),"")</f>
        <v/>
      </c>
      <c r="I62" s="669" t="str">
        <f>IFERROR(INDEX('3 - Land Summary'!$I$21:$I$120,(MATCH(C62,'3 - Land Summary'!$C$21:$C$120,0))),"")</f>
        <v/>
      </c>
      <c r="J62" s="669" t="str">
        <f t="shared" si="3"/>
        <v/>
      </c>
      <c r="K62" s="670" t="str">
        <f t="shared" si="2"/>
        <v/>
      </c>
      <c r="L62" s="579"/>
      <c r="M62" s="579"/>
      <c r="N62" s="632"/>
      <c r="O62" s="582" t="str">
        <f>IFERROR(VLOOKUP(D62,'Species List'!$D$10:$E$46,2,FALSE)*J62,"")</f>
        <v/>
      </c>
      <c r="P62" s="583" t="str">
        <f>IFERROR(VLOOKUP(D62,'Species List'!$D$51:$E$89,2,FALSE)*J62,"")</f>
        <v/>
      </c>
      <c r="Q62" s="583" t="str">
        <f>IFERROR(VLOOKUP(D62,'Species List'!$D$95:$E$102,2,FALSE)*J62,"")</f>
        <v/>
      </c>
      <c r="R62" s="583" t="str">
        <f>IFERROR(VLOOKUP(D62,'Species List'!$I$10:$J$11,2,FALSE)*J62,"")</f>
        <v/>
      </c>
      <c r="S62" s="584" t="str">
        <f>IFERROR(VLOOKUP(D62,'Species List'!$I$16:$J$61,2,FALSE)*J62,"")</f>
        <v/>
      </c>
      <c r="T62" s="584" t="str">
        <f>IFERROR(VLOOKUP(D62,'Species List'!$I$66:$J$66,2,FALSE)*J62,"")</f>
        <v/>
      </c>
      <c r="U62" s="584" t="str">
        <f>IFERROR(VLOOKUP(D62,'Species List'!$I$71:$J$82,2,FALSE)*J62,"")</f>
        <v/>
      </c>
      <c r="V62" s="585">
        <f t="shared" si="1"/>
        <v>0</v>
      </c>
      <c r="W62" s="534"/>
      <c r="X62" s="534"/>
      <c r="Y62" s="534"/>
      <c r="Z62" s="534"/>
      <c r="AA62" s="534"/>
      <c r="AB62" s="534"/>
      <c r="AC62" s="659" t="str">
        <f>IFERROR(INDEX('3 - Land Summary'!$B$21:$B$120,(MATCH(AD62,'3 - Land Summary'!$C$21:$C$120,0))),"")</f>
        <v/>
      </c>
      <c r="AD62" s="629"/>
      <c r="AE62" s="586"/>
      <c r="AF62" s="587"/>
      <c r="AG62" s="586"/>
    </row>
    <row r="63" spans="2:33" ht="30" customHeight="1" x14ac:dyDescent="0.2">
      <c r="B63" s="668" t="str">
        <f>IFERROR(INDEX('3 - Land Summary'!$B$21:$B$120,(MATCH('4 - Species Breakdown'!$V63,'3 - Land Summary'!$C$21:$C$120,0))),"")</f>
        <v/>
      </c>
      <c r="C63" s="632"/>
      <c r="D63" s="579"/>
      <c r="E63" s="676" t="str">
        <f>IF(OR(COUNTIF('Look Up Data'!$D$149:$D$203,D63),COUNTIF('Look Up Data'!$D$149:$D$203,AE63)),"YES","NO")</f>
        <v>NO</v>
      </c>
      <c r="F63" s="580"/>
      <c r="G63" s="581"/>
      <c r="H63" s="669" t="str">
        <f>IFERROR(INDEX('3 - Land Summary'!$G$21:$G$120,(MATCH(C63,'3 - Land Summary'!$C$21:$C$120,0))),"")</f>
        <v/>
      </c>
      <c r="I63" s="669" t="str">
        <f>IFERROR(INDEX('3 - Land Summary'!$I$21:$I$120,(MATCH(C63,'3 - Land Summary'!$C$21:$C$120,0))),"")</f>
        <v/>
      </c>
      <c r="J63" s="669" t="str">
        <f t="shared" si="3"/>
        <v/>
      </c>
      <c r="K63" s="670" t="str">
        <f t="shared" si="2"/>
        <v/>
      </c>
      <c r="L63" s="579"/>
      <c r="M63" s="579"/>
      <c r="N63" s="632"/>
      <c r="O63" s="582" t="str">
        <f>IFERROR(VLOOKUP(D63,'Species List'!$D$10:$E$46,2,FALSE)*J63,"")</f>
        <v/>
      </c>
      <c r="P63" s="583" t="str">
        <f>IFERROR(VLOOKUP(D63,'Species List'!$D$51:$E$89,2,FALSE)*J63,"")</f>
        <v/>
      </c>
      <c r="Q63" s="583" t="str">
        <f>IFERROR(VLOOKUP(D63,'Species List'!$D$95:$E$102,2,FALSE)*J63,"")</f>
        <v/>
      </c>
      <c r="R63" s="583" t="str">
        <f>IFERROR(VLOOKUP(D63,'Species List'!$I$10:$J$11,2,FALSE)*J63,"")</f>
        <v/>
      </c>
      <c r="S63" s="584" t="str">
        <f>IFERROR(VLOOKUP(D63,'Species List'!$I$16:$J$61,2,FALSE)*J63,"")</f>
        <v/>
      </c>
      <c r="T63" s="584" t="str">
        <f>IFERROR(VLOOKUP(D63,'Species List'!$I$66:$J$66,2,FALSE)*J63,"")</f>
        <v/>
      </c>
      <c r="U63" s="584" t="str">
        <f>IFERROR(VLOOKUP(D63,'Species List'!$I$71:$J$82,2,FALSE)*J63,"")</f>
        <v/>
      </c>
      <c r="V63" s="585">
        <f t="shared" si="1"/>
        <v>0</v>
      </c>
      <c r="W63" s="534"/>
      <c r="X63" s="534"/>
      <c r="Y63" s="534"/>
      <c r="Z63" s="534"/>
      <c r="AA63" s="534"/>
      <c r="AB63" s="534"/>
      <c r="AC63" s="659" t="str">
        <f>IFERROR(INDEX('3 - Land Summary'!$B$21:$B$120,(MATCH(AD63,'3 - Land Summary'!$C$21:$C$120,0))),"")</f>
        <v/>
      </c>
      <c r="AD63" s="629"/>
      <c r="AE63" s="586"/>
      <c r="AF63" s="587"/>
      <c r="AG63" s="586"/>
    </row>
    <row r="64" spans="2:33" ht="30" customHeight="1" x14ac:dyDescent="0.2">
      <c r="B64" s="668" t="str">
        <f>IFERROR(INDEX('3 - Land Summary'!$B$21:$B$120,(MATCH('4 - Species Breakdown'!$V64,'3 - Land Summary'!$C$21:$C$120,0))),"")</f>
        <v/>
      </c>
      <c r="C64" s="632"/>
      <c r="D64" s="579"/>
      <c r="E64" s="676" t="str">
        <f>IF(OR(COUNTIF('Look Up Data'!$D$149:$D$203,D64),COUNTIF('Look Up Data'!$D$149:$D$203,AE64)),"YES","NO")</f>
        <v>NO</v>
      </c>
      <c r="F64" s="580"/>
      <c r="G64" s="581"/>
      <c r="H64" s="669" t="str">
        <f>IFERROR(INDEX('3 - Land Summary'!$G$21:$G$120,(MATCH(C64,'3 - Land Summary'!$C$21:$C$120,0))),"")</f>
        <v/>
      </c>
      <c r="I64" s="669" t="str">
        <f>IFERROR(INDEX('3 - Land Summary'!$I$21:$I$120,(MATCH(C64,'3 - Land Summary'!$C$21:$C$120,0))),"")</f>
        <v/>
      </c>
      <c r="J64" s="669" t="str">
        <f t="shared" si="3"/>
        <v/>
      </c>
      <c r="K64" s="670" t="str">
        <f t="shared" si="2"/>
        <v/>
      </c>
      <c r="L64" s="579"/>
      <c r="M64" s="579"/>
      <c r="N64" s="632"/>
      <c r="O64" s="582" t="str">
        <f>IFERROR(VLOOKUP(D64,'Species List'!$D$10:$E$46,2,FALSE)*J64,"")</f>
        <v/>
      </c>
      <c r="P64" s="583" t="str">
        <f>IFERROR(VLOOKUP(D64,'Species List'!$D$51:$E$89,2,FALSE)*J64,"")</f>
        <v/>
      </c>
      <c r="Q64" s="583" t="str">
        <f>IFERROR(VLOOKUP(D64,'Species List'!$D$95:$E$102,2,FALSE)*J64,"")</f>
        <v/>
      </c>
      <c r="R64" s="583" t="str">
        <f>IFERROR(VLOOKUP(D64,'Species List'!$I$10:$J$11,2,FALSE)*J64,"")</f>
        <v/>
      </c>
      <c r="S64" s="584" t="str">
        <f>IFERROR(VLOOKUP(D64,'Species List'!$I$16:$J$61,2,FALSE)*J64,"")</f>
        <v/>
      </c>
      <c r="T64" s="584" t="str">
        <f>IFERROR(VLOOKUP(D64,'Species List'!$I$66:$J$66,2,FALSE)*J64,"")</f>
        <v/>
      </c>
      <c r="U64" s="584" t="str">
        <f>IFERROR(VLOOKUP(D64,'Species List'!$I$71:$J$82,2,FALSE)*J64,"")</f>
        <v/>
      </c>
      <c r="V64" s="585">
        <f t="shared" si="1"/>
        <v>0</v>
      </c>
      <c r="W64" s="534"/>
      <c r="X64" s="534"/>
      <c r="Y64" s="534"/>
      <c r="Z64" s="534"/>
      <c r="AA64" s="534"/>
      <c r="AB64" s="534"/>
      <c r="AC64" s="659" t="str">
        <f>IFERROR(INDEX('3 - Land Summary'!$B$21:$B$120,(MATCH(AD64,'3 - Land Summary'!$C$21:$C$120,0))),"")</f>
        <v/>
      </c>
      <c r="AD64" s="629"/>
      <c r="AE64" s="586"/>
      <c r="AF64" s="587"/>
      <c r="AG64" s="586"/>
    </row>
    <row r="65" spans="2:33" ht="30" customHeight="1" x14ac:dyDescent="0.2">
      <c r="B65" s="668" t="str">
        <f>IFERROR(INDEX('3 - Land Summary'!$B$21:$B$120,(MATCH('4 - Species Breakdown'!$V65,'3 - Land Summary'!$C$21:$C$120,0))),"")</f>
        <v/>
      </c>
      <c r="C65" s="632"/>
      <c r="D65" s="579"/>
      <c r="E65" s="676" t="str">
        <f>IF(OR(COUNTIF('Look Up Data'!$D$149:$D$203,D65),COUNTIF('Look Up Data'!$D$149:$D$203,AE65)),"YES","NO")</f>
        <v>NO</v>
      </c>
      <c r="F65" s="580"/>
      <c r="G65" s="581"/>
      <c r="H65" s="669" t="str">
        <f>IFERROR(INDEX('3 - Land Summary'!$G$21:$G$120,(MATCH(C65,'3 - Land Summary'!$C$21:$C$120,0))),"")</f>
        <v/>
      </c>
      <c r="I65" s="669" t="str">
        <f>IFERROR(INDEX('3 - Land Summary'!$I$21:$I$120,(MATCH(C65,'3 - Land Summary'!$C$21:$C$120,0))),"")</f>
        <v/>
      </c>
      <c r="J65" s="669" t="str">
        <f t="shared" si="3"/>
        <v/>
      </c>
      <c r="K65" s="670" t="str">
        <f t="shared" si="2"/>
        <v/>
      </c>
      <c r="L65" s="579"/>
      <c r="M65" s="579"/>
      <c r="N65" s="632"/>
      <c r="O65" s="582" t="str">
        <f>IFERROR(VLOOKUP(D65,'Species List'!$D$10:$E$46,2,FALSE)*J65,"")</f>
        <v/>
      </c>
      <c r="P65" s="583" t="str">
        <f>IFERROR(VLOOKUP(D65,'Species List'!$D$51:$E$89,2,FALSE)*J65,"")</f>
        <v/>
      </c>
      <c r="Q65" s="583" t="str">
        <f>IFERROR(VLOOKUP(D65,'Species List'!$D$95:$E$102,2,FALSE)*J65,"")</f>
        <v/>
      </c>
      <c r="R65" s="583" t="str">
        <f>IFERROR(VLOOKUP(D65,'Species List'!$I$10:$J$11,2,FALSE)*J65,"")</f>
        <v/>
      </c>
      <c r="S65" s="584" t="str">
        <f>IFERROR(VLOOKUP(D65,'Species List'!$I$16:$J$61,2,FALSE)*J65,"")</f>
        <v/>
      </c>
      <c r="T65" s="584" t="str">
        <f>IFERROR(VLOOKUP(D65,'Species List'!$I$66:$J$66,2,FALSE)*J65,"")</f>
        <v/>
      </c>
      <c r="U65" s="584" t="str">
        <f>IFERROR(VLOOKUP(D65,'Species List'!$I$71:$J$82,2,FALSE)*J65,"")</f>
        <v/>
      </c>
      <c r="V65" s="585">
        <f t="shared" si="1"/>
        <v>0</v>
      </c>
      <c r="W65" s="534"/>
      <c r="X65" s="534"/>
      <c r="Y65" s="534"/>
      <c r="Z65" s="534"/>
      <c r="AA65" s="534"/>
      <c r="AB65" s="534"/>
      <c r="AC65" s="659" t="str">
        <f>IFERROR(INDEX('3 - Land Summary'!$B$21:$B$120,(MATCH(AD65,'3 - Land Summary'!$C$21:$C$120,0))),"")</f>
        <v/>
      </c>
      <c r="AD65" s="629"/>
      <c r="AE65" s="586"/>
      <c r="AF65" s="587"/>
      <c r="AG65" s="586"/>
    </row>
    <row r="66" spans="2:33" ht="30" customHeight="1" x14ac:dyDescent="0.2">
      <c r="B66" s="668" t="str">
        <f>IFERROR(INDEX('3 - Land Summary'!$B$21:$B$120,(MATCH('4 - Species Breakdown'!$V66,'3 - Land Summary'!$C$21:$C$120,0))),"")</f>
        <v/>
      </c>
      <c r="C66" s="632"/>
      <c r="D66" s="579"/>
      <c r="E66" s="676" t="str">
        <f>IF(OR(COUNTIF('Look Up Data'!$D$149:$D$203,D66),COUNTIF('Look Up Data'!$D$149:$D$203,AE66)),"YES","NO")</f>
        <v>NO</v>
      </c>
      <c r="F66" s="580"/>
      <c r="G66" s="581"/>
      <c r="H66" s="669" t="str">
        <f>IFERROR(INDEX('3 - Land Summary'!$G$21:$G$120,(MATCH(C66,'3 - Land Summary'!$C$21:$C$120,0))),"")</f>
        <v/>
      </c>
      <c r="I66" s="669" t="str">
        <f>IFERROR(INDEX('3 - Land Summary'!$I$21:$I$120,(MATCH(C66,'3 - Land Summary'!$C$21:$C$120,0))),"")</f>
        <v/>
      </c>
      <c r="J66" s="669" t="str">
        <f t="shared" si="3"/>
        <v/>
      </c>
      <c r="K66" s="670" t="str">
        <f t="shared" si="2"/>
        <v/>
      </c>
      <c r="L66" s="579"/>
      <c r="M66" s="579"/>
      <c r="N66" s="632"/>
      <c r="O66" s="582" t="str">
        <f>IFERROR(VLOOKUP(D66,'Species List'!$D$10:$E$46,2,FALSE)*J66,"")</f>
        <v/>
      </c>
      <c r="P66" s="583" t="str">
        <f>IFERROR(VLOOKUP(D66,'Species List'!$D$51:$E$89,2,FALSE)*J66,"")</f>
        <v/>
      </c>
      <c r="Q66" s="583" t="str">
        <f>IFERROR(VLOOKUP(D66,'Species List'!$D$95:$E$102,2,FALSE)*J66,"")</f>
        <v/>
      </c>
      <c r="R66" s="583" t="str">
        <f>IFERROR(VLOOKUP(D66,'Species List'!$I$10:$J$11,2,FALSE)*J66,"")</f>
        <v/>
      </c>
      <c r="S66" s="584" t="str">
        <f>IFERROR(VLOOKUP(D66,'Species List'!$I$16:$J$61,2,FALSE)*J66,"")</f>
        <v/>
      </c>
      <c r="T66" s="584" t="str">
        <f>IFERROR(VLOOKUP(D66,'Species List'!$I$66:$J$66,2,FALSE)*J66,"")</f>
        <v/>
      </c>
      <c r="U66" s="584" t="str">
        <f>IFERROR(VLOOKUP(D66,'Species List'!$I$71:$J$82,2,FALSE)*J66,"")</f>
        <v/>
      </c>
      <c r="V66" s="585">
        <f t="shared" si="1"/>
        <v>0</v>
      </c>
      <c r="W66" s="534"/>
      <c r="X66" s="534"/>
      <c r="Y66" s="534"/>
      <c r="Z66" s="534"/>
      <c r="AA66" s="534"/>
      <c r="AB66" s="534"/>
      <c r="AC66" s="659" t="str">
        <f>IFERROR(INDEX('3 - Land Summary'!$B$21:$B$120,(MATCH(AD66,'3 - Land Summary'!$C$21:$C$120,0))),"")</f>
        <v/>
      </c>
      <c r="AD66" s="629"/>
      <c r="AE66" s="586"/>
      <c r="AF66" s="587"/>
      <c r="AG66" s="586"/>
    </row>
    <row r="67" spans="2:33" ht="30" customHeight="1" x14ac:dyDescent="0.2">
      <c r="B67" s="668" t="str">
        <f>IFERROR(INDEX('3 - Land Summary'!$B$21:$B$120,(MATCH('4 - Species Breakdown'!$V67,'3 - Land Summary'!$C$21:$C$120,0))),"")</f>
        <v/>
      </c>
      <c r="C67" s="632"/>
      <c r="D67" s="579"/>
      <c r="E67" s="676" t="str">
        <f>IF(OR(COUNTIF('Look Up Data'!$D$149:$D$203,D67),COUNTIF('Look Up Data'!$D$149:$D$203,AE67)),"YES","NO")</f>
        <v>NO</v>
      </c>
      <c r="F67" s="580"/>
      <c r="G67" s="581"/>
      <c r="H67" s="669" t="str">
        <f>IFERROR(INDEX('3 - Land Summary'!$G$21:$G$120,(MATCH(C67,'3 - Land Summary'!$C$21:$C$120,0))),"")</f>
        <v/>
      </c>
      <c r="I67" s="669" t="str">
        <f>IFERROR(INDEX('3 - Land Summary'!$I$21:$I$120,(MATCH(C67,'3 - Land Summary'!$C$21:$C$120,0))),"")</f>
        <v/>
      </c>
      <c r="J67" s="669" t="str">
        <f t="shared" si="3"/>
        <v/>
      </c>
      <c r="K67" s="670" t="str">
        <f t="shared" si="2"/>
        <v/>
      </c>
      <c r="L67" s="579"/>
      <c r="M67" s="579"/>
      <c r="N67" s="632"/>
      <c r="O67" s="582" t="str">
        <f>IFERROR(VLOOKUP(D67,'Species List'!$D$10:$E$46,2,FALSE)*J67,"")</f>
        <v/>
      </c>
      <c r="P67" s="583" t="str">
        <f>IFERROR(VLOOKUP(D67,'Species List'!$D$51:$E$89,2,FALSE)*J67,"")</f>
        <v/>
      </c>
      <c r="Q67" s="583" t="str">
        <f>IFERROR(VLOOKUP(D67,'Species List'!$D$95:$E$102,2,FALSE)*J67,"")</f>
        <v/>
      </c>
      <c r="R67" s="583" t="str">
        <f>IFERROR(VLOOKUP(D67,'Species List'!$I$10:$J$11,2,FALSE)*J67,"")</f>
        <v/>
      </c>
      <c r="S67" s="584" t="str">
        <f>IFERROR(VLOOKUP(D67,'Species List'!$I$16:$J$61,2,FALSE)*J67,"")</f>
        <v/>
      </c>
      <c r="T67" s="584" t="str">
        <f>IFERROR(VLOOKUP(D67,'Species List'!$I$66:$J$66,2,FALSE)*J67,"")</f>
        <v/>
      </c>
      <c r="U67" s="584" t="str">
        <f>IFERROR(VLOOKUP(D67,'Species List'!$I$71:$J$82,2,FALSE)*J67,"")</f>
        <v/>
      </c>
      <c r="V67" s="585">
        <f t="shared" si="1"/>
        <v>0</v>
      </c>
      <c r="W67" s="534"/>
      <c r="X67" s="534"/>
      <c r="Y67" s="534"/>
      <c r="Z67" s="534"/>
      <c r="AA67" s="534"/>
      <c r="AB67" s="534"/>
      <c r="AC67" s="659" t="str">
        <f>IFERROR(INDEX('3 - Land Summary'!$B$21:$B$120,(MATCH(AD67,'3 - Land Summary'!$C$21:$C$120,0))),"")</f>
        <v/>
      </c>
      <c r="AD67" s="629"/>
      <c r="AE67" s="586"/>
      <c r="AF67" s="587"/>
      <c r="AG67" s="586"/>
    </row>
    <row r="68" spans="2:33" ht="30" customHeight="1" x14ac:dyDescent="0.2">
      <c r="B68" s="668" t="str">
        <f>IFERROR(INDEX('3 - Land Summary'!$B$21:$B$120,(MATCH('4 - Species Breakdown'!$V68,'3 - Land Summary'!$C$21:$C$120,0))),"")</f>
        <v/>
      </c>
      <c r="C68" s="632"/>
      <c r="D68" s="579"/>
      <c r="E68" s="676" t="str">
        <f>IF(OR(COUNTIF('Look Up Data'!$D$149:$D$203,D68),COUNTIF('Look Up Data'!$D$149:$D$203,AE68)),"YES","NO")</f>
        <v>NO</v>
      </c>
      <c r="F68" s="580"/>
      <c r="G68" s="581"/>
      <c r="H68" s="669" t="str">
        <f>IFERROR(INDEX('3 - Land Summary'!$G$21:$G$120,(MATCH(C68,'3 - Land Summary'!$C$21:$C$120,0))),"")</f>
        <v/>
      </c>
      <c r="I68" s="669" t="str">
        <f>IFERROR(INDEX('3 - Land Summary'!$I$21:$I$120,(MATCH(C68,'3 - Land Summary'!$C$21:$C$120,0))),"")</f>
        <v/>
      </c>
      <c r="J68" s="669" t="str">
        <f t="shared" si="3"/>
        <v/>
      </c>
      <c r="K68" s="670" t="str">
        <f t="shared" si="2"/>
        <v/>
      </c>
      <c r="L68" s="579"/>
      <c r="M68" s="579"/>
      <c r="N68" s="632"/>
      <c r="O68" s="582" t="str">
        <f>IFERROR(VLOOKUP(D68,'Species List'!$D$10:$E$46,2,FALSE)*J68,"")</f>
        <v/>
      </c>
      <c r="P68" s="583" t="str">
        <f>IFERROR(VLOOKUP(D68,'Species List'!$D$51:$E$89,2,FALSE)*J68,"")</f>
        <v/>
      </c>
      <c r="Q68" s="583" t="str">
        <f>IFERROR(VLOOKUP(D68,'Species List'!$D$95:$E$102,2,FALSE)*J68,"")</f>
        <v/>
      </c>
      <c r="R68" s="583" t="str">
        <f>IFERROR(VLOOKUP(D68,'Species List'!$I$10:$J$11,2,FALSE)*J68,"")</f>
        <v/>
      </c>
      <c r="S68" s="584" t="str">
        <f>IFERROR(VLOOKUP(D68,'Species List'!$I$16:$J$61,2,FALSE)*J68,"")</f>
        <v/>
      </c>
      <c r="T68" s="584" t="str">
        <f>IFERROR(VLOOKUP(D68,'Species List'!$I$66:$J$66,2,FALSE)*J68,"")</f>
        <v/>
      </c>
      <c r="U68" s="584" t="str">
        <f>IFERROR(VLOOKUP(D68,'Species List'!$I$71:$J$82,2,FALSE)*J68,"")</f>
        <v/>
      </c>
      <c r="V68" s="585">
        <f t="shared" si="1"/>
        <v>0</v>
      </c>
      <c r="W68" s="534"/>
      <c r="X68" s="534"/>
      <c r="Y68" s="534"/>
      <c r="Z68" s="534"/>
      <c r="AA68" s="534"/>
      <c r="AB68" s="534"/>
      <c r="AC68" s="659" t="str">
        <f>IFERROR(INDEX('3 - Land Summary'!$B$21:$B$120,(MATCH(AD68,'3 - Land Summary'!$C$21:$C$120,0))),"")</f>
        <v/>
      </c>
      <c r="AD68" s="629"/>
      <c r="AE68" s="586"/>
      <c r="AF68" s="587"/>
      <c r="AG68" s="586"/>
    </row>
    <row r="69" spans="2:33" ht="30" customHeight="1" x14ac:dyDescent="0.2">
      <c r="B69" s="668" t="str">
        <f>IFERROR(INDEX('3 - Land Summary'!$B$21:$B$120,(MATCH('4 - Species Breakdown'!$V69,'3 - Land Summary'!$C$21:$C$120,0))),"")</f>
        <v/>
      </c>
      <c r="C69" s="632"/>
      <c r="D69" s="579"/>
      <c r="E69" s="676" t="str">
        <f>IF(OR(COUNTIF('Look Up Data'!$D$149:$D$203,D69),COUNTIF('Look Up Data'!$D$149:$D$203,AE69)),"YES","NO")</f>
        <v>NO</v>
      </c>
      <c r="F69" s="580"/>
      <c r="G69" s="581"/>
      <c r="H69" s="669" t="str">
        <f>IFERROR(INDEX('3 - Land Summary'!$G$21:$G$120,(MATCH(C69,'3 - Land Summary'!$C$21:$C$120,0))),"")</f>
        <v/>
      </c>
      <c r="I69" s="669" t="str">
        <f>IFERROR(INDEX('3 - Land Summary'!$I$21:$I$120,(MATCH(C69,'3 - Land Summary'!$C$21:$C$120,0))),"")</f>
        <v/>
      </c>
      <c r="J69" s="669" t="str">
        <f>IFERROR(((H69-I69)*F69)/100,"")</f>
        <v/>
      </c>
      <c r="K69" s="670" t="str">
        <f t="shared" si="2"/>
        <v/>
      </c>
      <c r="L69" s="579"/>
      <c r="M69" s="579"/>
      <c r="N69" s="632"/>
      <c r="O69" s="582" t="str">
        <f>IFERROR(VLOOKUP(D69,'Species List'!$D$10:$E$46,2,FALSE)*J69,"")</f>
        <v/>
      </c>
      <c r="P69" s="583" t="str">
        <f>IFERROR(VLOOKUP(D69,'Species List'!$D$51:$E$89,2,FALSE)*J69,"")</f>
        <v/>
      </c>
      <c r="Q69" s="583" t="str">
        <f>IFERROR(VLOOKUP(D69,'Species List'!$D$95:$E$102,2,FALSE)*J69,"")</f>
        <v/>
      </c>
      <c r="R69" s="583" t="str">
        <f>IFERROR(VLOOKUP(D69,'Species List'!$I$10:$J$11,2,FALSE)*J69,"")</f>
        <v/>
      </c>
      <c r="S69" s="584" t="str">
        <f>IFERROR(VLOOKUP(D69,'Species List'!$I$16:$J$61,2,FALSE)*J69,"")</f>
        <v/>
      </c>
      <c r="T69" s="584" t="str">
        <f>IFERROR(VLOOKUP(D69,'Species List'!$I$66:$J$66,2,FALSE)*J69,"")</f>
        <v/>
      </c>
      <c r="U69" s="584" t="str">
        <f>IFERROR(VLOOKUP(D69,'Species List'!$I$71:$J$82,2,FALSE)*J69,"")</f>
        <v/>
      </c>
      <c r="V69" s="585">
        <f t="shared" si="1"/>
        <v>0</v>
      </c>
      <c r="W69" s="534"/>
      <c r="X69" s="534"/>
      <c r="Y69" s="534"/>
      <c r="Z69" s="534"/>
      <c r="AA69" s="534"/>
      <c r="AB69" s="534"/>
      <c r="AC69" s="659" t="str">
        <f>IFERROR(INDEX('3 - Land Summary'!$B$21:$B$120,(MATCH(AD69,'3 - Land Summary'!$C$21:$C$120,0))),"")</f>
        <v/>
      </c>
      <c r="AD69" s="629"/>
      <c r="AE69" s="586"/>
      <c r="AF69" s="587"/>
      <c r="AG69" s="586"/>
    </row>
    <row r="70" spans="2:33" ht="30" customHeight="1" x14ac:dyDescent="0.2">
      <c r="B70" s="668" t="str">
        <f>IFERROR(INDEX('3 - Land Summary'!$B$21:$B$120,(MATCH('4 - Species Breakdown'!$V70,'3 - Land Summary'!$C$21:$C$120,0))),"")</f>
        <v/>
      </c>
      <c r="C70" s="632"/>
      <c r="D70" s="579"/>
      <c r="E70" s="676" t="str">
        <f>IF(OR(COUNTIF('Look Up Data'!$D$149:$D$203,D70),COUNTIF('Look Up Data'!$D$149:$D$203,AE70)),"YES","NO")</f>
        <v>NO</v>
      </c>
      <c r="F70" s="580"/>
      <c r="G70" s="581"/>
      <c r="H70" s="669" t="str">
        <f>IFERROR(INDEX('3 - Land Summary'!$G$21:$G$120,(MATCH(C70,'3 - Land Summary'!$C$21:$C$120,0))),"")</f>
        <v/>
      </c>
      <c r="I70" s="669" t="str">
        <f>IFERROR(INDEX('3 - Land Summary'!$I$21:$I$120,(MATCH(C70,'3 - Land Summary'!$C$21:$C$120,0))),"")</f>
        <v/>
      </c>
      <c r="J70" s="669" t="str">
        <f>IFERROR(((H70-I70)*F70)/100,"")</f>
        <v/>
      </c>
      <c r="K70" s="670" t="str">
        <f t="shared" si="2"/>
        <v/>
      </c>
      <c r="L70" s="579"/>
      <c r="M70" s="579"/>
      <c r="N70" s="632"/>
      <c r="O70" s="582" t="str">
        <f>IFERROR(VLOOKUP(D70,'Species List'!$D$10:$E$46,2,FALSE)*J70,"")</f>
        <v/>
      </c>
      <c r="P70" s="583" t="str">
        <f>IFERROR(VLOOKUP(D70,'Species List'!$D$51:$E$89,2,FALSE)*J70,"")</f>
        <v/>
      </c>
      <c r="Q70" s="583" t="str">
        <f>IFERROR(VLOOKUP(D70,'Species List'!$D$95:$E$102,2,FALSE)*J70,"")</f>
        <v/>
      </c>
      <c r="R70" s="583" t="str">
        <f>IFERROR(VLOOKUP(D70,'Species List'!$I$10:$J$11,2,FALSE)*J70,"")</f>
        <v/>
      </c>
      <c r="S70" s="584" t="str">
        <f>IFERROR(VLOOKUP(D70,'Species List'!$I$16:$J$61,2,FALSE)*J70,"")</f>
        <v/>
      </c>
      <c r="T70" s="584" t="str">
        <f>IFERROR(VLOOKUP(D70,'Species List'!$I$66:$J$66,2,FALSE)*J70,"")</f>
        <v/>
      </c>
      <c r="U70" s="584" t="str">
        <f>IFERROR(VLOOKUP(D70,'Species List'!$I$71:$J$82,2,FALSE)*J70,"")</f>
        <v/>
      </c>
      <c r="V70" s="585">
        <f t="shared" si="1"/>
        <v>0</v>
      </c>
      <c r="W70" s="534"/>
      <c r="X70" s="534"/>
      <c r="Y70" s="534"/>
      <c r="Z70" s="534"/>
      <c r="AA70" s="534"/>
      <c r="AB70" s="534"/>
      <c r="AC70" s="659" t="str">
        <f>IFERROR(INDEX('3 - Land Summary'!$B$21:$B$120,(MATCH(AD70,'3 - Land Summary'!$C$21:$C$120,0))),"")</f>
        <v/>
      </c>
      <c r="AD70" s="629"/>
      <c r="AE70" s="586"/>
      <c r="AF70" s="587"/>
      <c r="AG70" s="586"/>
    </row>
    <row r="71" spans="2:33" ht="30" customHeight="1" x14ac:dyDescent="0.2">
      <c r="B71" s="668" t="str">
        <f>IFERROR(INDEX('3 - Land Summary'!$B$21:$B$120,(MATCH('4 - Species Breakdown'!$V71,'3 - Land Summary'!$C$21:$C$120,0))),"")</f>
        <v/>
      </c>
      <c r="C71" s="632"/>
      <c r="D71" s="579"/>
      <c r="E71" s="676" t="str">
        <f>IF(OR(COUNTIF('Look Up Data'!$D$149:$D$203,D71),COUNTIF('Look Up Data'!$D$149:$D$203,AE71)),"YES","NO")</f>
        <v>NO</v>
      </c>
      <c r="F71" s="580"/>
      <c r="G71" s="581"/>
      <c r="H71" s="669" t="str">
        <f>IFERROR(INDEX('3 - Land Summary'!$G$21:$G$120,(MATCH(C71,'3 - Land Summary'!$C$21:$C$120,0))),"")</f>
        <v/>
      </c>
      <c r="I71" s="669" t="str">
        <f>IFERROR(INDEX('3 - Land Summary'!$I$21:$I$120,(MATCH(C71,'3 - Land Summary'!$C$21:$C$120,0))),"")</f>
        <v/>
      </c>
      <c r="J71" s="669" t="str">
        <f>IFERROR(((H71-I71)*F71)/100,"")</f>
        <v/>
      </c>
      <c r="K71" s="670" t="str">
        <f t="shared" si="2"/>
        <v/>
      </c>
      <c r="L71" s="579"/>
      <c r="M71" s="579"/>
      <c r="N71" s="632"/>
      <c r="O71" s="582" t="str">
        <f>IFERROR(VLOOKUP(D71,'Species List'!$D$10:$E$46,2,FALSE)*J71,"")</f>
        <v/>
      </c>
      <c r="P71" s="583" t="str">
        <f>IFERROR(VLOOKUP(D71,'Species List'!$D$51:$E$89,2,FALSE)*J71,"")</f>
        <v/>
      </c>
      <c r="Q71" s="583" t="str">
        <f>IFERROR(VLOOKUP(D71,'Species List'!$D$95:$E$102,2,FALSE)*J71,"")</f>
        <v/>
      </c>
      <c r="R71" s="583" t="str">
        <f>IFERROR(VLOOKUP(D71,'Species List'!$I$10:$J$11,2,FALSE)*J71,"")</f>
        <v/>
      </c>
      <c r="S71" s="584" t="str">
        <f>IFERROR(VLOOKUP(D71,'Species List'!$I$16:$J$61,2,FALSE)*J71,"")</f>
        <v/>
      </c>
      <c r="T71" s="584" t="str">
        <f>IFERROR(VLOOKUP(D71,'Species List'!$I$66:$J$66,2,FALSE)*J71,"")</f>
        <v/>
      </c>
      <c r="U71" s="584" t="str">
        <f>IFERROR(VLOOKUP(D71,'Species List'!$I$71:$J$82,2,FALSE)*J71,"")</f>
        <v/>
      </c>
      <c r="V71" s="585">
        <f t="shared" si="1"/>
        <v>0</v>
      </c>
      <c r="W71" s="534"/>
      <c r="X71" s="534"/>
      <c r="Y71" s="534"/>
      <c r="Z71" s="534"/>
      <c r="AA71" s="534"/>
      <c r="AB71" s="534"/>
      <c r="AC71" s="659" t="str">
        <f>IFERROR(INDEX('3 - Land Summary'!$B$21:$B$120,(MATCH(AD71,'3 - Land Summary'!$C$21:$C$120,0))),"")</f>
        <v/>
      </c>
      <c r="AD71" s="629"/>
      <c r="AE71" s="586"/>
      <c r="AF71" s="587"/>
      <c r="AG71" s="586"/>
    </row>
    <row r="72" spans="2:33" ht="30" customHeight="1" x14ac:dyDescent="0.2">
      <c r="B72" s="668" t="str">
        <f>IFERROR(INDEX('3 - Land Summary'!$B$21:$B$120,(MATCH('4 - Species Breakdown'!$V72,'3 - Land Summary'!$C$21:$C$120,0))),"")</f>
        <v/>
      </c>
      <c r="C72" s="632"/>
      <c r="D72" s="579"/>
      <c r="E72" s="676" t="str">
        <f>IF(OR(COUNTIF('Look Up Data'!$D$149:$D$203,D72),COUNTIF('Look Up Data'!$D$149:$D$203,AE72)),"YES","NO")</f>
        <v>NO</v>
      </c>
      <c r="F72" s="580"/>
      <c r="G72" s="581"/>
      <c r="H72" s="669" t="str">
        <f>IFERROR(INDEX('3 - Land Summary'!$G$21:$G$120,(MATCH(C72,'3 - Land Summary'!$C$21:$C$120,0))),"")</f>
        <v/>
      </c>
      <c r="I72" s="669" t="str">
        <f>IFERROR(INDEX('3 - Land Summary'!$I$21:$I$120,(MATCH(C72,'3 - Land Summary'!$C$21:$C$120,0))),"")</f>
        <v/>
      </c>
      <c r="J72" s="669" t="str">
        <f t="shared" si="3"/>
        <v/>
      </c>
      <c r="K72" s="670" t="str">
        <f t="shared" si="2"/>
        <v/>
      </c>
      <c r="L72" s="579"/>
      <c r="M72" s="579"/>
      <c r="N72" s="632"/>
      <c r="O72" s="582" t="str">
        <f>IFERROR(VLOOKUP(D72,'Species List'!$D$10:$E$46,2,FALSE)*J72,"")</f>
        <v/>
      </c>
      <c r="P72" s="583" t="str">
        <f>IFERROR(VLOOKUP(D72,'Species List'!$D$51:$E$89,2,FALSE)*J72,"")</f>
        <v/>
      </c>
      <c r="Q72" s="583" t="str">
        <f>IFERROR(VLOOKUP(D72,'Species List'!$D$95:$E$102,2,FALSE)*J72,"")</f>
        <v/>
      </c>
      <c r="R72" s="583" t="str">
        <f>IFERROR(VLOOKUP(D72,'Species List'!$I$10:$J$11,2,FALSE)*J72,"")</f>
        <v/>
      </c>
      <c r="S72" s="584" t="str">
        <f>IFERROR(VLOOKUP(D72,'Species List'!$I$16:$J$61,2,FALSE)*J72,"")</f>
        <v/>
      </c>
      <c r="T72" s="584" t="str">
        <f>IFERROR(VLOOKUP(D72,'Species List'!$I$66:$J$66,2,FALSE)*J72,"")</f>
        <v/>
      </c>
      <c r="U72" s="584" t="str">
        <f>IFERROR(VLOOKUP(D72,'Species List'!$I$71:$J$82,2,FALSE)*J72,"")</f>
        <v/>
      </c>
      <c r="V72" s="585">
        <f t="shared" si="1"/>
        <v>0</v>
      </c>
      <c r="W72" s="534"/>
      <c r="X72" s="534"/>
      <c r="Y72" s="534"/>
      <c r="Z72" s="534"/>
      <c r="AA72" s="534"/>
      <c r="AB72" s="534"/>
      <c r="AC72" s="659" t="str">
        <f>IFERROR(INDEX('3 - Land Summary'!$B$21:$B$120,(MATCH(AD72,'3 - Land Summary'!$C$21:$C$120,0))),"")</f>
        <v/>
      </c>
      <c r="AD72" s="629"/>
      <c r="AE72" s="586"/>
      <c r="AF72" s="587"/>
      <c r="AG72" s="586"/>
    </row>
    <row r="73" spans="2:33" ht="30" customHeight="1" x14ac:dyDescent="0.2">
      <c r="B73" s="668" t="str">
        <f>IFERROR(INDEX('3 - Land Summary'!$B$21:$B$120,(MATCH('4 - Species Breakdown'!$V73,'3 - Land Summary'!$C$21:$C$120,0))),"")</f>
        <v/>
      </c>
      <c r="C73" s="632"/>
      <c r="D73" s="579"/>
      <c r="E73" s="676" t="str">
        <f>IF(OR(COUNTIF('Look Up Data'!$D$149:$D$203,D73),COUNTIF('Look Up Data'!$D$149:$D$203,AE73)),"YES","NO")</f>
        <v>NO</v>
      </c>
      <c r="F73" s="580"/>
      <c r="G73" s="581"/>
      <c r="H73" s="669" t="str">
        <f>IFERROR(INDEX('3 - Land Summary'!$G$21:$G$120,(MATCH(C73,'3 - Land Summary'!$C$21:$C$120,0))),"")</f>
        <v/>
      </c>
      <c r="I73" s="669" t="str">
        <f>IFERROR(INDEX('3 - Land Summary'!$I$21:$I$120,(MATCH(C73,'3 - Land Summary'!$C$21:$C$120,0))),"")</f>
        <v/>
      </c>
      <c r="J73" s="669" t="str">
        <f t="shared" si="3"/>
        <v/>
      </c>
      <c r="K73" s="670" t="str">
        <f t="shared" si="2"/>
        <v/>
      </c>
      <c r="L73" s="579"/>
      <c r="M73" s="579"/>
      <c r="N73" s="632"/>
      <c r="O73" s="582" t="str">
        <f>IFERROR(VLOOKUP(D73,'Species List'!$D$10:$E$46,2,FALSE)*J73,"")</f>
        <v/>
      </c>
      <c r="P73" s="583" t="str">
        <f>IFERROR(VLOOKUP(D73,'Species List'!$D$51:$E$89,2,FALSE)*J73,"")</f>
        <v/>
      </c>
      <c r="Q73" s="583" t="str">
        <f>IFERROR(VLOOKUP(D73,'Species List'!$D$95:$E$102,2,FALSE)*J73,"")</f>
        <v/>
      </c>
      <c r="R73" s="583" t="str">
        <f>IFERROR(VLOOKUP(D73,'Species List'!$I$10:$J$11,2,FALSE)*J73,"")</f>
        <v/>
      </c>
      <c r="S73" s="584" t="str">
        <f>IFERROR(VLOOKUP(D73,'Species List'!$I$16:$J$61,2,FALSE)*J73,"")</f>
        <v/>
      </c>
      <c r="T73" s="584" t="str">
        <f>IFERROR(VLOOKUP(D73,'Species List'!$I$66:$J$66,2,FALSE)*J73,"")</f>
        <v/>
      </c>
      <c r="U73" s="584" t="str">
        <f>IFERROR(VLOOKUP(D73,'Species List'!$I$71:$J$82,2,FALSE)*J73,"")</f>
        <v/>
      </c>
      <c r="V73" s="585">
        <f t="shared" si="1"/>
        <v>0</v>
      </c>
      <c r="W73" s="534"/>
      <c r="X73" s="534"/>
      <c r="Y73" s="534"/>
      <c r="Z73" s="534"/>
      <c r="AA73" s="534"/>
      <c r="AB73" s="534"/>
      <c r="AC73" s="659" t="str">
        <f>IFERROR(INDEX('3 - Land Summary'!$B$21:$B$120,(MATCH(AD73,'3 - Land Summary'!$C$21:$C$120,0))),"")</f>
        <v/>
      </c>
      <c r="AD73" s="629"/>
      <c r="AE73" s="586"/>
      <c r="AF73" s="587"/>
      <c r="AG73" s="586"/>
    </row>
    <row r="74" spans="2:33" ht="30" customHeight="1" x14ac:dyDescent="0.2">
      <c r="B74" s="668" t="str">
        <f>IFERROR(INDEX('3 - Land Summary'!$B$21:$B$120,(MATCH('4 - Species Breakdown'!$V74,'3 - Land Summary'!$C$21:$C$120,0))),"")</f>
        <v/>
      </c>
      <c r="C74" s="632"/>
      <c r="D74" s="579"/>
      <c r="E74" s="676" t="str">
        <f>IF(OR(COUNTIF('Look Up Data'!$D$149:$D$203,D74),COUNTIF('Look Up Data'!$D$149:$D$203,AE74)),"YES","NO")</f>
        <v>NO</v>
      </c>
      <c r="F74" s="580"/>
      <c r="G74" s="581"/>
      <c r="H74" s="669" t="str">
        <f>IFERROR(INDEX('3 - Land Summary'!$G$21:$G$120,(MATCH(C74,'3 - Land Summary'!$C$21:$C$120,0))),"")</f>
        <v/>
      </c>
      <c r="I74" s="669" t="str">
        <f>IFERROR(INDEX('3 - Land Summary'!$I$21:$I$120,(MATCH(C74,'3 - Land Summary'!$C$21:$C$120,0))),"")</f>
        <v/>
      </c>
      <c r="J74" s="669" t="str">
        <f t="shared" si="3"/>
        <v/>
      </c>
      <c r="K74" s="670" t="str">
        <f t="shared" si="2"/>
        <v/>
      </c>
      <c r="L74" s="579"/>
      <c r="M74" s="579"/>
      <c r="N74" s="632"/>
      <c r="O74" s="582" t="str">
        <f>IFERROR(VLOOKUP(D74,'Species List'!$D$10:$E$46,2,FALSE)*J74,"")</f>
        <v/>
      </c>
      <c r="P74" s="583" t="str">
        <f>IFERROR(VLOOKUP(D74,'Species List'!$D$51:$E$89,2,FALSE)*J74,"")</f>
        <v/>
      </c>
      <c r="Q74" s="583" t="str">
        <f>IFERROR(VLOOKUP(D74,'Species List'!$D$95:$E$102,2,FALSE)*J74,"")</f>
        <v/>
      </c>
      <c r="R74" s="583" t="str">
        <f>IFERROR(VLOOKUP(D74,'Species List'!$I$10:$J$11,2,FALSE)*J74,"")</f>
        <v/>
      </c>
      <c r="S74" s="584" t="str">
        <f>IFERROR(VLOOKUP(D74,'Species List'!$I$16:$J$61,2,FALSE)*J74,"")</f>
        <v/>
      </c>
      <c r="T74" s="584" t="str">
        <f>IFERROR(VLOOKUP(D74,'Species List'!$I$66:$J$66,2,FALSE)*J74,"")</f>
        <v/>
      </c>
      <c r="U74" s="584" t="str">
        <f>IFERROR(VLOOKUP(D74,'Species List'!$I$71:$J$82,2,FALSE)*J74,"")</f>
        <v/>
      </c>
      <c r="V74" s="585">
        <f t="shared" si="1"/>
        <v>0</v>
      </c>
      <c r="W74" s="534"/>
      <c r="X74" s="534"/>
      <c r="Y74" s="534"/>
      <c r="Z74" s="534"/>
      <c r="AA74" s="534"/>
      <c r="AB74" s="534"/>
      <c r="AC74" s="659" t="str">
        <f>IFERROR(INDEX('3 - Land Summary'!$B$21:$B$120,(MATCH(AD74,'3 - Land Summary'!$C$21:$C$120,0))),"")</f>
        <v/>
      </c>
      <c r="AD74" s="629"/>
      <c r="AE74" s="586"/>
      <c r="AF74" s="587"/>
      <c r="AG74" s="586"/>
    </row>
    <row r="75" spans="2:33" ht="30" customHeight="1" x14ac:dyDescent="0.2">
      <c r="B75" s="668" t="str">
        <f>IFERROR(INDEX('3 - Land Summary'!$B$21:$B$120,(MATCH('4 - Species Breakdown'!$V75,'3 - Land Summary'!$C$21:$C$120,0))),"")</f>
        <v/>
      </c>
      <c r="C75" s="632"/>
      <c r="D75" s="579"/>
      <c r="E75" s="676" t="str">
        <f>IF(OR(COUNTIF('Look Up Data'!$D$149:$D$203,D75),COUNTIF('Look Up Data'!$D$149:$D$203,AE75)),"YES","NO")</f>
        <v>NO</v>
      </c>
      <c r="F75" s="580"/>
      <c r="G75" s="581"/>
      <c r="H75" s="669" t="str">
        <f>IFERROR(INDEX('3 - Land Summary'!$G$21:$G$120,(MATCH(C75,'3 - Land Summary'!$C$21:$C$120,0))),"")</f>
        <v/>
      </c>
      <c r="I75" s="669" t="str">
        <f>IFERROR(INDEX('3 - Land Summary'!$I$21:$I$120,(MATCH(C75,'3 - Land Summary'!$C$21:$C$120,0))),"")</f>
        <v/>
      </c>
      <c r="J75" s="669" t="str">
        <f t="shared" si="3"/>
        <v/>
      </c>
      <c r="K75" s="670" t="str">
        <f t="shared" si="2"/>
        <v/>
      </c>
      <c r="L75" s="579"/>
      <c r="M75" s="579"/>
      <c r="N75" s="632"/>
      <c r="O75" s="582" t="str">
        <f>IFERROR(VLOOKUP(D75,'Species List'!$D$10:$E$46,2,FALSE)*J75,"")</f>
        <v/>
      </c>
      <c r="P75" s="583" t="str">
        <f>IFERROR(VLOOKUP(D75,'Species List'!$D$51:$E$89,2,FALSE)*J75,"")</f>
        <v/>
      </c>
      <c r="Q75" s="583" t="str">
        <f>IFERROR(VLOOKUP(D75,'Species List'!$D$95:$E$102,2,FALSE)*J75,"")</f>
        <v/>
      </c>
      <c r="R75" s="583" t="str">
        <f>IFERROR(VLOOKUP(D75,'Species List'!$I$10:$J$11,2,FALSE)*J75,"")</f>
        <v/>
      </c>
      <c r="S75" s="584" t="str">
        <f>IFERROR(VLOOKUP(D75,'Species List'!$I$16:$J$61,2,FALSE)*J75,"")</f>
        <v/>
      </c>
      <c r="T75" s="584" t="str">
        <f>IFERROR(VLOOKUP(D75,'Species List'!$I$66:$J$66,2,FALSE)*J75,"")</f>
        <v/>
      </c>
      <c r="U75" s="584" t="str">
        <f>IFERROR(VLOOKUP(D75,'Species List'!$I$71:$J$82,2,FALSE)*J75,"")</f>
        <v/>
      </c>
      <c r="V75" s="585">
        <f t="shared" si="1"/>
        <v>0</v>
      </c>
      <c r="W75" s="534"/>
      <c r="X75" s="534"/>
      <c r="Y75" s="534"/>
      <c r="Z75" s="534"/>
      <c r="AA75" s="534"/>
      <c r="AB75" s="534"/>
      <c r="AC75" s="659" t="str">
        <f>IFERROR(INDEX('3 - Land Summary'!$B$21:$B$120,(MATCH(AD75,'3 - Land Summary'!$C$21:$C$120,0))),"")</f>
        <v/>
      </c>
      <c r="AD75" s="629"/>
      <c r="AE75" s="586"/>
      <c r="AF75" s="587"/>
      <c r="AG75" s="586"/>
    </row>
    <row r="76" spans="2:33" ht="30" customHeight="1" x14ac:dyDescent="0.2">
      <c r="B76" s="668" t="str">
        <f>IFERROR(INDEX('3 - Land Summary'!$B$21:$B$120,(MATCH('4 - Species Breakdown'!$V76,'3 - Land Summary'!$C$21:$C$120,0))),"")</f>
        <v/>
      </c>
      <c r="C76" s="632"/>
      <c r="D76" s="579"/>
      <c r="E76" s="676" t="str">
        <f>IF(OR(COUNTIF('Look Up Data'!$D$149:$D$203,D76),COUNTIF('Look Up Data'!$D$149:$D$203,AE76)),"YES","NO")</f>
        <v>NO</v>
      </c>
      <c r="F76" s="580"/>
      <c r="G76" s="581"/>
      <c r="H76" s="669" t="str">
        <f>IFERROR(INDEX('3 - Land Summary'!$G$21:$G$120,(MATCH(C76,'3 - Land Summary'!$C$21:$C$120,0))),"")</f>
        <v/>
      </c>
      <c r="I76" s="669" t="str">
        <f>IFERROR(INDEX('3 - Land Summary'!$I$21:$I$120,(MATCH(C76,'3 - Land Summary'!$C$21:$C$120,0))),"")</f>
        <v/>
      </c>
      <c r="J76" s="669" t="str">
        <f t="shared" si="3"/>
        <v/>
      </c>
      <c r="K76" s="670" t="str">
        <f t="shared" si="2"/>
        <v/>
      </c>
      <c r="L76" s="579"/>
      <c r="M76" s="579"/>
      <c r="N76" s="632"/>
      <c r="O76" s="582" t="str">
        <f>IFERROR(VLOOKUP(D76,'Species List'!$D$10:$E$46,2,FALSE)*J76,"")</f>
        <v/>
      </c>
      <c r="P76" s="583" t="str">
        <f>IFERROR(VLOOKUP(D76,'Species List'!$D$51:$E$89,2,FALSE)*J76,"")</f>
        <v/>
      </c>
      <c r="Q76" s="583" t="str">
        <f>IFERROR(VLOOKUP(D76,'Species List'!$D$95:$E$102,2,FALSE)*J76,"")</f>
        <v/>
      </c>
      <c r="R76" s="583" t="str">
        <f>IFERROR(VLOOKUP(D76,'Species List'!$I$10:$J$11,2,FALSE)*J76,"")</f>
        <v/>
      </c>
      <c r="S76" s="584" t="str">
        <f>IFERROR(VLOOKUP(D76,'Species List'!$I$16:$J$61,2,FALSE)*J76,"")</f>
        <v/>
      </c>
      <c r="T76" s="584" t="str">
        <f>IFERROR(VLOOKUP(D76,'Species List'!$I$66:$J$66,2,FALSE)*J76,"")</f>
        <v/>
      </c>
      <c r="U76" s="584" t="str">
        <f>IFERROR(VLOOKUP(D76,'Species List'!$I$71:$J$82,2,FALSE)*J76,"")</f>
        <v/>
      </c>
      <c r="V76" s="585">
        <f t="shared" si="1"/>
        <v>0</v>
      </c>
      <c r="W76" s="534"/>
      <c r="X76" s="534"/>
      <c r="Y76" s="534"/>
      <c r="Z76" s="534"/>
      <c r="AA76" s="534"/>
      <c r="AB76" s="534"/>
      <c r="AC76" s="659" t="str">
        <f>IFERROR(INDEX('3 - Land Summary'!$B$21:$B$120,(MATCH(AD76,'3 - Land Summary'!$C$21:$C$120,0))),"")</f>
        <v/>
      </c>
      <c r="AD76" s="629"/>
      <c r="AE76" s="586"/>
      <c r="AF76" s="587"/>
      <c r="AG76" s="586"/>
    </row>
    <row r="77" spans="2:33" ht="30" customHeight="1" x14ac:dyDescent="0.2">
      <c r="B77" s="668" t="str">
        <f>IFERROR(INDEX('3 - Land Summary'!$B$21:$B$120,(MATCH('4 - Species Breakdown'!$V77,'3 - Land Summary'!$C$21:$C$120,0))),"")</f>
        <v/>
      </c>
      <c r="C77" s="632"/>
      <c r="D77" s="579"/>
      <c r="E77" s="676" t="str">
        <f>IF(OR(COUNTIF('Look Up Data'!$D$149:$D$203,D77),COUNTIF('Look Up Data'!$D$149:$D$203,AE77)),"YES","NO")</f>
        <v>NO</v>
      </c>
      <c r="F77" s="580"/>
      <c r="G77" s="581"/>
      <c r="H77" s="669" t="str">
        <f>IFERROR(INDEX('3 - Land Summary'!$G$21:$G$120,(MATCH(C77,'3 - Land Summary'!$C$21:$C$120,0))),"")</f>
        <v/>
      </c>
      <c r="I77" s="669" t="str">
        <f>IFERROR(INDEX('3 - Land Summary'!$I$21:$I$120,(MATCH(C77,'3 - Land Summary'!$C$21:$C$120,0))),"")</f>
        <v/>
      </c>
      <c r="J77" s="669" t="str">
        <f t="shared" si="3"/>
        <v/>
      </c>
      <c r="K77" s="670" t="str">
        <f t="shared" si="2"/>
        <v/>
      </c>
      <c r="L77" s="579"/>
      <c r="M77" s="579"/>
      <c r="N77" s="632"/>
      <c r="O77" s="582" t="str">
        <f>IFERROR(VLOOKUP(D77,'Species List'!$D$10:$E$46,2,FALSE)*J77,"")</f>
        <v/>
      </c>
      <c r="P77" s="583" t="str">
        <f>IFERROR(VLOOKUP(D77,'Species List'!$D$51:$E$89,2,FALSE)*J77,"")</f>
        <v/>
      </c>
      <c r="Q77" s="583" t="str">
        <f>IFERROR(VLOOKUP(D77,'Species List'!$D$95:$E$102,2,FALSE)*J77,"")</f>
        <v/>
      </c>
      <c r="R77" s="583" t="str">
        <f>IFERROR(VLOOKUP(D77,'Species List'!$I$10:$J$11,2,FALSE)*J77,"")</f>
        <v/>
      </c>
      <c r="S77" s="584" t="str">
        <f>IFERROR(VLOOKUP(D77,'Species List'!$I$16:$J$61,2,FALSE)*J77,"")</f>
        <v/>
      </c>
      <c r="T77" s="584" t="str">
        <f>IFERROR(VLOOKUP(D77,'Species List'!$I$66:$J$66,2,FALSE)*J77,"")</f>
        <v/>
      </c>
      <c r="U77" s="584" t="str">
        <f>IFERROR(VLOOKUP(D77,'Species List'!$I$71:$J$82,2,FALSE)*J77,"")</f>
        <v/>
      </c>
      <c r="V77" s="585">
        <f t="shared" si="1"/>
        <v>0</v>
      </c>
      <c r="W77" s="534"/>
      <c r="X77" s="534"/>
      <c r="Y77" s="534"/>
      <c r="Z77" s="534"/>
      <c r="AA77" s="534"/>
      <c r="AB77" s="534"/>
      <c r="AC77" s="659" t="str">
        <f>IFERROR(INDEX('3 - Land Summary'!$B$21:$B$120,(MATCH(AD77,'3 - Land Summary'!$C$21:$C$120,0))),"")</f>
        <v/>
      </c>
      <c r="AD77" s="629"/>
      <c r="AE77" s="586"/>
      <c r="AF77" s="587"/>
      <c r="AG77" s="586"/>
    </row>
    <row r="78" spans="2:33" ht="30" customHeight="1" x14ac:dyDescent="0.2">
      <c r="B78" s="668" t="str">
        <f>IFERROR(INDEX('3 - Land Summary'!$B$21:$B$120,(MATCH('4 - Species Breakdown'!$V78,'3 - Land Summary'!$C$21:$C$120,0))),"")</f>
        <v/>
      </c>
      <c r="C78" s="632"/>
      <c r="D78" s="579"/>
      <c r="E78" s="676" t="str">
        <f>IF(OR(COUNTIF('Look Up Data'!$D$149:$D$203,D78),COUNTIF('Look Up Data'!$D$149:$D$203,AE78)),"YES","NO")</f>
        <v>NO</v>
      </c>
      <c r="F78" s="580"/>
      <c r="G78" s="581"/>
      <c r="H78" s="669" t="str">
        <f>IFERROR(INDEX('3 - Land Summary'!$G$21:$G$120,(MATCH(C78,'3 - Land Summary'!$C$21:$C$120,0))),"")</f>
        <v/>
      </c>
      <c r="I78" s="669" t="str">
        <f>IFERROR(INDEX('3 - Land Summary'!$I$21:$I$120,(MATCH(C78,'3 - Land Summary'!$C$21:$C$120,0))),"")</f>
        <v/>
      </c>
      <c r="J78" s="669" t="str">
        <f t="shared" si="3"/>
        <v/>
      </c>
      <c r="K78" s="670" t="str">
        <f t="shared" si="2"/>
        <v/>
      </c>
      <c r="L78" s="579"/>
      <c r="M78" s="579"/>
      <c r="N78" s="632"/>
      <c r="O78" s="582" t="str">
        <f>IFERROR(VLOOKUP(D78,'Species List'!$D$10:$E$46,2,FALSE)*J78,"")</f>
        <v/>
      </c>
      <c r="P78" s="583" t="str">
        <f>IFERROR(VLOOKUP(D78,'Species List'!$D$51:$E$89,2,FALSE)*J78,"")</f>
        <v/>
      </c>
      <c r="Q78" s="583" t="str">
        <f>IFERROR(VLOOKUP(D78,'Species List'!$D$95:$E$102,2,FALSE)*J78,"")</f>
        <v/>
      </c>
      <c r="R78" s="583" t="str">
        <f>IFERROR(VLOOKUP(D78,'Species List'!$I$10:$J$11,2,FALSE)*J78,"")</f>
        <v/>
      </c>
      <c r="S78" s="584" t="str">
        <f>IFERROR(VLOOKUP(D78,'Species List'!$I$16:$J$61,2,FALSE)*J78,"")</f>
        <v/>
      </c>
      <c r="T78" s="584" t="str">
        <f>IFERROR(VLOOKUP(D78,'Species List'!$I$66:$J$66,2,FALSE)*J78,"")</f>
        <v/>
      </c>
      <c r="U78" s="584" t="str">
        <f>IFERROR(VLOOKUP(D78,'Species List'!$I$71:$J$82,2,FALSE)*J78,"")</f>
        <v/>
      </c>
      <c r="V78" s="585">
        <f t="shared" si="1"/>
        <v>0</v>
      </c>
      <c r="W78" s="534"/>
      <c r="X78" s="534"/>
      <c r="Y78" s="534"/>
      <c r="Z78" s="534"/>
      <c r="AA78" s="534"/>
      <c r="AB78" s="534"/>
      <c r="AC78" s="659" t="str">
        <f>IFERROR(INDEX('3 - Land Summary'!$B$21:$B$120,(MATCH(AD78,'3 - Land Summary'!$C$21:$C$120,0))),"")</f>
        <v/>
      </c>
      <c r="AD78" s="629"/>
      <c r="AE78" s="586"/>
      <c r="AF78" s="587"/>
      <c r="AG78" s="586"/>
    </row>
    <row r="79" spans="2:33" ht="30" customHeight="1" x14ac:dyDescent="0.2">
      <c r="B79" s="668" t="str">
        <f>IFERROR(INDEX('3 - Land Summary'!$B$21:$B$120,(MATCH('4 - Species Breakdown'!$V79,'3 - Land Summary'!$C$21:$C$120,0))),"")</f>
        <v/>
      </c>
      <c r="C79" s="632"/>
      <c r="D79" s="579"/>
      <c r="E79" s="676" t="str">
        <f>IF(OR(COUNTIF('Look Up Data'!$D$149:$D$203,D79),COUNTIF('Look Up Data'!$D$149:$D$203,AE79)),"YES","NO")</f>
        <v>NO</v>
      </c>
      <c r="F79" s="580"/>
      <c r="G79" s="581"/>
      <c r="H79" s="669" t="str">
        <f>IFERROR(INDEX('3 - Land Summary'!$G$21:$G$120,(MATCH(C79,'3 - Land Summary'!$C$21:$C$120,0))),"")</f>
        <v/>
      </c>
      <c r="I79" s="669" t="str">
        <f>IFERROR(INDEX('3 - Land Summary'!$I$21:$I$120,(MATCH(C79,'3 - Land Summary'!$C$21:$C$120,0))),"")</f>
        <v/>
      </c>
      <c r="J79" s="669" t="str">
        <f t="shared" si="3"/>
        <v/>
      </c>
      <c r="K79" s="670" t="str">
        <f t="shared" si="2"/>
        <v/>
      </c>
      <c r="L79" s="579"/>
      <c r="M79" s="579"/>
      <c r="N79" s="632"/>
      <c r="O79" s="582" t="str">
        <f>IFERROR(VLOOKUP(D79,'Species List'!$D$10:$E$46,2,FALSE)*J79,"")</f>
        <v/>
      </c>
      <c r="P79" s="583" t="str">
        <f>IFERROR(VLOOKUP(D79,'Species List'!$D$51:$E$89,2,FALSE)*J79,"")</f>
        <v/>
      </c>
      <c r="Q79" s="583" t="str">
        <f>IFERROR(VLOOKUP(D79,'Species List'!$D$95:$E$102,2,FALSE)*J79,"")</f>
        <v/>
      </c>
      <c r="R79" s="583" t="str">
        <f>IFERROR(VLOOKUP(D79,'Species List'!$I$10:$J$11,2,FALSE)*J79,"")</f>
        <v/>
      </c>
      <c r="S79" s="584" t="str">
        <f>IFERROR(VLOOKUP(D79,'Species List'!$I$16:$J$61,2,FALSE)*J79,"")</f>
        <v/>
      </c>
      <c r="T79" s="584" t="str">
        <f>IFERROR(VLOOKUP(D79,'Species List'!$I$66:$J$66,2,FALSE)*J79,"")</f>
        <v/>
      </c>
      <c r="U79" s="584" t="str">
        <f>IFERROR(VLOOKUP(D79,'Species List'!$I$71:$J$82,2,FALSE)*J79,"")</f>
        <v/>
      </c>
      <c r="V79" s="585">
        <f t="shared" si="1"/>
        <v>0</v>
      </c>
      <c r="W79" s="534"/>
      <c r="X79" s="534"/>
      <c r="Y79" s="534"/>
      <c r="Z79" s="534"/>
      <c r="AA79" s="534"/>
      <c r="AB79" s="534"/>
      <c r="AC79" s="659" t="str">
        <f>IFERROR(INDEX('3 - Land Summary'!$B$21:$B$120,(MATCH(AD79,'3 - Land Summary'!$C$21:$C$120,0))),"")</f>
        <v/>
      </c>
      <c r="AD79" s="629"/>
      <c r="AE79" s="586"/>
      <c r="AF79" s="587"/>
      <c r="AG79" s="586"/>
    </row>
    <row r="80" spans="2:33" ht="30" customHeight="1" x14ac:dyDescent="0.2">
      <c r="B80" s="668" t="str">
        <f>IFERROR(INDEX('3 - Land Summary'!$B$21:$B$120,(MATCH('4 - Species Breakdown'!$V80,'3 - Land Summary'!$C$21:$C$120,0))),"")</f>
        <v/>
      </c>
      <c r="C80" s="632"/>
      <c r="D80" s="579"/>
      <c r="E80" s="676" t="str">
        <f>IF(OR(COUNTIF('Look Up Data'!$D$149:$D$203,D80),COUNTIF('Look Up Data'!$D$149:$D$203,AE80)),"YES","NO")</f>
        <v>NO</v>
      </c>
      <c r="F80" s="580"/>
      <c r="G80" s="581"/>
      <c r="H80" s="669" t="str">
        <f>IFERROR(INDEX('3 - Land Summary'!$G$21:$G$120,(MATCH(C80,'3 - Land Summary'!$C$21:$C$120,0))),"")</f>
        <v/>
      </c>
      <c r="I80" s="669" t="str">
        <f>IFERROR(INDEX('3 - Land Summary'!$I$21:$I$120,(MATCH(C80,'3 - Land Summary'!$C$21:$C$120,0))),"")</f>
        <v/>
      </c>
      <c r="J80" s="669" t="str">
        <f t="shared" si="3"/>
        <v/>
      </c>
      <c r="K80" s="670" t="str">
        <f t="shared" si="2"/>
        <v/>
      </c>
      <c r="L80" s="579"/>
      <c r="M80" s="579"/>
      <c r="N80" s="632"/>
      <c r="O80" s="582" t="str">
        <f>IFERROR(VLOOKUP(D80,'Species List'!$D$10:$E$46,2,FALSE)*J80,"")</f>
        <v/>
      </c>
      <c r="P80" s="583" t="str">
        <f>IFERROR(VLOOKUP(D80,'Species List'!$D$51:$E$89,2,FALSE)*J80,"")</f>
        <v/>
      </c>
      <c r="Q80" s="583" t="str">
        <f>IFERROR(VLOOKUP(D80,'Species List'!$D$95:$E$102,2,FALSE)*J80,"")</f>
        <v/>
      </c>
      <c r="R80" s="583" t="str">
        <f>IFERROR(VLOOKUP(D80,'Species List'!$I$10:$J$11,2,FALSE)*J80,"")</f>
        <v/>
      </c>
      <c r="S80" s="584" t="str">
        <f>IFERROR(VLOOKUP(D80,'Species List'!$I$16:$J$61,2,FALSE)*J80,"")</f>
        <v/>
      </c>
      <c r="T80" s="584" t="str">
        <f>IFERROR(VLOOKUP(D80,'Species List'!$I$66:$J$66,2,FALSE)*J80,"")</f>
        <v/>
      </c>
      <c r="U80" s="584" t="str">
        <f>IFERROR(VLOOKUP(D80,'Species List'!$I$71:$J$82,2,FALSE)*J80,"")</f>
        <v/>
      </c>
      <c r="V80" s="585">
        <f t="shared" si="1"/>
        <v>0</v>
      </c>
      <c r="W80" s="534"/>
      <c r="X80" s="534"/>
      <c r="Y80" s="534"/>
      <c r="Z80" s="534"/>
      <c r="AA80" s="534"/>
      <c r="AB80" s="534"/>
      <c r="AC80" s="659" t="str">
        <f>IFERROR(INDEX('3 - Land Summary'!$B$21:$B$120,(MATCH(AD80,'3 - Land Summary'!$C$21:$C$120,0))),"")</f>
        <v/>
      </c>
      <c r="AD80" s="629"/>
      <c r="AE80" s="586"/>
      <c r="AF80" s="587"/>
      <c r="AG80" s="586"/>
    </row>
    <row r="81" spans="2:33" ht="30" customHeight="1" x14ac:dyDescent="0.2">
      <c r="B81" s="668" t="str">
        <f>IFERROR(INDEX('3 - Land Summary'!$B$21:$B$120,(MATCH('4 - Species Breakdown'!$V81,'3 - Land Summary'!$C$21:$C$120,0))),"")</f>
        <v/>
      </c>
      <c r="C81" s="632"/>
      <c r="D81" s="579"/>
      <c r="E81" s="676" t="str">
        <f>IF(OR(COUNTIF('Look Up Data'!$D$149:$D$203,D81),COUNTIF('Look Up Data'!$D$149:$D$203,AE81)),"YES","NO")</f>
        <v>NO</v>
      </c>
      <c r="F81" s="580"/>
      <c r="G81" s="581"/>
      <c r="H81" s="669" t="str">
        <f>IFERROR(INDEX('3 - Land Summary'!$G$21:$G$120,(MATCH(C81,'3 - Land Summary'!$C$21:$C$120,0))),"")</f>
        <v/>
      </c>
      <c r="I81" s="669" t="str">
        <f>IFERROR(INDEX('3 - Land Summary'!$I$21:$I$120,(MATCH(C81,'3 - Land Summary'!$C$21:$C$120,0))),"")</f>
        <v/>
      </c>
      <c r="J81" s="669" t="str">
        <f t="shared" si="3"/>
        <v/>
      </c>
      <c r="K81" s="670" t="str">
        <f t="shared" si="2"/>
        <v/>
      </c>
      <c r="L81" s="579"/>
      <c r="M81" s="579"/>
      <c r="N81" s="632"/>
      <c r="O81" s="582" t="str">
        <f>IFERROR(VLOOKUP(D81,'Species List'!$D$10:$E$46,2,FALSE)*J81,"")</f>
        <v/>
      </c>
      <c r="P81" s="583" t="str">
        <f>IFERROR(VLOOKUP(D81,'Species List'!$D$51:$E$89,2,FALSE)*J81,"")</f>
        <v/>
      </c>
      <c r="Q81" s="583" t="str">
        <f>IFERROR(VLOOKUP(D81,'Species List'!$D$95:$E$102,2,FALSE)*J81,"")</f>
        <v/>
      </c>
      <c r="R81" s="583" t="str">
        <f>IFERROR(VLOOKUP(D81,'Species List'!$I$10:$J$11,2,FALSE)*J81,"")</f>
        <v/>
      </c>
      <c r="S81" s="584" t="str">
        <f>IFERROR(VLOOKUP(D81,'Species List'!$I$16:$J$61,2,FALSE)*J81,"")</f>
        <v/>
      </c>
      <c r="T81" s="584" t="str">
        <f>IFERROR(VLOOKUP(D81,'Species List'!$I$66:$J$66,2,FALSE)*J81,"")</f>
        <v/>
      </c>
      <c r="U81" s="584" t="str">
        <f>IFERROR(VLOOKUP(D81,'Species List'!$I$71:$J$82,2,FALSE)*J81,"")</f>
        <v/>
      </c>
      <c r="V81" s="585">
        <f t="shared" si="1"/>
        <v>0</v>
      </c>
      <c r="W81" s="534"/>
      <c r="X81" s="534"/>
      <c r="Y81" s="534"/>
      <c r="Z81" s="534"/>
      <c r="AA81" s="534"/>
      <c r="AB81" s="534"/>
      <c r="AC81" s="659" t="str">
        <f>IFERROR(INDEX('3 - Land Summary'!$B$21:$B$120,(MATCH(AD81,'3 - Land Summary'!$C$21:$C$120,0))),"")</f>
        <v/>
      </c>
      <c r="AD81" s="629"/>
      <c r="AE81" s="586"/>
      <c r="AF81" s="587"/>
      <c r="AG81" s="586"/>
    </row>
    <row r="82" spans="2:33" ht="30" customHeight="1" x14ac:dyDescent="0.2">
      <c r="B82" s="668" t="str">
        <f>IFERROR(INDEX('3 - Land Summary'!$B$21:$B$120,(MATCH('4 - Species Breakdown'!$V82,'3 - Land Summary'!$C$21:$C$120,0))),"")</f>
        <v/>
      </c>
      <c r="C82" s="632"/>
      <c r="D82" s="579"/>
      <c r="E82" s="676" t="str">
        <f>IF(OR(COUNTIF('Look Up Data'!$D$149:$D$203,D82),COUNTIF('Look Up Data'!$D$149:$D$203,AE82)),"YES","NO")</f>
        <v>NO</v>
      </c>
      <c r="F82" s="580"/>
      <c r="G82" s="581"/>
      <c r="H82" s="669" t="str">
        <f>IFERROR(INDEX('3 - Land Summary'!$G$21:$G$120,(MATCH(C82,'3 - Land Summary'!$C$21:$C$120,0))),"")</f>
        <v/>
      </c>
      <c r="I82" s="669" t="str">
        <f>IFERROR(INDEX('3 - Land Summary'!$I$21:$I$120,(MATCH(C82,'3 - Land Summary'!$C$21:$C$120,0))),"")</f>
        <v/>
      </c>
      <c r="J82" s="669" t="str">
        <f t="shared" si="3"/>
        <v/>
      </c>
      <c r="K82" s="670" t="str">
        <f t="shared" si="2"/>
        <v/>
      </c>
      <c r="L82" s="579"/>
      <c r="M82" s="579"/>
      <c r="N82" s="632"/>
      <c r="O82" s="582" t="str">
        <f>IFERROR(VLOOKUP(D82,'Species List'!$D$10:$E$46,2,FALSE)*J82,"")</f>
        <v/>
      </c>
      <c r="P82" s="583" t="str">
        <f>IFERROR(VLOOKUP(D82,'Species List'!$D$51:$E$89,2,FALSE)*J82,"")</f>
        <v/>
      </c>
      <c r="Q82" s="583" t="str">
        <f>IFERROR(VLOOKUP(D82,'Species List'!$D$95:$E$102,2,FALSE)*J82,"")</f>
        <v/>
      </c>
      <c r="R82" s="583" t="str">
        <f>IFERROR(VLOOKUP(D82,'Species List'!$I$10:$J$11,2,FALSE)*J82,"")</f>
        <v/>
      </c>
      <c r="S82" s="584" t="str">
        <f>IFERROR(VLOOKUP(D82,'Species List'!$I$16:$J$61,2,FALSE)*J82,"")</f>
        <v/>
      </c>
      <c r="T82" s="584" t="str">
        <f>IFERROR(VLOOKUP(D82,'Species List'!$I$66:$J$66,2,FALSE)*J82,"")</f>
        <v/>
      </c>
      <c r="U82" s="584" t="str">
        <f>IFERROR(VLOOKUP(D82,'Species List'!$I$71:$J$82,2,FALSE)*J82,"")</f>
        <v/>
      </c>
      <c r="V82" s="585">
        <f t="shared" si="1"/>
        <v>0</v>
      </c>
      <c r="W82" s="534"/>
      <c r="X82" s="534"/>
      <c r="Y82" s="534"/>
      <c r="Z82" s="534"/>
      <c r="AA82" s="534"/>
      <c r="AB82" s="534"/>
      <c r="AC82" s="659" t="str">
        <f>IFERROR(INDEX('3 - Land Summary'!$B$21:$B$120,(MATCH(AD82,'3 - Land Summary'!$C$21:$C$120,0))),"")</f>
        <v/>
      </c>
      <c r="AD82" s="629"/>
      <c r="AE82" s="586"/>
      <c r="AF82" s="587"/>
      <c r="AG82" s="586"/>
    </row>
    <row r="83" spans="2:33" ht="30" customHeight="1" x14ac:dyDescent="0.2">
      <c r="B83" s="668" t="str">
        <f>IFERROR(INDEX('3 - Land Summary'!$B$21:$B$120,(MATCH('4 - Species Breakdown'!$V83,'3 - Land Summary'!$C$21:$C$120,0))),"")</f>
        <v/>
      </c>
      <c r="C83" s="632"/>
      <c r="D83" s="579"/>
      <c r="E83" s="676" t="str">
        <f>IF(OR(COUNTIF('Look Up Data'!$D$149:$D$203,D83),COUNTIF('Look Up Data'!$D$149:$D$203,AE83)),"YES","NO")</f>
        <v>NO</v>
      </c>
      <c r="F83" s="580"/>
      <c r="G83" s="581"/>
      <c r="H83" s="669" t="str">
        <f>IFERROR(INDEX('3 - Land Summary'!$G$21:$G$120,(MATCH(C83,'3 - Land Summary'!$C$21:$C$120,0))),"")</f>
        <v/>
      </c>
      <c r="I83" s="669" t="str">
        <f>IFERROR(INDEX('3 - Land Summary'!$I$21:$I$120,(MATCH(C83,'3 - Land Summary'!$C$21:$C$120,0))),"")</f>
        <v/>
      </c>
      <c r="J83" s="669" t="str">
        <f t="shared" si="3"/>
        <v/>
      </c>
      <c r="K83" s="670" t="str">
        <f t="shared" si="2"/>
        <v/>
      </c>
      <c r="L83" s="579"/>
      <c r="M83" s="579"/>
      <c r="N83" s="632"/>
      <c r="O83" s="582" t="str">
        <f>IFERROR(VLOOKUP(D83,'Species List'!$D$10:$E$46,2,FALSE)*J83,"")</f>
        <v/>
      </c>
      <c r="P83" s="583" t="str">
        <f>IFERROR(VLOOKUP(D83,'Species List'!$D$51:$E$89,2,FALSE)*J83,"")</f>
        <v/>
      </c>
      <c r="Q83" s="583" t="str">
        <f>IFERROR(VLOOKUP(D83,'Species List'!$D$95:$E$102,2,FALSE)*J83,"")</f>
        <v/>
      </c>
      <c r="R83" s="583" t="str">
        <f>IFERROR(VLOOKUP(D83,'Species List'!$I$10:$J$11,2,FALSE)*J83,"")</f>
        <v/>
      </c>
      <c r="S83" s="584" t="str">
        <f>IFERROR(VLOOKUP(D83,'Species List'!$I$16:$J$61,2,FALSE)*J83,"")</f>
        <v/>
      </c>
      <c r="T83" s="584" t="str">
        <f>IFERROR(VLOOKUP(D83,'Species List'!$I$66:$J$66,2,FALSE)*J83,"")</f>
        <v/>
      </c>
      <c r="U83" s="584" t="str">
        <f>IFERROR(VLOOKUP(D83,'Species List'!$I$71:$J$82,2,FALSE)*J83,"")</f>
        <v/>
      </c>
      <c r="V83" s="585">
        <f t="shared" si="1"/>
        <v>0</v>
      </c>
      <c r="W83" s="534"/>
      <c r="X83" s="534"/>
      <c r="Y83" s="534"/>
      <c r="Z83" s="534"/>
      <c r="AA83" s="534"/>
      <c r="AB83" s="534"/>
      <c r="AC83" s="659" t="str">
        <f>IFERROR(INDEX('3 - Land Summary'!$B$21:$B$120,(MATCH(AD83,'3 - Land Summary'!$C$21:$C$120,0))),"")</f>
        <v/>
      </c>
      <c r="AD83" s="629"/>
      <c r="AE83" s="586"/>
      <c r="AF83" s="587"/>
      <c r="AG83" s="586"/>
    </row>
    <row r="84" spans="2:33" ht="30" customHeight="1" x14ac:dyDescent="0.2">
      <c r="B84" s="668" t="str">
        <f>IFERROR(INDEX('3 - Land Summary'!$B$21:$B$120,(MATCH('4 - Species Breakdown'!$V84,'3 - Land Summary'!$C$21:$C$120,0))),"")</f>
        <v/>
      </c>
      <c r="C84" s="632"/>
      <c r="D84" s="579"/>
      <c r="E84" s="676" t="str">
        <f>IF(OR(COUNTIF('Look Up Data'!$D$149:$D$203,D84),COUNTIF('Look Up Data'!$D$149:$D$203,AE84)),"YES","NO")</f>
        <v>NO</v>
      </c>
      <c r="F84" s="580"/>
      <c r="G84" s="581"/>
      <c r="H84" s="669" t="str">
        <f>IFERROR(INDEX('3 - Land Summary'!$G$21:$G$120,(MATCH(C84,'3 - Land Summary'!$C$21:$C$120,0))),"")</f>
        <v/>
      </c>
      <c r="I84" s="669" t="str">
        <f>IFERROR(INDEX('3 - Land Summary'!$I$21:$I$120,(MATCH(C84,'3 - Land Summary'!$C$21:$C$120,0))),"")</f>
        <v/>
      </c>
      <c r="J84" s="669" t="str">
        <f t="shared" si="3"/>
        <v/>
      </c>
      <c r="K84" s="670" t="str">
        <f t="shared" si="2"/>
        <v/>
      </c>
      <c r="L84" s="579"/>
      <c r="M84" s="579"/>
      <c r="N84" s="632"/>
      <c r="O84" s="582" t="str">
        <f>IFERROR(VLOOKUP(D84,'Species List'!$D$10:$E$46,2,FALSE)*J84,"")</f>
        <v/>
      </c>
      <c r="P84" s="583" t="str">
        <f>IFERROR(VLOOKUP(D84,'Species List'!$D$51:$E$89,2,FALSE)*J84,"")</f>
        <v/>
      </c>
      <c r="Q84" s="583" t="str">
        <f>IFERROR(VLOOKUP(D84,'Species List'!$D$95:$E$102,2,FALSE)*J84,"")</f>
        <v/>
      </c>
      <c r="R84" s="583" t="str">
        <f>IFERROR(VLOOKUP(D84,'Species List'!$I$10:$J$11,2,FALSE)*J84,"")</f>
        <v/>
      </c>
      <c r="S84" s="584" t="str">
        <f>IFERROR(VLOOKUP(D84,'Species List'!$I$16:$J$61,2,FALSE)*J84,"")</f>
        <v/>
      </c>
      <c r="T84" s="584" t="str">
        <f>IFERROR(VLOOKUP(D84,'Species List'!$I$66:$J$66,2,FALSE)*J84,"")</f>
        <v/>
      </c>
      <c r="U84" s="584" t="str">
        <f>IFERROR(VLOOKUP(D84,'Species List'!$I$71:$J$82,2,FALSE)*J84,"")</f>
        <v/>
      </c>
      <c r="V84" s="585">
        <f t="shared" si="1"/>
        <v>0</v>
      </c>
      <c r="W84" s="534"/>
      <c r="X84" s="534"/>
      <c r="Y84" s="534"/>
      <c r="Z84" s="534"/>
      <c r="AA84" s="534"/>
      <c r="AB84" s="534"/>
      <c r="AC84" s="659" t="str">
        <f>IFERROR(INDEX('3 - Land Summary'!$B$21:$B$120,(MATCH(AD84,'3 - Land Summary'!$C$21:$C$120,0))),"")</f>
        <v/>
      </c>
      <c r="AD84" s="629"/>
      <c r="AE84" s="586"/>
      <c r="AF84" s="587"/>
      <c r="AG84" s="586"/>
    </row>
    <row r="85" spans="2:33" ht="30" customHeight="1" x14ac:dyDescent="0.2">
      <c r="B85" s="668" t="str">
        <f>IFERROR(INDEX('3 - Land Summary'!$B$21:$B$120,(MATCH('4 - Species Breakdown'!$V85,'3 - Land Summary'!$C$21:$C$120,0))),"")</f>
        <v/>
      </c>
      <c r="C85" s="632"/>
      <c r="D85" s="579"/>
      <c r="E85" s="676" t="str">
        <f>IF(OR(COUNTIF('Look Up Data'!$D$149:$D$203,D85),COUNTIF('Look Up Data'!$D$149:$D$203,AE85)),"YES","NO")</f>
        <v>NO</v>
      </c>
      <c r="F85" s="580"/>
      <c r="G85" s="581"/>
      <c r="H85" s="669" t="str">
        <f>IFERROR(INDEX('3 - Land Summary'!$G$21:$G$120,(MATCH(C85,'3 - Land Summary'!$C$21:$C$120,0))),"")</f>
        <v/>
      </c>
      <c r="I85" s="669" t="str">
        <f>IFERROR(INDEX('3 - Land Summary'!$I$21:$I$120,(MATCH(C85,'3 - Land Summary'!$C$21:$C$120,0))),"")</f>
        <v/>
      </c>
      <c r="J85" s="669" t="str">
        <f t="shared" si="3"/>
        <v/>
      </c>
      <c r="K85" s="670" t="str">
        <f t="shared" si="2"/>
        <v/>
      </c>
      <c r="L85" s="579"/>
      <c r="M85" s="579"/>
      <c r="N85" s="632"/>
      <c r="O85" s="582" t="str">
        <f>IFERROR(VLOOKUP(D85,'Species List'!$D$10:$E$46,2,FALSE)*J85,"")</f>
        <v/>
      </c>
      <c r="P85" s="583" t="str">
        <f>IFERROR(VLOOKUP(D85,'Species List'!$D$51:$E$89,2,FALSE)*J85,"")</f>
        <v/>
      </c>
      <c r="Q85" s="583" t="str">
        <f>IFERROR(VLOOKUP(D85,'Species List'!$D$95:$E$102,2,FALSE)*J85,"")</f>
        <v/>
      </c>
      <c r="R85" s="583" t="str">
        <f>IFERROR(VLOOKUP(D85,'Species List'!$I$10:$J$11,2,FALSE)*J85,"")</f>
        <v/>
      </c>
      <c r="S85" s="584" t="str">
        <f>IFERROR(VLOOKUP(D85,'Species List'!$I$16:$J$61,2,FALSE)*J85,"")</f>
        <v/>
      </c>
      <c r="T85" s="584" t="str">
        <f>IFERROR(VLOOKUP(D85,'Species List'!$I$66:$J$66,2,FALSE)*J85,"")</f>
        <v/>
      </c>
      <c r="U85" s="584" t="str">
        <f>IFERROR(VLOOKUP(D85,'Species List'!$I$71:$J$82,2,FALSE)*J85,"")</f>
        <v/>
      </c>
      <c r="V85" s="585">
        <f t="shared" si="1"/>
        <v>0</v>
      </c>
      <c r="W85" s="534"/>
      <c r="X85" s="534"/>
      <c r="Y85" s="534"/>
      <c r="Z85" s="534"/>
      <c r="AA85" s="534"/>
      <c r="AB85" s="534"/>
      <c r="AC85" s="659" t="str">
        <f>IFERROR(INDEX('3 - Land Summary'!$B$21:$B$120,(MATCH(AD85,'3 - Land Summary'!$C$21:$C$120,0))),"")</f>
        <v/>
      </c>
      <c r="AD85" s="629"/>
      <c r="AE85" s="586"/>
      <c r="AF85" s="587"/>
      <c r="AG85" s="586"/>
    </row>
    <row r="86" spans="2:33" ht="30" customHeight="1" x14ac:dyDescent="0.2">
      <c r="B86" s="668" t="str">
        <f>IFERROR(INDEX('3 - Land Summary'!$B$21:$B$120,(MATCH('4 - Species Breakdown'!$V86,'3 - Land Summary'!$C$21:$C$120,0))),"")</f>
        <v/>
      </c>
      <c r="C86" s="632"/>
      <c r="D86" s="579"/>
      <c r="E86" s="676" t="str">
        <f>IF(OR(COUNTIF('Look Up Data'!$D$149:$D$203,D86),COUNTIF('Look Up Data'!$D$149:$D$203,AE86)),"YES","NO")</f>
        <v>NO</v>
      </c>
      <c r="F86" s="580"/>
      <c r="G86" s="581"/>
      <c r="H86" s="669" t="str">
        <f>IFERROR(INDEX('3 - Land Summary'!$G$21:$G$120,(MATCH(C86,'3 - Land Summary'!$C$21:$C$120,0))),"")</f>
        <v/>
      </c>
      <c r="I86" s="669" t="str">
        <f>IFERROR(INDEX('3 - Land Summary'!$I$21:$I$120,(MATCH(C86,'3 - Land Summary'!$C$21:$C$120,0))),"")</f>
        <v/>
      </c>
      <c r="J86" s="669" t="str">
        <f t="shared" si="3"/>
        <v/>
      </c>
      <c r="K86" s="670" t="str">
        <f t="shared" si="2"/>
        <v/>
      </c>
      <c r="L86" s="579"/>
      <c r="M86" s="579"/>
      <c r="N86" s="632"/>
      <c r="O86" s="582" t="str">
        <f>IFERROR(VLOOKUP(D86,'Species List'!$D$10:$E$46,2,FALSE)*J86,"")</f>
        <v/>
      </c>
      <c r="P86" s="583" t="str">
        <f>IFERROR(VLOOKUP(D86,'Species List'!$D$51:$E$89,2,FALSE)*J86,"")</f>
        <v/>
      </c>
      <c r="Q86" s="583" t="str">
        <f>IFERROR(VLOOKUP(D86,'Species List'!$D$95:$E$102,2,FALSE)*J86,"")</f>
        <v/>
      </c>
      <c r="R86" s="583" t="str">
        <f>IFERROR(VLOOKUP(D86,'Species List'!$I$10:$J$11,2,FALSE)*J86,"")</f>
        <v/>
      </c>
      <c r="S86" s="584" t="str">
        <f>IFERROR(VLOOKUP(D86,'Species List'!$I$16:$J$61,2,FALSE)*J86,"")</f>
        <v/>
      </c>
      <c r="T86" s="584" t="str">
        <f>IFERROR(VLOOKUP(D86,'Species List'!$I$66:$J$66,2,FALSE)*J86,"")</f>
        <v/>
      </c>
      <c r="U86" s="584" t="str">
        <f>IFERROR(VLOOKUP(D86,'Species List'!$I$71:$J$82,2,FALSE)*J86,"")</f>
        <v/>
      </c>
      <c r="V86" s="585">
        <f t="shared" si="1"/>
        <v>0</v>
      </c>
      <c r="W86" s="534"/>
      <c r="X86" s="534"/>
      <c r="Y86" s="534"/>
      <c r="Z86" s="534"/>
      <c r="AA86" s="534"/>
      <c r="AB86" s="534"/>
      <c r="AC86" s="659" t="str">
        <f>IFERROR(INDEX('3 - Land Summary'!$B$21:$B$120,(MATCH(AD86,'3 - Land Summary'!$C$21:$C$120,0))),"")</f>
        <v/>
      </c>
      <c r="AD86" s="629"/>
      <c r="AE86" s="586"/>
      <c r="AF86" s="587"/>
      <c r="AG86" s="586"/>
    </row>
    <row r="87" spans="2:33" ht="30" customHeight="1" x14ac:dyDescent="0.2">
      <c r="B87" s="668" t="str">
        <f>IFERROR(INDEX('3 - Land Summary'!$B$21:$B$120,(MATCH('4 - Species Breakdown'!$V87,'3 - Land Summary'!$C$21:$C$120,0))),"")</f>
        <v/>
      </c>
      <c r="C87" s="632"/>
      <c r="D87" s="579"/>
      <c r="E87" s="676" t="str">
        <f>IF(OR(COUNTIF('Look Up Data'!$D$149:$D$203,D87),COUNTIF('Look Up Data'!$D$149:$D$203,AE87)),"YES","NO")</f>
        <v>NO</v>
      </c>
      <c r="F87" s="580"/>
      <c r="G87" s="581"/>
      <c r="H87" s="669" t="str">
        <f>IFERROR(INDEX('3 - Land Summary'!$G$21:$G$120,(MATCH(C87,'3 - Land Summary'!$C$21:$C$120,0))),"")</f>
        <v/>
      </c>
      <c r="I87" s="669" t="str">
        <f>IFERROR(INDEX('3 - Land Summary'!$I$21:$I$120,(MATCH(C87,'3 - Land Summary'!$C$21:$C$120,0))),"")</f>
        <v/>
      </c>
      <c r="J87" s="669" t="str">
        <f t="shared" si="3"/>
        <v/>
      </c>
      <c r="K87" s="670" t="str">
        <f t="shared" si="2"/>
        <v/>
      </c>
      <c r="L87" s="579"/>
      <c r="M87" s="579"/>
      <c r="N87" s="632"/>
      <c r="O87" s="582" t="str">
        <f>IFERROR(VLOOKUP(D87,'Species List'!$D$10:$E$46,2,FALSE)*J87,"")</f>
        <v/>
      </c>
      <c r="P87" s="583" t="str">
        <f>IFERROR(VLOOKUP(D87,'Species List'!$D$51:$E$89,2,FALSE)*J87,"")</f>
        <v/>
      </c>
      <c r="Q87" s="583" t="str">
        <f>IFERROR(VLOOKUP(D87,'Species List'!$D$95:$E$102,2,FALSE)*J87,"")</f>
        <v/>
      </c>
      <c r="R87" s="583" t="str">
        <f>IFERROR(VLOOKUP(D87,'Species List'!$I$10:$J$11,2,FALSE)*J87,"")</f>
        <v/>
      </c>
      <c r="S87" s="584" t="str">
        <f>IFERROR(VLOOKUP(D87,'Species List'!$I$16:$J$61,2,FALSE)*J87,"")</f>
        <v/>
      </c>
      <c r="T87" s="584" t="str">
        <f>IFERROR(VLOOKUP(D87,'Species List'!$I$66:$J$66,2,FALSE)*J87,"")</f>
        <v/>
      </c>
      <c r="U87" s="584" t="str">
        <f>IFERROR(VLOOKUP(D87,'Species List'!$I$71:$J$82,2,FALSE)*J87,"")</f>
        <v/>
      </c>
      <c r="V87" s="585">
        <f t="shared" si="1"/>
        <v>0</v>
      </c>
      <c r="W87" s="534"/>
      <c r="X87" s="534"/>
      <c r="Y87" s="534"/>
      <c r="Z87" s="534"/>
      <c r="AA87" s="534"/>
      <c r="AB87" s="534"/>
      <c r="AC87" s="659" t="str">
        <f>IFERROR(INDEX('3 - Land Summary'!$B$21:$B$120,(MATCH(AD87,'3 - Land Summary'!$C$21:$C$120,0))),"")</f>
        <v/>
      </c>
      <c r="AD87" s="629"/>
      <c r="AE87" s="586"/>
      <c r="AF87" s="587"/>
      <c r="AG87" s="586"/>
    </row>
    <row r="88" spans="2:33" ht="30" customHeight="1" x14ac:dyDescent="0.2">
      <c r="B88" s="668" t="str">
        <f>IFERROR(INDEX('3 - Land Summary'!$B$21:$B$120,(MATCH('4 - Species Breakdown'!$V88,'3 - Land Summary'!$C$21:$C$120,0))),"")</f>
        <v/>
      </c>
      <c r="C88" s="632"/>
      <c r="D88" s="579"/>
      <c r="E88" s="676" t="str">
        <f>IF(OR(COUNTIF('Look Up Data'!$D$149:$D$203,D88),COUNTIF('Look Up Data'!$D$149:$D$203,AE88)),"YES","NO")</f>
        <v>NO</v>
      </c>
      <c r="F88" s="580"/>
      <c r="G88" s="581"/>
      <c r="H88" s="669" t="str">
        <f>IFERROR(INDEX('3 - Land Summary'!$G$21:$G$120,(MATCH(C88,'3 - Land Summary'!$C$21:$C$120,0))),"")</f>
        <v/>
      </c>
      <c r="I88" s="669" t="str">
        <f>IFERROR(INDEX('3 - Land Summary'!$I$21:$I$120,(MATCH(C88,'3 - Land Summary'!$C$21:$C$120,0))),"")</f>
        <v/>
      </c>
      <c r="J88" s="669" t="str">
        <f t="shared" si="3"/>
        <v/>
      </c>
      <c r="K88" s="670" t="str">
        <f t="shared" si="2"/>
        <v/>
      </c>
      <c r="L88" s="579"/>
      <c r="M88" s="579"/>
      <c r="N88" s="632"/>
      <c r="O88" s="582" t="str">
        <f>IFERROR(VLOOKUP(D88,'Species List'!$D$10:$E$46,2,FALSE)*J88,"")</f>
        <v/>
      </c>
      <c r="P88" s="583" t="str">
        <f>IFERROR(VLOOKUP(D88,'Species List'!$D$51:$E$89,2,FALSE)*J88,"")</f>
        <v/>
      </c>
      <c r="Q88" s="583" t="str">
        <f>IFERROR(VLOOKUP(D88,'Species List'!$D$95:$E$102,2,FALSE)*J88,"")</f>
        <v/>
      </c>
      <c r="R88" s="583" t="str">
        <f>IFERROR(VLOOKUP(D88,'Species List'!$I$10:$J$11,2,FALSE)*J88,"")</f>
        <v/>
      </c>
      <c r="S88" s="584" t="str">
        <f>IFERROR(VLOOKUP(D88,'Species List'!$I$16:$J$61,2,FALSE)*J88,"")</f>
        <v/>
      </c>
      <c r="T88" s="584" t="str">
        <f>IFERROR(VLOOKUP(D88,'Species List'!$I$66:$J$66,2,FALSE)*J88,"")</f>
        <v/>
      </c>
      <c r="U88" s="584" t="str">
        <f>IFERROR(VLOOKUP(D88,'Species List'!$I$71:$J$82,2,FALSE)*J88,"")</f>
        <v/>
      </c>
      <c r="V88" s="585">
        <f t="shared" si="1"/>
        <v>0</v>
      </c>
      <c r="W88" s="534"/>
      <c r="X88" s="534"/>
      <c r="Y88" s="534"/>
      <c r="Z88" s="534"/>
      <c r="AA88" s="534"/>
      <c r="AB88" s="534"/>
      <c r="AC88" s="659" t="str">
        <f>IFERROR(INDEX('3 - Land Summary'!$B$21:$B$120,(MATCH(AD88,'3 - Land Summary'!$C$21:$C$120,0))),"")</f>
        <v/>
      </c>
      <c r="AD88" s="629"/>
      <c r="AE88" s="586"/>
      <c r="AF88" s="587"/>
      <c r="AG88" s="586"/>
    </row>
    <row r="89" spans="2:33" ht="30" customHeight="1" x14ac:dyDescent="0.2">
      <c r="B89" s="668" t="str">
        <f>IFERROR(INDEX('3 - Land Summary'!$B$21:$B$120,(MATCH('4 - Species Breakdown'!$V89,'3 - Land Summary'!$C$21:$C$120,0))),"")</f>
        <v/>
      </c>
      <c r="C89" s="632"/>
      <c r="D89" s="579"/>
      <c r="E89" s="676" t="str">
        <f>IF(OR(COUNTIF('Look Up Data'!$D$149:$D$203,D89),COUNTIF('Look Up Data'!$D$149:$D$203,AE89)),"YES","NO")</f>
        <v>NO</v>
      </c>
      <c r="F89" s="580"/>
      <c r="G89" s="581"/>
      <c r="H89" s="669" t="str">
        <f>IFERROR(INDEX('3 - Land Summary'!$G$21:$G$120,(MATCH(C89,'3 - Land Summary'!$C$21:$C$120,0))),"")</f>
        <v/>
      </c>
      <c r="I89" s="669" t="str">
        <f>IFERROR(INDEX('3 - Land Summary'!$I$21:$I$120,(MATCH(C89,'3 - Land Summary'!$C$21:$C$120,0))),"")</f>
        <v/>
      </c>
      <c r="J89" s="669" t="str">
        <f t="shared" si="3"/>
        <v/>
      </c>
      <c r="K89" s="670" t="str">
        <f t="shared" si="2"/>
        <v/>
      </c>
      <c r="L89" s="579"/>
      <c r="M89" s="579"/>
      <c r="N89" s="632"/>
      <c r="O89" s="582" t="str">
        <f>IFERROR(VLOOKUP(D89,'Species List'!$D$10:$E$46,2,FALSE)*J89,"")</f>
        <v/>
      </c>
      <c r="P89" s="583" t="str">
        <f>IFERROR(VLOOKUP(D89,'Species List'!$D$51:$E$89,2,FALSE)*J89,"")</f>
        <v/>
      </c>
      <c r="Q89" s="583" t="str">
        <f>IFERROR(VLOOKUP(D89,'Species List'!$D$95:$E$102,2,FALSE)*J89,"")</f>
        <v/>
      </c>
      <c r="R89" s="583" t="str">
        <f>IFERROR(VLOOKUP(D89,'Species List'!$I$10:$J$11,2,FALSE)*J89,"")</f>
        <v/>
      </c>
      <c r="S89" s="584" t="str">
        <f>IFERROR(VLOOKUP(D89,'Species List'!$I$16:$J$61,2,FALSE)*J89,"")</f>
        <v/>
      </c>
      <c r="T89" s="584" t="str">
        <f>IFERROR(VLOOKUP(D89,'Species List'!$I$66:$J$66,2,FALSE)*J89,"")</f>
        <v/>
      </c>
      <c r="U89" s="584" t="str">
        <f>IFERROR(VLOOKUP(D89,'Species List'!$I$71:$J$82,2,FALSE)*J89,"")</f>
        <v/>
      </c>
      <c r="V89" s="585">
        <f t="shared" si="1"/>
        <v>0</v>
      </c>
      <c r="W89" s="534"/>
      <c r="X89" s="534"/>
      <c r="Y89" s="534"/>
      <c r="Z89" s="534"/>
      <c r="AA89" s="534"/>
      <c r="AB89" s="534"/>
      <c r="AC89" s="659" t="str">
        <f>IFERROR(INDEX('3 - Land Summary'!$B$21:$B$120,(MATCH(AD89,'3 - Land Summary'!$C$21:$C$120,0))),"")</f>
        <v/>
      </c>
      <c r="AD89" s="629"/>
      <c r="AE89" s="586"/>
      <c r="AF89" s="587"/>
      <c r="AG89" s="586"/>
    </row>
    <row r="90" spans="2:33" ht="30" customHeight="1" x14ac:dyDescent="0.2">
      <c r="B90" s="668" t="str">
        <f>IFERROR(INDEX('3 - Land Summary'!$B$21:$B$120,(MATCH('4 - Species Breakdown'!$V90,'3 - Land Summary'!$C$21:$C$120,0))),"")</f>
        <v/>
      </c>
      <c r="C90" s="632"/>
      <c r="D90" s="579"/>
      <c r="E90" s="676" t="str">
        <f>IF(OR(COUNTIF('Look Up Data'!$D$149:$D$203,D90),COUNTIF('Look Up Data'!$D$149:$D$203,AE90)),"YES","NO")</f>
        <v>NO</v>
      </c>
      <c r="F90" s="580"/>
      <c r="G90" s="581"/>
      <c r="H90" s="669" t="str">
        <f>IFERROR(INDEX('3 - Land Summary'!$G$21:$G$120,(MATCH(C90,'3 - Land Summary'!$C$21:$C$120,0))),"")</f>
        <v/>
      </c>
      <c r="I90" s="669" t="str">
        <f>IFERROR(INDEX('3 - Land Summary'!$I$21:$I$120,(MATCH(C90,'3 - Land Summary'!$C$21:$C$120,0))),"")</f>
        <v/>
      </c>
      <c r="J90" s="669" t="str">
        <f t="shared" si="3"/>
        <v/>
      </c>
      <c r="K90" s="670" t="str">
        <f t="shared" si="2"/>
        <v/>
      </c>
      <c r="L90" s="579"/>
      <c r="M90" s="579"/>
      <c r="N90" s="632"/>
      <c r="O90" s="582" t="str">
        <f>IFERROR(VLOOKUP(D90,'Species List'!$D$10:$E$46,2,FALSE)*J90,"")</f>
        <v/>
      </c>
      <c r="P90" s="583" t="str">
        <f>IFERROR(VLOOKUP(D90,'Species List'!$D$51:$E$89,2,FALSE)*J90,"")</f>
        <v/>
      </c>
      <c r="Q90" s="583" t="str">
        <f>IFERROR(VLOOKUP(D90,'Species List'!$D$95:$E$102,2,FALSE)*J90,"")</f>
        <v/>
      </c>
      <c r="R90" s="583" t="str">
        <f>IFERROR(VLOOKUP(D90,'Species List'!$I$10:$J$11,2,FALSE)*J90,"")</f>
        <v/>
      </c>
      <c r="S90" s="584" t="str">
        <f>IFERROR(VLOOKUP(D90,'Species List'!$I$16:$J$61,2,FALSE)*J90,"")</f>
        <v/>
      </c>
      <c r="T90" s="584" t="str">
        <f>IFERROR(VLOOKUP(D90,'Species List'!$I$66:$J$66,2,FALSE)*J90,"")</f>
        <v/>
      </c>
      <c r="U90" s="584" t="str">
        <f>IFERROR(VLOOKUP(D90,'Species List'!$I$71:$J$82,2,FALSE)*J90,"")</f>
        <v/>
      </c>
      <c r="V90" s="585">
        <f t="shared" si="1"/>
        <v>0</v>
      </c>
      <c r="W90" s="534"/>
      <c r="X90" s="534"/>
      <c r="Y90" s="534"/>
      <c r="Z90" s="534"/>
      <c r="AA90" s="534"/>
      <c r="AB90" s="534"/>
      <c r="AC90" s="659" t="str">
        <f>IFERROR(INDEX('3 - Land Summary'!$B$21:$B$120,(MATCH(AD90,'3 - Land Summary'!$C$21:$C$120,0))),"")</f>
        <v/>
      </c>
      <c r="AD90" s="629"/>
      <c r="AE90" s="586"/>
      <c r="AF90" s="587"/>
      <c r="AG90" s="586"/>
    </row>
    <row r="91" spans="2:33" ht="30" customHeight="1" x14ac:dyDescent="0.2">
      <c r="B91" s="668" t="str">
        <f>IFERROR(INDEX('3 - Land Summary'!$B$21:$B$120,(MATCH('4 - Species Breakdown'!$V91,'3 - Land Summary'!$C$21:$C$120,0))),"")</f>
        <v/>
      </c>
      <c r="C91" s="632"/>
      <c r="D91" s="579"/>
      <c r="E91" s="676" t="str">
        <f>IF(OR(COUNTIF('Look Up Data'!$D$149:$D$203,D91),COUNTIF('Look Up Data'!$D$149:$D$203,AE91)),"YES","NO")</f>
        <v>NO</v>
      </c>
      <c r="F91" s="580"/>
      <c r="G91" s="581"/>
      <c r="H91" s="669" t="str">
        <f>IFERROR(INDEX('3 - Land Summary'!$G$21:$G$120,(MATCH(C91,'3 - Land Summary'!$C$21:$C$120,0))),"")</f>
        <v/>
      </c>
      <c r="I91" s="669" t="str">
        <f>IFERROR(INDEX('3 - Land Summary'!$I$21:$I$120,(MATCH(C91,'3 - Land Summary'!$C$21:$C$120,0))),"")</f>
        <v/>
      </c>
      <c r="J91" s="669" t="str">
        <f t="shared" si="3"/>
        <v/>
      </c>
      <c r="K91" s="670" t="str">
        <f t="shared" si="2"/>
        <v/>
      </c>
      <c r="L91" s="579"/>
      <c r="M91" s="579"/>
      <c r="N91" s="632"/>
      <c r="O91" s="582" t="str">
        <f>IFERROR(VLOOKUP(D91,'Species List'!$D$10:$E$46,2,FALSE)*J91,"")</f>
        <v/>
      </c>
      <c r="P91" s="583" t="str">
        <f>IFERROR(VLOOKUP(D91,'Species List'!$D$51:$E$89,2,FALSE)*J91,"")</f>
        <v/>
      </c>
      <c r="Q91" s="583" t="str">
        <f>IFERROR(VLOOKUP(D91,'Species List'!$D$95:$E$102,2,FALSE)*J91,"")</f>
        <v/>
      </c>
      <c r="R91" s="583" t="str">
        <f>IFERROR(VLOOKUP(D91,'Species List'!$I$10:$J$11,2,FALSE)*J91,"")</f>
        <v/>
      </c>
      <c r="S91" s="584" t="str">
        <f>IFERROR(VLOOKUP(D91,'Species List'!$I$16:$J$61,2,FALSE)*J91,"")</f>
        <v/>
      </c>
      <c r="T91" s="584" t="str">
        <f>IFERROR(VLOOKUP(D91,'Species List'!$I$66:$J$66,2,FALSE)*J91,"")</f>
        <v/>
      </c>
      <c r="U91" s="584" t="str">
        <f>IFERROR(VLOOKUP(D91,'Species List'!$I$71:$J$82,2,FALSE)*J91,"")</f>
        <v/>
      </c>
      <c r="V91" s="585">
        <f t="shared" si="1"/>
        <v>0</v>
      </c>
      <c r="W91" s="534"/>
      <c r="X91" s="534"/>
      <c r="Y91" s="534"/>
      <c r="Z91" s="534"/>
      <c r="AA91" s="534"/>
      <c r="AB91" s="534"/>
      <c r="AC91" s="659" t="str">
        <f>IFERROR(INDEX('3 - Land Summary'!$B$21:$B$120,(MATCH(AD91,'3 - Land Summary'!$C$21:$C$120,0))),"")</f>
        <v/>
      </c>
      <c r="AD91" s="629"/>
      <c r="AE91" s="586"/>
      <c r="AF91" s="587"/>
      <c r="AG91" s="586"/>
    </row>
    <row r="92" spans="2:33" ht="30" customHeight="1" x14ac:dyDescent="0.2">
      <c r="B92" s="668" t="str">
        <f>IFERROR(INDEX('3 - Land Summary'!$B$21:$B$120,(MATCH('4 - Species Breakdown'!$V92,'3 - Land Summary'!$C$21:$C$120,0))),"")</f>
        <v/>
      </c>
      <c r="C92" s="632"/>
      <c r="D92" s="579"/>
      <c r="E92" s="676" t="str">
        <f>IF(OR(COUNTIF('Look Up Data'!$D$149:$D$203,D92),COUNTIF('Look Up Data'!$D$149:$D$203,AE92)),"YES","NO")</f>
        <v>NO</v>
      </c>
      <c r="F92" s="580"/>
      <c r="G92" s="581"/>
      <c r="H92" s="669" t="str">
        <f>IFERROR(INDEX('3 - Land Summary'!$G$21:$G$120,(MATCH(C92,'3 - Land Summary'!$C$21:$C$120,0))),"")</f>
        <v/>
      </c>
      <c r="I92" s="669" t="str">
        <f>IFERROR(INDEX('3 - Land Summary'!$I$21:$I$120,(MATCH(C92,'3 - Land Summary'!$C$21:$C$120,0))),"")</f>
        <v/>
      </c>
      <c r="J92" s="669" t="str">
        <f t="shared" si="3"/>
        <v/>
      </c>
      <c r="K92" s="670" t="str">
        <f t="shared" si="2"/>
        <v/>
      </c>
      <c r="L92" s="579"/>
      <c r="M92" s="579"/>
      <c r="N92" s="632"/>
      <c r="O92" s="582" t="str">
        <f>IFERROR(VLOOKUP(D92,'Species List'!$D$10:$E$46,2,FALSE)*J92,"")</f>
        <v/>
      </c>
      <c r="P92" s="583" t="str">
        <f>IFERROR(VLOOKUP(D92,'Species List'!$D$51:$E$89,2,FALSE)*J92,"")</f>
        <v/>
      </c>
      <c r="Q92" s="583" t="str">
        <f>IFERROR(VLOOKUP(D92,'Species List'!$D$95:$E$102,2,FALSE)*J92,"")</f>
        <v/>
      </c>
      <c r="R92" s="583" t="str">
        <f>IFERROR(VLOOKUP(D92,'Species List'!$I$10:$J$11,2,FALSE)*J92,"")</f>
        <v/>
      </c>
      <c r="S92" s="584" t="str">
        <f>IFERROR(VLOOKUP(D92,'Species List'!$I$16:$J$61,2,FALSE)*J92,"")</f>
        <v/>
      </c>
      <c r="T92" s="584" t="str">
        <f>IFERROR(VLOOKUP(D92,'Species List'!$I$66:$J$66,2,FALSE)*J92,"")</f>
        <v/>
      </c>
      <c r="U92" s="584" t="str">
        <f>IFERROR(VLOOKUP(D92,'Species List'!$I$71:$J$82,2,FALSE)*J92,"")</f>
        <v/>
      </c>
      <c r="V92" s="585">
        <f t="shared" si="1"/>
        <v>0</v>
      </c>
      <c r="W92" s="534"/>
      <c r="X92" s="534"/>
      <c r="Y92" s="534"/>
      <c r="Z92" s="534"/>
      <c r="AA92" s="534"/>
      <c r="AB92" s="534"/>
      <c r="AC92" s="659" t="str">
        <f>IFERROR(INDEX('3 - Land Summary'!$B$21:$B$120,(MATCH(AD92,'3 - Land Summary'!$C$21:$C$120,0))),"")</f>
        <v/>
      </c>
      <c r="AD92" s="629"/>
      <c r="AE92" s="586"/>
      <c r="AF92" s="587"/>
      <c r="AG92" s="586"/>
    </row>
    <row r="93" spans="2:33" ht="30" customHeight="1" x14ac:dyDescent="0.2">
      <c r="B93" s="668" t="str">
        <f>IFERROR(INDEX('3 - Land Summary'!$B$21:$B$120,(MATCH('4 - Species Breakdown'!$V93,'3 - Land Summary'!$C$21:$C$120,0))),"")</f>
        <v/>
      </c>
      <c r="C93" s="632"/>
      <c r="D93" s="579"/>
      <c r="E93" s="676" t="str">
        <f>IF(OR(COUNTIF('Look Up Data'!$D$149:$D$203,D93),COUNTIF('Look Up Data'!$D$149:$D$203,AE93)),"YES","NO")</f>
        <v>NO</v>
      </c>
      <c r="F93" s="580"/>
      <c r="G93" s="581"/>
      <c r="H93" s="669" t="str">
        <f>IFERROR(INDEX('3 - Land Summary'!$G$21:$G$120,(MATCH(C93,'3 - Land Summary'!$C$21:$C$120,0))),"")</f>
        <v/>
      </c>
      <c r="I93" s="669" t="str">
        <f>IFERROR(INDEX('3 - Land Summary'!$I$21:$I$120,(MATCH(C93,'3 - Land Summary'!$C$21:$C$120,0))),"")</f>
        <v/>
      </c>
      <c r="J93" s="669" t="str">
        <f t="shared" si="3"/>
        <v/>
      </c>
      <c r="K93" s="670" t="str">
        <f t="shared" si="2"/>
        <v/>
      </c>
      <c r="L93" s="579"/>
      <c r="M93" s="579"/>
      <c r="N93" s="632"/>
      <c r="O93" s="582" t="str">
        <f>IFERROR(VLOOKUP(D93,'Species List'!$D$10:$E$46,2,FALSE)*J93,"")</f>
        <v/>
      </c>
      <c r="P93" s="583" t="str">
        <f>IFERROR(VLOOKUP(D93,'Species List'!$D$51:$E$89,2,FALSE)*J93,"")</f>
        <v/>
      </c>
      <c r="Q93" s="583" t="str">
        <f>IFERROR(VLOOKUP(D93,'Species List'!$D$95:$E$102,2,FALSE)*J93,"")</f>
        <v/>
      </c>
      <c r="R93" s="583" t="str">
        <f>IFERROR(VLOOKUP(D93,'Species List'!$I$10:$J$11,2,FALSE)*J93,"")</f>
        <v/>
      </c>
      <c r="S93" s="584" t="str">
        <f>IFERROR(VLOOKUP(D93,'Species List'!$I$16:$J$61,2,FALSE)*J93,"")</f>
        <v/>
      </c>
      <c r="T93" s="584" t="str">
        <f>IFERROR(VLOOKUP(D93,'Species List'!$I$66:$J$66,2,FALSE)*J93,"")</f>
        <v/>
      </c>
      <c r="U93" s="584" t="str">
        <f>IFERROR(VLOOKUP(D93,'Species List'!$I$71:$J$82,2,FALSE)*J93,"")</f>
        <v/>
      </c>
      <c r="V93" s="585">
        <f t="shared" si="1"/>
        <v>0</v>
      </c>
      <c r="W93" s="534"/>
      <c r="X93" s="534"/>
      <c r="Y93" s="534"/>
      <c r="Z93" s="534"/>
      <c r="AA93" s="534"/>
      <c r="AB93" s="534"/>
      <c r="AC93" s="659" t="str">
        <f>IFERROR(INDEX('3 - Land Summary'!$B$21:$B$120,(MATCH(AD93,'3 - Land Summary'!$C$21:$C$120,0))),"")</f>
        <v/>
      </c>
      <c r="AD93" s="629"/>
      <c r="AE93" s="586"/>
      <c r="AF93" s="587"/>
      <c r="AG93" s="586"/>
    </row>
    <row r="94" spans="2:33" ht="30" customHeight="1" x14ac:dyDescent="0.2">
      <c r="B94" s="668" t="str">
        <f>IFERROR(INDEX('3 - Land Summary'!$B$21:$B$120,(MATCH('4 - Species Breakdown'!$V94,'3 - Land Summary'!$C$21:$C$120,0))),"")</f>
        <v/>
      </c>
      <c r="C94" s="632"/>
      <c r="D94" s="579"/>
      <c r="E94" s="676" t="str">
        <f>IF(OR(COUNTIF('Look Up Data'!$D$149:$D$203,D94),COUNTIF('Look Up Data'!$D$149:$D$203,AE94)),"YES","NO")</f>
        <v>NO</v>
      </c>
      <c r="F94" s="580"/>
      <c r="G94" s="581"/>
      <c r="H94" s="669" t="str">
        <f>IFERROR(INDEX('3 - Land Summary'!$G$21:$G$120,(MATCH(C94,'3 - Land Summary'!$C$21:$C$120,0))),"")</f>
        <v/>
      </c>
      <c r="I94" s="669" t="str">
        <f>IFERROR(INDEX('3 - Land Summary'!$I$21:$I$120,(MATCH(C94,'3 - Land Summary'!$C$21:$C$120,0))),"")</f>
        <v/>
      </c>
      <c r="J94" s="669" t="str">
        <f t="shared" si="3"/>
        <v/>
      </c>
      <c r="K94" s="670" t="str">
        <f t="shared" si="2"/>
        <v/>
      </c>
      <c r="L94" s="579"/>
      <c r="M94" s="579"/>
      <c r="N94" s="632"/>
      <c r="O94" s="582" t="str">
        <f>IFERROR(VLOOKUP(D94,'Species List'!$D$10:$E$46,2,FALSE)*J94,"")</f>
        <v/>
      </c>
      <c r="P94" s="583" t="str">
        <f>IFERROR(VLOOKUP(D94,'Species List'!$D$51:$E$89,2,FALSE)*J94,"")</f>
        <v/>
      </c>
      <c r="Q94" s="583" t="str">
        <f>IFERROR(VLOOKUP(D94,'Species List'!$D$95:$E$102,2,FALSE)*J94,"")</f>
        <v/>
      </c>
      <c r="R94" s="583" t="str">
        <f>IFERROR(VLOOKUP(D94,'Species List'!$I$10:$J$11,2,FALSE)*J94,"")</f>
        <v/>
      </c>
      <c r="S94" s="584" t="str">
        <f>IFERROR(VLOOKUP(D94,'Species List'!$I$16:$J$61,2,FALSE)*J94,"")</f>
        <v/>
      </c>
      <c r="T94" s="584" t="str">
        <f>IFERROR(VLOOKUP(D94,'Species List'!$I$66:$J$66,2,FALSE)*J94,"")</f>
        <v/>
      </c>
      <c r="U94" s="584" t="str">
        <f>IFERROR(VLOOKUP(D94,'Species List'!$I$71:$J$82,2,FALSE)*J94,"")</f>
        <v/>
      </c>
      <c r="V94" s="585">
        <f t="shared" si="1"/>
        <v>0</v>
      </c>
      <c r="W94" s="534"/>
      <c r="X94" s="534"/>
      <c r="Y94" s="534"/>
      <c r="Z94" s="534"/>
      <c r="AA94" s="534"/>
      <c r="AB94" s="534"/>
      <c r="AC94" s="659" t="str">
        <f>IFERROR(INDEX('3 - Land Summary'!$B$21:$B$120,(MATCH(AD94,'3 - Land Summary'!$C$21:$C$120,0))),"")</f>
        <v/>
      </c>
      <c r="AD94" s="629"/>
      <c r="AE94" s="586"/>
      <c r="AF94" s="587"/>
      <c r="AG94" s="586"/>
    </row>
    <row r="95" spans="2:33" ht="30" customHeight="1" x14ac:dyDescent="0.2">
      <c r="B95" s="668" t="str">
        <f>IFERROR(INDEX('3 - Land Summary'!$B$21:$B$120,(MATCH('4 - Species Breakdown'!$V95,'3 - Land Summary'!$C$21:$C$120,0))),"")</f>
        <v/>
      </c>
      <c r="C95" s="632"/>
      <c r="D95" s="579"/>
      <c r="E95" s="676" t="str">
        <f>IF(OR(COUNTIF('Look Up Data'!$D$149:$D$203,D95),COUNTIF('Look Up Data'!$D$149:$D$203,AE95)),"YES","NO")</f>
        <v>NO</v>
      </c>
      <c r="F95" s="580"/>
      <c r="G95" s="581"/>
      <c r="H95" s="669" t="str">
        <f>IFERROR(INDEX('3 - Land Summary'!$G$21:$G$120,(MATCH(C95,'3 - Land Summary'!$C$21:$C$120,0))),"")</f>
        <v/>
      </c>
      <c r="I95" s="669" t="str">
        <f>IFERROR(INDEX('3 - Land Summary'!$I$21:$I$120,(MATCH(C95,'3 - Land Summary'!$C$21:$C$120,0))),"")</f>
        <v/>
      </c>
      <c r="J95" s="669" t="str">
        <f t="shared" ref="J95:J158" si="4">IFERROR(((H95-I95)*F95)/100,"")</f>
        <v/>
      </c>
      <c r="K95" s="670" t="str">
        <f t="shared" si="2"/>
        <v/>
      </c>
      <c r="L95" s="579"/>
      <c r="M95" s="579"/>
      <c r="N95" s="632"/>
      <c r="O95" s="582" t="str">
        <f>IFERROR(VLOOKUP(D95,'Species List'!$D$10:$E$46,2,FALSE)*J95,"")</f>
        <v/>
      </c>
      <c r="P95" s="583" t="str">
        <f>IFERROR(VLOOKUP(D95,'Species List'!$D$51:$E$89,2,FALSE)*J95,"")</f>
        <v/>
      </c>
      <c r="Q95" s="583" t="str">
        <f>IFERROR(VLOOKUP(D95,'Species List'!$D$95:$E$102,2,FALSE)*J95,"")</f>
        <v/>
      </c>
      <c r="R95" s="583" t="str">
        <f>IFERROR(VLOOKUP(D95,'Species List'!$I$10:$J$11,2,FALSE)*J95,"")</f>
        <v/>
      </c>
      <c r="S95" s="584" t="str">
        <f>IFERROR(VLOOKUP(D95,'Species List'!$I$16:$J$61,2,FALSE)*J95,"")</f>
        <v/>
      </c>
      <c r="T95" s="584" t="str">
        <f>IFERROR(VLOOKUP(D95,'Species List'!$I$66:$J$66,2,FALSE)*J95,"")</f>
        <v/>
      </c>
      <c r="U95" s="584" t="str">
        <f>IFERROR(VLOOKUP(D95,'Species List'!$I$71:$J$82,2,FALSE)*J95,"")</f>
        <v/>
      </c>
      <c r="V95" s="585">
        <f t="shared" ref="V95:V158" si="5">C95</f>
        <v>0</v>
      </c>
      <c r="W95" s="534"/>
      <c r="X95" s="534"/>
      <c r="Y95" s="534"/>
      <c r="Z95" s="534"/>
      <c r="AA95" s="534"/>
      <c r="AB95" s="534"/>
      <c r="AC95" s="659" t="str">
        <f>IFERROR(INDEX('3 - Land Summary'!$B$21:$B$120,(MATCH(AD95,'3 - Land Summary'!$C$21:$C$120,0))),"")</f>
        <v/>
      </c>
      <c r="AD95" s="629"/>
      <c r="AE95" s="586"/>
      <c r="AF95" s="587"/>
      <c r="AG95" s="586"/>
    </row>
    <row r="96" spans="2:33" ht="30" customHeight="1" x14ac:dyDescent="0.2">
      <c r="B96" s="668" t="str">
        <f>IFERROR(INDEX('3 - Land Summary'!$B$21:$B$120,(MATCH('4 - Species Breakdown'!$V96,'3 - Land Summary'!$C$21:$C$120,0))),"")</f>
        <v/>
      </c>
      <c r="C96" s="632"/>
      <c r="D96" s="579"/>
      <c r="E96" s="676" t="str">
        <f>IF(OR(COUNTIF('Look Up Data'!$D$149:$D$203,D96),COUNTIF('Look Up Data'!$D$149:$D$203,AE96)),"YES","NO")</f>
        <v>NO</v>
      </c>
      <c r="F96" s="580"/>
      <c r="G96" s="581"/>
      <c r="H96" s="669" t="str">
        <f>IFERROR(INDEX('3 - Land Summary'!$G$21:$G$120,(MATCH(C96,'3 - Land Summary'!$C$21:$C$120,0))),"")</f>
        <v/>
      </c>
      <c r="I96" s="669" t="str">
        <f>IFERROR(INDEX('3 - Land Summary'!$I$21:$I$120,(MATCH(C96,'3 - Land Summary'!$C$21:$C$120,0))),"")</f>
        <v/>
      </c>
      <c r="J96" s="669" t="str">
        <f t="shared" si="4"/>
        <v/>
      </c>
      <c r="K96" s="670" t="str">
        <f t="shared" ref="K96:K159" si="6">IFERROR(ROUND(J96*G96,0),"")</f>
        <v/>
      </c>
      <c r="L96" s="579"/>
      <c r="M96" s="579"/>
      <c r="N96" s="632"/>
      <c r="O96" s="582" t="str">
        <f>IFERROR(VLOOKUP(D96,'Species List'!$D$10:$E$46,2,FALSE)*J96,"")</f>
        <v/>
      </c>
      <c r="P96" s="583" t="str">
        <f>IFERROR(VLOOKUP(D96,'Species List'!$D$51:$E$89,2,FALSE)*J96,"")</f>
        <v/>
      </c>
      <c r="Q96" s="583" t="str">
        <f>IFERROR(VLOOKUP(D96,'Species List'!$D$95:$E$102,2,FALSE)*J96,"")</f>
        <v/>
      </c>
      <c r="R96" s="583" t="str">
        <f>IFERROR(VLOOKUP(D96,'Species List'!$I$10:$J$11,2,FALSE)*J96,"")</f>
        <v/>
      </c>
      <c r="S96" s="584" t="str">
        <f>IFERROR(VLOOKUP(D96,'Species List'!$I$16:$J$61,2,FALSE)*J96,"")</f>
        <v/>
      </c>
      <c r="T96" s="584" t="str">
        <f>IFERROR(VLOOKUP(D96,'Species List'!$I$66:$J$66,2,FALSE)*J96,"")</f>
        <v/>
      </c>
      <c r="U96" s="584" t="str">
        <f>IFERROR(VLOOKUP(D96,'Species List'!$I$71:$J$82,2,FALSE)*J96,"")</f>
        <v/>
      </c>
      <c r="V96" s="585">
        <f t="shared" si="5"/>
        <v>0</v>
      </c>
      <c r="W96" s="534"/>
      <c r="X96" s="534"/>
      <c r="Y96" s="534"/>
      <c r="Z96" s="534"/>
      <c r="AA96" s="534"/>
      <c r="AB96" s="534"/>
      <c r="AC96" s="659" t="str">
        <f>IFERROR(INDEX('3 - Land Summary'!$B$21:$B$120,(MATCH(AD96,'3 - Land Summary'!$C$21:$C$120,0))),"")</f>
        <v/>
      </c>
      <c r="AD96" s="629"/>
      <c r="AE96" s="586"/>
      <c r="AF96" s="587"/>
      <c r="AG96" s="586"/>
    </row>
    <row r="97" spans="2:33" ht="30" customHeight="1" x14ac:dyDescent="0.2">
      <c r="B97" s="668" t="str">
        <f>IFERROR(INDEX('3 - Land Summary'!$B$21:$B$120,(MATCH('4 - Species Breakdown'!$V97,'3 - Land Summary'!$C$21:$C$120,0))),"")</f>
        <v/>
      </c>
      <c r="C97" s="632"/>
      <c r="D97" s="579"/>
      <c r="E97" s="676" t="str">
        <f>IF(OR(COUNTIF('Look Up Data'!$D$149:$D$203,D97),COUNTIF('Look Up Data'!$D$149:$D$203,AE97)),"YES","NO")</f>
        <v>NO</v>
      </c>
      <c r="F97" s="580"/>
      <c r="G97" s="581"/>
      <c r="H97" s="669" t="str">
        <f>IFERROR(INDEX('3 - Land Summary'!$G$21:$G$120,(MATCH(C97,'3 - Land Summary'!$C$21:$C$120,0))),"")</f>
        <v/>
      </c>
      <c r="I97" s="669" t="str">
        <f>IFERROR(INDEX('3 - Land Summary'!$I$21:$I$120,(MATCH(C97,'3 - Land Summary'!$C$21:$C$120,0))),"")</f>
        <v/>
      </c>
      <c r="J97" s="669" t="str">
        <f t="shared" si="4"/>
        <v/>
      </c>
      <c r="K97" s="670" t="str">
        <f t="shared" si="6"/>
        <v/>
      </c>
      <c r="L97" s="579"/>
      <c r="M97" s="579"/>
      <c r="N97" s="632"/>
      <c r="O97" s="582" t="str">
        <f>IFERROR(VLOOKUP(D97,'Species List'!$D$10:$E$46,2,FALSE)*J97,"")</f>
        <v/>
      </c>
      <c r="P97" s="583" t="str">
        <f>IFERROR(VLOOKUP(D97,'Species List'!$D$51:$E$89,2,FALSE)*J97,"")</f>
        <v/>
      </c>
      <c r="Q97" s="583" t="str">
        <f>IFERROR(VLOOKUP(D97,'Species List'!$D$95:$E$102,2,FALSE)*J97,"")</f>
        <v/>
      </c>
      <c r="R97" s="583" t="str">
        <f>IFERROR(VLOOKUP(D97,'Species List'!$I$10:$J$11,2,FALSE)*J97,"")</f>
        <v/>
      </c>
      <c r="S97" s="584" t="str">
        <f>IFERROR(VLOOKUP(D97,'Species List'!$I$16:$J$61,2,FALSE)*J97,"")</f>
        <v/>
      </c>
      <c r="T97" s="584" t="str">
        <f>IFERROR(VLOOKUP(D97,'Species List'!$I$66:$J$66,2,FALSE)*J97,"")</f>
        <v/>
      </c>
      <c r="U97" s="584" t="str">
        <f>IFERROR(VLOOKUP(D97,'Species List'!$I$71:$J$82,2,FALSE)*J97,"")</f>
        <v/>
      </c>
      <c r="V97" s="585">
        <f t="shared" si="5"/>
        <v>0</v>
      </c>
      <c r="W97" s="534"/>
      <c r="X97" s="534"/>
      <c r="Y97" s="534"/>
      <c r="Z97" s="534"/>
      <c r="AA97" s="534"/>
      <c r="AB97" s="534"/>
      <c r="AC97" s="659" t="str">
        <f>IFERROR(INDEX('3 - Land Summary'!$B$21:$B$120,(MATCH(AD97,'3 - Land Summary'!$C$21:$C$120,0))),"")</f>
        <v/>
      </c>
      <c r="AD97" s="629"/>
      <c r="AE97" s="586"/>
      <c r="AF97" s="587"/>
      <c r="AG97" s="586"/>
    </row>
    <row r="98" spans="2:33" ht="30" customHeight="1" x14ac:dyDescent="0.2">
      <c r="B98" s="668" t="str">
        <f>IFERROR(INDEX('3 - Land Summary'!$B$21:$B$120,(MATCH('4 - Species Breakdown'!$V98,'3 - Land Summary'!$C$21:$C$120,0))),"")</f>
        <v/>
      </c>
      <c r="C98" s="632"/>
      <c r="D98" s="579"/>
      <c r="E98" s="676" t="str">
        <f>IF(OR(COUNTIF('Look Up Data'!$D$149:$D$203,D98),COUNTIF('Look Up Data'!$D$149:$D$203,AE98)),"YES","NO")</f>
        <v>NO</v>
      </c>
      <c r="F98" s="580"/>
      <c r="G98" s="581"/>
      <c r="H98" s="669" t="str">
        <f>IFERROR(INDEX('3 - Land Summary'!$G$21:$G$120,(MATCH(C98,'3 - Land Summary'!$C$21:$C$120,0))),"")</f>
        <v/>
      </c>
      <c r="I98" s="669" t="str">
        <f>IFERROR(INDEX('3 - Land Summary'!$I$21:$I$120,(MATCH(C98,'3 - Land Summary'!$C$21:$C$120,0))),"")</f>
        <v/>
      </c>
      <c r="J98" s="669" t="str">
        <f t="shared" si="4"/>
        <v/>
      </c>
      <c r="K98" s="670" t="str">
        <f t="shared" si="6"/>
        <v/>
      </c>
      <c r="L98" s="579"/>
      <c r="M98" s="579"/>
      <c r="N98" s="632"/>
      <c r="O98" s="582" t="str">
        <f>IFERROR(VLOOKUP(D98,'Species List'!$D$10:$E$46,2,FALSE)*J98,"")</f>
        <v/>
      </c>
      <c r="P98" s="583" t="str">
        <f>IFERROR(VLOOKUP(D98,'Species List'!$D$51:$E$89,2,FALSE)*J98,"")</f>
        <v/>
      </c>
      <c r="Q98" s="583" t="str">
        <f>IFERROR(VLOOKUP(D98,'Species List'!$D$95:$E$102,2,FALSE)*J98,"")</f>
        <v/>
      </c>
      <c r="R98" s="583" t="str">
        <f>IFERROR(VLOOKUP(D98,'Species List'!$I$10:$J$11,2,FALSE)*J98,"")</f>
        <v/>
      </c>
      <c r="S98" s="584" t="str">
        <f>IFERROR(VLOOKUP(D98,'Species List'!$I$16:$J$61,2,FALSE)*J98,"")</f>
        <v/>
      </c>
      <c r="T98" s="584" t="str">
        <f>IFERROR(VLOOKUP(D98,'Species List'!$I$66:$J$66,2,FALSE)*J98,"")</f>
        <v/>
      </c>
      <c r="U98" s="584" t="str">
        <f>IFERROR(VLOOKUP(D98,'Species List'!$I$71:$J$82,2,FALSE)*J98,"")</f>
        <v/>
      </c>
      <c r="V98" s="585">
        <f t="shared" si="5"/>
        <v>0</v>
      </c>
      <c r="W98" s="534"/>
      <c r="X98" s="534"/>
      <c r="Y98" s="534"/>
      <c r="Z98" s="534"/>
      <c r="AA98" s="534"/>
      <c r="AB98" s="534"/>
      <c r="AC98" s="659" t="str">
        <f>IFERROR(INDEX('3 - Land Summary'!$B$21:$B$120,(MATCH(AD98,'3 - Land Summary'!$C$21:$C$120,0))),"")</f>
        <v/>
      </c>
      <c r="AD98" s="629"/>
      <c r="AE98" s="586"/>
      <c r="AF98" s="587"/>
      <c r="AG98" s="586"/>
    </row>
    <row r="99" spans="2:33" ht="30" customHeight="1" x14ac:dyDescent="0.2">
      <c r="B99" s="668" t="str">
        <f>IFERROR(INDEX('3 - Land Summary'!$B$21:$B$120,(MATCH('4 - Species Breakdown'!$V99,'3 - Land Summary'!$C$21:$C$120,0))),"")</f>
        <v/>
      </c>
      <c r="C99" s="632"/>
      <c r="D99" s="579"/>
      <c r="E99" s="676" t="str">
        <f>IF(OR(COUNTIF('Look Up Data'!$D$149:$D$203,D99),COUNTIF('Look Up Data'!$D$149:$D$203,AE99)),"YES","NO")</f>
        <v>NO</v>
      </c>
      <c r="F99" s="580"/>
      <c r="G99" s="581"/>
      <c r="H99" s="669" t="str">
        <f>IFERROR(INDEX('3 - Land Summary'!$G$21:$G$120,(MATCH(C99,'3 - Land Summary'!$C$21:$C$120,0))),"")</f>
        <v/>
      </c>
      <c r="I99" s="669" t="str">
        <f>IFERROR(INDEX('3 - Land Summary'!$I$21:$I$120,(MATCH(C99,'3 - Land Summary'!$C$21:$C$120,0))),"")</f>
        <v/>
      </c>
      <c r="J99" s="669" t="str">
        <f t="shared" si="4"/>
        <v/>
      </c>
      <c r="K99" s="670" t="str">
        <f t="shared" si="6"/>
        <v/>
      </c>
      <c r="L99" s="579"/>
      <c r="M99" s="579"/>
      <c r="N99" s="632"/>
      <c r="O99" s="582" t="str">
        <f>IFERROR(VLOOKUP(D99,'Species List'!$D$10:$E$46,2,FALSE)*J99,"")</f>
        <v/>
      </c>
      <c r="P99" s="583" t="str">
        <f>IFERROR(VLOOKUP(D99,'Species List'!$D$51:$E$89,2,FALSE)*J99,"")</f>
        <v/>
      </c>
      <c r="Q99" s="583" t="str">
        <f>IFERROR(VLOOKUP(D99,'Species List'!$D$95:$E$102,2,FALSE)*J99,"")</f>
        <v/>
      </c>
      <c r="R99" s="583" t="str">
        <f>IFERROR(VLOOKUP(D99,'Species List'!$I$10:$J$11,2,FALSE)*J99,"")</f>
        <v/>
      </c>
      <c r="S99" s="584" t="str">
        <f>IFERROR(VLOOKUP(D99,'Species List'!$I$16:$J$61,2,FALSE)*J99,"")</f>
        <v/>
      </c>
      <c r="T99" s="584" t="str">
        <f>IFERROR(VLOOKUP(D99,'Species List'!$I$66:$J$66,2,FALSE)*J99,"")</f>
        <v/>
      </c>
      <c r="U99" s="584" t="str">
        <f>IFERROR(VLOOKUP(D99,'Species List'!$I$71:$J$82,2,FALSE)*J99,"")</f>
        <v/>
      </c>
      <c r="V99" s="585">
        <f t="shared" si="5"/>
        <v>0</v>
      </c>
      <c r="W99" s="534"/>
      <c r="X99" s="534"/>
      <c r="Y99" s="534"/>
      <c r="Z99" s="534"/>
      <c r="AA99" s="534"/>
      <c r="AB99" s="534"/>
      <c r="AC99" s="659" t="str">
        <f>IFERROR(INDEX('3 - Land Summary'!$B$21:$B$120,(MATCH(AD99,'3 - Land Summary'!$C$21:$C$120,0))),"")</f>
        <v/>
      </c>
      <c r="AD99" s="629"/>
      <c r="AE99" s="586"/>
      <c r="AF99" s="587"/>
      <c r="AG99" s="586"/>
    </row>
    <row r="100" spans="2:33" ht="30" customHeight="1" x14ac:dyDescent="0.2">
      <c r="B100" s="668" t="str">
        <f>IFERROR(INDEX('3 - Land Summary'!$B$21:$B$120,(MATCH('4 - Species Breakdown'!$V100,'3 - Land Summary'!$C$21:$C$120,0))),"")</f>
        <v/>
      </c>
      <c r="C100" s="632"/>
      <c r="D100" s="579"/>
      <c r="E100" s="676" t="str">
        <f>IF(OR(COUNTIF('Look Up Data'!$D$149:$D$203,D100),COUNTIF('Look Up Data'!$D$149:$D$203,AE100)),"YES","NO")</f>
        <v>NO</v>
      </c>
      <c r="F100" s="580"/>
      <c r="G100" s="581"/>
      <c r="H100" s="669" t="str">
        <f>IFERROR(INDEX('3 - Land Summary'!$G$21:$G$120,(MATCH(C100,'3 - Land Summary'!$C$21:$C$120,0))),"")</f>
        <v/>
      </c>
      <c r="I100" s="669" t="str">
        <f>IFERROR(INDEX('3 - Land Summary'!$I$21:$I$120,(MATCH(C100,'3 - Land Summary'!$C$21:$C$120,0))),"")</f>
        <v/>
      </c>
      <c r="J100" s="669" t="str">
        <f t="shared" si="4"/>
        <v/>
      </c>
      <c r="K100" s="670" t="str">
        <f t="shared" si="6"/>
        <v/>
      </c>
      <c r="L100" s="579"/>
      <c r="M100" s="579"/>
      <c r="N100" s="632"/>
      <c r="O100" s="582" t="str">
        <f>IFERROR(VLOOKUP(D100,'Species List'!$D$10:$E$46,2,FALSE)*J100,"")</f>
        <v/>
      </c>
      <c r="P100" s="583" t="str">
        <f>IFERROR(VLOOKUP(D100,'Species List'!$D$51:$E$89,2,FALSE)*J100,"")</f>
        <v/>
      </c>
      <c r="Q100" s="583" t="str">
        <f>IFERROR(VLOOKUP(D100,'Species List'!$D$95:$E$102,2,FALSE)*J100,"")</f>
        <v/>
      </c>
      <c r="R100" s="583" t="str">
        <f>IFERROR(VLOOKUP(D100,'Species List'!$I$10:$J$11,2,FALSE)*J100,"")</f>
        <v/>
      </c>
      <c r="S100" s="584" t="str">
        <f>IFERROR(VLOOKUP(D100,'Species List'!$I$16:$J$61,2,FALSE)*J100,"")</f>
        <v/>
      </c>
      <c r="T100" s="584" t="str">
        <f>IFERROR(VLOOKUP(D100,'Species List'!$I$66:$J$66,2,FALSE)*J100,"")</f>
        <v/>
      </c>
      <c r="U100" s="584" t="str">
        <f>IFERROR(VLOOKUP(D100,'Species List'!$I$71:$J$82,2,FALSE)*J100,"")</f>
        <v/>
      </c>
      <c r="V100" s="585">
        <f t="shared" si="5"/>
        <v>0</v>
      </c>
      <c r="W100" s="534"/>
      <c r="X100" s="534"/>
      <c r="Y100" s="534"/>
      <c r="Z100" s="534"/>
      <c r="AA100" s="534"/>
      <c r="AB100" s="534"/>
      <c r="AC100" s="659" t="str">
        <f>IFERROR(INDEX('3 - Land Summary'!$B$21:$B$120,(MATCH(AD100,'3 - Land Summary'!$C$21:$C$120,0))),"")</f>
        <v/>
      </c>
      <c r="AD100" s="629"/>
      <c r="AE100" s="586"/>
      <c r="AF100" s="587"/>
      <c r="AG100" s="586"/>
    </row>
    <row r="101" spans="2:33" ht="30" customHeight="1" x14ac:dyDescent="0.2">
      <c r="B101" s="668" t="str">
        <f>IFERROR(INDEX('3 - Land Summary'!$B$21:$B$120,(MATCH('4 - Species Breakdown'!$V101,'3 - Land Summary'!$C$21:$C$120,0))),"")</f>
        <v/>
      </c>
      <c r="C101" s="632"/>
      <c r="D101" s="579"/>
      <c r="E101" s="676" t="str">
        <f>IF(OR(COUNTIF('Look Up Data'!$D$149:$D$203,D101),COUNTIF('Look Up Data'!$D$149:$D$203,AE101)),"YES","NO")</f>
        <v>NO</v>
      </c>
      <c r="F101" s="580"/>
      <c r="G101" s="581"/>
      <c r="H101" s="669" t="str">
        <f>IFERROR(INDEX('3 - Land Summary'!$G$21:$G$120,(MATCH(C101,'3 - Land Summary'!$C$21:$C$120,0))),"")</f>
        <v/>
      </c>
      <c r="I101" s="669" t="str">
        <f>IFERROR(INDEX('3 - Land Summary'!$I$21:$I$120,(MATCH(C101,'3 - Land Summary'!$C$21:$C$120,0))),"")</f>
        <v/>
      </c>
      <c r="J101" s="669" t="str">
        <f t="shared" si="4"/>
        <v/>
      </c>
      <c r="K101" s="670" t="str">
        <f t="shared" si="6"/>
        <v/>
      </c>
      <c r="L101" s="579"/>
      <c r="M101" s="579"/>
      <c r="N101" s="632"/>
      <c r="O101" s="582" t="str">
        <f>IFERROR(VLOOKUP(D101,'Species List'!$D$10:$E$46,2,FALSE)*J101,"")</f>
        <v/>
      </c>
      <c r="P101" s="583" t="str">
        <f>IFERROR(VLOOKUP(D101,'Species List'!$D$51:$E$89,2,FALSE)*J101,"")</f>
        <v/>
      </c>
      <c r="Q101" s="583" t="str">
        <f>IFERROR(VLOOKUP(D101,'Species List'!$D$95:$E$102,2,FALSE)*J101,"")</f>
        <v/>
      </c>
      <c r="R101" s="583" t="str">
        <f>IFERROR(VLOOKUP(D101,'Species List'!$I$10:$J$11,2,FALSE)*J101,"")</f>
        <v/>
      </c>
      <c r="S101" s="584" t="str">
        <f>IFERROR(VLOOKUP(D101,'Species List'!$I$16:$J$61,2,FALSE)*J101,"")</f>
        <v/>
      </c>
      <c r="T101" s="584" t="str">
        <f>IFERROR(VLOOKUP(D101,'Species List'!$I$66:$J$66,2,FALSE)*J101,"")</f>
        <v/>
      </c>
      <c r="U101" s="584" t="str">
        <f>IFERROR(VLOOKUP(D101,'Species List'!$I$71:$J$82,2,FALSE)*J101,"")</f>
        <v/>
      </c>
      <c r="V101" s="585">
        <f t="shared" si="5"/>
        <v>0</v>
      </c>
      <c r="W101" s="534"/>
      <c r="X101" s="534"/>
      <c r="Y101" s="534"/>
      <c r="Z101" s="534"/>
      <c r="AA101" s="534"/>
      <c r="AB101" s="534"/>
      <c r="AC101" s="659" t="str">
        <f>IFERROR(INDEX('3 - Land Summary'!$B$21:$B$120,(MATCH(AD101,'3 - Land Summary'!$C$21:$C$120,0))),"")</f>
        <v/>
      </c>
      <c r="AD101" s="629"/>
      <c r="AE101" s="586"/>
      <c r="AF101" s="587"/>
      <c r="AG101" s="586"/>
    </row>
    <row r="102" spans="2:33" ht="30" customHeight="1" x14ac:dyDescent="0.2">
      <c r="B102" s="668" t="str">
        <f>IFERROR(INDEX('3 - Land Summary'!$B$21:$B$120,(MATCH('4 - Species Breakdown'!$V102,'3 - Land Summary'!$C$21:$C$120,0))),"")</f>
        <v/>
      </c>
      <c r="C102" s="632"/>
      <c r="D102" s="579"/>
      <c r="E102" s="676" t="str">
        <f>IF(OR(COUNTIF('Look Up Data'!$D$149:$D$203,D102),COUNTIF('Look Up Data'!$D$149:$D$203,AE102)),"YES","NO")</f>
        <v>NO</v>
      </c>
      <c r="F102" s="580"/>
      <c r="G102" s="581"/>
      <c r="H102" s="669" t="str">
        <f>IFERROR(INDEX('3 - Land Summary'!$G$21:$G$120,(MATCH(C102,'3 - Land Summary'!$C$21:$C$120,0))),"")</f>
        <v/>
      </c>
      <c r="I102" s="669" t="str">
        <f>IFERROR(INDEX('3 - Land Summary'!$I$21:$I$120,(MATCH(C102,'3 - Land Summary'!$C$21:$C$120,0))),"")</f>
        <v/>
      </c>
      <c r="J102" s="669" t="str">
        <f t="shared" si="4"/>
        <v/>
      </c>
      <c r="K102" s="670" t="str">
        <f t="shared" si="6"/>
        <v/>
      </c>
      <c r="L102" s="579"/>
      <c r="M102" s="579"/>
      <c r="N102" s="632"/>
      <c r="O102" s="582" t="str">
        <f>IFERROR(VLOOKUP(D102,'Species List'!$D$10:$E$46,2,FALSE)*J102,"")</f>
        <v/>
      </c>
      <c r="P102" s="583" t="str">
        <f>IFERROR(VLOOKUP(D102,'Species List'!$D$51:$E$89,2,FALSE)*J102,"")</f>
        <v/>
      </c>
      <c r="Q102" s="583" t="str">
        <f>IFERROR(VLOOKUP(D102,'Species List'!$D$95:$E$102,2,FALSE)*J102,"")</f>
        <v/>
      </c>
      <c r="R102" s="583" t="str">
        <f>IFERROR(VLOOKUP(D102,'Species List'!$I$10:$J$11,2,FALSE)*J102,"")</f>
        <v/>
      </c>
      <c r="S102" s="584" t="str">
        <f>IFERROR(VLOOKUP(D102,'Species List'!$I$16:$J$61,2,FALSE)*J102,"")</f>
        <v/>
      </c>
      <c r="T102" s="584" t="str">
        <f>IFERROR(VLOOKUP(D102,'Species List'!$I$66:$J$66,2,FALSE)*J102,"")</f>
        <v/>
      </c>
      <c r="U102" s="584" t="str">
        <f>IFERROR(VLOOKUP(D102,'Species List'!$I$71:$J$82,2,FALSE)*J102,"")</f>
        <v/>
      </c>
      <c r="V102" s="585">
        <f t="shared" si="5"/>
        <v>0</v>
      </c>
      <c r="W102" s="534"/>
      <c r="X102" s="534"/>
      <c r="Y102" s="534"/>
      <c r="Z102" s="534"/>
      <c r="AA102" s="534"/>
      <c r="AB102" s="534"/>
      <c r="AC102" s="659" t="str">
        <f>IFERROR(INDEX('3 - Land Summary'!$B$21:$B$120,(MATCH(AD102,'3 - Land Summary'!$C$21:$C$120,0))),"")</f>
        <v/>
      </c>
      <c r="AD102" s="629"/>
      <c r="AE102" s="586"/>
      <c r="AF102" s="587"/>
      <c r="AG102" s="586"/>
    </row>
    <row r="103" spans="2:33" ht="30" customHeight="1" x14ac:dyDescent="0.2">
      <c r="B103" s="668" t="str">
        <f>IFERROR(INDEX('3 - Land Summary'!$B$21:$B$120,(MATCH('4 - Species Breakdown'!$V103,'3 - Land Summary'!$C$21:$C$120,0))),"")</f>
        <v/>
      </c>
      <c r="C103" s="632"/>
      <c r="D103" s="579"/>
      <c r="E103" s="676" t="str">
        <f>IF(OR(COUNTIF('Look Up Data'!$D$149:$D$203,D103),COUNTIF('Look Up Data'!$D$149:$D$203,AE103)),"YES","NO")</f>
        <v>NO</v>
      </c>
      <c r="F103" s="580"/>
      <c r="G103" s="581"/>
      <c r="H103" s="669" t="str">
        <f>IFERROR(INDEX('3 - Land Summary'!$G$21:$G$120,(MATCH(C103,'3 - Land Summary'!$C$21:$C$120,0))),"")</f>
        <v/>
      </c>
      <c r="I103" s="669" t="str">
        <f>IFERROR(INDEX('3 - Land Summary'!$I$21:$I$120,(MATCH(C103,'3 - Land Summary'!$C$21:$C$120,0))),"")</f>
        <v/>
      </c>
      <c r="J103" s="669" t="str">
        <f t="shared" si="4"/>
        <v/>
      </c>
      <c r="K103" s="670" t="str">
        <f t="shared" si="6"/>
        <v/>
      </c>
      <c r="L103" s="579"/>
      <c r="M103" s="579"/>
      <c r="N103" s="632"/>
      <c r="O103" s="582" t="str">
        <f>IFERROR(VLOOKUP(D103,'Species List'!$D$10:$E$46,2,FALSE)*J103,"")</f>
        <v/>
      </c>
      <c r="P103" s="583" t="str">
        <f>IFERROR(VLOOKUP(D103,'Species List'!$D$51:$E$89,2,FALSE)*J103,"")</f>
        <v/>
      </c>
      <c r="Q103" s="583" t="str">
        <f>IFERROR(VLOOKUP(D103,'Species List'!$D$95:$E$102,2,FALSE)*J103,"")</f>
        <v/>
      </c>
      <c r="R103" s="583" t="str">
        <f>IFERROR(VLOOKUP(D103,'Species List'!$I$10:$J$11,2,FALSE)*J103,"")</f>
        <v/>
      </c>
      <c r="S103" s="584" t="str">
        <f>IFERROR(VLOOKUP(D103,'Species List'!$I$16:$J$61,2,FALSE)*J103,"")</f>
        <v/>
      </c>
      <c r="T103" s="584" t="str">
        <f>IFERROR(VLOOKUP(D103,'Species List'!$I$66:$J$66,2,FALSE)*J103,"")</f>
        <v/>
      </c>
      <c r="U103" s="584" t="str">
        <f>IFERROR(VLOOKUP(D103,'Species List'!$I$71:$J$82,2,FALSE)*J103,"")</f>
        <v/>
      </c>
      <c r="V103" s="585">
        <f t="shared" si="5"/>
        <v>0</v>
      </c>
      <c r="W103" s="534"/>
      <c r="X103" s="534"/>
      <c r="Y103" s="534"/>
      <c r="Z103" s="534"/>
      <c r="AA103" s="534"/>
      <c r="AB103" s="534"/>
      <c r="AC103" s="659" t="str">
        <f>IFERROR(INDEX('3 - Land Summary'!$B$21:$B$120,(MATCH(AD103,'3 - Land Summary'!$C$21:$C$120,0))),"")</f>
        <v/>
      </c>
      <c r="AD103" s="629"/>
      <c r="AE103" s="586"/>
      <c r="AF103" s="587"/>
      <c r="AG103" s="586"/>
    </row>
    <row r="104" spans="2:33" ht="30" customHeight="1" x14ac:dyDescent="0.2">
      <c r="B104" s="668" t="str">
        <f>IFERROR(INDEX('3 - Land Summary'!$B$21:$B$120,(MATCH('4 - Species Breakdown'!$V104,'3 - Land Summary'!$C$21:$C$120,0))),"")</f>
        <v/>
      </c>
      <c r="C104" s="632"/>
      <c r="D104" s="579"/>
      <c r="E104" s="676" t="str">
        <f>IF(OR(COUNTIF('Look Up Data'!$D$149:$D$203,D104),COUNTIF('Look Up Data'!$D$149:$D$203,AE104)),"YES","NO")</f>
        <v>NO</v>
      </c>
      <c r="F104" s="580"/>
      <c r="G104" s="581"/>
      <c r="H104" s="669" t="str">
        <f>IFERROR(INDEX('3 - Land Summary'!$G$21:$G$120,(MATCH(C104,'3 - Land Summary'!$C$21:$C$120,0))),"")</f>
        <v/>
      </c>
      <c r="I104" s="669" t="str">
        <f>IFERROR(INDEX('3 - Land Summary'!$I$21:$I$120,(MATCH(C104,'3 - Land Summary'!$C$21:$C$120,0))),"")</f>
        <v/>
      </c>
      <c r="J104" s="669" t="str">
        <f t="shared" si="4"/>
        <v/>
      </c>
      <c r="K104" s="670" t="str">
        <f t="shared" si="6"/>
        <v/>
      </c>
      <c r="L104" s="579"/>
      <c r="M104" s="579"/>
      <c r="N104" s="632"/>
      <c r="O104" s="582" t="str">
        <f>IFERROR(VLOOKUP(D104,'Species List'!$D$10:$E$46,2,FALSE)*J104,"")</f>
        <v/>
      </c>
      <c r="P104" s="583" t="str">
        <f>IFERROR(VLOOKUP(D104,'Species List'!$D$51:$E$89,2,FALSE)*J104,"")</f>
        <v/>
      </c>
      <c r="Q104" s="583" t="str">
        <f>IFERROR(VLOOKUP(D104,'Species List'!$D$95:$E$102,2,FALSE)*J104,"")</f>
        <v/>
      </c>
      <c r="R104" s="583" t="str">
        <f>IFERROR(VLOOKUP(D104,'Species List'!$I$10:$J$11,2,FALSE)*J104,"")</f>
        <v/>
      </c>
      <c r="S104" s="584" t="str">
        <f>IFERROR(VLOOKUP(D104,'Species List'!$I$16:$J$61,2,FALSE)*J104,"")</f>
        <v/>
      </c>
      <c r="T104" s="584" t="str">
        <f>IFERROR(VLOOKUP(D104,'Species List'!$I$66:$J$66,2,FALSE)*J104,"")</f>
        <v/>
      </c>
      <c r="U104" s="584" t="str">
        <f>IFERROR(VLOOKUP(D104,'Species List'!$I$71:$J$82,2,FALSE)*J104,"")</f>
        <v/>
      </c>
      <c r="V104" s="585">
        <f t="shared" si="5"/>
        <v>0</v>
      </c>
      <c r="W104" s="534"/>
      <c r="X104" s="534"/>
      <c r="Y104" s="534"/>
      <c r="Z104" s="534"/>
      <c r="AA104" s="534"/>
      <c r="AB104" s="534"/>
      <c r="AC104" s="659" t="str">
        <f>IFERROR(INDEX('3 - Land Summary'!$B$21:$B$120,(MATCH(AD104,'3 - Land Summary'!$C$21:$C$120,0))),"")</f>
        <v/>
      </c>
      <c r="AD104" s="629"/>
      <c r="AE104" s="586"/>
      <c r="AF104" s="587"/>
      <c r="AG104" s="586"/>
    </row>
    <row r="105" spans="2:33" ht="30" customHeight="1" x14ac:dyDescent="0.2">
      <c r="B105" s="668" t="str">
        <f>IFERROR(INDEX('3 - Land Summary'!$B$21:$B$120,(MATCH('4 - Species Breakdown'!$V105,'3 - Land Summary'!$C$21:$C$120,0))),"")</f>
        <v/>
      </c>
      <c r="C105" s="632"/>
      <c r="D105" s="579"/>
      <c r="E105" s="676" t="str">
        <f>IF(OR(COUNTIF('Look Up Data'!$D$149:$D$203,D105),COUNTIF('Look Up Data'!$D$149:$D$203,AE105)),"YES","NO")</f>
        <v>NO</v>
      </c>
      <c r="F105" s="580"/>
      <c r="G105" s="581"/>
      <c r="H105" s="669" t="str">
        <f>IFERROR(INDEX('3 - Land Summary'!$G$21:$G$120,(MATCH(C105,'3 - Land Summary'!$C$21:$C$120,0))),"")</f>
        <v/>
      </c>
      <c r="I105" s="669" t="str">
        <f>IFERROR(INDEX('3 - Land Summary'!$I$21:$I$120,(MATCH(C105,'3 - Land Summary'!$C$21:$C$120,0))),"")</f>
        <v/>
      </c>
      <c r="J105" s="669" t="str">
        <f t="shared" si="4"/>
        <v/>
      </c>
      <c r="K105" s="670" t="str">
        <f t="shared" si="6"/>
        <v/>
      </c>
      <c r="L105" s="579"/>
      <c r="M105" s="579"/>
      <c r="N105" s="632"/>
      <c r="O105" s="582" t="str">
        <f>IFERROR(VLOOKUP(D105,'Species List'!$D$10:$E$46,2,FALSE)*J105,"")</f>
        <v/>
      </c>
      <c r="P105" s="583" t="str">
        <f>IFERROR(VLOOKUP(D105,'Species List'!$D$51:$E$89,2,FALSE)*J105,"")</f>
        <v/>
      </c>
      <c r="Q105" s="583" t="str">
        <f>IFERROR(VLOOKUP(D105,'Species List'!$D$95:$E$102,2,FALSE)*J105,"")</f>
        <v/>
      </c>
      <c r="R105" s="583" t="str">
        <f>IFERROR(VLOOKUP(D105,'Species List'!$I$10:$J$11,2,FALSE)*J105,"")</f>
        <v/>
      </c>
      <c r="S105" s="584" t="str">
        <f>IFERROR(VLOOKUP(D105,'Species List'!$I$16:$J$61,2,FALSE)*J105,"")</f>
        <v/>
      </c>
      <c r="T105" s="584" t="str">
        <f>IFERROR(VLOOKUP(D105,'Species List'!$I$66:$J$66,2,FALSE)*J105,"")</f>
        <v/>
      </c>
      <c r="U105" s="584" t="str">
        <f>IFERROR(VLOOKUP(D105,'Species List'!$I$71:$J$82,2,FALSE)*J105,"")</f>
        <v/>
      </c>
      <c r="V105" s="585">
        <f t="shared" si="5"/>
        <v>0</v>
      </c>
      <c r="W105" s="534"/>
      <c r="X105" s="534"/>
      <c r="Y105" s="534"/>
      <c r="Z105" s="534"/>
      <c r="AA105" s="534"/>
      <c r="AB105" s="534"/>
      <c r="AC105" s="659" t="str">
        <f>IFERROR(INDEX('3 - Land Summary'!$B$21:$B$120,(MATCH(AD105,'3 - Land Summary'!$C$21:$C$120,0))),"")</f>
        <v/>
      </c>
      <c r="AD105" s="629"/>
      <c r="AE105" s="586"/>
      <c r="AF105" s="587"/>
      <c r="AG105" s="586"/>
    </row>
    <row r="106" spans="2:33" ht="30" customHeight="1" x14ac:dyDescent="0.2">
      <c r="B106" s="668" t="str">
        <f>IFERROR(INDEX('3 - Land Summary'!$B$21:$B$120,(MATCH('4 - Species Breakdown'!$V106,'3 - Land Summary'!$C$21:$C$120,0))),"")</f>
        <v/>
      </c>
      <c r="C106" s="632"/>
      <c r="D106" s="579"/>
      <c r="E106" s="676" t="str">
        <f>IF(OR(COUNTIF('Look Up Data'!$D$149:$D$203,D106),COUNTIF('Look Up Data'!$D$149:$D$203,AE106)),"YES","NO")</f>
        <v>NO</v>
      </c>
      <c r="F106" s="580"/>
      <c r="G106" s="581"/>
      <c r="H106" s="669" t="str">
        <f>IFERROR(INDEX('3 - Land Summary'!$G$21:$G$120,(MATCH(C106,'3 - Land Summary'!$C$21:$C$120,0))),"")</f>
        <v/>
      </c>
      <c r="I106" s="669" t="str">
        <f>IFERROR(INDEX('3 - Land Summary'!$I$21:$I$120,(MATCH(C106,'3 - Land Summary'!$C$21:$C$120,0))),"")</f>
        <v/>
      </c>
      <c r="J106" s="669" t="str">
        <f t="shared" si="4"/>
        <v/>
      </c>
      <c r="K106" s="670" t="str">
        <f t="shared" si="6"/>
        <v/>
      </c>
      <c r="L106" s="579"/>
      <c r="M106" s="579"/>
      <c r="N106" s="632"/>
      <c r="O106" s="582" t="str">
        <f>IFERROR(VLOOKUP(D106,'Species List'!$D$10:$E$46,2,FALSE)*J106,"")</f>
        <v/>
      </c>
      <c r="P106" s="583" t="str">
        <f>IFERROR(VLOOKUP(D106,'Species List'!$D$51:$E$89,2,FALSE)*J106,"")</f>
        <v/>
      </c>
      <c r="Q106" s="583" t="str">
        <f>IFERROR(VLOOKUP(D106,'Species List'!$D$95:$E$102,2,FALSE)*J106,"")</f>
        <v/>
      </c>
      <c r="R106" s="583" t="str">
        <f>IFERROR(VLOOKUP(D106,'Species List'!$I$10:$J$11,2,FALSE)*J106,"")</f>
        <v/>
      </c>
      <c r="S106" s="584" t="str">
        <f>IFERROR(VLOOKUP(D106,'Species List'!$I$16:$J$61,2,FALSE)*J106,"")</f>
        <v/>
      </c>
      <c r="T106" s="584" t="str">
        <f>IFERROR(VLOOKUP(D106,'Species List'!$I$66:$J$66,2,FALSE)*J106,"")</f>
        <v/>
      </c>
      <c r="U106" s="584" t="str">
        <f>IFERROR(VLOOKUP(D106,'Species List'!$I$71:$J$82,2,FALSE)*J106,"")</f>
        <v/>
      </c>
      <c r="V106" s="585">
        <f t="shared" si="5"/>
        <v>0</v>
      </c>
      <c r="W106" s="534"/>
      <c r="X106" s="534"/>
      <c r="Y106" s="534"/>
      <c r="Z106" s="534"/>
      <c r="AA106" s="534"/>
      <c r="AB106" s="534"/>
      <c r="AC106" s="659" t="str">
        <f>IFERROR(INDEX('3 - Land Summary'!$B$21:$B$120,(MATCH(AD106,'3 - Land Summary'!$C$21:$C$120,0))),"")</f>
        <v/>
      </c>
      <c r="AD106" s="629"/>
      <c r="AE106" s="586"/>
      <c r="AF106" s="587"/>
      <c r="AG106" s="586"/>
    </row>
    <row r="107" spans="2:33" ht="30" customHeight="1" x14ac:dyDescent="0.2">
      <c r="B107" s="668" t="str">
        <f>IFERROR(INDEX('3 - Land Summary'!$B$21:$B$120,(MATCH('4 - Species Breakdown'!$V107,'3 - Land Summary'!$C$21:$C$120,0))),"")</f>
        <v/>
      </c>
      <c r="C107" s="632"/>
      <c r="D107" s="579"/>
      <c r="E107" s="676" t="str">
        <f>IF(OR(COUNTIF('Look Up Data'!$D$149:$D$203,D107),COUNTIF('Look Up Data'!$D$149:$D$203,AE107)),"YES","NO")</f>
        <v>NO</v>
      </c>
      <c r="F107" s="580"/>
      <c r="G107" s="581"/>
      <c r="H107" s="669" t="str">
        <f>IFERROR(INDEX('3 - Land Summary'!$G$21:$G$120,(MATCH(C107,'3 - Land Summary'!$C$21:$C$120,0))),"")</f>
        <v/>
      </c>
      <c r="I107" s="669" t="str">
        <f>IFERROR(INDEX('3 - Land Summary'!$I$21:$I$120,(MATCH(C107,'3 - Land Summary'!$C$21:$C$120,0))),"")</f>
        <v/>
      </c>
      <c r="J107" s="669" t="str">
        <f t="shared" si="4"/>
        <v/>
      </c>
      <c r="K107" s="670" t="str">
        <f t="shared" si="6"/>
        <v/>
      </c>
      <c r="L107" s="579"/>
      <c r="M107" s="579"/>
      <c r="N107" s="632"/>
      <c r="O107" s="582" t="str">
        <f>IFERROR(VLOOKUP(D107,'Species List'!$D$10:$E$46,2,FALSE)*J107,"")</f>
        <v/>
      </c>
      <c r="P107" s="583" t="str">
        <f>IFERROR(VLOOKUP(D107,'Species List'!$D$51:$E$89,2,FALSE)*J107,"")</f>
        <v/>
      </c>
      <c r="Q107" s="583" t="str">
        <f>IFERROR(VLOOKUP(D107,'Species List'!$D$95:$E$102,2,FALSE)*J107,"")</f>
        <v/>
      </c>
      <c r="R107" s="583" t="str">
        <f>IFERROR(VLOOKUP(D107,'Species List'!$I$10:$J$11,2,FALSE)*J107,"")</f>
        <v/>
      </c>
      <c r="S107" s="584" t="str">
        <f>IFERROR(VLOOKUP(D107,'Species List'!$I$16:$J$61,2,FALSE)*J107,"")</f>
        <v/>
      </c>
      <c r="T107" s="584" t="str">
        <f>IFERROR(VLOOKUP(D107,'Species List'!$I$66:$J$66,2,FALSE)*J107,"")</f>
        <v/>
      </c>
      <c r="U107" s="584" t="str">
        <f>IFERROR(VLOOKUP(D107,'Species List'!$I$71:$J$82,2,FALSE)*J107,"")</f>
        <v/>
      </c>
      <c r="V107" s="585">
        <f t="shared" si="5"/>
        <v>0</v>
      </c>
      <c r="W107" s="534"/>
      <c r="X107" s="534"/>
      <c r="Y107" s="534"/>
      <c r="Z107" s="534"/>
      <c r="AA107" s="534"/>
      <c r="AB107" s="534"/>
      <c r="AC107" s="659" t="str">
        <f>IFERROR(INDEX('3 - Land Summary'!$B$21:$B$120,(MATCH(AD107,'3 - Land Summary'!$C$21:$C$120,0))),"")</f>
        <v/>
      </c>
      <c r="AD107" s="629"/>
      <c r="AE107" s="586"/>
      <c r="AF107" s="587"/>
      <c r="AG107" s="586"/>
    </row>
    <row r="108" spans="2:33" ht="30" customHeight="1" x14ac:dyDescent="0.2">
      <c r="B108" s="668" t="str">
        <f>IFERROR(INDEX('3 - Land Summary'!$B$21:$B$120,(MATCH('4 - Species Breakdown'!$V108,'3 - Land Summary'!$C$21:$C$120,0))),"")</f>
        <v/>
      </c>
      <c r="C108" s="632"/>
      <c r="D108" s="579"/>
      <c r="E108" s="676" t="str">
        <f>IF(OR(COUNTIF('Look Up Data'!$D$149:$D$203,D108),COUNTIF('Look Up Data'!$D$149:$D$203,AE108)),"YES","NO")</f>
        <v>NO</v>
      </c>
      <c r="F108" s="580"/>
      <c r="G108" s="581"/>
      <c r="H108" s="669" t="str">
        <f>IFERROR(INDEX('3 - Land Summary'!$G$21:$G$120,(MATCH(C108,'3 - Land Summary'!$C$21:$C$120,0))),"")</f>
        <v/>
      </c>
      <c r="I108" s="669" t="str">
        <f>IFERROR(INDEX('3 - Land Summary'!$I$21:$I$120,(MATCH(C108,'3 - Land Summary'!$C$21:$C$120,0))),"")</f>
        <v/>
      </c>
      <c r="J108" s="669" t="str">
        <f t="shared" si="4"/>
        <v/>
      </c>
      <c r="K108" s="670" t="str">
        <f t="shared" si="6"/>
        <v/>
      </c>
      <c r="L108" s="579"/>
      <c r="M108" s="579"/>
      <c r="N108" s="632"/>
      <c r="O108" s="582" t="str">
        <f>IFERROR(VLOOKUP(D108,'Species List'!$D$10:$E$46,2,FALSE)*J108,"")</f>
        <v/>
      </c>
      <c r="P108" s="583" t="str">
        <f>IFERROR(VLOOKUP(D108,'Species List'!$D$51:$E$89,2,FALSE)*J108,"")</f>
        <v/>
      </c>
      <c r="Q108" s="583" t="str">
        <f>IFERROR(VLOOKUP(D108,'Species List'!$D$95:$E$102,2,FALSE)*J108,"")</f>
        <v/>
      </c>
      <c r="R108" s="583" t="str">
        <f>IFERROR(VLOOKUP(D108,'Species List'!$I$10:$J$11,2,FALSE)*J108,"")</f>
        <v/>
      </c>
      <c r="S108" s="584" t="str">
        <f>IFERROR(VLOOKUP(D108,'Species List'!$I$16:$J$61,2,FALSE)*J108,"")</f>
        <v/>
      </c>
      <c r="T108" s="584" t="str">
        <f>IFERROR(VLOOKUP(D108,'Species List'!$I$66:$J$66,2,FALSE)*J108,"")</f>
        <v/>
      </c>
      <c r="U108" s="584" t="str">
        <f>IFERROR(VLOOKUP(D108,'Species List'!$I$71:$J$82,2,FALSE)*J108,"")</f>
        <v/>
      </c>
      <c r="V108" s="585">
        <f t="shared" si="5"/>
        <v>0</v>
      </c>
      <c r="W108" s="534"/>
      <c r="X108" s="534"/>
      <c r="Y108" s="534"/>
      <c r="Z108" s="534"/>
      <c r="AA108" s="534"/>
      <c r="AB108" s="534"/>
      <c r="AC108" s="659" t="str">
        <f>IFERROR(INDEX('3 - Land Summary'!$B$21:$B$120,(MATCH(AD108,'3 - Land Summary'!$C$21:$C$120,0))),"")</f>
        <v/>
      </c>
      <c r="AD108" s="629"/>
      <c r="AE108" s="586"/>
      <c r="AF108" s="587"/>
      <c r="AG108" s="586"/>
    </row>
    <row r="109" spans="2:33" ht="30" customHeight="1" x14ac:dyDescent="0.2">
      <c r="B109" s="668" t="str">
        <f>IFERROR(INDEX('3 - Land Summary'!$B$21:$B$120,(MATCH('4 - Species Breakdown'!$V109,'3 - Land Summary'!$C$21:$C$120,0))),"")</f>
        <v/>
      </c>
      <c r="C109" s="632"/>
      <c r="D109" s="579"/>
      <c r="E109" s="676" t="str">
        <f>IF(OR(COUNTIF('Look Up Data'!$D$149:$D$203,D109),COUNTIF('Look Up Data'!$D$149:$D$203,AE109)),"YES","NO")</f>
        <v>NO</v>
      </c>
      <c r="F109" s="580"/>
      <c r="G109" s="581"/>
      <c r="H109" s="669" t="str">
        <f>IFERROR(INDEX('3 - Land Summary'!$G$21:$G$120,(MATCH(C109,'3 - Land Summary'!$C$21:$C$120,0))),"")</f>
        <v/>
      </c>
      <c r="I109" s="669" t="str">
        <f>IFERROR(INDEX('3 - Land Summary'!$I$21:$I$120,(MATCH(C109,'3 - Land Summary'!$C$21:$C$120,0))),"")</f>
        <v/>
      </c>
      <c r="J109" s="669" t="str">
        <f t="shared" si="4"/>
        <v/>
      </c>
      <c r="K109" s="670" t="str">
        <f t="shared" si="6"/>
        <v/>
      </c>
      <c r="L109" s="579"/>
      <c r="M109" s="579"/>
      <c r="N109" s="632"/>
      <c r="O109" s="582" t="str">
        <f>IFERROR(VLOOKUP(D109,'Species List'!$D$10:$E$46,2,FALSE)*J109,"")</f>
        <v/>
      </c>
      <c r="P109" s="583" t="str">
        <f>IFERROR(VLOOKUP(D109,'Species List'!$D$51:$E$89,2,FALSE)*J109,"")</f>
        <v/>
      </c>
      <c r="Q109" s="583" t="str">
        <f>IFERROR(VLOOKUP(D109,'Species List'!$D$95:$E$102,2,FALSE)*J109,"")</f>
        <v/>
      </c>
      <c r="R109" s="583" t="str">
        <f>IFERROR(VLOOKUP(D109,'Species List'!$I$10:$J$11,2,FALSE)*J109,"")</f>
        <v/>
      </c>
      <c r="S109" s="584" t="str">
        <f>IFERROR(VLOOKUP(D109,'Species List'!$I$16:$J$61,2,FALSE)*J109,"")</f>
        <v/>
      </c>
      <c r="T109" s="584" t="str">
        <f>IFERROR(VLOOKUP(D109,'Species List'!$I$66:$J$66,2,FALSE)*J109,"")</f>
        <v/>
      </c>
      <c r="U109" s="584" t="str">
        <f>IFERROR(VLOOKUP(D109,'Species List'!$I$71:$J$82,2,FALSE)*J109,"")</f>
        <v/>
      </c>
      <c r="V109" s="585">
        <f t="shared" si="5"/>
        <v>0</v>
      </c>
      <c r="W109" s="534"/>
      <c r="X109" s="534"/>
      <c r="Y109" s="534"/>
      <c r="Z109" s="534"/>
      <c r="AA109" s="534"/>
      <c r="AB109" s="534"/>
      <c r="AC109" s="659" t="str">
        <f>IFERROR(INDEX('3 - Land Summary'!$B$21:$B$120,(MATCH(AD109,'3 - Land Summary'!$C$21:$C$120,0))),"")</f>
        <v/>
      </c>
      <c r="AD109" s="629"/>
      <c r="AE109" s="586"/>
      <c r="AF109" s="587"/>
      <c r="AG109" s="586"/>
    </row>
    <row r="110" spans="2:33" ht="30" customHeight="1" x14ac:dyDescent="0.2">
      <c r="B110" s="668" t="str">
        <f>IFERROR(INDEX('3 - Land Summary'!$B$21:$B$120,(MATCH('4 - Species Breakdown'!$V110,'3 - Land Summary'!$C$21:$C$120,0))),"")</f>
        <v/>
      </c>
      <c r="C110" s="632"/>
      <c r="D110" s="579"/>
      <c r="E110" s="676" t="str">
        <f>IF(OR(COUNTIF('Look Up Data'!$D$149:$D$203,D110),COUNTIF('Look Up Data'!$D$149:$D$203,AE110)),"YES","NO")</f>
        <v>NO</v>
      </c>
      <c r="F110" s="580"/>
      <c r="G110" s="581"/>
      <c r="H110" s="669" t="str">
        <f>IFERROR(INDEX('3 - Land Summary'!$G$21:$G$120,(MATCH(C110,'3 - Land Summary'!$C$21:$C$120,0))),"")</f>
        <v/>
      </c>
      <c r="I110" s="669" t="str">
        <f>IFERROR(INDEX('3 - Land Summary'!$I$21:$I$120,(MATCH(C110,'3 - Land Summary'!$C$21:$C$120,0))),"")</f>
        <v/>
      </c>
      <c r="J110" s="669" t="str">
        <f t="shared" si="4"/>
        <v/>
      </c>
      <c r="K110" s="670" t="str">
        <f t="shared" si="6"/>
        <v/>
      </c>
      <c r="L110" s="579"/>
      <c r="M110" s="579"/>
      <c r="N110" s="632"/>
      <c r="O110" s="582" t="str">
        <f>IFERROR(VLOOKUP(D110,'Species List'!$D$10:$E$46,2,FALSE)*J110,"")</f>
        <v/>
      </c>
      <c r="P110" s="583" t="str">
        <f>IFERROR(VLOOKUP(D110,'Species List'!$D$51:$E$89,2,FALSE)*J110,"")</f>
        <v/>
      </c>
      <c r="Q110" s="583" t="str">
        <f>IFERROR(VLOOKUP(D110,'Species List'!$D$95:$E$102,2,FALSE)*J110,"")</f>
        <v/>
      </c>
      <c r="R110" s="583" t="str">
        <f>IFERROR(VLOOKUP(D110,'Species List'!$I$10:$J$11,2,FALSE)*J110,"")</f>
        <v/>
      </c>
      <c r="S110" s="584" t="str">
        <f>IFERROR(VLOOKUP(D110,'Species List'!$I$16:$J$61,2,FALSE)*J110,"")</f>
        <v/>
      </c>
      <c r="T110" s="584" t="str">
        <f>IFERROR(VLOOKUP(D110,'Species List'!$I$66:$J$66,2,FALSE)*J110,"")</f>
        <v/>
      </c>
      <c r="U110" s="584" t="str">
        <f>IFERROR(VLOOKUP(D110,'Species List'!$I$71:$J$82,2,FALSE)*J110,"")</f>
        <v/>
      </c>
      <c r="V110" s="585">
        <f t="shared" si="5"/>
        <v>0</v>
      </c>
      <c r="W110" s="534"/>
      <c r="X110" s="534"/>
      <c r="Y110" s="534"/>
      <c r="Z110" s="534"/>
      <c r="AA110" s="534"/>
      <c r="AB110" s="534"/>
      <c r="AC110" s="659" t="str">
        <f>IFERROR(INDEX('3 - Land Summary'!$B$21:$B$120,(MATCH(AD110,'3 - Land Summary'!$C$21:$C$120,0))),"")</f>
        <v/>
      </c>
      <c r="AD110" s="629"/>
      <c r="AE110" s="586"/>
      <c r="AF110" s="587"/>
      <c r="AG110" s="586"/>
    </row>
    <row r="111" spans="2:33" ht="30" customHeight="1" x14ac:dyDescent="0.2">
      <c r="B111" s="668" t="str">
        <f>IFERROR(INDEX('3 - Land Summary'!$B$21:$B$120,(MATCH('4 - Species Breakdown'!$V111,'3 - Land Summary'!$C$21:$C$120,0))),"")</f>
        <v/>
      </c>
      <c r="C111" s="632"/>
      <c r="D111" s="579"/>
      <c r="E111" s="676" t="str">
        <f>IF(OR(COUNTIF('Look Up Data'!$D$149:$D$203,D111),COUNTIF('Look Up Data'!$D$149:$D$203,AE111)),"YES","NO")</f>
        <v>NO</v>
      </c>
      <c r="F111" s="580"/>
      <c r="G111" s="581"/>
      <c r="H111" s="669" t="str">
        <f>IFERROR(INDEX('3 - Land Summary'!$G$21:$G$120,(MATCH(C111,'3 - Land Summary'!$C$21:$C$120,0))),"")</f>
        <v/>
      </c>
      <c r="I111" s="669" t="str">
        <f>IFERROR(INDEX('3 - Land Summary'!$I$21:$I$120,(MATCH(C111,'3 - Land Summary'!$C$21:$C$120,0))),"")</f>
        <v/>
      </c>
      <c r="J111" s="669" t="str">
        <f t="shared" si="4"/>
        <v/>
      </c>
      <c r="K111" s="670" t="str">
        <f t="shared" si="6"/>
        <v/>
      </c>
      <c r="L111" s="579"/>
      <c r="M111" s="579"/>
      <c r="N111" s="632"/>
      <c r="O111" s="582" t="str">
        <f>IFERROR(VLOOKUP(D111,'Species List'!$D$10:$E$46,2,FALSE)*J111,"")</f>
        <v/>
      </c>
      <c r="P111" s="583" t="str">
        <f>IFERROR(VLOOKUP(D111,'Species List'!$D$51:$E$89,2,FALSE)*J111,"")</f>
        <v/>
      </c>
      <c r="Q111" s="583" t="str">
        <f>IFERROR(VLOOKUP(D111,'Species List'!$D$95:$E$102,2,FALSE)*J111,"")</f>
        <v/>
      </c>
      <c r="R111" s="583" t="str">
        <f>IFERROR(VLOOKUP(D111,'Species List'!$I$10:$J$11,2,FALSE)*J111,"")</f>
        <v/>
      </c>
      <c r="S111" s="584" t="str">
        <f>IFERROR(VLOOKUP(D111,'Species List'!$I$16:$J$61,2,FALSE)*J111,"")</f>
        <v/>
      </c>
      <c r="T111" s="584" t="str">
        <f>IFERROR(VLOOKUP(D111,'Species List'!$I$66:$J$66,2,FALSE)*J111,"")</f>
        <v/>
      </c>
      <c r="U111" s="584" t="str">
        <f>IFERROR(VLOOKUP(D111,'Species List'!$I$71:$J$82,2,FALSE)*J111,"")</f>
        <v/>
      </c>
      <c r="V111" s="585">
        <f t="shared" si="5"/>
        <v>0</v>
      </c>
      <c r="W111" s="534"/>
      <c r="X111" s="534"/>
      <c r="Y111" s="534"/>
      <c r="Z111" s="534"/>
      <c r="AA111" s="534"/>
      <c r="AB111" s="534"/>
      <c r="AC111" s="659" t="str">
        <f>IFERROR(INDEX('3 - Land Summary'!$B$21:$B$120,(MATCH(AD111,'3 - Land Summary'!$C$21:$C$120,0))),"")</f>
        <v/>
      </c>
      <c r="AD111" s="629"/>
      <c r="AE111" s="586"/>
      <c r="AF111" s="587"/>
      <c r="AG111" s="586"/>
    </row>
    <row r="112" spans="2:33" ht="30" customHeight="1" x14ac:dyDescent="0.2">
      <c r="B112" s="668" t="str">
        <f>IFERROR(INDEX('3 - Land Summary'!$B$21:$B$120,(MATCH('4 - Species Breakdown'!$V112,'3 - Land Summary'!$C$21:$C$120,0))),"")</f>
        <v/>
      </c>
      <c r="C112" s="632"/>
      <c r="D112" s="579"/>
      <c r="E112" s="676" t="str">
        <f>IF(OR(COUNTIF('Look Up Data'!$D$149:$D$203,D112),COUNTIF('Look Up Data'!$D$149:$D$203,AE112)),"YES","NO")</f>
        <v>NO</v>
      </c>
      <c r="F112" s="580"/>
      <c r="G112" s="581"/>
      <c r="H112" s="669" t="str">
        <f>IFERROR(INDEX('3 - Land Summary'!$G$21:$G$120,(MATCH(C112,'3 - Land Summary'!$C$21:$C$120,0))),"")</f>
        <v/>
      </c>
      <c r="I112" s="669" t="str">
        <f>IFERROR(INDEX('3 - Land Summary'!$I$21:$I$120,(MATCH(C112,'3 - Land Summary'!$C$21:$C$120,0))),"")</f>
        <v/>
      </c>
      <c r="J112" s="669" t="str">
        <f t="shared" si="4"/>
        <v/>
      </c>
      <c r="K112" s="670" t="str">
        <f t="shared" si="6"/>
        <v/>
      </c>
      <c r="L112" s="579"/>
      <c r="M112" s="579"/>
      <c r="N112" s="632"/>
      <c r="O112" s="582" t="str">
        <f>IFERROR(VLOOKUP(D112,'Species List'!$D$10:$E$46,2,FALSE)*J112,"")</f>
        <v/>
      </c>
      <c r="P112" s="583" t="str">
        <f>IFERROR(VLOOKUP(D112,'Species List'!$D$51:$E$89,2,FALSE)*J112,"")</f>
        <v/>
      </c>
      <c r="Q112" s="583" t="str">
        <f>IFERROR(VLOOKUP(D112,'Species List'!$D$95:$E$102,2,FALSE)*J112,"")</f>
        <v/>
      </c>
      <c r="R112" s="583" t="str">
        <f>IFERROR(VLOOKUP(D112,'Species List'!$I$10:$J$11,2,FALSE)*J112,"")</f>
        <v/>
      </c>
      <c r="S112" s="584" t="str">
        <f>IFERROR(VLOOKUP(D112,'Species List'!$I$16:$J$61,2,FALSE)*J112,"")</f>
        <v/>
      </c>
      <c r="T112" s="584" t="str">
        <f>IFERROR(VLOOKUP(D112,'Species List'!$I$66:$J$66,2,FALSE)*J112,"")</f>
        <v/>
      </c>
      <c r="U112" s="584" t="str">
        <f>IFERROR(VLOOKUP(D112,'Species List'!$I$71:$J$82,2,FALSE)*J112,"")</f>
        <v/>
      </c>
      <c r="V112" s="585">
        <f t="shared" si="5"/>
        <v>0</v>
      </c>
      <c r="W112" s="534"/>
      <c r="X112" s="534"/>
      <c r="Y112" s="534"/>
      <c r="Z112" s="534"/>
      <c r="AA112" s="534"/>
      <c r="AB112" s="534"/>
      <c r="AC112" s="659" t="str">
        <f>IFERROR(INDEX('3 - Land Summary'!$B$21:$B$120,(MATCH(AD112,'3 - Land Summary'!$C$21:$C$120,0))),"")</f>
        <v/>
      </c>
      <c r="AD112" s="629"/>
      <c r="AE112" s="586"/>
      <c r="AF112" s="587"/>
      <c r="AG112" s="586"/>
    </row>
    <row r="113" spans="2:33" ht="30" customHeight="1" x14ac:dyDescent="0.2">
      <c r="B113" s="668" t="str">
        <f>IFERROR(INDEX('3 - Land Summary'!$B$21:$B$120,(MATCH('4 - Species Breakdown'!$V113,'3 - Land Summary'!$C$21:$C$120,0))),"")</f>
        <v/>
      </c>
      <c r="C113" s="632"/>
      <c r="D113" s="579"/>
      <c r="E113" s="676" t="str">
        <f>IF(OR(COUNTIF('Look Up Data'!$D$149:$D$203,D113),COUNTIF('Look Up Data'!$D$149:$D$203,AE113)),"YES","NO")</f>
        <v>NO</v>
      </c>
      <c r="F113" s="580"/>
      <c r="G113" s="581"/>
      <c r="H113" s="669" t="str">
        <f>IFERROR(INDEX('3 - Land Summary'!$G$21:$G$120,(MATCH(C113,'3 - Land Summary'!$C$21:$C$120,0))),"")</f>
        <v/>
      </c>
      <c r="I113" s="669" t="str">
        <f>IFERROR(INDEX('3 - Land Summary'!$I$21:$I$120,(MATCH(C113,'3 - Land Summary'!$C$21:$C$120,0))),"")</f>
        <v/>
      </c>
      <c r="J113" s="669" t="str">
        <f t="shared" si="4"/>
        <v/>
      </c>
      <c r="K113" s="670" t="str">
        <f t="shared" si="6"/>
        <v/>
      </c>
      <c r="L113" s="579"/>
      <c r="M113" s="579"/>
      <c r="N113" s="632"/>
      <c r="O113" s="582" t="str">
        <f>IFERROR(VLOOKUP(D113,'Species List'!$D$10:$E$46,2,FALSE)*J113,"")</f>
        <v/>
      </c>
      <c r="P113" s="583" t="str">
        <f>IFERROR(VLOOKUP(D113,'Species List'!$D$51:$E$89,2,FALSE)*J113,"")</f>
        <v/>
      </c>
      <c r="Q113" s="583" t="str">
        <f>IFERROR(VLOOKUP(D113,'Species List'!$D$95:$E$102,2,FALSE)*J113,"")</f>
        <v/>
      </c>
      <c r="R113" s="583" t="str">
        <f>IFERROR(VLOOKUP(D113,'Species List'!$I$10:$J$11,2,FALSE)*J113,"")</f>
        <v/>
      </c>
      <c r="S113" s="584" t="str">
        <f>IFERROR(VLOOKUP(D113,'Species List'!$I$16:$J$61,2,FALSE)*J113,"")</f>
        <v/>
      </c>
      <c r="T113" s="584" t="str">
        <f>IFERROR(VLOOKUP(D113,'Species List'!$I$66:$J$66,2,FALSE)*J113,"")</f>
        <v/>
      </c>
      <c r="U113" s="584" t="str">
        <f>IFERROR(VLOOKUP(D113,'Species List'!$I$71:$J$82,2,FALSE)*J113,"")</f>
        <v/>
      </c>
      <c r="V113" s="585">
        <f t="shared" si="5"/>
        <v>0</v>
      </c>
      <c r="W113" s="534"/>
      <c r="X113" s="534"/>
      <c r="Y113" s="534"/>
      <c r="Z113" s="534"/>
      <c r="AA113" s="534"/>
      <c r="AB113" s="534"/>
      <c r="AC113" s="659" t="str">
        <f>IFERROR(INDEX('3 - Land Summary'!$B$21:$B$120,(MATCH(AD113,'3 - Land Summary'!$C$21:$C$120,0))),"")</f>
        <v/>
      </c>
      <c r="AD113" s="629"/>
      <c r="AE113" s="586"/>
      <c r="AF113" s="587"/>
      <c r="AG113" s="586"/>
    </row>
    <row r="114" spans="2:33" ht="30" customHeight="1" x14ac:dyDescent="0.2">
      <c r="B114" s="668" t="str">
        <f>IFERROR(INDEX('3 - Land Summary'!$B$21:$B$120,(MATCH('4 - Species Breakdown'!$V114,'3 - Land Summary'!$C$21:$C$120,0))),"")</f>
        <v/>
      </c>
      <c r="C114" s="632"/>
      <c r="D114" s="579"/>
      <c r="E114" s="676" t="str">
        <f>IF(OR(COUNTIF('Look Up Data'!$D$149:$D$203,D114),COUNTIF('Look Up Data'!$D$149:$D$203,AE114)),"YES","NO")</f>
        <v>NO</v>
      </c>
      <c r="F114" s="580"/>
      <c r="G114" s="581"/>
      <c r="H114" s="669" t="str">
        <f>IFERROR(INDEX('3 - Land Summary'!$G$21:$G$120,(MATCH(C114,'3 - Land Summary'!$C$21:$C$120,0))),"")</f>
        <v/>
      </c>
      <c r="I114" s="669" t="str">
        <f>IFERROR(INDEX('3 - Land Summary'!$I$21:$I$120,(MATCH(C114,'3 - Land Summary'!$C$21:$C$120,0))),"")</f>
        <v/>
      </c>
      <c r="J114" s="669" t="str">
        <f t="shared" si="4"/>
        <v/>
      </c>
      <c r="K114" s="670" t="str">
        <f t="shared" si="6"/>
        <v/>
      </c>
      <c r="L114" s="579"/>
      <c r="M114" s="579"/>
      <c r="N114" s="632"/>
      <c r="O114" s="582" t="str">
        <f>IFERROR(VLOOKUP(D114,'Species List'!$D$10:$E$46,2,FALSE)*J114,"")</f>
        <v/>
      </c>
      <c r="P114" s="583" t="str">
        <f>IFERROR(VLOOKUP(D114,'Species List'!$D$51:$E$89,2,FALSE)*J114,"")</f>
        <v/>
      </c>
      <c r="Q114" s="583" t="str">
        <f>IFERROR(VLOOKUP(D114,'Species List'!$D$95:$E$102,2,FALSE)*J114,"")</f>
        <v/>
      </c>
      <c r="R114" s="583" t="str">
        <f>IFERROR(VLOOKUP(D114,'Species List'!$I$10:$J$11,2,FALSE)*J114,"")</f>
        <v/>
      </c>
      <c r="S114" s="584" t="str">
        <f>IFERROR(VLOOKUP(D114,'Species List'!$I$16:$J$61,2,FALSE)*J114,"")</f>
        <v/>
      </c>
      <c r="T114" s="584" t="str">
        <f>IFERROR(VLOOKUP(D114,'Species List'!$I$66:$J$66,2,FALSE)*J114,"")</f>
        <v/>
      </c>
      <c r="U114" s="584" t="str">
        <f>IFERROR(VLOOKUP(D114,'Species List'!$I$71:$J$82,2,FALSE)*J114,"")</f>
        <v/>
      </c>
      <c r="V114" s="585">
        <f t="shared" si="5"/>
        <v>0</v>
      </c>
      <c r="W114" s="534"/>
      <c r="X114" s="534"/>
      <c r="Y114" s="534"/>
      <c r="Z114" s="534"/>
      <c r="AA114" s="534"/>
      <c r="AB114" s="534"/>
      <c r="AC114" s="659" t="str">
        <f>IFERROR(INDEX('3 - Land Summary'!$B$21:$B$120,(MATCH(AD114,'3 - Land Summary'!$C$21:$C$120,0))),"")</f>
        <v/>
      </c>
      <c r="AD114" s="629"/>
      <c r="AE114" s="586"/>
      <c r="AF114" s="587"/>
      <c r="AG114" s="586"/>
    </row>
    <row r="115" spans="2:33" ht="30" customHeight="1" x14ac:dyDescent="0.2">
      <c r="B115" s="668" t="str">
        <f>IFERROR(INDEX('3 - Land Summary'!$B$21:$B$120,(MATCH('4 - Species Breakdown'!$V115,'3 - Land Summary'!$C$21:$C$120,0))),"")</f>
        <v/>
      </c>
      <c r="C115" s="632"/>
      <c r="D115" s="579"/>
      <c r="E115" s="676" t="str">
        <f>IF(OR(COUNTIF('Look Up Data'!$D$149:$D$203,D115),COUNTIF('Look Up Data'!$D$149:$D$203,AE115)),"YES","NO")</f>
        <v>NO</v>
      </c>
      <c r="F115" s="580"/>
      <c r="G115" s="581"/>
      <c r="H115" s="669" t="str">
        <f>IFERROR(INDEX('3 - Land Summary'!$G$21:$G$120,(MATCH(C115,'3 - Land Summary'!$C$21:$C$120,0))),"")</f>
        <v/>
      </c>
      <c r="I115" s="669" t="str">
        <f>IFERROR(INDEX('3 - Land Summary'!$I$21:$I$120,(MATCH(C115,'3 - Land Summary'!$C$21:$C$120,0))),"")</f>
        <v/>
      </c>
      <c r="J115" s="669" t="str">
        <f t="shared" si="4"/>
        <v/>
      </c>
      <c r="K115" s="670" t="str">
        <f t="shared" si="6"/>
        <v/>
      </c>
      <c r="L115" s="579"/>
      <c r="M115" s="579"/>
      <c r="N115" s="632"/>
      <c r="O115" s="582" t="str">
        <f>IFERROR(VLOOKUP(D115,'Species List'!$D$10:$E$46,2,FALSE)*J115,"")</f>
        <v/>
      </c>
      <c r="P115" s="583" t="str">
        <f>IFERROR(VLOOKUP(D115,'Species List'!$D$51:$E$89,2,FALSE)*J115,"")</f>
        <v/>
      </c>
      <c r="Q115" s="583" t="str">
        <f>IFERROR(VLOOKUP(D115,'Species List'!$D$95:$E$102,2,FALSE)*J115,"")</f>
        <v/>
      </c>
      <c r="R115" s="583" t="str">
        <f>IFERROR(VLOOKUP(D115,'Species List'!$I$10:$J$11,2,FALSE)*J115,"")</f>
        <v/>
      </c>
      <c r="S115" s="584" t="str">
        <f>IFERROR(VLOOKUP(D115,'Species List'!$I$16:$J$61,2,FALSE)*J115,"")</f>
        <v/>
      </c>
      <c r="T115" s="584" t="str">
        <f>IFERROR(VLOOKUP(D115,'Species List'!$I$66:$J$66,2,FALSE)*J115,"")</f>
        <v/>
      </c>
      <c r="U115" s="584" t="str">
        <f>IFERROR(VLOOKUP(D115,'Species List'!$I$71:$J$82,2,FALSE)*J115,"")</f>
        <v/>
      </c>
      <c r="V115" s="585">
        <f t="shared" si="5"/>
        <v>0</v>
      </c>
      <c r="W115" s="534"/>
      <c r="X115" s="534"/>
      <c r="Y115" s="534"/>
      <c r="Z115" s="534"/>
      <c r="AA115" s="534"/>
      <c r="AB115" s="534"/>
      <c r="AC115" s="659" t="str">
        <f>IFERROR(INDEX('3 - Land Summary'!$B$21:$B$120,(MATCH(AD115,'3 - Land Summary'!$C$21:$C$120,0))),"")</f>
        <v/>
      </c>
      <c r="AD115" s="629"/>
      <c r="AE115" s="586"/>
      <c r="AF115" s="587"/>
      <c r="AG115" s="586"/>
    </row>
    <row r="116" spans="2:33" ht="30" customHeight="1" x14ac:dyDescent="0.2">
      <c r="B116" s="668" t="str">
        <f>IFERROR(INDEX('3 - Land Summary'!$B$21:$B$120,(MATCH('4 - Species Breakdown'!$V116,'3 - Land Summary'!$C$21:$C$120,0))),"")</f>
        <v/>
      </c>
      <c r="C116" s="632"/>
      <c r="D116" s="579"/>
      <c r="E116" s="676" t="str">
        <f>IF(OR(COUNTIF('Look Up Data'!$D$149:$D$203,D116),COUNTIF('Look Up Data'!$D$149:$D$203,AE116)),"YES","NO")</f>
        <v>NO</v>
      </c>
      <c r="F116" s="580"/>
      <c r="G116" s="581"/>
      <c r="H116" s="669" t="str">
        <f>IFERROR(INDEX('3 - Land Summary'!$G$21:$G$120,(MATCH(C116,'3 - Land Summary'!$C$21:$C$120,0))),"")</f>
        <v/>
      </c>
      <c r="I116" s="669" t="str">
        <f>IFERROR(INDEX('3 - Land Summary'!$I$21:$I$120,(MATCH(C116,'3 - Land Summary'!$C$21:$C$120,0))),"")</f>
        <v/>
      </c>
      <c r="J116" s="669" t="str">
        <f t="shared" si="4"/>
        <v/>
      </c>
      <c r="K116" s="670" t="str">
        <f t="shared" si="6"/>
        <v/>
      </c>
      <c r="L116" s="579"/>
      <c r="M116" s="579"/>
      <c r="N116" s="632"/>
      <c r="O116" s="582" t="str">
        <f>IFERROR(VLOOKUP(D116,'Species List'!$D$10:$E$46,2,FALSE)*J116,"")</f>
        <v/>
      </c>
      <c r="P116" s="583" t="str">
        <f>IFERROR(VLOOKUP(D116,'Species List'!$D$51:$E$89,2,FALSE)*J116,"")</f>
        <v/>
      </c>
      <c r="Q116" s="583" t="str">
        <f>IFERROR(VLOOKUP(D116,'Species List'!$D$95:$E$102,2,FALSE)*J116,"")</f>
        <v/>
      </c>
      <c r="R116" s="583" t="str">
        <f>IFERROR(VLOOKUP(D116,'Species List'!$I$10:$J$11,2,FALSE)*J116,"")</f>
        <v/>
      </c>
      <c r="S116" s="584" t="str">
        <f>IFERROR(VLOOKUP(D116,'Species List'!$I$16:$J$61,2,FALSE)*J116,"")</f>
        <v/>
      </c>
      <c r="T116" s="584" t="str">
        <f>IFERROR(VLOOKUP(D116,'Species List'!$I$66:$J$66,2,FALSE)*J116,"")</f>
        <v/>
      </c>
      <c r="U116" s="584" t="str">
        <f>IFERROR(VLOOKUP(D116,'Species List'!$I$71:$J$82,2,FALSE)*J116,"")</f>
        <v/>
      </c>
      <c r="V116" s="585">
        <f t="shared" si="5"/>
        <v>0</v>
      </c>
      <c r="W116" s="534"/>
      <c r="X116" s="534"/>
      <c r="Y116" s="534"/>
      <c r="Z116" s="534"/>
      <c r="AA116" s="534"/>
      <c r="AB116" s="534"/>
      <c r="AC116" s="659" t="str">
        <f>IFERROR(INDEX('3 - Land Summary'!$B$21:$B$120,(MATCH(AD116,'3 - Land Summary'!$C$21:$C$120,0))),"")</f>
        <v/>
      </c>
      <c r="AD116" s="629"/>
      <c r="AE116" s="586"/>
      <c r="AF116" s="587"/>
      <c r="AG116" s="586"/>
    </row>
    <row r="117" spans="2:33" ht="30" customHeight="1" x14ac:dyDescent="0.2">
      <c r="B117" s="668" t="str">
        <f>IFERROR(INDEX('3 - Land Summary'!$B$21:$B$120,(MATCH('4 - Species Breakdown'!$V117,'3 - Land Summary'!$C$21:$C$120,0))),"")</f>
        <v/>
      </c>
      <c r="C117" s="632"/>
      <c r="D117" s="579"/>
      <c r="E117" s="676" t="str">
        <f>IF(OR(COUNTIF('Look Up Data'!$D$149:$D$203,D117),COUNTIF('Look Up Data'!$D$149:$D$203,AE117)),"YES","NO")</f>
        <v>NO</v>
      </c>
      <c r="F117" s="580"/>
      <c r="G117" s="581"/>
      <c r="H117" s="669" t="str">
        <f>IFERROR(INDEX('3 - Land Summary'!$G$21:$G$120,(MATCH(C117,'3 - Land Summary'!$C$21:$C$120,0))),"")</f>
        <v/>
      </c>
      <c r="I117" s="669" t="str">
        <f>IFERROR(INDEX('3 - Land Summary'!$I$21:$I$120,(MATCH(C117,'3 - Land Summary'!$C$21:$C$120,0))),"")</f>
        <v/>
      </c>
      <c r="J117" s="669" t="str">
        <f t="shared" si="4"/>
        <v/>
      </c>
      <c r="K117" s="670" t="str">
        <f t="shared" si="6"/>
        <v/>
      </c>
      <c r="L117" s="579"/>
      <c r="M117" s="579"/>
      <c r="N117" s="632"/>
      <c r="O117" s="582" t="str">
        <f>IFERROR(VLOOKUP(D117,'Species List'!$D$10:$E$46,2,FALSE)*J117,"")</f>
        <v/>
      </c>
      <c r="P117" s="583" t="str">
        <f>IFERROR(VLOOKUP(D117,'Species List'!$D$51:$E$89,2,FALSE)*J117,"")</f>
        <v/>
      </c>
      <c r="Q117" s="583" t="str">
        <f>IFERROR(VLOOKUP(D117,'Species List'!$D$95:$E$102,2,FALSE)*J117,"")</f>
        <v/>
      </c>
      <c r="R117" s="583" t="str">
        <f>IFERROR(VLOOKUP(D117,'Species List'!$I$10:$J$11,2,FALSE)*J117,"")</f>
        <v/>
      </c>
      <c r="S117" s="584" t="str">
        <f>IFERROR(VLOOKUP(D117,'Species List'!$I$16:$J$61,2,FALSE)*J117,"")</f>
        <v/>
      </c>
      <c r="T117" s="584" t="str">
        <f>IFERROR(VLOOKUP(D117,'Species List'!$I$66:$J$66,2,FALSE)*J117,"")</f>
        <v/>
      </c>
      <c r="U117" s="584" t="str">
        <f>IFERROR(VLOOKUP(D117,'Species List'!$I$71:$J$82,2,FALSE)*J117,"")</f>
        <v/>
      </c>
      <c r="V117" s="585">
        <f t="shared" si="5"/>
        <v>0</v>
      </c>
      <c r="W117" s="534"/>
      <c r="X117" s="534"/>
      <c r="Y117" s="534"/>
      <c r="Z117" s="534"/>
      <c r="AA117" s="534"/>
      <c r="AB117" s="534"/>
      <c r="AC117" s="659" t="str">
        <f>IFERROR(INDEX('3 - Land Summary'!$B$21:$B$120,(MATCH(AD117,'3 - Land Summary'!$C$21:$C$120,0))),"")</f>
        <v/>
      </c>
      <c r="AD117" s="629"/>
      <c r="AE117" s="586"/>
      <c r="AF117" s="587"/>
      <c r="AG117" s="586"/>
    </row>
    <row r="118" spans="2:33" ht="30" customHeight="1" x14ac:dyDescent="0.2">
      <c r="B118" s="668" t="str">
        <f>IFERROR(INDEX('3 - Land Summary'!$B$21:$B$120,(MATCH('4 - Species Breakdown'!$V118,'3 - Land Summary'!$C$21:$C$120,0))),"")</f>
        <v/>
      </c>
      <c r="C118" s="632"/>
      <c r="D118" s="579"/>
      <c r="E118" s="676" t="str">
        <f>IF(OR(COUNTIF('Look Up Data'!$D$149:$D$203,D118),COUNTIF('Look Up Data'!$D$149:$D$203,AE118)),"YES","NO")</f>
        <v>NO</v>
      </c>
      <c r="F118" s="580"/>
      <c r="G118" s="581"/>
      <c r="H118" s="669" t="str">
        <f>IFERROR(INDEX('3 - Land Summary'!$G$21:$G$120,(MATCH(C118,'3 - Land Summary'!$C$21:$C$120,0))),"")</f>
        <v/>
      </c>
      <c r="I118" s="669" t="str">
        <f>IFERROR(INDEX('3 - Land Summary'!$I$21:$I$120,(MATCH(C118,'3 - Land Summary'!$C$21:$C$120,0))),"")</f>
        <v/>
      </c>
      <c r="J118" s="669" t="str">
        <f t="shared" si="4"/>
        <v/>
      </c>
      <c r="K118" s="670" t="str">
        <f t="shared" si="6"/>
        <v/>
      </c>
      <c r="L118" s="579"/>
      <c r="M118" s="579"/>
      <c r="N118" s="632"/>
      <c r="O118" s="582" t="str">
        <f>IFERROR(VLOOKUP(D118,'Species List'!$D$10:$E$46,2,FALSE)*J118,"")</f>
        <v/>
      </c>
      <c r="P118" s="583" t="str">
        <f>IFERROR(VLOOKUP(D118,'Species List'!$D$51:$E$89,2,FALSE)*J118,"")</f>
        <v/>
      </c>
      <c r="Q118" s="583" t="str">
        <f>IFERROR(VLOOKUP(D118,'Species List'!$D$95:$E$102,2,FALSE)*J118,"")</f>
        <v/>
      </c>
      <c r="R118" s="583" t="str">
        <f>IFERROR(VLOOKUP(D118,'Species List'!$I$10:$J$11,2,FALSE)*J118,"")</f>
        <v/>
      </c>
      <c r="S118" s="584" t="str">
        <f>IFERROR(VLOOKUP(D118,'Species List'!$I$16:$J$61,2,FALSE)*J118,"")</f>
        <v/>
      </c>
      <c r="T118" s="584" t="str">
        <f>IFERROR(VLOOKUP(D118,'Species List'!$I$66:$J$66,2,FALSE)*J118,"")</f>
        <v/>
      </c>
      <c r="U118" s="584" t="str">
        <f>IFERROR(VLOOKUP(D118,'Species List'!$I$71:$J$82,2,FALSE)*J118,"")</f>
        <v/>
      </c>
      <c r="V118" s="585">
        <f t="shared" si="5"/>
        <v>0</v>
      </c>
      <c r="W118" s="534"/>
      <c r="X118" s="534"/>
      <c r="Y118" s="534"/>
      <c r="Z118" s="534"/>
      <c r="AA118" s="534"/>
      <c r="AB118" s="534"/>
      <c r="AC118" s="659" t="str">
        <f>IFERROR(INDEX('3 - Land Summary'!$B$21:$B$120,(MATCH(AD118,'3 - Land Summary'!$C$21:$C$120,0))),"")</f>
        <v/>
      </c>
      <c r="AD118" s="629"/>
      <c r="AE118" s="586"/>
      <c r="AF118" s="587"/>
      <c r="AG118" s="586"/>
    </row>
    <row r="119" spans="2:33" ht="30" customHeight="1" x14ac:dyDescent="0.2">
      <c r="B119" s="668" t="str">
        <f>IFERROR(INDEX('3 - Land Summary'!$B$21:$B$120,(MATCH('4 - Species Breakdown'!$V119,'3 - Land Summary'!$C$21:$C$120,0))),"")</f>
        <v/>
      </c>
      <c r="C119" s="632"/>
      <c r="D119" s="579"/>
      <c r="E119" s="676" t="str">
        <f>IF(OR(COUNTIF('Look Up Data'!$D$149:$D$203,D119),COUNTIF('Look Up Data'!$D$149:$D$203,AE119)),"YES","NO")</f>
        <v>NO</v>
      </c>
      <c r="F119" s="580"/>
      <c r="G119" s="581"/>
      <c r="H119" s="669" t="str">
        <f>IFERROR(INDEX('3 - Land Summary'!$G$21:$G$120,(MATCH(C119,'3 - Land Summary'!$C$21:$C$120,0))),"")</f>
        <v/>
      </c>
      <c r="I119" s="669" t="str">
        <f>IFERROR(INDEX('3 - Land Summary'!$I$21:$I$120,(MATCH(C119,'3 - Land Summary'!$C$21:$C$120,0))),"")</f>
        <v/>
      </c>
      <c r="J119" s="669" t="str">
        <f t="shared" si="4"/>
        <v/>
      </c>
      <c r="K119" s="670" t="str">
        <f t="shared" si="6"/>
        <v/>
      </c>
      <c r="L119" s="579"/>
      <c r="M119" s="579"/>
      <c r="N119" s="632"/>
      <c r="O119" s="582" t="str">
        <f>IFERROR(VLOOKUP(D119,'Species List'!$D$10:$E$46,2,FALSE)*J119,"")</f>
        <v/>
      </c>
      <c r="P119" s="583" t="str">
        <f>IFERROR(VLOOKUP(D119,'Species List'!$D$51:$E$89,2,FALSE)*J119,"")</f>
        <v/>
      </c>
      <c r="Q119" s="583" t="str">
        <f>IFERROR(VLOOKUP(D119,'Species List'!$D$95:$E$102,2,FALSE)*J119,"")</f>
        <v/>
      </c>
      <c r="R119" s="583" t="str">
        <f>IFERROR(VLOOKUP(D119,'Species List'!$I$10:$J$11,2,FALSE)*J119,"")</f>
        <v/>
      </c>
      <c r="S119" s="584" t="str">
        <f>IFERROR(VLOOKUP(D119,'Species List'!$I$16:$J$61,2,FALSE)*J119,"")</f>
        <v/>
      </c>
      <c r="T119" s="584" t="str">
        <f>IFERROR(VLOOKUP(D119,'Species List'!$I$66:$J$66,2,FALSE)*J119,"")</f>
        <v/>
      </c>
      <c r="U119" s="584" t="str">
        <f>IFERROR(VLOOKUP(D119,'Species List'!$I$71:$J$82,2,FALSE)*J119,"")</f>
        <v/>
      </c>
      <c r="V119" s="585">
        <f t="shared" si="5"/>
        <v>0</v>
      </c>
      <c r="W119" s="534"/>
      <c r="X119" s="534"/>
      <c r="Y119" s="534"/>
      <c r="Z119" s="534"/>
      <c r="AA119" s="534"/>
      <c r="AB119" s="534"/>
      <c r="AC119" s="659" t="str">
        <f>IFERROR(INDEX('3 - Land Summary'!$B$21:$B$120,(MATCH(AD119,'3 - Land Summary'!$C$21:$C$120,0))),"")</f>
        <v/>
      </c>
      <c r="AD119" s="629"/>
      <c r="AE119" s="586"/>
      <c r="AF119" s="587"/>
      <c r="AG119" s="586"/>
    </row>
    <row r="120" spans="2:33" ht="30" customHeight="1" x14ac:dyDescent="0.2">
      <c r="B120" s="668" t="str">
        <f>IFERROR(INDEX('3 - Land Summary'!$B$21:$B$120,(MATCH('4 - Species Breakdown'!$V120,'3 - Land Summary'!$C$21:$C$120,0))),"")</f>
        <v/>
      </c>
      <c r="C120" s="632"/>
      <c r="D120" s="579"/>
      <c r="E120" s="676" t="str">
        <f>IF(OR(COUNTIF('Look Up Data'!$D$149:$D$203,D120),COUNTIF('Look Up Data'!$D$149:$D$203,AE120)),"YES","NO")</f>
        <v>NO</v>
      </c>
      <c r="F120" s="580"/>
      <c r="G120" s="581"/>
      <c r="H120" s="669" t="str">
        <f>IFERROR(INDEX('3 - Land Summary'!$G$21:$G$120,(MATCH(C120,'3 - Land Summary'!$C$21:$C$120,0))),"")</f>
        <v/>
      </c>
      <c r="I120" s="669" t="str">
        <f>IFERROR(INDEX('3 - Land Summary'!$I$21:$I$120,(MATCH(C120,'3 - Land Summary'!$C$21:$C$120,0))),"")</f>
        <v/>
      </c>
      <c r="J120" s="669" t="str">
        <f t="shared" si="4"/>
        <v/>
      </c>
      <c r="K120" s="670" t="str">
        <f t="shared" si="6"/>
        <v/>
      </c>
      <c r="L120" s="579"/>
      <c r="M120" s="579"/>
      <c r="N120" s="632"/>
      <c r="O120" s="582" t="str">
        <f>IFERROR(VLOOKUP(D120,'Species List'!$D$10:$E$46,2,FALSE)*J120,"")</f>
        <v/>
      </c>
      <c r="P120" s="583" t="str">
        <f>IFERROR(VLOOKUP(D120,'Species List'!$D$51:$E$89,2,FALSE)*J120,"")</f>
        <v/>
      </c>
      <c r="Q120" s="583" t="str">
        <f>IFERROR(VLOOKUP(D120,'Species List'!$D$95:$E$102,2,FALSE)*J120,"")</f>
        <v/>
      </c>
      <c r="R120" s="583" t="str">
        <f>IFERROR(VLOOKUP(D120,'Species List'!$I$10:$J$11,2,FALSE)*J120,"")</f>
        <v/>
      </c>
      <c r="S120" s="584" t="str">
        <f>IFERROR(VLOOKUP(D120,'Species List'!$I$16:$J$61,2,FALSE)*J120,"")</f>
        <v/>
      </c>
      <c r="T120" s="584" t="str">
        <f>IFERROR(VLOOKUP(D120,'Species List'!$I$66:$J$66,2,FALSE)*J120,"")</f>
        <v/>
      </c>
      <c r="U120" s="584" t="str">
        <f>IFERROR(VLOOKUP(D120,'Species List'!$I$71:$J$82,2,FALSE)*J120,"")</f>
        <v/>
      </c>
      <c r="V120" s="585">
        <f t="shared" si="5"/>
        <v>0</v>
      </c>
      <c r="W120" s="534"/>
      <c r="X120" s="534"/>
      <c r="Y120" s="534"/>
      <c r="Z120" s="534"/>
      <c r="AA120" s="534"/>
      <c r="AB120" s="534"/>
      <c r="AC120" s="659" t="str">
        <f>IFERROR(INDEX('3 - Land Summary'!$B$21:$B$120,(MATCH(AD120,'3 - Land Summary'!$C$21:$C$120,0))),"")</f>
        <v/>
      </c>
      <c r="AD120" s="629"/>
      <c r="AE120" s="586"/>
      <c r="AF120" s="587"/>
      <c r="AG120" s="586"/>
    </row>
    <row r="121" spans="2:33" ht="30" customHeight="1" x14ac:dyDescent="0.2">
      <c r="B121" s="668" t="str">
        <f>IFERROR(INDEX('3 - Land Summary'!$B$21:$B$120,(MATCH('4 - Species Breakdown'!$V121,'3 - Land Summary'!$C$21:$C$120,0))),"")</f>
        <v/>
      </c>
      <c r="C121" s="632"/>
      <c r="D121" s="579"/>
      <c r="E121" s="676" t="str">
        <f>IF(OR(COUNTIF('Look Up Data'!$D$149:$D$203,D121),COUNTIF('Look Up Data'!$D$149:$D$203,AE121)),"YES","NO")</f>
        <v>NO</v>
      </c>
      <c r="F121" s="580"/>
      <c r="G121" s="581"/>
      <c r="H121" s="669" t="str">
        <f>IFERROR(INDEX('3 - Land Summary'!$G$21:$G$120,(MATCH(C121,'3 - Land Summary'!$C$21:$C$120,0))),"")</f>
        <v/>
      </c>
      <c r="I121" s="669" t="str">
        <f>IFERROR(INDEX('3 - Land Summary'!$I$21:$I$120,(MATCH(C121,'3 - Land Summary'!$C$21:$C$120,0))),"")</f>
        <v/>
      </c>
      <c r="J121" s="669" t="str">
        <f t="shared" si="4"/>
        <v/>
      </c>
      <c r="K121" s="670" t="str">
        <f t="shared" si="6"/>
        <v/>
      </c>
      <c r="L121" s="579"/>
      <c r="M121" s="579"/>
      <c r="N121" s="632"/>
      <c r="O121" s="582" t="str">
        <f>IFERROR(VLOOKUP(D121,'Species List'!$D$10:$E$46,2,FALSE)*J121,"")</f>
        <v/>
      </c>
      <c r="P121" s="583" t="str">
        <f>IFERROR(VLOOKUP(D121,'Species List'!$D$51:$E$89,2,FALSE)*J121,"")</f>
        <v/>
      </c>
      <c r="Q121" s="583" t="str">
        <f>IFERROR(VLOOKUP(D121,'Species List'!$D$95:$E$102,2,FALSE)*J121,"")</f>
        <v/>
      </c>
      <c r="R121" s="583" t="str">
        <f>IFERROR(VLOOKUP(D121,'Species List'!$I$10:$J$11,2,FALSE)*J121,"")</f>
        <v/>
      </c>
      <c r="S121" s="584" t="str">
        <f>IFERROR(VLOOKUP(D121,'Species List'!$I$16:$J$61,2,FALSE)*J121,"")</f>
        <v/>
      </c>
      <c r="T121" s="584" t="str">
        <f>IFERROR(VLOOKUP(D121,'Species List'!$I$66:$J$66,2,FALSE)*J121,"")</f>
        <v/>
      </c>
      <c r="U121" s="584" t="str">
        <f>IFERROR(VLOOKUP(D121,'Species List'!$I$71:$J$82,2,FALSE)*J121,"")</f>
        <v/>
      </c>
      <c r="V121" s="585">
        <f t="shared" si="5"/>
        <v>0</v>
      </c>
      <c r="W121" s="534"/>
      <c r="X121" s="534"/>
      <c r="Y121" s="534"/>
      <c r="Z121" s="534"/>
      <c r="AA121" s="534"/>
      <c r="AB121" s="534"/>
      <c r="AC121" s="659" t="str">
        <f>IFERROR(INDEX('3 - Land Summary'!$B$21:$B$120,(MATCH(AD121,'3 - Land Summary'!$C$21:$C$120,0))),"")</f>
        <v/>
      </c>
      <c r="AD121" s="629"/>
      <c r="AE121" s="586"/>
      <c r="AF121" s="587"/>
      <c r="AG121" s="586"/>
    </row>
    <row r="122" spans="2:33" ht="30" customHeight="1" x14ac:dyDescent="0.2">
      <c r="B122" s="668" t="str">
        <f>IFERROR(INDEX('3 - Land Summary'!$B$21:$B$120,(MATCH('4 - Species Breakdown'!$V122,'3 - Land Summary'!$C$21:$C$120,0))),"")</f>
        <v/>
      </c>
      <c r="C122" s="632"/>
      <c r="D122" s="579"/>
      <c r="E122" s="676" t="str">
        <f>IF(OR(COUNTIF('Look Up Data'!$D$149:$D$203,D122),COUNTIF('Look Up Data'!$D$149:$D$203,AE122)),"YES","NO")</f>
        <v>NO</v>
      </c>
      <c r="F122" s="580"/>
      <c r="G122" s="581"/>
      <c r="H122" s="669" t="str">
        <f>IFERROR(INDEX('3 - Land Summary'!$G$21:$G$120,(MATCH(C122,'3 - Land Summary'!$C$21:$C$120,0))),"")</f>
        <v/>
      </c>
      <c r="I122" s="669" t="str">
        <f>IFERROR(INDEX('3 - Land Summary'!$I$21:$I$120,(MATCH(C122,'3 - Land Summary'!$C$21:$C$120,0))),"")</f>
        <v/>
      </c>
      <c r="J122" s="669" t="str">
        <f t="shared" si="4"/>
        <v/>
      </c>
      <c r="K122" s="670" t="str">
        <f t="shared" si="6"/>
        <v/>
      </c>
      <c r="L122" s="579"/>
      <c r="M122" s="579"/>
      <c r="N122" s="632"/>
      <c r="O122" s="582" t="str">
        <f>IFERROR(VLOOKUP(D122,'Species List'!$D$10:$E$46,2,FALSE)*J122,"")</f>
        <v/>
      </c>
      <c r="P122" s="583" t="str">
        <f>IFERROR(VLOOKUP(D122,'Species List'!$D$51:$E$89,2,FALSE)*J122,"")</f>
        <v/>
      </c>
      <c r="Q122" s="583" t="str">
        <f>IFERROR(VLOOKUP(D122,'Species List'!$D$95:$E$102,2,FALSE)*J122,"")</f>
        <v/>
      </c>
      <c r="R122" s="583" t="str">
        <f>IFERROR(VLOOKUP(D122,'Species List'!$I$10:$J$11,2,FALSE)*J122,"")</f>
        <v/>
      </c>
      <c r="S122" s="584" t="str">
        <f>IFERROR(VLOOKUP(D122,'Species List'!$I$16:$J$61,2,FALSE)*J122,"")</f>
        <v/>
      </c>
      <c r="T122" s="584" t="str">
        <f>IFERROR(VLOOKUP(D122,'Species List'!$I$66:$J$66,2,FALSE)*J122,"")</f>
        <v/>
      </c>
      <c r="U122" s="584" t="str">
        <f>IFERROR(VLOOKUP(D122,'Species List'!$I$71:$J$82,2,FALSE)*J122,"")</f>
        <v/>
      </c>
      <c r="V122" s="585">
        <f t="shared" si="5"/>
        <v>0</v>
      </c>
      <c r="W122" s="534"/>
      <c r="X122" s="534"/>
      <c r="Y122" s="534"/>
      <c r="Z122" s="534"/>
      <c r="AA122" s="534"/>
      <c r="AB122" s="534"/>
      <c r="AC122" s="659" t="str">
        <f>IFERROR(INDEX('3 - Land Summary'!$B$21:$B$120,(MATCH(AD122,'3 - Land Summary'!$C$21:$C$120,0))),"")</f>
        <v/>
      </c>
      <c r="AD122" s="629"/>
      <c r="AE122" s="586"/>
      <c r="AF122" s="587"/>
      <c r="AG122" s="586"/>
    </row>
    <row r="123" spans="2:33" ht="30" customHeight="1" x14ac:dyDescent="0.2">
      <c r="B123" s="668" t="str">
        <f>IFERROR(INDEX('3 - Land Summary'!$B$21:$B$120,(MATCH('4 - Species Breakdown'!$V123,'3 - Land Summary'!$C$21:$C$120,0))),"")</f>
        <v/>
      </c>
      <c r="C123" s="632"/>
      <c r="D123" s="579"/>
      <c r="E123" s="676" t="str">
        <f>IF(OR(COUNTIF('Look Up Data'!$D$149:$D$203,D123),COUNTIF('Look Up Data'!$D$149:$D$203,AE123)),"YES","NO")</f>
        <v>NO</v>
      </c>
      <c r="F123" s="580"/>
      <c r="G123" s="581"/>
      <c r="H123" s="669" t="str">
        <f>IFERROR(INDEX('3 - Land Summary'!$G$21:$G$120,(MATCH(C123,'3 - Land Summary'!$C$21:$C$120,0))),"")</f>
        <v/>
      </c>
      <c r="I123" s="669" t="str">
        <f>IFERROR(INDEX('3 - Land Summary'!$I$21:$I$120,(MATCH(C123,'3 - Land Summary'!$C$21:$C$120,0))),"")</f>
        <v/>
      </c>
      <c r="J123" s="669" t="str">
        <f t="shared" si="4"/>
        <v/>
      </c>
      <c r="K123" s="670" t="str">
        <f t="shared" si="6"/>
        <v/>
      </c>
      <c r="L123" s="579"/>
      <c r="M123" s="579"/>
      <c r="N123" s="632"/>
      <c r="O123" s="582" t="str">
        <f>IFERROR(VLOOKUP(D123,'Species List'!$D$10:$E$46,2,FALSE)*J123,"")</f>
        <v/>
      </c>
      <c r="P123" s="583" t="str">
        <f>IFERROR(VLOOKUP(D123,'Species List'!$D$51:$E$89,2,FALSE)*J123,"")</f>
        <v/>
      </c>
      <c r="Q123" s="583" t="str">
        <f>IFERROR(VLOOKUP(D123,'Species List'!$D$95:$E$102,2,FALSE)*J123,"")</f>
        <v/>
      </c>
      <c r="R123" s="583" t="str">
        <f>IFERROR(VLOOKUP(D123,'Species List'!$I$10:$J$11,2,FALSE)*J123,"")</f>
        <v/>
      </c>
      <c r="S123" s="584" t="str">
        <f>IFERROR(VLOOKUP(D123,'Species List'!$I$16:$J$61,2,FALSE)*J123,"")</f>
        <v/>
      </c>
      <c r="T123" s="584" t="str">
        <f>IFERROR(VLOOKUP(D123,'Species List'!$I$66:$J$66,2,FALSE)*J123,"")</f>
        <v/>
      </c>
      <c r="U123" s="584" t="str">
        <f>IFERROR(VLOOKUP(D123,'Species List'!$I$71:$J$82,2,FALSE)*J123,"")</f>
        <v/>
      </c>
      <c r="V123" s="585">
        <f t="shared" si="5"/>
        <v>0</v>
      </c>
      <c r="W123" s="534"/>
      <c r="X123" s="534"/>
      <c r="Y123" s="534"/>
      <c r="Z123" s="534"/>
      <c r="AA123" s="534"/>
      <c r="AB123" s="534"/>
      <c r="AC123" s="659" t="str">
        <f>IFERROR(INDEX('3 - Land Summary'!$B$21:$B$120,(MATCH(AD123,'3 - Land Summary'!$C$21:$C$120,0))),"")</f>
        <v/>
      </c>
      <c r="AD123" s="629"/>
      <c r="AE123" s="586"/>
      <c r="AF123" s="587"/>
      <c r="AG123" s="586"/>
    </row>
    <row r="124" spans="2:33" ht="30" customHeight="1" x14ac:dyDescent="0.2">
      <c r="B124" s="668" t="str">
        <f>IFERROR(INDEX('3 - Land Summary'!$B$21:$B$120,(MATCH('4 - Species Breakdown'!$V124,'3 - Land Summary'!$C$21:$C$120,0))),"")</f>
        <v/>
      </c>
      <c r="C124" s="632"/>
      <c r="D124" s="579"/>
      <c r="E124" s="676" t="str">
        <f>IF(OR(COUNTIF('Look Up Data'!$D$149:$D$203,D124),COUNTIF('Look Up Data'!$D$149:$D$203,AE124)),"YES","NO")</f>
        <v>NO</v>
      </c>
      <c r="F124" s="580"/>
      <c r="G124" s="581"/>
      <c r="H124" s="669" t="str">
        <f>IFERROR(INDEX('3 - Land Summary'!$G$21:$G$120,(MATCH(C124,'3 - Land Summary'!$C$21:$C$120,0))),"")</f>
        <v/>
      </c>
      <c r="I124" s="669" t="str">
        <f>IFERROR(INDEX('3 - Land Summary'!$I$21:$I$120,(MATCH(C124,'3 - Land Summary'!$C$21:$C$120,0))),"")</f>
        <v/>
      </c>
      <c r="J124" s="669" t="str">
        <f t="shared" si="4"/>
        <v/>
      </c>
      <c r="K124" s="670" t="str">
        <f t="shared" si="6"/>
        <v/>
      </c>
      <c r="L124" s="579"/>
      <c r="M124" s="579"/>
      <c r="N124" s="632"/>
      <c r="O124" s="582" t="str">
        <f>IFERROR(VLOOKUP(D124,'Species List'!$D$10:$E$46,2,FALSE)*J124,"")</f>
        <v/>
      </c>
      <c r="P124" s="583" t="str">
        <f>IFERROR(VLOOKUP(D124,'Species List'!$D$51:$E$89,2,FALSE)*J124,"")</f>
        <v/>
      </c>
      <c r="Q124" s="583" t="str">
        <f>IFERROR(VLOOKUP(D124,'Species List'!$D$95:$E$102,2,FALSE)*J124,"")</f>
        <v/>
      </c>
      <c r="R124" s="583" t="str">
        <f>IFERROR(VLOOKUP(D124,'Species List'!$I$10:$J$11,2,FALSE)*J124,"")</f>
        <v/>
      </c>
      <c r="S124" s="584" t="str">
        <f>IFERROR(VLOOKUP(D124,'Species List'!$I$16:$J$61,2,FALSE)*J124,"")</f>
        <v/>
      </c>
      <c r="T124" s="584" t="str">
        <f>IFERROR(VLOOKUP(D124,'Species List'!$I$66:$J$66,2,FALSE)*J124,"")</f>
        <v/>
      </c>
      <c r="U124" s="584" t="str">
        <f>IFERROR(VLOOKUP(D124,'Species List'!$I$71:$J$82,2,FALSE)*J124,"")</f>
        <v/>
      </c>
      <c r="V124" s="585">
        <f t="shared" si="5"/>
        <v>0</v>
      </c>
      <c r="W124" s="534"/>
      <c r="X124" s="534"/>
      <c r="Y124" s="534"/>
      <c r="Z124" s="534"/>
      <c r="AA124" s="534"/>
      <c r="AB124" s="534"/>
      <c r="AC124" s="659" t="str">
        <f>IFERROR(INDEX('3 - Land Summary'!$B$21:$B$120,(MATCH(AD124,'3 - Land Summary'!$C$21:$C$120,0))),"")</f>
        <v/>
      </c>
      <c r="AD124" s="629"/>
      <c r="AE124" s="586"/>
      <c r="AF124" s="587"/>
      <c r="AG124" s="586"/>
    </row>
    <row r="125" spans="2:33" ht="30" customHeight="1" x14ac:dyDescent="0.2">
      <c r="B125" s="668" t="str">
        <f>IFERROR(INDEX('3 - Land Summary'!$B$21:$B$120,(MATCH('4 - Species Breakdown'!$V125,'3 - Land Summary'!$C$21:$C$120,0))),"")</f>
        <v/>
      </c>
      <c r="C125" s="632"/>
      <c r="D125" s="579"/>
      <c r="E125" s="676" t="str">
        <f>IF(OR(COUNTIF('Look Up Data'!$D$149:$D$203,D125),COUNTIF('Look Up Data'!$D$149:$D$203,AE125)),"YES","NO")</f>
        <v>NO</v>
      </c>
      <c r="F125" s="580"/>
      <c r="G125" s="581"/>
      <c r="H125" s="669" t="str">
        <f>IFERROR(INDEX('3 - Land Summary'!$G$21:$G$120,(MATCH(C125,'3 - Land Summary'!$C$21:$C$120,0))),"")</f>
        <v/>
      </c>
      <c r="I125" s="669" t="str">
        <f>IFERROR(INDEX('3 - Land Summary'!$I$21:$I$120,(MATCH(C125,'3 - Land Summary'!$C$21:$C$120,0))),"")</f>
        <v/>
      </c>
      <c r="J125" s="669" t="str">
        <f t="shared" si="4"/>
        <v/>
      </c>
      <c r="K125" s="670" t="str">
        <f t="shared" si="6"/>
        <v/>
      </c>
      <c r="L125" s="579"/>
      <c r="M125" s="579"/>
      <c r="N125" s="632"/>
      <c r="O125" s="582" t="str">
        <f>IFERROR(VLOOKUP(D125,'Species List'!$D$10:$E$46,2,FALSE)*J125,"")</f>
        <v/>
      </c>
      <c r="P125" s="583" t="str">
        <f>IFERROR(VLOOKUP(D125,'Species List'!$D$51:$E$89,2,FALSE)*J125,"")</f>
        <v/>
      </c>
      <c r="Q125" s="583" t="str">
        <f>IFERROR(VLOOKUP(D125,'Species List'!$D$95:$E$102,2,FALSE)*J125,"")</f>
        <v/>
      </c>
      <c r="R125" s="583" t="str">
        <f>IFERROR(VLOOKUP(D125,'Species List'!$I$10:$J$11,2,FALSE)*J125,"")</f>
        <v/>
      </c>
      <c r="S125" s="584" t="str">
        <f>IFERROR(VLOOKUP(D125,'Species List'!$I$16:$J$61,2,FALSE)*J125,"")</f>
        <v/>
      </c>
      <c r="T125" s="584" t="str">
        <f>IFERROR(VLOOKUP(D125,'Species List'!$I$66:$J$66,2,FALSE)*J125,"")</f>
        <v/>
      </c>
      <c r="U125" s="584" t="str">
        <f>IFERROR(VLOOKUP(D125,'Species List'!$I$71:$J$82,2,FALSE)*J125,"")</f>
        <v/>
      </c>
      <c r="V125" s="585">
        <f t="shared" si="5"/>
        <v>0</v>
      </c>
      <c r="W125" s="534"/>
      <c r="X125" s="534"/>
      <c r="Y125" s="534"/>
      <c r="Z125" s="534"/>
      <c r="AA125" s="534"/>
      <c r="AB125" s="534"/>
      <c r="AC125" s="659" t="str">
        <f>IFERROR(INDEX('3 - Land Summary'!$B$21:$B$120,(MATCH(AD125,'3 - Land Summary'!$C$21:$C$120,0))),"")</f>
        <v/>
      </c>
      <c r="AD125" s="629"/>
      <c r="AE125" s="586"/>
      <c r="AF125" s="587"/>
      <c r="AG125" s="586"/>
    </row>
    <row r="126" spans="2:33" ht="30" customHeight="1" x14ac:dyDescent="0.2">
      <c r="B126" s="668" t="str">
        <f>IFERROR(INDEX('3 - Land Summary'!$B$21:$B$120,(MATCH('4 - Species Breakdown'!$V126,'3 - Land Summary'!$C$21:$C$120,0))),"")</f>
        <v/>
      </c>
      <c r="C126" s="632"/>
      <c r="D126" s="579"/>
      <c r="E126" s="676" t="str">
        <f>IF(OR(COUNTIF('Look Up Data'!$D$149:$D$203,D126),COUNTIF('Look Up Data'!$D$149:$D$203,AE126)),"YES","NO")</f>
        <v>NO</v>
      </c>
      <c r="F126" s="580"/>
      <c r="G126" s="581"/>
      <c r="H126" s="669" t="str">
        <f>IFERROR(INDEX('3 - Land Summary'!$G$21:$G$120,(MATCH(C126,'3 - Land Summary'!$C$21:$C$120,0))),"")</f>
        <v/>
      </c>
      <c r="I126" s="669" t="str">
        <f>IFERROR(INDEX('3 - Land Summary'!$I$21:$I$120,(MATCH(C126,'3 - Land Summary'!$C$21:$C$120,0))),"")</f>
        <v/>
      </c>
      <c r="J126" s="669" t="str">
        <f t="shared" si="4"/>
        <v/>
      </c>
      <c r="K126" s="670" t="str">
        <f t="shared" si="6"/>
        <v/>
      </c>
      <c r="L126" s="579"/>
      <c r="M126" s="579"/>
      <c r="N126" s="632"/>
      <c r="O126" s="582" t="str">
        <f>IFERROR(VLOOKUP(D126,'Species List'!$D$10:$E$46,2,FALSE)*J126,"")</f>
        <v/>
      </c>
      <c r="P126" s="583" t="str">
        <f>IFERROR(VLOOKUP(D126,'Species List'!$D$51:$E$89,2,FALSE)*J126,"")</f>
        <v/>
      </c>
      <c r="Q126" s="583" t="str">
        <f>IFERROR(VLOOKUP(D126,'Species List'!$D$95:$E$102,2,FALSE)*J126,"")</f>
        <v/>
      </c>
      <c r="R126" s="583" t="str">
        <f>IFERROR(VLOOKUP(D126,'Species List'!$I$10:$J$11,2,FALSE)*J126,"")</f>
        <v/>
      </c>
      <c r="S126" s="584" t="str">
        <f>IFERROR(VLOOKUP(D126,'Species List'!$I$16:$J$61,2,FALSE)*J126,"")</f>
        <v/>
      </c>
      <c r="T126" s="584" t="str">
        <f>IFERROR(VLOOKUP(D126,'Species List'!$I$66:$J$66,2,FALSE)*J126,"")</f>
        <v/>
      </c>
      <c r="U126" s="584" t="str">
        <f>IFERROR(VLOOKUP(D126,'Species List'!$I$71:$J$82,2,FALSE)*J126,"")</f>
        <v/>
      </c>
      <c r="V126" s="585">
        <f t="shared" si="5"/>
        <v>0</v>
      </c>
      <c r="W126" s="534"/>
      <c r="X126" s="534"/>
      <c r="Y126" s="534"/>
      <c r="Z126" s="534"/>
      <c r="AA126" s="534"/>
      <c r="AB126" s="534"/>
      <c r="AC126" s="659" t="str">
        <f>IFERROR(INDEX('3 - Land Summary'!$B$21:$B$120,(MATCH(AD126,'3 - Land Summary'!$C$21:$C$120,0))),"")</f>
        <v/>
      </c>
      <c r="AD126" s="629"/>
      <c r="AE126" s="586"/>
      <c r="AF126" s="587"/>
      <c r="AG126" s="586"/>
    </row>
    <row r="127" spans="2:33" ht="30" customHeight="1" x14ac:dyDescent="0.2">
      <c r="B127" s="668" t="str">
        <f>IFERROR(INDEX('3 - Land Summary'!$B$21:$B$120,(MATCH('4 - Species Breakdown'!$V127,'3 - Land Summary'!$C$21:$C$120,0))),"")</f>
        <v/>
      </c>
      <c r="C127" s="632"/>
      <c r="D127" s="579"/>
      <c r="E127" s="676" t="str">
        <f>IF(OR(COUNTIF('Look Up Data'!$D$149:$D$203,D127),COUNTIF('Look Up Data'!$D$149:$D$203,AE127)),"YES","NO")</f>
        <v>NO</v>
      </c>
      <c r="F127" s="580"/>
      <c r="G127" s="581"/>
      <c r="H127" s="669" t="str">
        <f>IFERROR(INDEX('3 - Land Summary'!$G$21:$G$120,(MATCH(C127,'3 - Land Summary'!$C$21:$C$120,0))),"")</f>
        <v/>
      </c>
      <c r="I127" s="669" t="str">
        <f>IFERROR(INDEX('3 - Land Summary'!$I$21:$I$120,(MATCH(C127,'3 - Land Summary'!$C$21:$C$120,0))),"")</f>
        <v/>
      </c>
      <c r="J127" s="669" t="str">
        <f t="shared" si="4"/>
        <v/>
      </c>
      <c r="K127" s="670" t="str">
        <f t="shared" si="6"/>
        <v/>
      </c>
      <c r="L127" s="579"/>
      <c r="M127" s="579"/>
      <c r="N127" s="632"/>
      <c r="O127" s="582" t="str">
        <f>IFERROR(VLOOKUP(D127,'Species List'!$D$10:$E$46,2,FALSE)*J127,"")</f>
        <v/>
      </c>
      <c r="P127" s="583" t="str">
        <f>IFERROR(VLOOKUP(D127,'Species List'!$D$51:$E$89,2,FALSE)*J127,"")</f>
        <v/>
      </c>
      <c r="Q127" s="583" t="str">
        <f>IFERROR(VLOOKUP(D127,'Species List'!$D$95:$E$102,2,FALSE)*J127,"")</f>
        <v/>
      </c>
      <c r="R127" s="583" t="str">
        <f>IFERROR(VLOOKUP(D127,'Species List'!$I$10:$J$11,2,FALSE)*J127,"")</f>
        <v/>
      </c>
      <c r="S127" s="584" t="str">
        <f>IFERROR(VLOOKUP(D127,'Species List'!$I$16:$J$61,2,FALSE)*J127,"")</f>
        <v/>
      </c>
      <c r="T127" s="584" t="str">
        <f>IFERROR(VLOOKUP(D127,'Species List'!$I$66:$J$66,2,FALSE)*J127,"")</f>
        <v/>
      </c>
      <c r="U127" s="584" t="str">
        <f>IFERROR(VLOOKUP(D127,'Species List'!$I$71:$J$82,2,FALSE)*J127,"")</f>
        <v/>
      </c>
      <c r="V127" s="585">
        <f t="shared" si="5"/>
        <v>0</v>
      </c>
      <c r="W127" s="534"/>
      <c r="X127" s="534"/>
      <c r="Y127" s="534"/>
      <c r="Z127" s="534"/>
      <c r="AA127" s="534"/>
      <c r="AB127" s="534"/>
      <c r="AC127" s="659" t="str">
        <f>IFERROR(INDEX('3 - Land Summary'!$B$21:$B$120,(MATCH(AD127,'3 - Land Summary'!$C$21:$C$120,0))),"")</f>
        <v/>
      </c>
      <c r="AD127" s="629"/>
      <c r="AE127" s="586"/>
      <c r="AF127" s="587"/>
      <c r="AG127" s="586"/>
    </row>
    <row r="128" spans="2:33" ht="30" customHeight="1" x14ac:dyDescent="0.2">
      <c r="B128" s="668" t="str">
        <f>IFERROR(INDEX('3 - Land Summary'!$B$21:$B$120,(MATCH('4 - Species Breakdown'!$V128,'3 - Land Summary'!$C$21:$C$120,0))),"")</f>
        <v/>
      </c>
      <c r="C128" s="632"/>
      <c r="D128" s="579"/>
      <c r="E128" s="676" t="str">
        <f>IF(OR(COUNTIF('Look Up Data'!$D$149:$D$203,D128),COUNTIF('Look Up Data'!$D$149:$D$203,AE128)),"YES","NO")</f>
        <v>NO</v>
      </c>
      <c r="F128" s="580"/>
      <c r="G128" s="581"/>
      <c r="H128" s="669" t="str">
        <f>IFERROR(INDEX('3 - Land Summary'!$G$21:$G$120,(MATCH(C128,'3 - Land Summary'!$C$21:$C$120,0))),"")</f>
        <v/>
      </c>
      <c r="I128" s="669" t="str">
        <f>IFERROR(INDEX('3 - Land Summary'!$I$21:$I$120,(MATCH(C128,'3 - Land Summary'!$C$21:$C$120,0))),"")</f>
        <v/>
      </c>
      <c r="J128" s="669" t="str">
        <f t="shared" si="4"/>
        <v/>
      </c>
      <c r="K128" s="670" t="str">
        <f t="shared" si="6"/>
        <v/>
      </c>
      <c r="L128" s="579"/>
      <c r="M128" s="579"/>
      <c r="N128" s="632"/>
      <c r="O128" s="582" t="str">
        <f>IFERROR(VLOOKUP(D128,'Species List'!$D$10:$E$46,2,FALSE)*J128,"")</f>
        <v/>
      </c>
      <c r="P128" s="583" t="str">
        <f>IFERROR(VLOOKUP(D128,'Species List'!$D$51:$E$89,2,FALSE)*J128,"")</f>
        <v/>
      </c>
      <c r="Q128" s="583" t="str">
        <f>IFERROR(VLOOKUP(D128,'Species List'!$D$95:$E$102,2,FALSE)*J128,"")</f>
        <v/>
      </c>
      <c r="R128" s="583" t="str">
        <f>IFERROR(VLOOKUP(D128,'Species List'!$I$10:$J$11,2,FALSE)*J128,"")</f>
        <v/>
      </c>
      <c r="S128" s="584" t="str">
        <f>IFERROR(VLOOKUP(D128,'Species List'!$I$16:$J$61,2,FALSE)*J128,"")</f>
        <v/>
      </c>
      <c r="T128" s="584" t="str">
        <f>IFERROR(VLOOKUP(D128,'Species List'!$I$66:$J$66,2,FALSE)*J128,"")</f>
        <v/>
      </c>
      <c r="U128" s="584" t="str">
        <f>IFERROR(VLOOKUP(D128,'Species List'!$I$71:$J$82,2,FALSE)*J128,"")</f>
        <v/>
      </c>
      <c r="V128" s="585">
        <f t="shared" si="5"/>
        <v>0</v>
      </c>
      <c r="W128" s="534"/>
      <c r="X128" s="534"/>
      <c r="Y128" s="534"/>
      <c r="Z128" s="534"/>
      <c r="AA128" s="534"/>
      <c r="AB128" s="534"/>
      <c r="AC128" s="659" t="str">
        <f>IFERROR(INDEX('3 - Land Summary'!$B$21:$B$120,(MATCH(AD128,'3 - Land Summary'!$C$21:$C$120,0))),"")</f>
        <v/>
      </c>
      <c r="AD128" s="629"/>
      <c r="AE128" s="586"/>
      <c r="AF128" s="587"/>
      <c r="AG128" s="586"/>
    </row>
    <row r="129" spans="2:33" ht="30" customHeight="1" x14ac:dyDescent="0.2">
      <c r="B129" s="668" t="str">
        <f>IFERROR(INDEX('3 - Land Summary'!$B$21:$B$120,(MATCH('4 - Species Breakdown'!$V129,'3 - Land Summary'!$C$21:$C$120,0))),"")</f>
        <v/>
      </c>
      <c r="C129" s="632"/>
      <c r="D129" s="579"/>
      <c r="E129" s="676" t="str">
        <f>IF(OR(COUNTIF('Look Up Data'!$D$149:$D$203,D129),COUNTIF('Look Up Data'!$D$149:$D$203,AE129)),"YES","NO")</f>
        <v>NO</v>
      </c>
      <c r="F129" s="580"/>
      <c r="G129" s="581"/>
      <c r="H129" s="669" t="str">
        <f>IFERROR(INDEX('3 - Land Summary'!$G$21:$G$120,(MATCH(C129,'3 - Land Summary'!$C$21:$C$120,0))),"")</f>
        <v/>
      </c>
      <c r="I129" s="669" t="str">
        <f>IFERROR(INDEX('3 - Land Summary'!$I$21:$I$120,(MATCH(C129,'3 - Land Summary'!$C$21:$C$120,0))),"")</f>
        <v/>
      </c>
      <c r="J129" s="669" t="str">
        <f t="shared" si="4"/>
        <v/>
      </c>
      <c r="K129" s="670" t="str">
        <f t="shared" si="6"/>
        <v/>
      </c>
      <c r="L129" s="579"/>
      <c r="M129" s="579"/>
      <c r="N129" s="632"/>
      <c r="O129" s="582" t="str">
        <f>IFERROR(VLOOKUP(D129,'Species List'!$D$10:$E$46,2,FALSE)*J129,"")</f>
        <v/>
      </c>
      <c r="P129" s="583" t="str">
        <f>IFERROR(VLOOKUP(D129,'Species List'!$D$51:$E$89,2,FALSE)*J129,"")</f>
        <v/>
      </c>
      <c r="Q129" s="583" t="str">
        <f>IFERROR(VLOOKUP(D129,'Species List'!$D$95:$E$102,2,FALSE)*J129,"")</f>
        <v/>
      </c>
      <c r="R129" s="583" t="str">
        <f>IFERROR(VLOOKUP(D129,'Species List'!$I$10:$J$11,2,FALSE)*J129,"")</f>
        <v/>
      </c>
      <c r="S129" s="584" t="str">
        <f>IFERROR(VLOOKUP(D129,'Species List'!$I$16:$J$61,2,FALSE)*J129,"")</f>
        <v/>
      </c>
      <c r="T129" s="584" t="str">
        <f>IFERROR(VLOOKUP(D129,'Species List'!$I$66:$J$66,2,FALSE)*J129,"")</f>
        <v/>
      </c>
      <c r="U129" s="584" t="str">
        <f>IFERROR(VLOOKUP(D129,'Species List'!$I$71:$J$82,2,FALSE)*J129,"")</f>
        <v/>
      </c>
      <c r="V129" s="585">
        <f t="shared" si="5"/>
        <v>0</v>
      </c>
      <c r="W129" s="534"/>
      <c r="X129" s="534"/>
      <c r="Y129" s="534"/>
      <c r="Z129" s="534"/>
      <c r="AA129" s="534"/>
      <c r="AB129" s="534"/>
      <c r="AC129" s="659" t="str">
        <f>IFERROR(INDEX('3 - Land Summary'!$B$21:$B$120,(MATCH(AD129,'3 - Land Summary'!$C$21:$C$120,0))),"")</f>
        <v/>
      </c>
      <c r="AD129" s="629"/>
      <c r="AE129" s="586"/>
      <c r="AF129" s="587"/>
      <c r="AG129" s="586"/>
    </row>
    <row r="130" spans="2:33" ht="30" customHeight="1" x14ac:dyDescent="0.2">
      <c r="B130" s="668" t="str">
        <f>IFERROR(INDEX('3 - Land Summary'!$B$21:$B$120,(MATCH('4 - Species Breakdown'!$V130,'3 - Land Summary'!$C$21:$C$120,0))),"")</f>
        <v/>
      </c>
      <c r="C130" s="632"/>
      <c r="D130" s="579"/>
      <c r="E130" s="676" t="str">
        <f>IF(OR(COUNTIF('Look Up Data'!$D$149:$D$203,D130),COUNTIF('Look Up Data'!$D$149:$D$203,AE130)),"YES","NO")</f>
        <v>NO</v>
      </c>
      <c r="F130" s="580"/>
      <c r="G130" s="581"/>
      <c r="H130" s="669" t="str">
        <f>IFERROR(INDEX('3 - Land Summary'!$G$21:$G$120,(MATCH(C130,'3 - Land Summary'!$C$21:$C$120,0))),"")</f>
        <v/>
      </c>
      <c r="I130" s="669" t="str">
        <f>IFERROR(INDEX('3 - Land Summary'!$I$21:$I$120,(MATCH(C130,'3 - Land Summary'!$C$21:$C$120,0))),"")</f>
        <v/>
      </c>
      <c r="J130" s="669" t="str">
        <f t="shared" si="4"/>
        <v/>
      </c>
      <c r="K130" s="670" t="str">
        <f t="shared" si="6"/>
        <v/>
      </c>
      <c r="L130" s="579"/>
      <c r="M130" s="579"/>
      <c r="N130" s="632"/>
      <c r="O130" s="582" t="str">
        <f>IFERROR(VLOOKUP(D130,'Species List'!$D$10:$E$46,2,FALSE)*J130,"")</f>
        <v/>
      </c>
      <c r="P130" s="583" t="str">
        <f>IFERROR(VLOOKUP(D130,'Species List'!$D$51:$E$89,2,FALSE)*J130,"")</f>
        <v/>
      </c>
      <c r="Q130" s="583" t="str">
        <f>IFERROR(VLOOKUP(D130,'Species List'!$D$95:$E$102,2,FALSE)*J130,"")</f>
        <v/>
      </c>
      <c r="R130" s="583" t="str">
        <f>IFERROR(VLOOKUP(D130,'Species List'!$I$10:$J$11,2,FALSE)*J130,"")</f>
        <v/>
      </c>
      <c r="S130" s="584" t="str">
        <f>IFERROR(VLOOKUP(D130,'Species List'!$I$16:$J$61,2,FALSE)*J130,"")</f>
        <v/>
      </c>
      <c r="T130" s="584" t="str">
        <f>IFERROR(VLOOKUP(D130,'Species List'!$I$66:$J$66,2,FALSE)*J130,"")</f>
        <v/>
      </c>
      <c r="U130" s="584" t="str">
        <f>IFERROR(VLOOKUP(D130,'Species List'!$I$71:$J$82,2,FALSE)*J130,"")</f>
        <v/>
      </c>
      <c r="V130" s="585">
        <f t="shared" si="5"/>
        <v>0</v>
      </c>
      <c r="W130" s="534"/>
      <c r="X130" s="534"/>
      <c r="Y130" s="534"/>
      <c r="Z130" s="534"/>
      <c r="AA130" s="534"/>
      <c r="AB130" s="534"/>
      <c r="AC130" s="659" t="str">
        <f>IFERROR(INDEX('3 - Land Summary'!$B$21:$B$120,(MATCH(AD130,'3 - Land Summary'!$C$21:$C$120,0))),"")</f>
        <v/>
      </c>
      <c r="AD130" s="629"/>
      <c r="AE130" s="586"/>
      <c r="AF130" s="587"/>
      <c r="AG130" s="586"/>
    </row>
    <row r="131" spans="2:33" ht="30" customHeight="1" x14ac:dyDescent="0.2">
      <c r="B131" s="668" t="str">
        <f>IFERROR(INDEX('3 - Land Summary'!$B$21:$B$120,(MATCH('4 - Species Breakdown'!$V131,'3 - Land Summary'!$C$21:$C$120,0))),"")</f>
        <v/>
      </c>
      <c r="C131" s="632"/>
      <c r="D131" s="579"/>
      <c r="E131" s="676" t="str">
        <f>IF(OR(COUNTIF('Look Up Data'!$D$149:$D$203,D131),COUNTIF('Look Up Data'!$D$149:$D$203,AE131)),"YES","NO")</f>
        <v>NO</v>
      </c>
      <c r="F131" s="580"/>
      <c r="G131" s="581"/>
      <c r="H131" s="669" t="str">
        <f>IFERROR(INDEX('3 - Land Summary'!$G$21:$G$120,(MATCH(C131,'3 - Land Summary'!$C$21:$C$120,0))),"")</f>
        <v/>
      </c>
      <c r="I131" s="669" t="str">
        <f>IFERROR(INDEX('3 - Land Summary'!$I$21:$I$120,(MATCH(C131,'3 - Land Summary'!$C$21:$C$120,0))),"")</f>
        <v/>
      </c>
      <c r="J131" s="669" t="str">
        <f t="shared" si="4"/>
        <v/>
      </c>
      <c r="K131" s="670" t="str">
        <f t="shared" si="6"/>
        <v/>
      </c>
      <c r="L131" s="579"/>
      <c r="M131" s="579"/>
      <c r="N131" s="632"/>
      <c r="O131" s="582" t="str">
        <f>IFERROR(VLOOKUP(D131,'Species List'!$D$10:$E$46,2,FALSE)*J131,"")</f>
        <v/>
      </c>
      <c r="P131" s="583" t="str">
        <f>IFERROR(VLOOKUP(D131,'Species List'!$D$51:$E$89,2,FALSE)*J131,"")</f>
        <v/>
      </c>
      <c r="Q131" s="583" t="str">
        <f>IFERROR(VLOOKUP(D131,'Species List'!$D$95:$E$102,2,FALSE)*J131,"")</f>
        <v/>
      </c>
      <c r="R131" s="583" t="str">
        <f>IFERROR(VLOOKUP(D131,'Species List'!$I$10:$J$11,2,FALSE)*J131,"")</f>
        <v/>
      </c>
      <c r="S131" s="584" t="str">
        <f>IFERROR(VLOOKUP(D131,'Species List'!$I$16:$J$61,2,FALSE)*J131,"")</f>
        <v/>
      </c>
      <c r="T131" s="584" t="str">
        <f>IFERROR(VLOOKUP(D131,'Species List'!$I$66:$J$66,2,FALSE)*J131,"")</f>
        <v/>
      </c>
      <c r="U131" s="584" t="str">
        <f>IFERROR(VLOOKUP(D131,'Species List'!$I$71:$J$82,2,FALSE)*J131,"")</f>
        <v/>
      </c>
      <c r="V131" s="585">
        <f t="shared" si="5"/>
        <v>0</v>
      </c>
      <c r="W131" s="534"/>
      <c r="X131" s="534"/>
      <c r="Y131" s="534"/>
      <c r="Z131" s="534"/>
      <c r="AA131" s="534"/>
      <c r="AB131" s="534"/>
      <c r="AC131" s="659" t="str">
        <f>IFERROR(INDEX('3 - Land Summary'!$B$21:$B$120,(MATCH(AD131,'3 - Land Summary'!$C$21:$C$120,0))),"")</f>
        <v/>
      </c>
      <c r="AD131" s="629"/>
      <c r="AE131" s="586"/>
      <c r="AF131" s="587"/>
      <c r="AG131" s="586"/>
    </row>
    <row r="132" spans="2:33" ht="30" customHeight="1" x14ac:dyDescent="0.2">
      <c r="B132" s="668" t="str">
        <f>IFERROR(INDEX('3 - Land Summary'!$B$21:$B$120,(MATCH('4 - Species Breakdown'!$V132,'3 - Land Summary'!$C$21:$C$120,0))),"")</f>
        <v/>
      </c>
      <c r="C132" s="632"/>
      <c r="D132" s="579"/>
      <c r="E132" s="676" t="str">
        <f>IF(OR(COUNTIF('Look Up Data'!$D$149:$D$203,D132),COUNTIF('Look Up Data'!$D$149:$D$203,AE132)),"YES","NO")</f>
        <v>NO</v>
      </c>
      <c r="F132" s="580"/>
      <c r="G132" s="581"/>
      <c r="H132" s="669" t="str">
        <f>IFERROR(INDEX('3 - Land Summary'!$G$21:$G$120,(MATCH(C132,'3 - Land Summary'!$C$21:$C$120,0))),"")</f>
        <v/>
      </c>
      <c r="I132" s="669" t="str">
        <f>IFERROR(INDEX('3 - Land Summary'!$I$21:$I$120,(MATCH(C132,'3 - Land Summary'!$C$21:$C$120,0))),"")</f>
        <v/>
      </c>
      <c r="J132" s="669" t="str">
        <f t="shared" si="4"/>
        <v/>
      </c>
      <c r="K132" s="670" t="str">
        <f t="shared" si="6"/>
        <v/>
      </c>
      <c r="L132" s="579"/>
      <c r="M132" s="579"/>
      <c r="N132" s="632"/>
      <c r="O132" s="582" t="str">
        <f>IFERROR(VLOOKUP(D132,'Species List'!$D$10:$E$46,2,FALSE)*J132,"")</f>
        <v/>
      </c>
      <c r="P132" s="583" t="str">
        <f>IFERROR(VLOOKUP(D132,'Species List'!$D$51:$E$89,2,FALSE)*J132,"")</f>
        <v/>
      </c>
      <c r="Q132" s="583" t="str">
        <f>IFERROR(VLOOKUP(D132,'Species List'!$D$95:$E$102,2,FALSE)*J132,"")</f>
        <v/>
      </c>
      <c r="R132" s="583" t="str">
        <f>IFERROR(VLOOKUP(D132,'Species List'!$I$10:$J$11,2,FALSE)*J132,"")</f>
        <v/>
      </c>
      <c r="S132" s="584" t="str">
        <f>IFERROR(VLOOKUP(D132,'Species List'!$I$16:$J$61,2,FALSE)*J132,"")</f>
        <v/>
      </c>
      <c r="T132" s="584" t="str">
        <f>IFERROR(VLOOKUP(D132,'Species List'!$I$66:$J$66,2,FALSE)*J132,"")</f>
        <v/>
      </c>
      <c r="U132" s="584" t="str">
        <f>IFERROR(VLOOKUP(D132,'Species List'!$I$71:$J$82,2,FALSE)*J132,"")</f>
        <v/>
      </c>
      <c r="V132" s="585">
        <f t="shared" si="5"/>
        <v>0</v>
      </c>
      <c r="W132" s="534"/>
      <c r="X132" s="534"/>
      <c r="Y132" s="534"/>
      <c r="Z132" s="534"/>
      <c r="AA132" s="534"/>
      <c r="AB132" s="534"/>
      <c r="AC132" s="659" t="str">
        <f>IFERROR(INDEX('3 - Land Summary'!$B$21:$B$120,(MATCH(AD132,'3 - Land Summary'!$C$21:$C$120,0))),"")</f>
        <v/>
      </c>
      <c r="AD132" s="629"/>
      <c r="AE132" s="586"/>
      <c r="AF132" s="587"/>
      <c r="AG132" s="586"/>
    </row>
    <row r="133" spans="2:33" ht="30" customHeight="1" x14ac:dyDescent="0.2">
      <c r="B133" s="668" t="str">
        <f>IFERROR(INDEX('3 - Land Summary'!$B$21:$B$120,(MATCH('4 - Species Breakdown'!$V133,'3 - Land Summary'!$C$21:$C$120,0))),"")</f>
        <v/>
      </c>
      <c r="C133" s="632"/>
      <c r="D133" s="579"/>
      <c r="E133" s="676" t="str">
        <f>IF(OR(COUNTIF('Look Up Data'!$D$149:$D$203,D133),COUNTIF('Look Up Data'!$D$149:$D$203,AE133)),"YES","NO")</f>
        <v>NO</v>
      </c>
      <c r="F133" s="580"/>
      <c r="G133" s="581"/>
      <c r="H133" s="669" t="str">
        <f>IFERROR(INDEX('3 - Land Summary'!$G$21:$G$120,(MATCH(C133,'3 - Land Summary'!$C$21:$C$120,0))),"")</f>
        <v/>
      </c>
      <c r="I133" s="669" t="str">
        <f>IFERROR(INDEX('3 - Land Summary'!$I$21:$I$120,(MATCH(C133,'3 - Land Summary'!$C$21:$C$120,0))),"")</f>
        <v/>
      </c>
      <c r="J133" s="669" t="str">
        <f t="shared" si="4"/>
        <v/>
      </c>
      <c r="K133" s="670" t="str">
        <f t="shared" si="6"/>
        <v/>
      </c>
      <c r="L133" s="579"/>
      <c r="M133" s="579"/>
      <c r="N133" s="632"/>
      <c r="O133" s="582" t="str">
        <f>IFERROR(VLOOKUP(D133,'Species List'!$D$10:$E$46,2,FALSE)*J133,"")</f>
        <v/>
      </c>
      <c r="P133" s="583" t="str">
        <f>IFERROR(VLOOKUP(D133,'Species List'!$D$51:$E$89,2,FALSE)*J133,"")</f>
        <v/>
      </c>
      <c r="Q133" s="583" t="str">
        <f>IFERROR(VLOOKUP(D133,'Species List'!$D$95:$E$102,2,FALSE)*J133,"")</f>
        <v/>
      </c>
      <c r="R133" s="583" t="str">
        <f>IFERROR(VLOOKUP(D133,'Species List'!$I$10:$J$11,2,FALSE)*J133,"")</f>
        <v/>
      </c>
      <c r="S133" s="584" t="str">
        <f>IFERROR(VLOOKUP(D133,'Species List'!$I$16:$J$61,2,FALSE)*J133,"")</f>
        <v/>
      </c>
      <c r="T133" s="584" t="str">
        <f>IFERROR(VLOOKUP(D133,'Species List'!$I$66:$J$66,2,FALSE)*J133,"")</f>
        <v/>
      </c>
      <c r="U133" s="584" t="str">
        <f>IFERROR(VLOOKUP(D133,'Species List'!$I$71:$J$82,2,FALSE)*J133,"")</f>
        <v/>
      </c>
      <c r="V133" s="585">
        <f t="shared" si="5"/>
        <v>0</v>
      </c>
      <c r="W133" s="534"/>
      <c r="X133" s="534"/>
      <c r="Y133" s="534"/>
      <c r="Z133" s="534"/>
      <c r="AA133" s="534"/>
      <c r="AB133" s="534"/>
      <c r="AC133" s="659" t="str">
        <f>IFERROR(INDEX('3 - Land Summary'!$B$21:$B$120,(MATCH(AD133,'3 - Land Summary'!$C$21:$C$120,0))),"")</f>
        <v/>
      </c>
      <c r="AD133" s="629"/>
      <c r="AE133" s="586"/>
      <c r="AF133" s="587"/>
      <c r="AG133" s="586"/>
    </row>
    <row r="134" spans="2:33" ht="30" customHeight="1" x14ac:dyDescent="0.2">
      <c r="B134" s="668" t="str">
        <f>IFERROR(INDEX('3 - Land Summary'!$B$21:$B$120,(MATCH('4 - Species Breakdown'!$V134,'3 - Land Summary'!$C$21:$C$120,0))),"")</f>
        <v/>
      </c>
      <c r="C134" s="632"/>
      <c r="D134" s="579"/>
      <c r="E134" s="676" t="str">
        <f>IF(OR(COUNTIF('Look Up Data'!$D$149:$D$203,D134),COUNTIF('Look Up Data'!$D$149:$D$203,AE134)),"YES","NO")</f>
        <v>NO</v>
      </c>
      <c r="F134" s="580"/>
      <c r="G134" s="581"/>
      <c r="H134" s="669" t="str">
        <f>IFERROR(INDEX('3 - Land Summary'!$G$21:$G$120,(MATCH(C134,'3 - Land Summary'!$C$21:$C$120,0))),"")</f>
        <v/>
      </c>
      <c r="I134" s="669" t="str">
        <f>IFERROR(INDEX('3 - Land Summary'!$I$21:$I$120,(MATCH(C134,'3 - Land Summary'!$C$21:$C$120,0))),"")</f>
        <v/>
      </c>
      <c r="J134" s="669" t="str">
        <f t="shared" si="4"/>
        <v/>
      </c>
      <c r="K134" s="670" t="str">
        <f t="shared" si="6"/>
        <v/>
      </c>
      <c r="L134" s="579"/>
      <c r="M134" s="579"/>
      <c r="N134" s="632"/>
      <c r="O134" s="582" t="str">
        <f>IFERROR(VLOOKUP(D134,'Species List'!$D$10:$E$46,2,FALSE)*J134,"")</f>
        <v/>
      </c>
      <c r="P134" s="583" t="str">
        <f>IFERROR(VLOOKUP(D134,'Species List'!$D$51:$E$89,2,FALSE)*J134,"")</f>
        <v/>
      </c>
      <c r="Q134" s="583" t="str">
        <f>IFERROR(VLOOKUP(D134,'Species List'!$D$95:$E$102,2,FALSE)*J134,"")</f>
        <v/>
      </c>
      <c r="R134" s="583" t="str">
        <f>IFERROR(VLOOKUP(D134,'Species List'!$I$10:$J$11,2,FALSE)*J134,"")</f>
        <v/>
      </c>
      <c r="S134" s="584" t="str">
        <f>IFERROR(VLOOKUP(D134,'Species List'!$I$16:$J$61,2,FALSE)*J134,"")</f>
        <v/>
      </c>
      <c r="T134" s="584" t="str">
        <f>IFERROR(VLOOKUP(D134,'Species List'!$I$66:$J$66,2,FALSE)*J134,"")</f>
        <v/>
      </c>
      <c r="U134" s="584" t="str">
        <f>IFERROR(VLOOKUP(D134,'Species List'!$I$71:$J$82,2,FALSE)*J134,"")</f>
        <v/>
      </c>
      <c r="V134" s="585">
        <f t="shared" si="5"/>
        <v>0</v>
      </c>
      <c r="W134" s="534"/>
      <c r="X134" s="534"/>
      <c r="Y134" s="534"/>
      <c r="Z134" s="534"/>
      <c r="AA134" s="534"/>
      <c r="AB134" s="534"/>
      <c r="AC134" s="659" t="str">
        <f>IFERROR(INDEX('3 - Land Summary'!$B$21:$B$120,(MATCH(AD134,'3 - Land Summary'!$C$21:$C$120,0))),"")</f>
        <v/>
      </c>
      <c r="AD134" s="629"/>
      <c r="AE134" s="586"/>
      <c r="AF134" s="587"/>
      <c r="AG134" s="586"/>
    </row>
    <row r="135" spans="2:33" ht="30" customHeight="1" x14ac:dyDescent="0.2">
      <c r="B135" s="668" t="str">
        <f>IFERROR(INDEX('3 - Land Summary'!$B$21:$B$120,(MATCH('4 - Species Breakdown'!$V135,'3 - Land Summary'!$C$21:$C$120,0))),"")</f>
        <v/>
      </c>
      <c r="C135" s="632"/>
      <c r="D135" s="579"/>
      <c r="E135" s="676" t="str">
        <f>IF(OR(COUNTIF('Look Up Data'!$D$149:$D$203,D135),COUNTIF('Look Up Data'!$D$149:$D$203,AE135)),"YES","NO")</f>
        <v>NO</v>
      </c>
      <c r="F135" s="580"/>
      <c r="G135" s="581"/>
      <c r="H135" s="669" t="str">
        <f>IFERROR(INDEX('3 - Land Summary'!$G$21:$G$120,(MATCH(C135,'3 - Land Summary'!$C$21:$C$120,0))),"")</f>
        <v/>
      </c>
      <c r="I135" s="669" t="str">
        <f>IFERROR(INDEX('3 - Land Summary'!$I$21:$I$120,(MATCH(C135,'3 - Land Summary'!$C$21:$C$120,0))),"")</f>
        <v/>
      </c>
      <c r="J135" s="669" t="str">
        <f t="shared" si="4"/>
        <v/>
      </c>
      <c r="K135" s="670" t="str">
        <f t="shared" si="6"/>
        <v/>
      </c>
      <c r="L135" s="579"/>
      <c r="M135" s="579"/>
      <c r="N135" s="632"/>
      <c r="O135" s="582" t="str">
        <f>IFERROR(VLOOKUP(D135,'Species List'!$D$10:$E$46,2,FALSE)*J135,"")</f>
        <v/>
      </c>
      <c r="P135" s="583" t="str">
        <f>IFERROR(VLOOKUP(D135,'Species List'!$D$51:$E$89,2,FALSE)*J135,"")</f>
        <v/>
      </c>
      <c r="Q135" s="583" t="str">
        <f>IFERROR(VLOOKUP(D135,'Species List'!$D$95:$E$102,2,FALSE)*J135,"")</f>
        <v/>
      </c>
      <c r="R135" s="583" t="str">
        <f>IFERROR(VLOOKUP(D135,'Species List'!$I$10:$J$11,2,FALSE)*J135,"")</f>
        <v/>
      </c>
      <c r="S135" s="584" t="str">
        <f>IFERROR(VLOOKUP(D135,'Species List'!$I$16:$J$61,2,FALSE)*J135,"")</f>
        <v/>
      </c>
      <c r="T135" s="584" t="str">
        <f>IFERROR(VLOOKUP(D135,'Species List'!$I$66:$J$66,2,FALSE)*J135,"")</f>
        <v/>
      </c>
      <c r="U135" s="584" t="str">
        <f>IFERROR(VLOOKUP(D135,'Species List'!$I$71:$J$82,2,FALSE)*J135,"")</f>
        <v/>
      </c>
      <c r="V135" s="585">
        <f t="shared" si="5"/>
        <v>0</v>
      </c>
      <c r="W135" s="534"/>
      <c r="X135" s="534"/>
      <c r="Y135" s="534"/>
      <c r="Z135" s="534"/>
      <c r="AA135" s="534"/>
      <c r="AB135" s="534"/>
      <c r="AC135" s="659" t="str">
        <f>IFERROR(INDEX('3 - Land Summary'!$B$21:$B$120,(MATCH(AD135,'3 - Land Summary'!$C$21:$C$120,0))),"")</f>
        <v/>
      </c>
      <c r="AD135" s="629"/>
      <c r="AE135" s="586"/>
      <c r="AF135" s="587"/>
      <c r="AG135" s="586"/>
    </row>
    <row r="136" spans="2:33" ht="30" customHeight="1" x14ac:dyDescent="0.2">
      <c r="B136" s="668" t="str">
        <f>IFERROR(INDEX('3 - Land Summary'!$B$21:$B$120,(MATCH('4 - Species Breakdown'!$V136,'3 - Land Summary'!$C$21:$C$120,0))),"")</f>
        <v/>
      </c>
      <c r="C136" s="632"/>
      <c r="D136" s="579"/>
      <c r="E136" s="676" t="str">
        <f>IF(OR(COUNTIF('Look Up Data'!$D$149:$D$203,D136),COUNTIF('Look Up Data'!$D$149:$D$203,AE136)),"YES","NO")</f>
        <v>NO</v>
      </c>
      <c r="F136" s="580"/>
      <c r="G136" s="581"/>
      <c r="H136" s="669" t="str">
        <f>IFERROR(INDEX('3 - Land Summary'!$G$21:$G$120,(MATCH(C136,'3 - Land Summary'!$C$21:$C$120,0))),"")</f>
        <v/>
      </c>
      <c r="I136" s="669" t="str">
        <f>IFERROR(INDEX('3 - Land Summary'!$I$21:$I$120,(MATCH(C136,'3 - Land Summary'!$C$21:$C$120,0))),"")</f>
        <v/>
      </c>
      <c r="J136" s="669" t="str">
        <f t="shared" si="4"/>
        <v/>
      </c>
      <c r="K136" s="670" t="str">
        <f t="shared" si="6"/>
        <v/>
      </c>
      <c r="L136" s="579"/>
      <c r="M136" s="579"/>
      <c r="N136" s="632"/>
      <c r="O136" s="582" t="str">
        <f>IFERROR(VLOOKUP(D136,'Species List'!$D$10:$E$46,2,FALSE)*J136,"")</f>
        <v/>
      </c>
      <c r="P136" s="583" t="str">
        <f>IFERROR(VLOOKUP(D136,'Species List'!$D$51:$E$89,2,FALSE)*J136,"")</f>
        <v/>
      </c>
      <c r="Q136" s="583" t="str">
        <f>IFERROR(VLOOKUP(D136,'Species List'!$D$95:$E$102,2,FALSE)*J136,"")</f>
        <v/>
      </c>
      <c r="R136" s="583" t="str">
        <f>IFERROR(VLOOKUP(D136,'Species List'!$I$10:$J$11,2,FALSE)*J136,"")</f>
        <v/>
      </c>
      <c r="S136" s="584" t="str">
        <f>IFERROR(VLOOKUP(D136,'Species List'!$I$16:$J$61,2,FALSE)*J136,"")</f>
        <v/>
      </c>
      <c r="T136" s="584" t="str">
        <f>IFERROR(VLOOKUP(D136,'Species List'!$I$66:$J$66,2,FALSE)*J136,"")</f>
        <v/>
      </c>
      <c r="U136" s="584" t="str">
        <f>IFERROR(VLOOKUP(D136,'Species List'!$I$71:$J$82,2,FALSE)*J136,"")</f>
        <v/>
      </c>
      <c r="V136" s="585">
        <f t="shared" si="5"/>
        <v>0</v>
      </c>
      <c r="W136" s="534"/>
      <c r="X136" s="534"/>
      <c r="Y136" s="534"/>
      <c r="Z136" s="534"/>
      <c r="AA136" s="534"/>
      <c r="AB136" s="534"/>
      <c r="AC136" s="659" t="str">
        <f>IFERROR(INDEX('3 - Land Summary'!$B$21:$B$120,(MATCH(AD136,'3 - Land Summary'!$C$21:$C$120,0))),"")</f>
        <v/>
      </c>
      <c r="AD136" s="629"/>
      <c r="AE136" s="586"/>
      <c r="AF136" s="587"/>
      <c r="AG136" s="586"/>
    </row>
    <row r="137" spans="2:33" ht="30" customHeight="1" x14ac:dyDescent="0.2">
      <c r="B137" s="668" t="str">
        <f>IFERROR(INDEX('3 - Land Summary'!$B$21:$B$120,(MATCH('4 - Species Breakdown'!$V137,'3 - Land Summary'!$C$21:$C$120,0))),"")</f>
        <v/>
      </c>
      <c r="C137" s="632"/>
      <c r="D137" s="579"/>
      <c r="E137" s="676" t="str">
        <f>IF(OR(COUNTIF('Look Up Data'!$D$149:$D$203,D137),COUNTIF('Look Up Data'!$D$149:$D$203,AE137)),"YES","NO")</f>
        <v>NO</v>
      </c>
      <c r="F137" s="580"/>
      <c r="G137" s="581"/>
      <c r="H137" s="669" t="str">
        <f>IFERROR(INDEX('3 - Land Summary'!$G$21:$G$120,(MATCH(C137,'3 - Land Summary'!$C$21:$C$120,0))),"")</f>
        <v/>
      </c>
      <c r="I137" s="669" t="str">
        <f>IFERROR(INDEX('3 - Land Summary'!$I$21:$I$120,(MATCH(C137,'3 - Land Summary'!$C$21:$C$120,0))),"")</f>
        <v/>
      </c>
      <c r="J137" s="669" t="str">
        <f t="shared" si="4"/>
        <v/>
      </c>
      <c r="K137" s="670" t="str">
        <f t="shared" si="6"/>
        <v/>
      </c>
      <c r="L137" s="579"/>
      <c r="M137" s="579"/>
      <c r="N137" s="632"/>
      <c r="O137" s="582" t="str">
        <f>IFERROR(VLOOKUP(D137,'Species List'!$D$10:$E$46,2,FALSE)*J137,"")</f>
        <v/>
      </c>
      <c r="P137" s="583" t="str">
        <f>IFERROR(VLOOKUP(D137,'Species List'!$D$51:$E$89,2,FALSE)*J137,"")</f>
        <v/>
      </c>
      <c r="Q137" s="583" t="str">
        <f>IFERROR(VLOOKUP(D137,'Species List'!$D$95:$E$102,2,FALSE)*J137,"")</f>
        <v/>
      </c>
      <c r="R137" s="583" t="str">
        <f>IFERROR(VLOOKUP(D137,'Species List'!$I$10:$J$11,2,FALSE)*J137,"")</f>
        <v/>
      </c>
      <c r="S137" s="584" t="str">
        <f>IFERROR(VLOOKUP(D137,'Species List'!$I$16:$J$61,2,FALSE)*J137,"")</f>
        <v/>
      </c>
      <c r="T137" s="584" t="str">
        <f>IFERROR(VLOOKUP(D137,'Species List'!$I$66:$J$66,2,FALSE)*J137,"")</f>
        <v/>
      </c>
      <c r="U137" s="584" t="str">
        <f>IFERROR(VLOOKUP(D137,'Species List'!$I$71:$J$82,2,FALSE)*J137,"")</f>
        <v/>
      </c>
      <c r="V137" s="585">
        <f t="shared" si="5"/>
        <v>0</v>
      </c>
      <c r="W137" s="534"/>
      <c r="X137" s="534"/>
      <c r="Y137" s="534"/>
      <c r="Z137" s="534"/>
      <c r="AA137" s="534"/>
      <c r="AB137" s="534"/>
      <c r="AC137" s="659" t="str">
        <f>IFERROR(INDEX('3 - Land Summary'!$B$21:$B$120,(MATCH(AD137,'3 - Land Summary'!$C$21:$C$120,0))),"")</f>
        <v/>
      </c>
      <c r="AD137" s="629"/>
      <c r="AE137" s="586"/>
      <c r="AF137" s="587"/>
      <c r="AG137" s="586"/>
    </row>
    <row r="138" spans="2:33" ht="30" customHeight="1" x14ac:dyDescent="0.2">
      <c r="B138" s="668" t="str">
        <f>IFERROR(INDEX('3 - Land Summary'!$B$21:$B$120,(MATCH('4 - Species Breakdown'!$V138,'3 - Land Summary'!$C$21:$C$120,0))),"")</f>
        <v/>
      </c>
      <c r="C138" s="632"/>
      <c r="D138" s="579"/>
      <c r="E138" s="676" t="str">
        <f>IF(OR(COUNTIF('Look Up Data'!$D$149:$D$203,D138),COUNTIF('Look Up Data'!$D$149:$D$203,AE138)),"YES","NO")</f>
        <v>NO</v>
      </c>
      <c r="F138" s="580"/>
      <c r="G138" s="581"/>
      <c r="H138" s="669" t="str">
        <f>IFERROR(INDEX('3 - Land Summary'!$G$21:$G$120,(MATCH(C138,'3 - Land Summary'!$C$21:$C$120,0))),"")</f>
        <v/>
      </c>
      <c r="I138" s="669" t="str">
        <f>IFERROR(INDEX('3 - Land Summary'!$I$21:$I$120,(MATCH(C138,'3 - Land Summary'!$C$21:$C$120,0))),"")</f>
        <v/>
      </c>
      <c r="J138" s="669" t="str">
        <f t="shared" si="4"/>
        <v/>
      </c>
      <c r="K138" s="670" t="str">
        <f t="shared" si="6"/>
        <v/>
      </c>
      <c r="L138" s="579"/>
      <c r="M138" s="579"/>
      <c r="N138" s="632"/>
      <c r="O138" s="582" t="str">
        <f>IFERROR(VLOOKUP(D138,'Species List'!$D$10:$E$46,2,FALSE)*J138,"")</f>
        <v/>
      </c>
      <c r="P138" s="583" t="str">
        <f>IFERROR(VLOOKUP(D138,'Species List'!$D$51:$E$89,2,FALSE)*J138,"")</f>
        <v/>
      </c>
      <c r="Q138" s="583" t="str">
        <f>IFERROR(VLOOKUP(D138,'Species List'!$D$95:$E$102,2,FALSE)*J138,"")</f>
        <v/>
      </c>
      <c r="R138" s="583" t="str">
        <f>IFERROR(VLOOKUP(D138,'Species List'!$I$10:$J$11,2,FALSE)*J138,"")</f>
        <v/>
      </c>
      <c r="S138" s="584" t="str">
        <f>IFERROR(VLOOKUP(D138,'Species List'!$I$16:$J$61,2,FALSE)*J138,"")</f>
        <v/>
      </c>
      <c r="T138" s="584" t="str">
        <f>IFERROR(VLOOKUP(D138,'Species List'!$I$66:$J$66,2,FALSE)*J138,"")</f>
        <v/>
      </c>
      <c r="U138" s="584" t="str">
        <f>IFERROR(VLOOKUP(D138,'Species List'!$I$71:$J$82,2,FALSE)*J138,"")</f>
        <v/>
      </c>
      <c r="V138" s="585">
        <f t="shared" si="5"/>
        <v>0</v>
      </c>
      <c r="W138" s="534"/>
      <c r="X138" s="534"/>
      <c r="Y138" s="534"/>
      <c r="Z138" s="534"/>
      <c r="AA138" s="534"/>
      <c r="AB138" s="534"/>
      <c r="AC138" s="659" t="str">
        <f>IFERROR(INDEX('3 - Land Summary'!$B$21:$B$120,(MATCH(AD138,'3 - Land Summary'!$C$21:$C$120,0))),"")</f>
        <v/>
      </c>
      <c r="AD138" s="629"/>
      <c r="AE138" s="586"/>
      <c r="AF138" s="587"/>
      <c r="AG138" s="586"/>
    </row>
    <row r="139" spans="2:33" ht="30" customHeight="1" x14ac:dyDescent="0.2">
      <c r="B139" s="668" t="str">
        <f>IFERROR(INDEX('3 - Land Summary'!$B$21:$B$120,(MATCH('4 - Species Breakdown'!$V139,'3 - Land Summary'!$C$21:$C$120,0))),"")</f>
        <v/>
      </c>
      <c r="C139" s="632"/>
      <c r="D139" s="579"/>
      <c r="E139" s="676" t="str">
        <f>IF(OR(COUNTIF('Look Up Data'!$D$149:$D$203,D139),COUNTIF('Look Up Data'!$D$149:$D$203,AE139)),"YES","NO")</f>
        <v>NO</v>
      </c>
      <c r="F139" s="580"/>
      <c r="G139" s="581"/>
      <c r="H139" s="669" t="str">
        <f>IFERROR(INDEX('3 - Land Summary'!$G$21:$G$120,(MATCH(C139,'3 - Land Summary'!$C$21:$C$120,0))),"")</f>
        <v/>
      </c>
      <c r="I139" s="669" t="str">
        <f>IFERROR(INDEX('3 - Land Summary'!$I$21:$I$120,(MATCH(C139,'3 - Land Summary'!$C$21:$C$120,0))),"")</f>
        <v/>
      </c>
      <c r="J139" s="669" t="str">
        <f t="shared" si="4"/>
        <v/>
      </c>
      <c r="K139" s="670" t="str">
        <f t="shared" si="6"/>
        <v/>
      </c>
      <c r="L139" s="579"/>
      <c r="M139" s="579"/>
      <c r="N139" s="632"/>
      <c r="O139" s="582" t="str">
        <f>IFERROR(VLOOKUP(D139,'Species List'!$D$10:$E$46,2,FALSE)*J139,"")</f>
        <v/>
      </c>
      <c r="P139" s="583" t="str">
        <f>IFERROR(VLOOKUP(D139,'Species List'!$D$51:$E$89,2,FALSE)*J139,"")</f>
        <v/>
      </c>
      <c r="Q139" s="583" t="str">
        <f>IFERROR(VLOOKUP(D139,'Species List'!$D$95:$E$102,2,FALSE)*J139,"")</f>
        <v/>
      </c>
      <c r="R139" s="583" t="str">
        <f>IFERROR(VLOOKUP(D139,'Species List'!$I$10:$J$11,2,FALSE)*J139,"")</f>
        <v/>
      </c>
      <c r="S139" s="584" t="str">
        <f>IFERROR(VLOOKUP(D139,'Species List'!$I$16:$J$61,2,FALSE)*J139,"")</f>
        <v/>
      </c>
      <c r="T139" s="584" t="str">
        <f>IFERROR(VLOOKUP(D139,'Species List'!$I$66:$J$66,2,FALSE)*J139,"")</f>
        <v/>
      </c>
      <c r="U139" s="584" t="str">
        <f>IFERROR(VLOOKUP(D139,'Species List'!$I$71:$J$82,2,FALSE)*J139,"")</f>
        <v/>
      </c>
      <c r="V139" s="585">
        <f t="shared" si="5"/>
        <v>0</v>
      </c>
      <c r="W139" s="534"/>
      <c r="X139" s="534"/>
      <c r="Y139" s="534"/>
      <c r="Z139" s="534"/>
      <c r="AA139" s="534"/>
      <c r="AB139" s="534"/>
      <c r="AC139" s="659" t="str">
        <f>IFERROR(INDEX('3 - Land Summary'!$B$21:$B$120,(MATCH(AD139,'3 - Land Summary'!$C$21:$C$120,0))),"")</f>
        <v/>
      </c>
      <c r="AD139" s="629"/>
      <c r="AE139" s="586"/>
      <c r="AF139" s="587"/>
      <c r="AG139" s="586"/>
    </row>
    <row r="140" spans="2:33" ht="30" customHeight="1" x14ac:dyDescent="0.2">
      <c r="B140" s="668" t="str">
        <f>IFERROR(INDEX('3 - Land Summary'!$B$21:$B$120,(MATCH('4 - Species Breakdown'!$V140,'3 - Land Summary'!$C$21:$C$120,0))),"")</f>
        <v/>
      </c>
      <c r="C140" s="632"/>
      <c r="D140" s="579"/>
      <c r="E140" s="676" t="str">
        <f>IF(OR(COUNTIF('Look Up Data'!$D$149:$D$203,D140),COUNTIF('Look Up Data'!$D$149:$D$203,AE140)),"YES","NO")</f>
        <v>NO</v>
      </c>
      <c r="F140" s="580"/>
      <c r="G140" s="581"/>
      <c r="H140" s="669" t="str">
        <f>IFERROR(INDEX('3 - Land Summary'!$G$21:$G$120,(MATCH(C140,'3 - Land Summary'!$C$21:$C$120,0))),"")</f>
        <v/>
      </c>
      <c r="I140" s="669" t="str">
        <f>IFERROR(INDEX('3 - Land Summary'!$I$21:$I$120,(MATCH(C140,'3 - Land Summary'!$C$21:$C$120,0))),"")</f>
        <v/>
      </c>
      <c r="J140" s="669" t="str">
        <f t="shared" si="4"/>
        <v/>
      </c>
      <c r="K140" s="670" t="str">
        <f t="shared" si="6"/>
        <v/>
      </c>
      <c r="L140" s="579"/>
      <c r="M140" s="579"/>
      <c r="N140" s="632"/>
      <c r="O140" s="582" t="str">
        <f>IFERROR(VLOOKUP(D140,'Species List'!$D$10:$E$46,2,FALSE)*J140,"")</f>
        <v/>
      </c>
      <c r="P140" s="583" t="str">
        <f>IFERROR(VLOOKUP(D140,'Species List'!$D$51:$E$89,2,FALSE)*J140,"")</f>
        <v/>
      </c>
      <c r="Q140" s="583" t="str">
        <f>IFERROR(VLOOKUP(D140,'Species List'!$D$95:$E$102,2,FALSE)*J140,"")</f>
        <v/>
      </c>
      <c r="R140" s="583" t="str">
        <f>IFERROR(VLOOKUP(D140,'Species List'!$I$10:$J$11,2,FALSE)*J140,"")</f>
        <v/>
      </c>
      <c r="S140" s="584" t="str">
        <f>IFERROR(VLOOKUP(D140,'Species List'!$I$16:$J$61,2,FALSE)*J140,"")</f>
        <v/>
      </c>
      <c r="T140" s="584" t="str">
        <f>IFERROR(VLOOKUP(D140,'Species List'!$I$66:$J$66,2,FALSE)*J140,"")</f>
        <v/>
      </c>
      <c r="U140" s="584" t="str">
        <f>IFERROR(VLOOKUP(D140,'Species List'!$I$71:$J$82,2,FALSE)*J140,"")</f>
        <v/>
      </c>
      <c r="V140" s="585">
        <f t="shared" si="5"/>
        <v>0</v>
      </c>
      <c r="W140" s="534"/>
      <c r="X140" s="534"/>
      <c r="Y140" s="534"/>
      <c r="Z140" s="534"/>
      <c r="AA140" s="534"/>
      <c r="AB140" s="534"/>
      <c r="AC140" s="659" t="str">
        <f>IFERROR(INDEX('3 - Land Summary'!$B$21:$B$120,(MATCH(AD140,'3 - Land Summary'!$C$21:$C$120,0))),"")</f>
        <v/>
      </c>
      <c r="AD140" s="629"/>
      <c r="AE140" s="586"/>
      <c r="AF140" s="587"/>
      <c r="AG140" s="586"/>
    </row>
    <row r="141" spans="2:33" ht="30" customHeight="1" x14ac:dyDescent="0.2">
      <c r="B141" s="668" t="str">
        <f>IFERROR(INDEX('3 - Land Summary'!$B$21:$B$120,(MATCH('4 - Species Breakdown'!$V141,'3 - Land Summary'!$C$21:$C$120,0))),"")</f>
        <v/>
      </c>
      <c r="C141" s="632"/>
      <c r="D141" s="579"/>
      <c r="E141" s="676" t="str">
        <f>IF(OR(COUNTIF('Look Up Data'!$D$149:$D$203,D141),COUNTIF('Look Up Data'!$D$149:$D$203,AE141)),"YES","NO")</f>
        <v>NO</v>
      </c>
      <c r="F141" s="580"/>
      <c r="G141" s="581"/>
      <c r="H141" s="669" t="str">
        <f>IFERROR(INDEX('3 - Land Summary'!$G$21:$G$120,(MATCH(C141,'3 - Land Summary'!$C$21:$C$120,0))),"")</f>
        <v/>
      </c>
      <c r="I141" s="669" t="str">
        <f>IFERROR(INDEX('3 - Land Summary'!$I$21:$I$120,(MATCH(C141,'3 - Land Summary'!$C$21:$C$120,0))),"")</f>
        <v/>
      </c>
      <c r="J141" s="669" t="str">
        <f t="shared" si="4"/>
        <v/>
      </c>
      <c r="K141" s="670" t="str">
        <f t="shared" si="6"/>
        <v/>
      </c>
      <c r="L141" s="579"/>
      <c r="M141" s="579"/>
      <c r="N141" s="632"/>
      <c r="O141" s="582" t="str">
        <f>IFERROR(VLOOKUP(D141,'Species List'!$D$10:$E$46,2,FALSE)*J141,"")</f>
        <v/>
      </c>
      <c r="P141" s="583" t="str">
        <f>IFERROR(VLOOKUP(D141,'Species List'!$D$51:$E$89,2,FALSE)*J141,"")</f>
        <v/>
      </c>
      <c r="Q141" s="583" t="str">
        <f>IFERROR(VLOOKUP(D141,'Species List'!$D$95:$E$102,2,FALSE)*J141,"")</f>
        <v/>
      </c>
      <c r="R141" s="583" t="str">
        <f>IFERROR(VLOOKUP(D141,'Species List'!$I$10:$J$11,2,FALSE)*J141,"")</f>
        <v/>
      </c>
      <c r="S141" s="584" t="str">
        <f>IFERROR(VLOOKUP(D141,'Species List'!$I$16:$J$61,2,FALSE)*J141,"")</f>
        <v/>
      </c>
      <c r="T141" s="584" t="str">
        <f>IFERROR(VLOOKUP(D141,'Species List'!$I$66:$J$66,2,FALSE)*J141,"")</f>
        <v/>
      </c>
      <c r="U141" s="584" t="str">
        <f>IFERROR(VLOOKUP(D141,'Species List'!$I$71:$J$82,2,FALSE)*J141,"")</f>
        <v/>
      </c>
      <c r="V141" s="585">
        <f t="shared" si="5"/>
        <v>0</v>
      </c>
      <c r="W141" s="534"/>
      <c r="X141" s="534"/>
      <c r="Y141" s="534"/>
      <c r="Z141" s="534"/>
      <c r="AA141" s="534"/>
      <c r="AB141" s="534"/>
      <c r="AC141" s="659" t="str">
        <f>IFERROR(INDEX('3 - Land Summary'!$B$21:$B$120,(MATCH(AD141,'3 - Land Summary'!$C$21:$C$120,0))),"")</f>
        <v/>
      </c>
      <c r="AD141" s="629"/>
      <c r="AE141" s="586"/>
      <c r="AF141" s="587"/>
      <c r="AG141" s="586"/>
    </row>
    <row r="142" spans="2:33" ht="30" customHeight="1" x14ac:dyDescent="0.2">
      <c r="B142" s="668" t="str">
        <f>IFERROR(INDEX('3 - Land Summary'!$B$21:$B$120,(MATCH('4 - Species Breakdown'!$V142,'3 - Land Summary'!$C$21:$C$120,0))),"")</f>
        <v/>
      </c>
      <c r="C142" s="632"/>
      <c r="D142" s="579"/>
      <c r="E142" s="676" t="str">
        <f>IF(OR(COUNTIF('Look Up Data'!$D$149:$D$203,D142),COUNTIF('Look Up Data'!$D$149:$D$203,AE142)),"YES","NO")</f>
        <v>NO</v>
      </c>
      <c r="F142" s="580"/>
      <c r="G142" s="581"/>
      <c r="H142" s="669" t="str">
        <f>IFERROR(INDEX('3 - Land Summary'!$G$21:$G$120,(MATCH(C142,'3 - Land Summary'!$C$21:$C$120,0))),"")</f>
        <v/>
      </c>
      <c r="I142" s="669" t="str">
        <f>IFERROR(INDEX('3 - Land Summary'!$I$21:$I$120,(MATCH(C142,'3 - Land Summary'!$C$21:$C$120,0))),"")</f>
        <v/>
      </c>
      <c r="J142" s="669" t="str">
        <f t="shared" si="4"/>
        <v/>
      </c>
      <c r="K142" s="670" t="str">
        <f t="shared" si="6"/>
        <v/>
      </c>
      <c r="L142" s="579"/>
      <c r="M142" s="579"/>
      <c r="N142" s="632"/>
      <c r="O142" s="582" t="str">
        <f>IFERROR(VLOOKUP(D142,'Species List'!$D$10:$E$46,2,FALSE)*J142,"")</f>
        <v/>
      </c>
      <c r="P142" s="583" t="str">
        <f>IFERROR(VLOOKUP(D142,'Species List'!$D$51:$E$89,2,FALSE)*J142,"")</f>
        <v/>
      </c>
      <c r="Q142" s="583" t="str">
        <f>IFERROR(VLOOKUP(D142,'Species List'!$D$95:$E$102,2,FALSE)*J142,"")</f>
        <v/>
      </c>
      <c r="R142" s="583" t="str">
        <f>IFERROR(VLOOKUP(D142,'Species List'!$I$10:$J$11,2,FALSE)*J142,"")</f>
        <v/>
      </c>
      <c r="S142" s="584" t="str">
        <f>IFERROR(VLOOKUP(D142,'Species List'!$I$16:$J$61,2,FALSE)*J142,"")</f>
        <v/>
      </c>
      <c r="T142" s="584" t="str">
        <f>IFERROR(VLOOKUP(D142,'Species List'!$I$66:$J$66,2,FALSE)*J142,"")</f>
        <v/>
      </c>
      <c r="U142" s="584" t="str">
        <f>IFERROR(VLOOKUP(D142,'Species List'!$I$71:$J$82,2,FALSE)*J142,"")</f>
        <v/>
      </c>
      <c r="V142" s="585">
        <f t="shared" si="5"/>
        <v>0</v>
      </c>
      <c r="W142" s="534"/>
      <c r="X142" s="534"/>
      <c r="Y142" s="534"/>
      <c r="Z142" s="534"/>
      <c r="AA142" s="534"/>
      <c r="AB142" s="534"/>
      <c r="AC142" s="659" t="str">
        <f>IFERROR(INDEX('3 - Land Summary'!$B$21:$B$120,(MATCH(AD142,'3 - Land Summary'!$C$21:$C$120,0))),"")</f>
        <v/>
      </c>
      <c r="AD142" s="629"/>
      <c r="AE142" s="586"/>
      <c r="AF142" s="587"/>
      <c r="AG142" s="586"/>
    </row>
    <row r="143" spans="2:33" ht="30" customHeight="1" x14ac:dyDescent="0.2">
      <c r="B143" s="668" t="str">
        <f>IFERROR(INDEX('3 - Land Summary'!$B$21:$B$120,(MATCH('4 - Species Breakdown'!$V143,'3 - Land Summary'!$C$21:$C$120,0))),"")</f>
        <v/>
      </c>
      <c r="C143" s="632"/>
      <c r="D143" s="579"/>
      <c r="E143" s="676" t="str">
        <f>IF(OR(COUNTIF('Look Up Data'!$D$149:$D$203,D143),COUNTIF('Look Up Data'!$D$149:$D$203,AE143)),"YES","NO")</f>
        <v>NO</v>
      </c>
      <c r="F143" s="580"/>
      <c r="G143" s="581"/>
      <c r="H143" s="669" t="str">
        <f>IFERROR(INDEX('3 - Land Summary'!$G$21:$G$120,(MATCH(C143,'3 - Land Summary'!$C$21:$C$120,0))),"")</f>
        <v/>
      </c>
      <c r="I143" s="669" t="str">
        <f>IFERROR(INDEX('3 - Land Summary'!$I$21:$I$120,(MATCH(C143,'3 - Land Summary'!$C$21:$C$120,0))),"")</f>
        <v/>
      </c>
      <c r="J143" s="669" t="str">
        <f t="shared" si="4"/>
        <v/>
      </c>
      <c r="K143" s="670" t="str">
        <f t="shared" si="6"/>
        <v/>
      </c>
      <c r="L143" s="579"/>
      <c r="M143" s="579"/>
      <c r="N143" s="632"/>
      <c r="O143" s="582" t="str">
        <f>IFERROR(VLOOKUP(D143,'Species List'!$D$10:$E$46,2,FALSE)*J143,"")</f>
        <v/>
      </c>
      <c r="P143" s="583" t="str">
        <f>IFERROR(VLOOKUP(D143,'Species List'!$D$51:$E$89,2,FALSE)*J143,"")</f>
        <v/>
      </c>
      <c r="Q143" s="583" t="str">
        <f>IFERROR(VLOOKUP(D143,'Species List'!$D$95:$E$102,2,FALSE)*J143,"")</f>
        <v/>
      </c>
      <c r="R143" s="583" t="str">
        <f>IFERROR(VLOOKUP(D143,'Species List'!$I$10:$J$11,2,FALSE)*J143,"")</f>
        <v/>
      </c>
      <c r="S143" s="584" t="str">
        <f>IFERROR(VLOOKUP(D143,'Species List'!$I$16:$J$61,2,FALSE)*J143,"")</f>
        <v/>
      </c>
      <c r="T143" s="584" t="str">
        <f>IFERROR(VLOOKUP(D143,'Species List'!$I$66:$J$66,2,FALSE)*J143,"")</f>
        <v/>
      </c>
      <c r="U143" s="584" t="str">
        <f>IFERROR(VLOOKUP(D143,'Species List'!$I$71:$J$82,2,FALSE)*J143,"")</f>
        <v/>
      </c>
      <c r="V143" s="585">
        <f t="shared" si="5"/>
        <v>0</v>
      </c>
      <c r="W143" s="534"/>
      <c r="X143" s="534"/>
      <c r="Y143" s="534"/>
      <c r="Z143" s="534"/>
      <c r="AA143" s="534"/>
      <c r="AB143" s="534"/>
      <c r="AC143" s="659" t="str">
        <f>IFERROR(INDEX('3 - Land Summary'!$B$21:$B$120,(MATCH(AD143,'3 - Land Summary'!$C$21:$C$120,0))),"")</f>
        <v/>
      </c>
      <c r="AD143" s="629"/>
      <c r="AE143" s="586"/>
      <c r="AF143" s="587"/>
      <c r="AG143" s="586"/>
    </row>
    <row r="144" spans="2:33" ht="30" customHeight="1" x14ac:dyDescent="0.2">
      <c r="B144" s="668" t="str">
        <f>IFERROR(INDEX('3 - Land Summary'!$B$21:$B$120,(MATCH('4 - Species Breakdown'!$V144,'3 - Land Summary'!$C$21:$C$120,0))),"")</f>
        <v/>
      </c>
      <c r="C144" s="632"/>
      <c r="D144" s="579"/>
      <c r="E144" s="676" t="str">
        <f>IF(OR(COUNTIF('Look Up Data'!$D$149:$D$203,D144),COUNTIF('Look Up Data'!$D$149:$D$203,AE144)),"YES","NO")</f>
        <v>NO</v>
      </c>
      <c r="F144" s="580"/>
      <c r="G144" s="581"/>
      <c r="H144" s="669" t="str">
        <f>IFERROR(INDEX('3 - Land Summary'!$G$21:$G$120,(MATCH(C144,'3 - Land Summary'!$C$21:$C$120,0))),"")</f>
        <v/>
      </c>
      <c r="I144" s="669" t="str">
        <f>IFERROR(INDEX('3 - Land Summary'!$I$21:$I$120,(MATCH(C144,'3 - Land Summary'!$C$21:$C$120,0))),"")</f>
        <v/>
      </c>
      <c r="J144" s="669" t="str">
        <f t="shared" si="4"/>
        <v/>
      </c>
      <c r="K144" s="670" t="str">
        <f t="shared" si="6"/>
        <v/>
      </c>
      <c r="L144" s="579"/>
      <c r="M144" s="579"/>
      <c r="N144" s="632"/>
      <c r="O144" s="582" t="str">
        <f>IFERROR(VLOOKUP(D144,'Species List'!$D$10:$E$46,2,FALSE)*J144,"")</f>
        <v/>
      </c>
      <c r="P144" s="583" t="str">
        <f>IFERROR(VLOOKUP(D144,'Species List'!$D$51:$E$89,2,FALSE)*J144,"")</f>
        <v/>
      </c>
      <c r="Q144" s="583" t="str">
        <f>IFERROR(VLOOKUP(D144,'Species List'!$D$95:$E$102,2,FALSE)*J144,"")</f>
        <v/>
      </c>
      <c r="R144" s="583" t="str">
        <f>IFERROR(VLOOKUP(D144,'Species List'!$I$10:$J$11,2,FALSE)*J144,"")</f>
        <v/>
      </c>
      <c r="S144" s="584" t="str">
        <f>IFERROR(VLOOKUP(D144,'Species List'!$I$16:$J$61,2,FALSE)*J144,"")</f>
        <v/>
      </c>
      <c r="T144" s="584" t="str">
        <f>IFERROR(VLOOKUP(D144,'Species List'!$I$66:$J$66,2,FALSE)*J144,"")</f>
        <v/>
      </c>
      <c r="U144" s="584" t="str">
        <f>IFERROR(VLOOKUP(D144,'Species List'!$I$71:$J$82,2,FALSE)*J144,"")</f>
        <v/>
      </c>
      <c r="V144" s="585">
        <f t="shared" si="5"/>
        <v>0</v>
      </c>
      <c r="W144" s="534"/>
      <c r="X144" s="534"/>
      <c r="Y144" s="534"/>
      <c r="Z144" s="534"/>
      <c r="AA144" s="534"/>
      <c r="AB144" s="534"/>
      <c r="AC144" s="659" t="str">
        <f>IFERROR(INDEX('3 - Land Summary'!$B$21:$B$120,(MATCH(AD144,'3 - Land Summary'!$C$21:$C$120,0))),"")</f>
        <v/>
      </c>
      <c r="AD144" s="629"/>
      <c r="AE144" s="586"/>
      <c r="AF144" s="587"/>
      <c r="AG144" s="586"/>
    </row>
    <row r="145" spans="2:33" ht="30" customHeight="1" x14ac:dyDescent="0.2">
      <c r="B145" s="668" t="str">
        <f>IFERROR(INDEX('3 - Land Summary'!$B$21:$B$120,(MATCH('4 - Species Breakdown'!$V145,'3 - Land Summary'!$C$21:$C$120,0))),"")</f>
        <v/>
      </c>
      <c r="C145" s="632"/>
      <c r="D145" s="579"/>
      <c r="E145" s="676" t="str">
        <f>IF(OR(COUNTIF('Look Up Data'!$D$149:$D$203,D145),COUNTIF('Look Up Data'!$D$149:$D$203,AE145)),"YES","NO")</f>
        <v>NO</v>
      </c>
      <c r="F145" s="580"/>
      <c r="G145" s="581"/>
      <c r="H145" s="669" t="str">
        <f>IFERROR(INDEX('3 - Land Summary'!$G$21:$G$120,(MATCH(C145,'3 - Land Summary'!$C$21:$C$120,0))),"")</f>
        <v/>
      </c>
      <c r="I145" s="669" t="str">
        <f>IFERROR(INDEX('3 - Land Summary'!$I$21:$I$120,(MATCH(C145,'3 - Land Summary'!$C$21:$C$120,0))),"")</f>
        <v/>
      </c>
      <c r="J145" s="669" t="str">
        <f t="shared" si="4"/>
        <v/>
      </c>
      <c r="K145" s="670" t="str">
        <f t="shared" si="6"/>
        <v/>
      </c>
      <c r="L145" s="579"/>
      <c r="M145" s="579"/>
      <c r="N145" s="632"/>
      <c r="O145" s="582" t="str">
        <f>IFERROR(VLOOKUP(D145,'Species List'!$D$10:$E$46,2,FALSE)*J145,"")</f>
        <v/>
      </c>
      <c r="P145" s="583" t="str">
        <f>IFERROR(VLOOKUP(D145,'Species List'!$D$51:$E$89,2,FALSE)*J145,"")</f>
        <v/>
      </c>
      <c r="Q145" s="583" t="str">
        <f>IFERROR(VLOOKUP(D145,'Species List'!$D$95:$E$102,2,FALSE)*J145,"")</f>
        <v/>
      </c>
      <c r="R145" s="583" t="str">
        <f>IFERROR(VLOOKUP(D145,'Species List'!$I$10:$J$11,2,FALSE)*J145,"")</f>
        <v/>
      </c>
      <c r="S145" s="584" t="str">
        <f>IFERROR(VLOOKUP(D145,'Species List'!$I$16:$J$61,2,FALSE)*J145,"")</f>
        <v/>
      </c>
      <c r="T145" s="584" t="str">
        <f>IFERROR(VLOOKUP(D145,'Species List'!$I$66:$J$66,2,FALSE)*J145,"")</f>
        <v/>
      </c>
      <c r="U145" s="584" t="str">
        <f>IFERROR(VLOOKUP(D145,'Species List'!$I$71:$J$82,2,FALSE)*J145,"")</f>
        <v/>
      </c>
      <c r="V145" s="585">
        <f t="shared" si="5"/>
        <v>0</v>
      </c>
      <c r="W145" s="534"/>
      <c r="X145" s="534"/>
      <c r="Y145" s="534"/>
      <c r="Z145" s="534"/>
      <c r="AA145" s="534"/>
      <c r="AB145" s="534"/>
      <c r="AC145" s="659" t="str">
        <f>IFERROR(INDEX('3 - Land Summary'!$B$21:$B$120,(MATCH(AD145,'3 - Land Summary'!$C$21:$C$120,0))),"")</f>
        <v/>
      </c>
      <c r="AD145" s="629"/>
      <c r="AE145" s="586"/>
      <c r="AF145" s="587"/>
      <c r="AG145" s="586"/>
    </row>
    <row r="146" spans="2:33" ht="30" customHeight="1" x14ac:dyDescent="0.2">
      <c r="B146" s="668" t="str">
        <f>IFERROR(INDEX('3 - Land Summary'!$B$21:$B$120,(MATCH('4 - Species Breakdown'!$V146,'3 - Land Summary'!$C$21:$C$120,0))),"")</f>
        <v/>
      </c>
      <c r="C146" s="632"/>
      <c r="D146" s="579"/>
      <c r="E146" s="676" t="str">
        <f>IF(OR(COUNTIF('Look Up Data'!$D$149:$D$203,D146),COUNTIF('Look Up Data'!$D$149:$D$203,AE146)),"YES","NO")</f>
        <v>NO</v>
      </c>
      <c r="F146" s="580"/>
      <c r="G146" s="581"/>
      <c r="H146" s="669" t="str">
        <f>IFERROR(INDEX('3 - Land Summary'!$G$21:$G$120,(MATCH(C146,'3 - Land Summary'!$C$21:$C$120,0))),"")</f>
        <v/>
      </c>
      <c r="I146" s="669" t="str">
        <f>IFERROR(INDEX('3 - Land Summary'!$I$21:$I$120,(MATCH(C146,'3 - Land Summary'!$C$21:$C$120,0))),"")</f>
        <v/>
      </c>
      <c r="J146" s="669" t="str">
        <f t="shared" si="4"/>
        <v/>
      </c>
      <c r="K146" s="670" t="str">
        <f t="shared" si="6"/>
        <v/>
      </c>
      <c r="L146" s="579"/>
      <c r="M146" s="579"/>
      <c r="N146" s="632"/>
      <c r="O146" s="582" t="str">
        <f>IFERROR(VLOOKUP(D146,'Species List'!$D$10:$E$46,2,FALSE)*J146,"")</f>
        <v/>
      </c>
      <c r="P146" s="583" t="str">
        <f>IFERROR(VLOOKUP(D146,'Species List'!$D$51:$E$89,2,FALSE)*J146,"")</f>
        <v/>
      </c>
      <c r="Q146" s="583" t="str">
        <f>IFERROR(VLOOKUP(D146,'Species List'!$D$95:$E$102,2,FALSE)*J146,"")</f>
        <v/>
      </c>
      <c r="R146" s="583" t="str">
        <f>IFERROR(VLOOKUP(D146,'Species List'!$I$10:$J$11,2,FALSE)*J146,"")</f>
        <v/>
      </c>
      <c r="S146" s="584" t="str">
        <f>IFERROR(VLOOKUP(D146,'Species List'!$I$16:$J$61,2,FALSE)*J146,"")</f>
        <v/>
      </c>
      <c r="T146" s="584" t="str">
        <f>IFERROR(VLOOKUP(D146,'Species List'!$I$66:$J$66,2,FALSE)*J146,"")</f>
        <v/>
      </c>
      <c r="U146" s="584" t="str">
        <f>IFERROR(VLOOKUP(D146,'Species List'!$I$71:$J$82,2,FALSE)*J146,"")</f>
        <v/>
      </c>
      <c r="V146" s="585">
        <f t="shared" si="5"/>
        <v>0</v>
      </c>
      <c r="W146" s="534"/>
      <c r="X146" s="534"/>
      <c r="Y146" s="534"/>
      <c r="Z146" s="534"/>
      <c r="AA146" s="534"/>
      <c r="AB146" s="534"/>
      <c r="AC146" s="659" t="str">
        <f>IFERROR(INDEX('3 - Land Summary'!$B$21:$B$120,(MATCH(AD146,'3 - Land Summary'!$C$21:$C$120,0))),"")</f>
        <v/>
      </c>
      <c r="AD146" s="629"/>
      <c r="AE146" s="586"/>
      <c r="AF146" s="587"/>
      <c r="AG146" s="586"/>
    </row>
    <row r="147" spans="2:33" ht="30" customHeight="1" x14ac:dyDescent="0.2">
      <c r="B147" s="668" t="str">
        <f>IFERROR(INDEX('3 - Land Summary'!$B$21:$B$120,(MATCH('4 - Species Breakdown'!$V147,'3 - Land Summary'!$C$21:$C$120,0))),"")</f>
        <v/>
      </c>
      <c r="C147" s="632"/>
      <c r="D147" s="579"/>
      <c r="E147" s="676" t="str">
        <f>IF(OR(COUNTIF('Look Up Data'!$D$149:$D$203,D147),COUNTIF('Look Up Data'!$D$149:$D$203,AE147)),"YES","NO")</f>
        <v>NO</v>
      </c>
      <c r="F147" s="580"/>
      <c r="G147" s="581"/>
      <c r="H147" s="669" t="str">
        <f>IFERROR(INDEX('3 - Land Summary'!$G$21:$G$120,(MATCH(C147,'3 - Land Summary'!$C$21:$C$120,0))),"")</f>
        <v/>
      </c>
      <c r="I147" s="669" t="str">
        <f>IFERROR(INDEX('3 - Land Summary'!$I$21:$I$120,(MATCH(C147,'3 - Land Summary'!$C$21:$C$120,0))),"")</f>
        <v/>
      </c>
      <c r="J147" s="669" t="str">
        <f t="shared" si="4"/>
        <v/>
      </c>
      <c r="K147" s="670" t="str">
        <f t="shared" si="6"/>
        <v/>
      </c>
      <c r="L147" s="579"/>
      <c r="M147" s="579"/>
      <c r="N147" s="632"/>
      <c r="O147" s="582" t="str">
        <f>IFERROR(VLOOKUP(D147,'Species List'!$D$10:$E$46,2,FALSE)*J147,"")</f>
        <v/>
      </c>
      <c r="P147" s="583" t="str">
        <f>IFERROR(VLOOKUP(D147,'Species List'!$D$51:$E$89,2,FALSE)*J147,"")</f>
        <v/>
      </c>
      <c r="Q147" s="583" t="str">
        <f>IFERROR(VLOOKUP(D147,'Species List'!$D$95:$E$102,2,FALSE)*J147,"")</f>
        <v/>
      </c>
      <c r="R147" s="583" t="str">
        <f>IFERROR(VLOOKUP(D147,'Species List'!$I$10:$J$11,2,FALSE)*J147,"")</f>
        <v/>
      </c>
      <c r="S147" s="584" t="str">
        <f>IFERROR(VLOOKUP(D147,'Species List'!$I$16:$J$61,2,FALSE)*J147,"")</f>
        <v/>
      </c>
      <c r="T147" s="584" t="str">
        <f>IFERROR(VLOOKUP(D147,'Species List'!$I$66:$J$66,2,FALSE)*J147,"")</f>
        <v/>
      </c>
      <c r="U147" s="584" t="str">
        <f>IFERROR(VLOOKUP(D147,'Species List'!$I$71:$J$82,2,FALSE)*J147,"")</f>
        <v/>
      </c>
      <c r="V147" s="585">
        <f t="shared" si="5"/>
        <v>0</v>
      </c>
      <c r="W147" s="534"/>
      <c r="X147" s="534"/>
      <c r="Y147" s="534"/>
      <c r="Z147" s="534"/>
      <c r="AA147" s="534"/>
      <c r="AB147" s="534"/>
      <c r="AC147" s="659" t="str">
        <f>IFERROR(INDEX('3 - Land Summary'!$B$21:$B$120,(MATCH(AD147,'3 - Land Summary'!$C$21:$C$120,0))),"")</f>
        <v/>
      </c>
      <c r="AD147" s="629"/>
      <c r="AE147" s="586"/>
      <c r="AF147" s="587"/>
      <c r="AG147" s="586"/>
    </row>
    <row r="148" spans="2:33" ht="30" customHeight="1" x14ac:dyDescent="0.2">
      <c r="B148" s="668" t="str">
        <f>IFERROR(INDEX('3 - Land Summary'!$B$21:$B$120,(MATCH('4 - Species Breakdown'!$V148,'3 - Land Summary'!$C$21:$C$120,0))),"")</f>
        <v/>
      </c>
      <c r="C148" s="632"/>
      <c r="D148" s="579"/>
      <c r="E148" s="676" t="str">
        <f>IF(OR(COUNTIF('Look Up Data'!$D$149:$D$203,D148),COUNTIF('Look Up Data'!$D$149:$D$203,AE148)),"YES","NO")</f>
        <v>NO</v>
      </c>
      <c r="F148" s="580"/>
      <c r="G148" s="581"/>
      <c r="H148" s="669" t="str">
        <f>IFERROR(INDEX('3 - Land Summary'!$G$21:$G$120,(MATCH(C148,'3 - Land Summary'!$C$21:$C$120,0))),"")</f>
        <v/>
      </c>
      <c r="I148" s="669" t="str">
        <f>IFERROR(INDEX('3 - Land Summary'!$I$21:$I$120,(MATCH(C148,'3 - Land Summary'!$C$21:$C$120,0))),"")</f>
        <v/>
      </c>
      <c r="J148" s="669" t="str">
        <f t="shared" si="4"/>
        <v/>
      </c>
      <c r="K148" s="670" t="str">
        <f t="shared" si="6"/>
        <v/>
      </c>
      <c r="L148" s="579"/>
      <c r="M148" s="579"/>
      <c r="N148" s="632"/>
      <c r="O148" s="582" t="str">
        <f>IFERROR(VLOOKUP(D148,'Species List'!$D$10:$E$46,2,FALSE)*J148,"")</f>
        <v/>
      </c>
      <c r="P148" s="583" t="str">
        <f>IFERROR(VLOOKUP(D148,'Species List'!$D$51:$E$89,2,FALSE)*J148,"")</f>
        <v/>
      </c>
      <c r="Q148" s="583" t="str">
        <f>IFERROR(VLOOKUP(D148,'Species List'!$D$95:$E$102,2,FALSE)*J148,"")</f>
        <v/>
      </c>
      <c r="R148" s="583" t="str">
        <f>IFERROR(VLOOKUP(D148,'Species List'!$I$10:$J$11,2,FALSE)*J148,"")</f>
        <v/>
      </c>
      <c r="S148" s="584" t="str">
        <f>IFERROR(VLOOKUP(D148,'Species List'!$I$16:$J$61,2,FALSE)*J148,"")</f>
        <v/>
      </c>
      <c r="T148" s="584" t="str">
        <f>IFERROR(VLOOKUP(D148,'Species List'!$I$66:$J$66,2,FALSE)*J148,"")</f>
        <v/>
      </c>
      <c r="U148" s="584" t="str">
        <f>IFERROR(VLOOKUP(D148,'Species List'!$I$71:$J$82,2,FALSE)*J148,"")</f>
        <v/>
      </c>
      <c r="V148" s="585">
        <f t="shared" si="5"/>
        <v>0</v>
      </c>
      <c r="W148" s="534"/>
      <c r="X148" s="534"/>
      <c r="Y148" s="534"/>
      <c r="Z148" s="534"/>
      <c r="AA148" s="534"/>
      <c r="AB148" s="534"/>
      <c r="AC148" s="659" t="str">
        <f>IFERROR(INDEX('3 - Land Summary'!$B$21:$B$120,(MATCH(AD148,'3 - Land Summary'!$C$21:$C$120,0))),"")</f>
        <v/>
      </c>
      <c r="AD148" s="629"/>
      <c r="AE148" s="586"/>
      <c r="AF148" s="587"/>
      <c r="AG148" s="586"/>
    </row>
    <row r="149" spans="2:33" ht="30" customHeight="1" x14ac:dyDescent="0.2">
      <c r="B149" s="668" t="str">
        <f>IFERROR(INDEX('3 - Land Summary'!$B$21:$B$120,(MATCH('4 - Species Breakdown'!$V149,'3 - Land Summary'!$C$21:$C$120,0))),"")</f>
        <v/>
      </c>
      <c r="C149" s="632"/>
      <c r="D149" s="579"/>
      <c r="E149" s="676" t="str">
        <f>IF(OR(COUNTIF('Look Up Data'!$D$149:$D$203,D149),COUNTIF('Look Up Data'!$D$149:$D$203,AE149)),"YES","NO")</f>
        <v>NO</v>
      </c>
      <c r="F149" s="580"/>
      <c r="G149" s="581"/>
      <c r="H149" s="669" t="str">
        <f>IFERROR(INDEX('3 - Land Summary'!$G$21:$G$120,(MATCH(C149,'3 - Land Summary'!$C$21:$C$120,0))),"")</f>
        <v/>
      </c>
      <c r="I149" s="669" t="str">
        <f>IFERROR(INDEX('3 - Land Summary'!$I$21:$I$120,(MATCH(C149,'3 - Land Summary'!$C$21:$C$120,0))),"")</f>
        <v/>
      </c>
      <c r="J149" s="669" t="str">
        <f t="shared" si="4"/>
        <v/>
      </c>
      <c r="K149" s="670" t="str">
        <f t="shared" si="6"/>
        <v/>
      </c>
      <c r="L149" s="579"/>
      <c r="M149" s="579"/>
      <c r="N149" s="632"/>
      <c r="O149" s="582" t="str">
        <f>IFERROR(VLOOKUP(D149,'Species List'!$D$10:$E$46,2,FALSE)*J149,"")</f>
        <v/>
      </c>
      <c r="P149" s="583" t="str">
        <f>IFERROR(VLOOKUP(D149,'Species List'!$D$51:$E$89,2,FALSE)*J149,"")</f>
        <v/>
      </c>
      <c r="Q149" s="583" t="str">
        <f>IFERROR(VLOOKUP(D149,'Species List'!$D$95:$E$102,2,FALSE)*J149,"")</f>
        <v/>
      </c>
      <c r="R149" s="583" t="str">
        <f>IFERROR(VLOOKUP(D149,'Species List'!$I$10:$J$11,2,FALSE)*J149,"")</f>
        <v/>
      </c>
      <c r="S149" s="584" t="str">
        <f>IFERROR(VLOOKUP(D149,'Species List'!$I$16:$J$61,2,FALSE)*J149,"")</f>
        <v/>
      </c>
      <c r="T149" s="584" t="str">
        <f>IFERROR(VLOOKUP(D149,'Species List'!$I$66:$J$66,2,FALSE)*J149,"")</f>
        <v/>
      </c>
      <c r="U149" s="584" t="str">
        <f>IFERROR(VLOOKUP(D149,'Species List'!$I$71:$J$82,2,FALSE)*J149,"")</f>
        <v/>
      </c>
      <c r="V149" s="585">
        <f t="shared" si="5"/>
        <v>0</v>
      </c>
      <c r="W149" s="534"/>
      <c r="X149" s="534"/>
      <c r="Y149" s="534"/>
      <c r="Z149" s="534"/>
      <c r="AA149" s="534"/>
      <c r="AB149" s="534"/>
      <c r="AC149" s="659" t="str">
        <f>IFERROR(INDEX('3 - Land Summary'!$B$21:$B$120,(MATCH(AD149,'3 - Land Summary'!$C$21:$C$120,0))),"")</f>
        <v/>
      </c>
      <c r="AD149" s="629"/>
      <c r="AE149" s="586"/>
      <c r="AF149" s="587"/>
      <c r="AG149" s="586"/>
    </row>
    <row r="150" spans="2:33" ht="30" customHeight="1" x14ac:dyDescent="0.2">
      <c r="B150" s="668" t="str">
        <f>IFERROR(INDEX('3 - Land Summary'!$B$21:$B$120,(MATCH('4 - Species Breakdown'!$V150,'3 - Land Summary'!$C$21:$C$120,0))),"")</f>
        <v/>
      </c>
      <c r="C150" s="632"/>
      <c r="D150" s="579"/>
      <c r="E150" s="676" t="str">
        <f>IF(OR(COUNTIF('Look Up Data'!$D$149:$D$203,D150),COUNTIF('Look Up Data'!$D$149:$D$203,AE150)),"YES","NO")</f>
        <v>NO</v>
      </c>
      <c r="F150" s="580"/>
      <c r="G150" s="581"/>
      <c r="H150" s="669" t="str">
        <f>IFERROR(INDEX('3 - Land Summary'!$G$21:$G$120,(MATCH(C150,'3 - Land Summary'!$C$21:$C$120,0))),"")</f>
        <v/>
      </c>
      <c r="I150" s="669" t="str">
        <f>IFERROR(INDEX('3 - Land Summary'!$I$21:$I$120,(MATCH(C150,'3 - Land Summary'!$C$21:$C$120,0))),"")</f>
        <v/>
      </c>
      <c r="J150" s="669" t="str">
        <f t="shared" si="4"/>
        <v/>
      </c>
      <c r="K150" s="670" t="str">
        <f t="shared" si="6"/>
        <v/>
      </c>
      <c r="L150" s="579"/>
      <c r="M150" s="579"/>
      <c r="N150" s="632"/>
      <c r="O150" s="582" t="str">
        <f>IFERROR(VLOOKUP(D150,'Species List'!$D$10:$E$46,2,FALSE)*J150,"")</f>
        <v/>
      </c>
      <c r="P150" s="583" t="str">
        <f>IFERROR(VLOOKUP(D150,'Species List'!$D$51:$E$89,2,FALSE)*J150,"")</f>
        <v/>
      </c>
      <c r="Q150" s="583" t="str">
        <f>IFERROR(VLOOKUP(D150,'Species List'!$D$95:$E$102,2,FALSE)*J150,"")</f>
        <v/>
      </c>
      <c r="R150" s="583" t="str">
        <f>IFERROR(VLOOKUP(D150,'Species List'!$I$10:$J$11,2,FALSE)*J150,"")</f>
        <v/>
      </c>
      <c r="S150" s="584" t="str">
        <f>IFERROR(VLOOKUP(D150,'Species List'!$I$16:$J$61,2,FALSE)*J150,"")</f>
        <v/>
      </c>
      <c r="T150" s="584" t="str">
        <f>IFERROR(VLOOKUP(D150,'Species List'!$I$66:$J$66,2,FALSE)*J150,"")</f>
        <v/>
      </c>
      <c r="U150" s="584" t="str">
        <f>IFERROR(VLOOKUP(D150,'Species List'!$I$71:$J$82,2,FALSE)*J150,"")</f>
        <v/>
      </c>
      <c r="V150" s="585">
        <f t="shared" si="5"/>
        <v>0</v>
      </c>
      <c r="W150" s="534"/>
      <c r="X150" s="534"/>
      <c r="Y150" s="534"/>
      <c r="Z150" s="534"/>
      <c r="AA150" s="534"/>
      <c r="AB150" s="534"/>
      <c r="AC150" s="659" t="str">
        <f>IFERROR(INDEX('3 - Land Summary'!$B$21:$B$120,(MATCH(AD150,'3 - Land Summary'!$C$21:$C$120,0))),"")</f>
        <v/>
      </c>
      <c r="AD150" s="629"/>
      <c r="AE150" s="586"/>
      <c r="AF150" s="587"/>
      <c r="AG150" s="586"/>
    </row>
    <row r="151" spans="2:33" ht="30" customHeight="1" x14ac:dyDescent="0.2">
      <c r="B151" s="668" t="str">
        <f>IFERROR(INDEX('3 - Land Summary'!$B$21:$B$120,(MATCH('4 - Species Breakdown'!$V151,'3 - Land Summary'!$C$21:$C$120,0))),"")</f>
        <v/>
      </c>
      <c r="C151" s="632"/>
      <c r="D151" s="579"/>
      <c r="E151" s="676" t="str">
        <f>IF(OR(COUNTIF('Look Up Data'!$D$149:$D$203,D151),COUNTIF('Look Up Data'!$D$149:$D$203,AE151)),"YES","NO")</f>
        <v>NO</v>
      </c>
      <c r="F151" s="580"/>
      <c r="G151" s="581"/>
      <c r="H151" s="669" t="str">
        <f>IFERROR(INDEX('3 - Land Summary'!$G$21:$G$120,(MATCH(C151,'3 - Land Summary'!$C$21:$C$120,0))),"")</f>
        <v/>
      </c>
      <c r="I151" s="669" t="str">
        <f>IFERROR(INDEX('3 - Land Summary'!$I$21:$I$120,(MATCH(C151,'3 - Land Summary'!$C$21:$C$120,0))),"")</f>
        <v/>
      </c>
      <c r="J151" s="669" t="str">
        <f t="shared" si="4"/>
        <v/>
      </c>
      <c r="K151" s="670" t="str">
        <f t="shared" si="6"/>
        <v/>
      </c>
      <c r="L151" s="579"/>
      <c r="M151" s="579"/>
      <c r="N151" s="632"/>
      <c r="O151" s="582" t="str">
        <f>IFERROR(VLOOKUP(D151,'Species List'!$D$10:$E$46,2,FALSE)*J151,"")</f>
        <v/>
      </c>
      <c r="P151" s="583" t="str">
        <f>IFERROR(VLOOKUP(D151,'Species List'!$D$51:$E$89,2,FALSE)*J151,"")</f>
        <v/>
      </c>
      <c r="Q151" s="583" t="str">
        <f>IFERROR(VLOOKUP(D151,'Species List'!$D$95:$E$102,2,FALSE)*J151,"")</f>
        <v/>
      </c>
      <c r="R151" s="583" t="str">
        <f>IFERROR(VLOOKUP(D151,'Species List'!$I$10:$J$11,2,FALSE)*J151,"")</f>
        <v/>
      </c>
      <c r="S151" s="584" t="str">
        <f>IFERROR(VLOOKUP(D151,'Species List'!$I$16:$J$61,2,FALSE)*J151,"")</f>
        <v/>
      </c>
      <c r="T151" s="584" t="str">
        <f>IFERROR(VLOOKUP(D151,'Species List'!$I$66:$J$66,2,FALSE)*J151,"")</f>
        <v/>
      </c>
      <c r="U151" s="584" t="str">
        <f>IFERROR(VLOOKUP(D151,'Species List'!$I$71:$J$82,2,FALSE)*J151,"")</f>
        <v/>
      </c>
      <c r="V151" s="585">
        <f t="shared" si="5"/>
        <v>0</v>
      </c>
      <c r="W151" s="534"/>
      <c r="X151" s="534"/>
      <c r="Y151" s="534"/>
      <c r="Z151" s="534"/>
      <c r="AA151" s="534"/>
      <c r="AB151" s="534"/>
      <c r="AC151" s="659" t="str">
        <f>IFERROR(INDEX('3 - Land Summary'!$B$21:$B$120,(MATCH(AD151,'3 - Land Summary'!$C$21:$C$120,0))),"")</f>
        <v/>
      </c>
      <c r="AD151" s="629"/>
      <c r="AE151" s="586"/>
      <c r="AF151" s="587"/>
      <c r="AG151" s="586"/>
    </row>
    <row r="152" spans="2:33" ht="30" customHeight="1" x14ac:dyDescent="0.2">
      <c r="B152" s="668" t="str">
        <f>IFERROR(INDEX('3 - Land Summary'!$B$21:$B$120,(MATCH('4 - Species Breakdown'!$V152,'3 - Land Summary'!$C$21:$C$120,0))),"")</f>
        <v/>
      </c>
      <c r="C152" s="632"/>
      <c r="D152" s="579"/>
      <c r="E152" s="676" t="str">
        <f>IF(OR(COUNTIF('Look Up Data'!$D$149:$D$203,D152),COUNTIF('Look Up Data'!$D$149:$D$203,AE152)),"YES","NO")</f>
        <v>NO</v>
      </c>
      <c r="F152" s="580"/>
      <c r="G152" s="581"/>
      <c r="H152" s="669" t="str">
        <f>IFERROR(INDEX('3 - Land Summary'!$G$21:$G$120,(MATCH(C152,'3 - Land Summary'!$C$21:$C$120,0))),"")</f>
        <v/>
      </c>
      <c r="I152" s="669" t="str">
        <f>IFERROR(INDEX('3 - Land Summary'!$I$21:$I$120,(MATCH(C152,'3 - Land Summary'!$C$21:$C$120,0))),"")</f>
        <v/>
      </c>
      <c r="J152" s="669" t="str">
        <f t="shared" si="4"/>
        <v/>
      </c>
      <c r="K152" s="670" t="str">
        <f t="shared" si="6"/>
        <v/>
      </c>
      <c r="L152" s="579"/>
      <c r="M152" s="579"/>
      <c r="N152" s="632"/>
      <c r="O152" s="582" t="str">
        <f>IFERROR(VLOOKUP(D152,'Species List'!$D$10:$E$46,2,FALSE)*J152,"")</f>
        <v/>
      </c>
      <c r="P152" s="583" t="str">
        <f>IFERROR(VLOOKUP(D152,'Species List'!$D$51:$E$89,2,FALSE)*J152,"")</f>
        <v/>
      </c>
      <c r="Q152" s="583" t="str">
        <f>IFERROR(VLOOKUP(D152,'Species List'!$D$95:$E$102,2,FALSE)*J152,"")</f>
        <v/>
      </c>
      <c r="R152" s="583" t="str">
        <f>IFERROR(VLOOKUP(D152,'Species List'!$I$10:$J$11,2,FALSE)*J152,"")</f>
        <v/>
      </c>
      <c r="S152" s="584" t="str">
        <f>IFERROR(VLOOKUP(D152,'Species List'!$I$16:$J$61,2,FALSE)*J152,"")</f>
        <v/>
      </c>
      <c r="T152" s="584" t="str">
        <f>IFERROR(VLOOKUP(D152,'Species List'!$I$66:$J$66,2,FALSE)*J152,"")</f>
        <v/>
      </c>
      <c r="U152" s="584" t="str">
        <f>IFERROR(VLOOKUP(D152,'Species List'!$I$71:$J$82,2,FALSE)*J152,"")</f>
        <v/>
      </c>
      <c r="V152" s="585">
        <f t="shared" si="5"/>
        <v>0</v>
      </c>
      <c r="W152" s="534"/>
      <c r="X152" s="534"/>
      <c r="Y152" s="534"/>
      <c r="Z152" s="534"/>
      <c r="AA152" s="534"/>
      <c r="AB152" s="534"/>
      <c r="AC152" s="659" t="str">
        <f>IFERROR(INDEX('3 - Land Summary'!$B$21:$B$120,(MATCH(AD152,'3 - Land Summary'!$C$21:$C$120,0))),"")</f>
        <v/>
      </c>
      <c r="AD152" s="629"/>
      <c r="AE152" s="586"/>
      <c r="AF152" s="587"/>
      <c r="AG152" s="586"/>
    </row>
    <row r="153" spans="2:33" ht="30" customHeight="1" x14ac:dyDescent="0.2">
      <c r="B153" s="668" t="str">
        <f>IFERROR(INDEX('3 - Land Summary'!$B$21:$B$120,(MATCH('4 - Species Breakdown'!$V153,'3 - Land Summary'!$C$21:$C$120,0))),"")</f>
        <v/>
      </c>
      <c r="C153" s="632"/>
      <c r="D153" s="579"/>
      <c r="E153" s="676" t="str">
        <f>IF(OR(COUNTIF('Look Up Data'!$D$149:$D$203,D153),COUNTIF('Look Up Data'!$D$149:$D$203,AE153)),"YES","NO")</f>
        <v>NO</v>
      </c>
      <c r="F153" s="580"/>
      <c r="G153" s="581"/>
      <c r="H153" s="669" t="str">
        <f>IFERROR(INDEX('3 - Land Summary'!$G$21:$G$120,(MATCH(C153,'3 - Land Summary'!$C$21:$C$120,0))),"")</f>
        <v/>
      </c>
      <c r="I153" s="669" t="str">
        <f>IFERROR(INDEX('3 - Land Summary'!$I$21:$I$120,(MATCH(C153,'3 - Land Summary'!$C$21:$C$120,0))),"")</f>
        <v/>
      </c>
      <c r="J153" s="669" t="str">
        <f t="shared" si="4"/>
        <v/>
      </c>
      <c r="K153" s="670" t="str">
        <f t="shared" si="6"/>
        <v/>
      </c>
      <c r="L153" s="579"/>
      <c r="M153" s="579"/>
      <c r="N153" s="632"/>
      <c r="O153" s="582" t="str">
        <f>IFERROR(VLOOKUP(D153,'Species List'!$D$10:$E$46,2,FALSE)*J153,"")</f>
        <v/>
      </c>
      <c r="P153" s="583" t="str">
        <f>IFERROR(VLOOKUP(D153,'Species List'!$D$51:$E$89,2,FALSE)*J153,"")</f>
        <v/>
      </c>
      <c r="Q153" s="583" t="str">
        <f>IFERROR(VLOOKUP(D153,'Species List'!$D$95:$E$102,2,FALSE)*J153,"")</f>
        <v/>
      </c>
      <c r="R153" s="583" t="str">
        <f>IFERROR(VLOOKUP(D153,'Species List'!$I$10:$J$11,2,FALSE)*J153,"")</f>
        <v/>
      </c>
      <c r="S153" s="584" t="str">
        <f>IFERROR(VLOOKUP(D153,'Species List'!$I$16:$J$61,2,FALSE)*J153,"")</f>
        <v/>
      </c>
      <c r="T153" s="584" t="str">
        <f>IFERROR(VLOOKUP(D153,'Species List'!$I$66:$J$66,2,FALSE)*J153,"")</f>
        <v/>
      </c>
      <c r="U153" s="584" t="str">
        <f>IFERROR(VLOOKUP(D153,'Species List'!$I$71:$J$82,2,FALSE)*J153,"")</f>
        <v/>
      </c>
      <c r="V153" s="585">
        <f t="shared" si="5"/>
        <v>0</v>
      </c>
      <c r="W153" s="534"/>
      <c r="X153" s="534"/>
      <c r="Y153" s="534"/>
      <c r="Z153" s="534"/>
      <c r="AA153" s="534"/>
      <c r="AB153" s="534"/>
      <c r="AC153" s="659" t="str">
        <f>IFERROR(INDEX('3 - Land Summary'!$B$21:$B$120,(MATCH(AD153,'3 - Land Summary'!$C$21:$C$120,0))),"")</f>
        <v/>
      </c>
      <c r="AD153" s="629"/>
      <c r="AE153" s="586"/>
      <c r="AF153" s="587"/>
      <c r="AG153" s="586"/>
    </row>
    <row r="154" spans="2:33" ht="30" customHeight="1" x14ac:dyDescent="0.2">
      <c r="B154" s="668" t="str">
        <f>IFERROR(INDEX('3 - Land Summary'!$B$21:$B$120,(MATCH('4 - Species Breakdown'!$V154,'3 - Land Summary'!$C$21:$C$120,0))),"")</f>
        <v/>
      </c>
      <c r="C154" s="632"/>
      <c r="D154" s="579"/>
      <c r="E154" s="676" t="str">
        <f>IF(OR(COUNTIF('Look Up Data'!$D$149:$D$203,D154),COUNTIF('Look Up Data'!$D$149:$D$203,AE154)),"YES","NO")</f>
        <v>NO</v>
      </c>
      <c r="F154" s="580"/>
      <c r="G154" s="581"/>
      <c r="H154" s="669" t="str">
        <f>IFERROR(INDEX('3 - Land Summary'!$G$21:$G$120,(MATCH(C154,'3 - Land Summary'!$C$21:$C$120,0))),"")</f>
        <v/>
      </c>
      <c r="I154" s="669" t="str">
        <f>IFERROR(INDEX('3 - Land Summary'!$I$21:$I$120,(MATCH(C154,'3 - Land Summary'!$C$21:$C$120,0))),"")</f>
        <v/>
      </c>
      <c r="J154" s="669" t="str">
        <f t="shared" si="4"/>
        <v/>
      </c>
      <c r="K154" s="670" t="str">
        <f t="shared" si="6"/>
        <v/>
      </c>
      <c r="L154" s="579"/>
      <c r="M154" s="579"/>
      <c r="N154" s="632"/>
      <c r="O154" s="582" t="str">
        <f>IFERROR(VLOOKUP(D154,'Species List'!$D$10:$E$46,2,FALSE)*J154,"")</f>
        <v/>
      </c>
      <c r="P154" s="583" t="str">
        <f>IFERROR(VLOOKUP(D154,'Species List'!$D$51:$E$89,2,FALSE)*J154,"")</f>
        <v/>
      </c>
      <c r="Q154" s="583" t="str">
        <f>IFERROR(VLOOKUP(D154,'Species List'!$D$95:$E$102,2,FALSE)*J154,"")</f>
        <v/>
      </c>
      <c r="R154" s="583" t="str">
        <f>IFERROR(VLOOKUP(D154,'Species List'!$I$10:$J$11,2,FALSE)*J154,"")</f>
        <v/>
      </c>
      <c r="S154" s="584" t="str">
        <f>IFERROR(VLOOKUP(D154,'Species List'!$I$16:$J$61,2,FALSE)*J154,"")</f>
        <v/>
      </c>
      <c r="T154" s="584" t="str">
        <f>IFERROR(VLOOKUP(D154,'Species List'!$I$66:$J$66,2,FALSE)*J154,"")</f>
        <v/>
      </c>
      <c r="U154" s="584" t="str">
        <f>IFERROR(VLOOKUP(D154,'Species List'!$I$71:$J$82,2,FALSE)*J154,"")</f>
        <v/>
      </c>
      <c r="V154" s="585">
        <f t="shared" si="5"/>
        <v>0</v>
      </c>
      <c r="W154" s="534"/>
      <c r="X154" s="534"/>
      <c r="Y154" s="534"/>
      <c r="Z154" s="534"/>
      <c r="AA154" s="534"/>
      <c r="AB154" s="534"/>
      <c r="AC154" s="659" t="str">
        <f>IFERROR(INDEX('3 - Land Summary'!$B$21:$B$120,(MATCH(AD154,'3 - Land Summary'!$C$21:$C$120,0))),"")</f>
        <v/>
      </c>
      <c r="AD154" s="629"/>
      <c r="AE154" s="586"/>
      <c r="AF154" s="587"/>
      <c r="AG154" s="586"/>
    </row>
    <row r="155" spans="2:33" ht="30" customHeight="1" x14ac:dyDescent="0.2">
      <c r="B155" s="668" t="str">
        <f>IFERROR(INDEX('3 - Land Summary'!$B$21:$B$120,(MATCH('4 - Species Breakdown'!$V155,'3 - Land Summary'!$C$21:$C$120,0))),"")</f>
        <v/>
      </c>
      <c r="C155" s="632"/>
      <c r="D155" s="579"/>
      <c r="E155" s="676" t="str">
        <f>IF(OR(COUNTIF('Look Up Data'!$D$149:$D$203,D155),COUNTIF('Look Up Data'!$D$149:$D$203,AE155)),"YES","NO")</f>
        <v>NO</v>
      </c>
      <c r="F155" s="580"/>
      <c r="G155" s="581"/>
      <c r="H155" s="669" t="str">
        <f>IFERROR(INDEX('3 - Land Summary'!$G$21:$G$120,(MATCH(C155,'3 - Land Summary'!$C$21:$C$120,0))),"")</f>
        <v/>
      </c>
      <c r="I155" s="669" t="str">
        <f>IFERROR(INDEX('3 - Land Summary'!$I$21:$I$120,(MATCH(C155,'3 - Land Summary'!$C$21:$C$120,0))),"")</f>
        <v/>
      </c>
      <c r="J155" s="669" t="str">
        <f t="shared" si="4"/>
        <v/>
      </c>
      <c r="K155" s="670" t="str">
        <f t="shared" si="6"/>
        <v/>
      </c>
      <c r="L155" s="579"/>
      <c r="M155" s="579"/>
      <c r="N155" s="632"/>
      <c r="O155" s="582" t="str">
        <f>IFERROR(VLOOKUP(D155,'Species List'!$D$10:$E$46,2,FALSE)*J155,"")</f>
        <v/>
      </c>
      <c r="P155" s="583" t="str">
        <f>IFERROR(VLOOKUP(D155,'Species List'!$D$51:$E$89,2,FALSE)*J155,"")</f>
        <v/>
      </c>
      <c r="Q155" s="583" t="str">
        <f>IFERROR(VLOOKUP(D155,'Species List'!$D$95:$E$102,2,FALSE)*J155,"")</f>
        <v/>
      </c>
      <c r="R155" s="583" t="str">
        <f>IFERROR(VLOOKUP(D155,'Species List'!$I$10:$J$11,2,FALSE)*J155,"")</f>
        <v/>
      </c>
      <c r="S155" s="584" t="str">
        <f>IFERROR(VLOOKUP(D155,'Species List'!$I$16:$J$61,2,FALSE)*J155,"")</f>
        <v/>
      </c>
      <c r="T155" s="584" t="str">
        <f>IFERROR(VLOOKUP(D155,'Species List'!$I$66:$J$66,2,FALSE)*J155,"")</f>
        <v/>
      </c>
      <c r="U155" s="584" t="str">
        <f>IFERROR(VLOOKUP(D155,'Species List'!$I$71:$J$82,2,FALSE)*J155,"")</f>
        <v/>
      </c>
      <c r="V155" s="585">
        <f t="shared" si="5"/>
        <v>0</v>
      </c>
      <c r="W155" s="534"/>
      <c r="X155" s="534"/>
      <c r="Y155" s="534"/>
      <c r="Z155" s="534"/>
      <c r="AA155" s="534"/>
      <c r="AB155" s="534"/>
      <c r="AC155" s="659" t="str">
        <f>IFERROR(INDEX('3 - Land Summary'!$B$21:$B$120,(MATCH(AD155,'3 - Land Summary'!$C$21:$C$120,0))),"")</f>
        <v/>
      </c>
      <c r="AD155" s="629"/>
      <c r="AE155" s="586"/>
      <c r="AF155" s="587"/>
      <c r="AG155" s="586"/>
    </row>
    <row r="156" spans="2:33" ht="30" customHeight="1" x14ac:dyDescent="0.2">
      <c r="B156" s="668" t="str">
        <f>IFERROR(INDEX('3 - Land Summary'!$B$21:$B$120,(MATCH('4 - Species Breakdown'!$V156,'3 - Land Summary'!$C$21:$C$120,0))),"")</f>
        <v/>
      </c>
      <c r="C156" s="632"/>
      <c r="D156" s="579"/>
      <c r="E156" s="676" t="str">
        <f>IF(OR(COUNTIF('Look Up Data'!$D$149:$D$203,D156),COUNTIF('Look Up Data'!$D$149:$D$203,AE156)),"YES","NO")</f>
        <v>NO</v>
      </c>
      <c r="F156" s="580"/>
      <c r="G156" s="581"/>
      <c r="H156" s="669" t="str">
        <f>IFERROR(INDEX('3 - Land Summary'!$G$21:$G$120,(MATCH(C156,'3 - Land Summary'!$C$21:$C$120,0))),"")</f>
        <v/>
      </c>
      <c r="I156" s="669" t="str">
        <f>IFERROR(INDEX('3 - Land Summary'!$I$21:$I$120,(MATCH(C156,'3 - Land Summary'!$C$21:$C$120,0))),"")</f>
        <v/>
      </c>
      <c r="J156" s="669" t="str">
        <f t="shared" si="4"/>
        <v/>
      </c>
      <c r="K156" s="670" t="str">
        <f t="shared" si="6"/>
        <v/>
      </c>
      <c r="L156" s="579"/>
      <c r="M156" s="579"/>
      <c r="N156" s="632"/>
      <c r="O156" s="582" t="str">
        <f>IFERROR(VLOOKUP(D156,'Species List'!$D$10:$E$46,2,FALSE)*J156,"")</f>
        <v/>
      </c>
      <c r="P156" s="583" t="str">
        <f>IFERROR(VLOOKUP(D156,'Species List'!$D$51:$E$89,2,FALSE)*J156,"")</f>
        <v/>
      </c>
      <c r="Q156" s="583" t="str">
        <f>IFERROR(VLOOKUP(D156,'Species List'!$D$95:$E$102,2,FALSE)*J156,"")</f>
        <v/>
      </c>
      <c r="R156" s="583" t="str">
        <f>IFERROR(VLOOKUP(D156,'Species List'!$I$10:$J$11,2,FALSE)*J156,"")</f>
        <v/>
      </c>
      <c r="S156" s="584" t="str">
        <f>IFERROR(VLOOKUP(D156,'Species List'!$I$16:$J$61,2,FALSE)*J156,"")</f>
        <v/>
      </c>
      <c r="T156" s="584" t="str">
        <f>IFERROR(VLOOKUP(D156,'Species List'!$I$66:$J$66,2,FALSE)*J156,"")</f>
        <v/>
      </c>
      <c r="U156" s="584" t="str">
        <f>IFERROR(VLOOKUP(D156,'Species List'!$I$71:$J$82,2,FALSE)*J156,"")</f>
        <v/>
      </c>
      <c r="V156" s="585">
        <f t="shared" si="5"/>
        <v>0</v>
      </c>
      <c r="W156" s="534"/>
      <c r="X156" s="534"/>
      <c r="Y156" s="534"/>
      <c r="Z156" s="534"/>
      <c r="AA156" s="534"/>
      <c r="AB156" s="534"/>
      <c r="AC156" s="659" t="str">
        <f>IFERROR(INDEX('3 - Land Summary'!$B$21:$B$120,(MATCH(AD156,'3 - Land Summary'!$C$21:$C$120,0))),"")</f>
        <v/>
      </c>
      <c r="AD156" s="629"/>
      <c r="AE156" s="586"/>
      <c r="AF156" s="587"/>
      <c r="AG156" s="586"/>
    </row>
    <row r="157" spans="2:33" ht="30" customHeight="1" x14ac:dyDescent="0.2">
      <c r="B157" s="668" t="str">
        <f>IFERROR(INDEX('3 - Land Summary'!$B$21:$B$120,(MATCH('4 - Species Breakdown'!$V157,'3 - Land Summary'!$C$21:$C$120,0))),"")</f>
        <v/>
      </c>
      <c r="C157" s="632"/>
      <c r="D157" s="579"/>
      <c r="E157" s="676" t="str">
        <f>IF(OR(COUNTIF('Look Up Data'!$D$149:$D$203,D157),COUNTIF('Look Up Data'!$D$149:$D$203,AE157)),"YES","NO")</f>
        <v>NO</v>
      </c>
      <c r="F157" s="580"/>
      <c r="G157" s="581"/>
      <c r="H157" s="669" t="str">
        <f>IFERROR(INDEX('3 - Land Summary'!$G$21:$G$120,(MATCH(C157,'3 - Land Summary'!$C$21:$C$120,0))),"")</f>
        <v/>
      </c>
      <c r="I157" s="669" t="str">
        <f>IFERROR(INDEX('3 - Land Summary'!$I$21:$I$120,(MATCH(C157,'3 - Land Summary'!$C$21:$C$120,0))),"")</f>
        <v/>
      </c>
      <c r="J157" s="669" t="str">
        <f t="shared" si="4"/>
        <v/>
      </c>
      <c r="K157" s="670" t="str">
        <f t="shared" si="6"/>
        <v/>
      </c>
      <c r="L157" s="579"/>
      <c r="M157" s="579"/>
      <c r="N157" s="632"/>
      <c r="O157" s="582" t="str">
        <f>IFERROR(VLOOKUP(D157,'Species List'!$D$10:$E$46,2,FALSE)*J157,"")</f>
        <v/>
      </c>
      <c r="P157" s="583" t="str">
        <f>IFERROR(VLOOKUP(D157,'Species List'!$D$51:$E$89,2,FALSE)*J157,"")</f>
        <v/>
      </c>
      <c r="Q157" s="583" t="str">
        <f>IFERROR(VLOOKUP(D157,'Species List'!$D$95:$E$102,2,FALSE)*J157,"")</f>
        <v/>
      </c>
      <c r="R157" s="583" t="str">
        <f>IFERROR(VLOOKUP(D157,'Species List'!$I$10:$J$11,2,FALSE)*J157,"")</f>
        <v/>
      </c>
      <c r="S157" s="584" t="str">
        <f>IFERROR(VLOOKUP(D157,'Species List'!$I$16:$J$61,2,FALSE)*J157,"")</f>
        <v/>
      </c>
      <c r="T157" s="584" t="str">
        <f>IFERROR(VLOOKUP(D157,'Species List'!$I$66:$J$66,2,FALSE)*J157,"")</f>
        <v/>
      </c>
      <c r="U157" s="584" t="str">
        <f>IFERROR(VLOOKUP(D157,'Species List'!$I$71:$J$82,2,FALSE)*J157,"")</f>
        <v/>
      </c>
      <c r="V157" s="585">
        <f t="shared" si="5"/>
        <v>0</v>
      </c>
      <c r="W157" s="534"/>
      <c r="X157" s="534"/>
      <c r="Y157" s="534"/>
      <c r="Z157" s="534"/>
      <c r="AA157" s="534"/>
      <c r="AB157" s="534"/>
      <c r="AC157" s="659" t="str">
        <f>IFERROR(INDEX('3 - Land Summary'!$B$21:$B$120,(MATCH(AD157,'3 - Land Summary'!$C$21:$C$120,0))),"")</f>
        <v/>
      </c>
      <c r="AD157" s="629"/>
      <c r="AE157" s="586"/>
      <c r="AF157" s="587"/>
      <c r="AG157" s="586"/>
    </row>
    <row r="158" spans="2:33" ht="30" customHeight="1" x14ac:dyDescent="0.2">
      <c r="B158" s="668" t="str">
        <f>IFERROR(INDEX('3 - Land Summary'!$B$21:$B$120,(MATCH('4 - Species Breakdown'!$V158,'3 - Land Summary'!$C$21:$C$120,0))),"")</f>
        <v/>
      </c>
      <c r="C158" s="632"/>
      <c r="D158" s="579"/>
      <c r="E158" s="676" t="str">
        <f>IF(OR(COUNTIF('Look Up Data'!$D$149:$D$203,D158),COUNTIF('Look Up Data'!$D$149:$D$203,AE158)),"YES","NO")</f>
        <v>NO</v>
      </c>
      <c r="F158" s="580"/>
      <c r="G158" s="581"/>
      <c r="H158" s="669" t="str">
        <f>IFERROR(INDEX('3 - Land Summary'!$G$21:$G$120,(MATCH(C158,'3 - Land Summary'!$C$21:$C$120,0))),"")</f>
        <v/>
      </c>
      <c r="I158" s="669" t="str">
        <f>IFERROR(INDEX('3 - Land Summary'!$I$21:$I$120,(MATCH(C158,'3 - Land Summary'!$C$21:$C$120,0))),"")</f>
        <v/>
      </c>
      <c r="J158" s="669" t="str">
        <f t="shared" si="4"/>
        <v/>
      </c>
      <c r="K158" s="670" t="str">
        <f t="shared" si="6"/>
        <v/>
      </c>
      <c r="L158" s="579"/>
      <c r="M158" s="579"/>
      <c r="N158" s="632"/>
      <c r="O158" s="582" t="str">
        <f>IFERROR(VLOOKUP(D158,'Species List'!$D$10:$E$46,2,FALSE)*J158,"")</f>
        <v/>
      </c>
      <c r="P158" s="583" t="str">
        <f>IFERROR(VLOOKUP(D158,'Species List'!$D$51:$E$89,2,FALSE)*J158,"")</f>
        <v/>
      </c>
      <c r="Q158" s="583" t="str">
        <f>IFERROR(VLOOKUP(D158,'Species List'!$D$95:$E$102,2,FALSE)*J158,"")</f>
        <v/>
      </c>
      <c r="R158" s="583" t="str">
        <f>IFERROR(VLOOKUP(D158,'Species List'!$I$10:$J$11,2,FALSE)*J158,"")</f>
        <v/>
      </c>
      <c r="S158" s="584" t="str">
        <f>IFERROR(VLOOKUP(D158,'Species List'!$I$16:$J$61,2,FALSE)*J158,"")</f>
        <v/>
      </c>
      <c r="T158" s="584" t="str">
        <f>IFERROR(VLOOKUP(D158,'Species List'!$I$66:$J$66,2,FALSE)*J158,"")</f>
        <v/>
      </c>
      <c r="U158" s="584" t="str">
        <f>IFERROR(VLOOKUP(D158,'Species List'!$I$71:$J$82,2,FALSE)*J158,"")</f>
        <v/>
      </c>
      <c r="V158" s="585">
        <f t="shared" si="5"/>
        <v>0</v>
      </c>
      <c r="W158" s="534"/>
      <c r="X158" s="534"/>
      <c r="Y158" s="534"/>
      <c r="Z158" s="534"/>
      <c r="AA158" s="534"/>
      <c r="AB158" s="534"/>
      <c r="AC158" s="659" t="str">
        <f>IFERROR(INDEX('3 - Land Summary'!$B$21:$B$120,(MATCH(AD158,'3 - Land Summary'!$C$21:$C$120,0))),"")</f>
        <v/>
      </c>
      <c r="AD158" s="629"/>
      <c r="AE158" s="586"/>
      <c r="AF158" s="587"/>
      <c r="AG158" s="586"/>
    </row>
    <row r="159" spans="2:33" ht="30" customHeight="1" x14ac:dyDescent="0.2">
      <c r="B159" s="668" t="str">
        <f>IFERROR(INDEX('3 - Land Summary'!$B$21:$B$120,(MATCH('4 - Species Breakdown'!$V159,'3 - Land Summary'!$C$21:$C$120,0))),"")</f>
        <v/>
      </c>
      <c r="C159" s="632"/>
      <c r="D159" s="579"/>
      <c r="E159" s="676" t="str">
        <f>IF(OR(COUNTIF('Look Up Data'!$D$149:$D$203,D159),COUNTIF('Look Up Data'!$D$149:$D$203,AE159)),"YES","NO")</f>
        <v>NO</v>
      </c>
      <c r="F159" s="580"/>
      <c r="G159" s="581"/>
      <c r="H159" s="669" t="str">
        <f>IFERROR(INDEX('3 - Land Summary'!$G$21:$G$120,(MATCH(C159,'3 - Land Summary'!$C$21:$C$120,0))),"")</f>
        <v/>
      </c>
      <c r="I159" s="669" t="str">
        <f>IFERROR(INDEX('3 - Land Summary'!$I$21:$I$120,(MATCH(C159,'3 - Land Summary'!$C$21:$C$120,0))),"")</f>
        <v/>
      </c>
      <c r="J159" s="669" t="str">
        <f t="shared" ref="J159:J222" si="7">IFERROR(((H159-I159)*F159)/100,"")</f>
        <v/>
      </c>
      <c r="K159" s="670" t="str">
        <f t="shared" si="6"/>
        <v/>
      </c>
      <c r="L159" s="579"/>
      <c r="M159" s="579"/>
      <c r="N159" s="632"/>
      <c r="O159" s="582" t="str">
        <f>IFERROR(VLOOKUP(D159,'Species List'!$D$10:$E$46,2,FALSE)*J159,"")</f>
        <v/>
      </c>
      <c r="P159" s="583" t="str">
        <f>IFERROR(VLOOKUP(D159,'Species List'!$D$51:$E$89,2,FALSE)*J159,"")</f>
        <v/>
      </c>
      <c r="Q159" s="583" t="str">
        <f>IFERROR(VLOOKUP(D159,'Species List'!$D$95:$E$102,2,FALSE)*J159,"")</f>
        <v/>
      </c>
      <c r="R159" s="583" t="str">
        <f>IFERROR(VLOOKUP(D159,'Species List'!$I$10:$J$11,2,FALSE)*J159,"")</f>
        <v/>
      </c>
      <c r="S159" s="584" t="str">
        <f>IFERROR(VLOOKUP(D159,'Species List'!$I$16:$J$61,2,FALSE)*J159,"")</f>
        <v/>
      </c>
      <c r="T159" s="584" t="str">
        <f>IFERROR(VLOOKUP(D159,'Species List'!$I$66:$J$66,2,FALSE)*J159,"")</f>
        <v/>
      </c>
      <c r="U159" s="584" t="str">
        <f>IFERROR(VLOOKUP(D159,'Species List'!$I$71:$J$82,2,FALSE)*J159,"")</f>
        <v/>
      </c>
      <c r="V159" s="585">
        <f t="shared" ref="V159:V222" si="8">C159</f>
        <v>0</v>
      </c>
      <c r="W159" s="534"/>
      <c r="X159" s="534"/>
      <c r="Y159" s="534"/>
      <c r="Z159" s="534"/>
      <c r="AA159" s="534"/>
      <c r="AB159" s="534"/>
      <c r="AC159" s="659" t="str">
        <f>IFERROR(INDEX('3 - Land Summary'!$B$21:$B$120,(MATCH(AD159,'3 - Land Summary'!$C$21:$C$120,0))),"")</f>
        <v/>
      </c>
      <c r="AD159" s="629"/>
      <c r="AE159" s="586"/>
      <c r="AF159" s="587"/>
      <c r="AG159" s="586"/>
    </row>
    <row r="160" spans="2:33" ht="30" customHeight="1" x14ac:dyDescent="0.2">
      <c r="B160" s="668" t="str">
        <f>IFERROR(INDEX('3 - Land Summary'!$B$21:$B$120,(MATCH('4 - Species Breakdown'!$V160,'3 - Land Summary'!$C$21:$C$120,0))),"")</f>
        <v/>
      </c>
      <c r="C160" s="632"/>
      <c r="D160" s="579"/>
      <c r="E160" s="676" t="str">
        <f>IF(OR(COUNTIF('Look Up Data'!$D$149:$D$203,D160),COUNTIF('Look Up Data'!$D$149:$D$203,AE160)),"YES","NO")</f>
        <v>NO</v>
      </c>
      <c r="F160" s="580"/>
      <c r="G160" s="581"/>
      <c r="H160" s="669" t="str">
        <f>IFERROR(INDEX('3 - Land Summary'!$G$21:$G$120,(MATCH(C160,'3 - Land Summary'!$C$21:$C$120,0))),"")</f>
        <v/>
      </c>
      <c r="I160" s="669" t="str">
        <f>IFERROR(INDEX('3 - Land Summary'!$I$21:$I$120,(MATCH(C160,'3 - Land Summary'!$C$21:$C$120,0))),"")</f>
        <v/>
      </c>
      <c r="J160" s="669" t="str">
        <f t="shared" si="7"/>
        <v/>
      </c>
      <c r="K160" s="670" t="str">
        <f t="shared" ref="K160:K223" si="9">IFERROR(ROUND(J160*G160,0),"")</f>
        <v/>
      </c>
      <c r="L160" s="579"/>
      <c r="M160" s="579"/>
      <c r="N160" s="632"/>
      <c r="O160" s="582" t="str">
        <f>IFERROR(VLOOKUP(D160,'Species List'!$D$10:$E$46,2,FALSE)*J160,"")</f>
        <v/>
      </c>
      <c r="P160" s="583" t="str">
        <f>IFERROR(VLOOKUP(D160,'Species List'!$D$51:$E$89,2,FALSE)*J160,"")</f>
        <v/>
      </c>
      <c r="Q160" s="583" t="str">
        <f>IFERROR(VLOOKUP(D160,'Species List'!$D$95:$E$102,2,FALSE)*J160,"")</f>
        <v/>
      </c>
      <c r="R160" s="583" t="str">
        <f>IFERROR(VLOOKUP(D160,'Species List'!$I$10:$J$11,2,FALSE)*J160,"")</f>
        <v/>
      </c>
      <c r="S160" s="584" t="str">
        <f>IFERROR(VLOOKUP(D160,'Species List'!$I$16:$J$61,2,FALSE)*J160,"")</f>
        <v/>
      </c>
      <c r="T160" s="584" t="str">
        <f>IFERROR(VLOOKUP(D160,'Species List'!$I$66:$J$66,2,FALSE)*J160,"")</f>
        <v/>
      </c>
      <c r="U160" s="584" t="str">
        <f>IFERROR(VLOOKUP(D160,'Species List'!$I$71:$J$82,2,FALSE)*J160,"")</f>
        <v/>
      </c>
      <c r="V160" s="585">
        <f t="shared" si="8"/>
        <v>0</v>
      </c>
      <c r="W160" s="534"/>
      <c r="X160" s="534"/>
      <c r="Y160" s="534"/>
      <c r="Z160" s="534"/>
      <c r="AA160" s="534"/>
      <c r="AB160" s="534"/>
      <c r="AC160" s="659" t="str">
        <f>IFERROR(INDEX('3 - Land Summary'!$B$21:$B$120,(MATCH(AD160,'3 - Land Summary'!$C$21:$C$120,0))),"")</f>
        <v/>
      </c>
      <c r="AD160" s="629"/>
      <c r="AE160" s="586"/>
      <c r="AF160" s="587"/>
      <c r="AG160" s="586"/>
    </row>
    <row r="161" spans="2:33" ht="30" customHeight="1" x14ac:dyDescent="0.2">
      <c r="B161" s="668" t="str">
        <f>IFERROR(INDEX('3 - Land Summary'!$B$21:$B$120,(MATCH('4 - Species Breakdown'!$V161,'3 - Land Summary'!$C$21:$C$120,0))),"")</f>
        <v/>
      </c>
      <c r="C161" s="632"/>
      <c r="D161" s="579"/>
      <c r="E161" s="676" t="str">
        <f>IF(OR(COUNTIF('Look Up Data'!$D$149:$D$203,D161),COUNTIF('Look Up Data'!$D$149:$D$203,AE161)),"YES","NO")</f>
        <v>NO</v>
      </c>
      <c r="F161" s="580"/>
      <c r="G161" s="581"/>
      <c r="H161" s="669" t="str">
        <f>IFERROR(INDEX('3 - Land Summary'!$G$21:$G$120,(MATCH(C161,'3 - Land Summary'!$C$21:$C$120,0))),"")</f>
        <v/>
      </c>
      <c r="I161" s="669" t="str">
        <f>IFERROR(INDEX('3 - Land Summary'!$I$21:$I$120,(MATCH(C161,'3 - Land Summary'!$C$21:$C$120,0))),"")</f>
        <v/>
      </c>
      <c r="J161" s="669" t="str">
        <f t="shared" si="7"/>
        <v/>
      </c>
      <c r="K161" s="670" t="str">
        <f t="shared" si="9"/>
        <v/>
      </c>
      <c r="L161" s="579"/>
      <c r="M161" s="579"/>
      <c r="N161" s="632"/>
      <c r="O161" s="582" t="str">
        <f>IFERROR(VLOOKUP(D161,'Species List'!$D$10:$E$46,2,FALSE)*J161,"")</f>
        <v/>
      </c>
      <c r="P161" s="583" t="str">
        <f>IFERROR(VLOOKUP(D161,'Species List'!$D$51:$E$89,2,FALSE)*J161,"")</f>
        <v/>
      </c>
      <c r="Q161" s="583" t="str">
        <f>IFERROR(VLOOKUP(D161,'Species List'!$D$95:$E$102,2,FALSE)*J161,"")</f>
        <v/>
      </c>
      <c r="R161" s="583" t="str">
        <f>IFERROR(VLOOKUP(D161,'Species List'!$I$10:$J$11,2,FALSE)*J161,"")</f>
        <v/>
      </c>
      <c r="S161" s="584" t="str">
        <f>IFERROR(VLOOKUP(D161,'Species List'!$I$16:$J$61,2,FALSE)*J161,"")</f>
        <v/>
      </c>
      <c r="T161" s="584" t="str">
        <f>IFERROR(VLOOKUP(D161,'Species List'!$I$66:$J$66,2,FALSE)*J161,"")</f>
        <v/>
      </c>
      <c r="U161" s="584" t="str">
        <f>IFERROR(VLOOKUP(D161,'Species List'!$I$71:$J$82,2,FALSE)*J161,"")</f>
        <v/>
      </c>
      <c r="V161" s="585">
        <f t="shared" si="8"/>
        <v>0</v>
      </c>
      <c r="W161" s="534"/>
      <c r="X161" s="534"/>
      <c r="Y161" s="534"/>
      <c r="Z161" s="534"/>
      <c r="AA161" s="534"/>
      <c r="AB161" s="534"/>
      <c r="AC161" s="659" t="str">
        <f>IFERROR(INDEX('3 - Land Summary'!$B$21:$B$120,(MATCH(AD161,'3 - Land Summary'!$C$21:$C$120,0))),"")</f>
        <v/>
      </c>
      <c r="AD161" s="629"/>
      <c r="AE161" s="586"/>
      <c r="AF161" s="587"/>
      <c r="AG161" s="586"/>
    </row>
    <row r="162" spans="2:33" ht="30" customHeight="1" x14ac:dyDescent="0.2">
      <c r="B162" s="668" t="str">
        <f>IFERROR(INDEX('3 - Land Summary'!$B$21:$B$120,(MATCH('4 - Species Breakdown'!$V162,'3 - Land Summary'!$C$21:$C$120,0))),"")</f>
        <v/>
      </c>
      <c r="C162" s="632"/>
      <c r="D162" s="579"/>
      <c r="E162" s="676" t="str">
        <f>IF(OR(COUNTIF('Look Up Data'!$D$149:$D$203,D162),COUNTIF('Look Up Data'!$D$149:$D$203,AE162)),"YES","NO")</f>
        <v>NO</v>
      </c>
      <c r="F162" s="580"/>
      <c r="G162" s="581"/>
      <c r="H162" s="669" t="str">
        <f>IFERROR(INDEX('3 - Land Summary'!$G$21:$G$120,(MATCH(C162,'3 - Land Summary'!$C$21:$C$120,0))),"")</f>
        <v/>
      </c>
      <c r="I162" s="669" t="str">
        <f>IFERROR(INDEX('3 - Land Summary'!$I$21:$I$120,(MATCH(C162,'3 - Land Summary'!$C$21:$C$120,0))),"")</f>
        <v/>
      </c>
      <c r="J162" s="669" t="str">
        <f t="shared" si="7"/>
        <v/>
      </c>
      <c r="K162" s="670" t="str">
        <f t="shared" si="9"/>
        <v/>
      </c>
      <c r="L162" s="579"/>
      <c r="M162" s="579"/>
      <c r="N162" s="632"/>
      <c r="O162" s="582" t="str">
        <f>IFERROR(VLOOKUP(D162,'Species List'!$D$10:$E$46,2,FALSE)*J162,"")</f>
        <v/>
      </c>
      <c r="P162" s="583" t="str">
        <f>IFERROR(VLOOKUP(D162,'Species List'!$D$51:$E$89,2,FALSE)*J162,"")</f>
        <v/>
      </c>
      <c r="Q162" s="583" t="str">
        <f>IFERROR(VLOOKUP(D162,'Species List'!$D$95:$E$102,2,FALSE)*J162,"")</f>
        <v/>
      </c>
      <c r="R162" s="583" t="str">
        <f>IFERROR(VLOOKUP(D162,'Species List'!$I$10:$J$11,2,FALSE)*J162,"")</f>
        <v/>
      </c>
      <c r="S162" s="584" t="str">
        <f>IFERROR(VLOOKUP(D162,'Species List'!$I$16:$J$61,2,FALSE)*J162,"")</f>
        <v/>
      </c>
      <c r="T162" s="584" t="str">
        <f>IFERROR(VLOOKUP(D162,'Species List'!$I$66:$J$66,2,FALSE)*J162,"")</f>
        <v/>
      </c>
      <c r="U162" s="584" t="str">
        <f>IFERROR(VLOOKUP(D162,'Species List'!$I$71:$J$82,2,FALSE)*J162,"")</f>
        <v/>
      </c>
      <c r="V162" s="585">
        <f t="shared" si="8"/>
        <v>0</v>
      </c>
      <c r="W162" s="534"/>
      <c r="X162" s="534"/>
      <c r="Y162" s="534"/>
      <c r="Z162" s="534"/>
      <c r="AA162" s="534"/>
      <c r="AB162" s="534"/>
      <c r="AC162" s="659" t="str">
        <f>IFERROR(INDEX('3 - Land Summary'!$B$21:$B$120,(MATCH(AD162,'3 - Land Summary'!$C$21:$C$120,0))),"")</f>
        <v/>
      </c>
      <c r="AD162" s="629"/>
      <c r="AE162" s="586"/>
      <c r="AF162" s="587"/>
      <c r="AG162" s="586"/>
    </row>
    <row r="163" spans="2:33" ht="30" customHeight="1" x14ac:dyDescent="0.2">
      <c r="B163" s="668" t="str">
        <f>IFERROR(INDEX('3 - Land Summary'!$B$21:$B$120,(MATCH('4 - Species Breakdown'!$V163,'3 - Land Summary'!$C$21:$C$120,0))),"")</f>
        <v/>
      </c>
      <c r="C163" s="632"/>
      <c r="D163" s="579"/>
      <c r="E163" s="676" t="str">
        <f>IF(OR(COUNTIF('Look Up Data'!$D$149:$D$203,D163),COUNTIF('Look Up Data'!$D$149:$D$203,AE163)),"YES","NO")</f>
        <v>NO</v>
      </c>
      <c r="F163" s="580"/>
      <c r="G163" s="581"/>
      <c r="H163" s="669" t="str">
        <f>IFERROR(INDEX('3 - Land Summary'!$G$21:$G$120,(MATCH(C163,'3 - Land Summary'!$C$21:$C$120,0))),"")</f>
        <v/>
      </c>
      <c r="I163" s="669" t="str">
        <f>IFERROR(INDEX('3 - Land Summary'!$I$21:$I$120,(MATCH(C163,'3 - Land Summary'!$C$21:$C$120,0))),"")</f>
        <v/>
      </c>
      <c r="J163" s="669" t="str">
        <f t="shared" si="7"/>
        <v/>
      </c>
      <c r="K163" s="670" t="str">
        <f t="shared" si="9"/>
        <v/>
      </c>
      <c r="L163" s="579"/>
      <c r="M163" s="579"/>
      <c r="N163" s="632"/>
      <c r="O163" s="582" t="str">
        <f>IFERROR(VLOOKUP(D163,'Species List'!$D$10:$E$46,2,FALSE)*J163,"")</f>
        <v/>
      </c>
      <c r="P163" s="583" t="str">
        <f>IFERROR(VLOOKUP(D163,'Species List'!$D$51:$E$89,2,FALSE)*J163,"")</f>
        <v/>
      </c>
      <c r="Q163" s="583" t="str">
        <f>IFERROR(VLOOKUP(D163,'Species List'!$D$95:$E$102,2,FALSE)*J163,"")</f>
        <v/>
      </c>
      <c r="R163" s="583" t="str">
        <f>IFERROR(VLOOKUP(D163,'Species List'!$I$10:$J$11,2,FALSE)*J163,"")</f>
        <v/>
      </c>
      <c r="S163" s="584" t="str">
        <f>IFERROR(VLOOKUP(D163,'Species List'!$I$16:$J$61,2,FALSE)*J163,"")</f>
        <v/>
      </c>
      <c r="T163" s="584" t="str">
        <f>IFERROR(VLOOKUP(D163,'Species List'!$I$66:$J$66,2,FALSE)*J163,"")</f>
        <v/>
      </c>
      <c r="U163" s="584" t="str">
        <f>IFERROR(VLOOKUP(D163,'Species List'!$I$71:$J$82,2,FALSE)*J163,"")</f>
        <v/>
      </c>
      <c r="V163" s="585">
        <f t="shared" si="8"/>
        <v>0</v>
      </c>
      <c r="W163" s="534"/>
      <c r="X163" s="534"/>
      <c r="Y163" s="534"/>
      <c r="Z163" s="534"/>
      <c r="AA163" s="534"/>
      <c r="AB163" s="534"/>
      <c r="AC163" s="659" t="str">
        <f>IFERROR(INDEX('3 - Land Summary'!$B$21:$B$120,(MATCH(AD163,'3 - Land Summary'!$C$21:$C$120,0))),"")</f>
        <v/>
      </c>
      <c r="AD163" s="629"/>
      <c r="AE163" s="586"/>
      <c r="AF163" s="587"/>
      <c r="AG163" s="586"/>
    </row>
    <row r="164" spans="2:33" ht="30" customHeight="1" x14ac:dyDescent="0.2">
      <c r="B164" s="668" t="str">
        <f>IFERROR(INDEX('3 - Land Summary'!$B$21:$B$120,(MATCH('4 - Species Breakdown'!$V164,'3 - Land Summary'!$C$21:$C$120,0))),"")</f>
        <v/>
      </c>
      <c r="C164" s="632"/>
      <c r="D164" s="579"/>
      <c r="E164" s="676" t="str">
        <f>IF(OR(COUNTIF('Look Up Data'!$D$149:$D$203,D164),COUNTIF('Look Up Data'!$D$149:$D$203,AE164)),"YES","NO")</f>
        <v>NO</v>
      </c>
      <c r="F164" s="580"/>
      <c r="G164" s="581"/>
      <c r="H164" s="669" t="str">
        <f>IFERROR(INDEX('3 - Land Summary'!$G$21:$G$120,(MATCH(C164,'3 - Land Summary'!$C$21:$C$120,0))),"")</f>
        <v/>
      </c>
      <c r="I164" s="669" t="str">
        <f>IFERROR(INDEX('3 - Land Summary'!$I$21:$I$120,(MATCH(C164,'3 - Land Summary'!$C$21:$C$120,0))),"")</f>
        <v/>
      </c>
      <c r="J164" s="669" t="str">
        <f t="shared" si="7"/>
        <v/>
      </c>
      <c r="K164" s="670" t="str">
        <f t="shared" si="9"/>
        <v/>
      </c>
      <c r="L164" s="579"/>
      <c r="M164" s="579"/>
      <c r="N164" s="632"/>
      <c r="O164" s="582" t="str">
        <f>IFERROR(VLOOKUP(D164,'Species List'!$D$10:$E$46,2,FALSE)*J164,"")</f>
        <v/>
      </c>
      <c r="P164" s="583" t="str">
        <f>IFERROR(VLOOKUP(D164,'Species List'!$D$51:$E$89,2,FALSE)*J164,"")</f>
        <v/>
      </c>
      <c r="Q164" s="583" t="str">
        <f>IFERROR(VLOOKUP(D164,'Species List'!$D$95:$E$102,2,FALSE)*J164,"")</f>
        <v/>
      </c>
      <c r="R164" s="583" t="str">
        <f>IFERROR(VLOOKUP(D164,'Species List'!$I$10:$J$11,2,FALSE)*J164,"")</f>
        <v/>
      </c>
      <c r="S164" s="584" t="str">
        <f>IFERROR(VLOOKUP(D164,'Species List'!$I$16:$J$61,2,FALSE)*J164,"")</f>
        <v/>
      </c>
      <c r="T164" s="584" t="str">
        <f>IFERROR(VLOOKUP(D164,'Species List'!$I$66:$J$66,2,FALSE)*J164,"")</f>
        <v/>
      </c>
      <c r="U164" s="584" t="str">
        <f>IFERROR(VLOOKUP(D164,'Species List'!$I$71:$J$82,2,FALSE)*J164,"")</f>
        <v/>
      </c>
      <c r="V164" s="585">
        <f t="shared" si="8"/>
        <v>0</v>
      </c>
      <c r="W164" s="534"/>
      <c r="X164" s="534"/>
      <c r="Y164" s="534"/>
      <c r="Z164" s="534"/>
      <c r="AA164" s="534"/>
      <c r="AB164" s="534"/>
      <c r="AC164" s="659" t="str">
        <f>IFERROR(INDEX('3 - Land Summary'!$B$21:$B$120,(MATCH(AD164,'3 - Land Summary'!$C$21:$C$120,0))),"")</f>
        <v/>
      </c>
      <c r="AD164" s="629"/>
      <c r="AE164" s="586"/>
      <c r="AF164" s="587"/>
      <c r="AG164" s="586"/>
    </row>
    <row r="165" spans="2:33" ht="30" customHeight="1" x14ac:dyDescent="0.2">
      <c r="B165" s="668" t="str">
        <f>IFERROR(INDEX('3 - Land Summary'!$B$21:$B$120,(MATCH('4 - Species Breakdown'!$V165,'3 - Land Summary'!$C$21:$C$120,0))),"")</f>
        <v/>
      </c>
      <c r="C165" s="632"/>
      <c r="D165" s="579"/>
      <c r="E165" s="676" t="str">
        <f>IF(OR(COUNTIF('Look Up Data'!$D$149:$D$203,D165),COUNTIF('Look Up Data'!$D$149:$D$203,AE165)),"YES","NO")</f>
        <v>NO</v>
      </c>
      <c r="F165" s="580"/>
      <c r="G165" s="581"/>
      <c r="H165" s="669" t="str">
        <f>IFERROR(INDEX('3 - Land Summary'!$G$21:$G$120,(MATCH(C165,'3 - Land Summary'!$C$21:$C$120,0))),"")</f>
        <v/>
      </c>
      <c r="I165" s="669" t="str">
        <f>IFERROR(INDEX('3 - Land Summary'!$I$21:$I$120,(MATCH(C165,'3 - Land Summary'!$C$21:$C$120,0))),"")</f>
        <v/>
      </c>
      <c r="J165" s="669" t="str">
        <f t="shared" si="7"/>
        <v/>
      </c>
      <c r="K165" s="670" t="str">
        <f t="shared" si="9"/>
        <v/>
      </c>
      <c r="L165" s="579"/>
      <c r="M165" s="579"/>
      <c r="N165" s="632"/>
      <c r="O165" s="582" t="str">
        <f>IFERROR(VLOOKUP(D165,'Species List'!$D$10:$E$46,2,FALSE)*J165,"")</f>
        <v/>
      </c>
      <c r="P165" s="583" t="str">
        <f>IFERROR(VLOOKUP(D165,'Species List'!$D$51:$E$89,2,FALSE)*J165,"")</f>
        <v/>
      </c>
      <c r="Q165" s="583" t="str">
        <f>IFERROR(VLOOKUP(D165,'Species List'!$D$95:$E$102,2,FALSE)*J165,"")</f>
        <v/>
      </c>
      <c r="R165" s="583" t="str">
        <f>IFERROR(VLOOKUP(D165,'Species List'!$I$10:$J$11,2,FALSE)*J165,"")</f>
        <v/>
      </c>
      <c r="S165" s="584" t="str">
        <f>IFERROR(VLOOKUP(D165,'Species List'!$I$16:$J$61,2,FALSE)*J165,"")</f>
        <v/>
      </c>
      <c r="T165" s="584" t="str">
        <f>IFERROR(VLOOKUP(D165,'Species List'!$I$66:$J$66,2,FALSE)*J165,"")</f>
        <v/>
      </c>
      <c r="U165" s="584" t="str">
        <f>IFERROR(VLOOKUP(D165,'Species List'!$I$71:$J$82,2,FALSE)*J165,"")</f>
        <v/>
      </c>
      <c r="V165" s="585">
        <f t="shared" si="8"/>
        <v>0</v>
      </c>
      <c r="W165" s="534"/>
      <c r="X165" s="534"/>
      <c r="Y165" s="534"/>
      <c r="Z165" s="534"/>
      <c r="AA165" s="534"/>
      <c r="AB165" s="534"/>
      <c r="AC165" s="659" t="str">
        <f>IFERROR(INDEX('3 - Land Summary'!$B$21:$B$120,(MATCH(AD165,'3 - Land Summary'!$C$21:$C$120,0))),"")</f>
        <v/>
      </c>
      <c r="AD165" s="629"/>
      <c r="AE165" s="586"/>
      <c r="AF165" s="587"/>
      <c r="AG165" s="586"/>
    </row>
    <row r="166" spans="2:33" ht="30" customHeight="1" x14ac:dyDescent="0.2">
      <c r="B166" s="668" t="str">
        <f>IFERROR(INDEX('3 - Land Summary'!$B$21:$B$120,(MATCH('4 - Species Breakdown'!$V166,'3 - Land Summary'!$C$21:$C$120,0))),"")</f>
        <v/>
      </c>
      <c r="C166" s="632"/>
      <c r="D166" s="579"/>
      <c r="E166" s="676" t="str">
        <f>IF(OR(COUNTIF('Look Up Data'!$D$149:$D$203,D166),COUNTIF('Look Up Data'!$D$149:$D$203,AE166)),"YES","NO")</f>
        <v>NO</v>
      </c>
      <c r="F166" s="580"/>
      <c r="G166" s="581"/>
      <c r="H166" s="669" t="str">
        <f>IFERROR(INDEX('3 - Land Summary'!$G$21:$G$120,(MATCH(C166,'3 - Land Summary'!$C$21:$C$120,0))),"")</f>
        <v/>
      </c>
      <c r="I166" s="669" t="str">
        <f>IFERROR(INDEX('3 - Land Summary'!$I$21:$I$120,(MATCH(C166,'3 - Land Summary'!$C$21:$C$120,0))),"")</f>
        <v/>
      </c>
      <c r="J166" s="669" t="str">
        <f t="shared" si="7"/>
        <v/>
      </c>
      <c r="K166" s="670" t="str">
        <f t="shared" si="9"/>
        <v/>
      </c>
      <c r="L166" s="579"/>
      <c r="M166" s="579"/>
      <c r="N166" s="632"/>
      <c r="O166" s="582" t="str">
        <f>IFERROR(VLOOKUP(D166,'Species List'!$D$10:$E$46,2,FALSE)*J166,"")</f>
        <v/>
      </c>
      <c r="P166" s="583" t="str">
        <f>IFERROR(VLOOKUP(D166,'Species List'!$D$51:$E$89,2,FALSE)*J166,"")</f>
        <v/>
      </c>
      <c r="Q166" s="583" t="str">
        <f>IFERROR(VLOOKUP(D166,'Species List'!$D$95:$E$102,2,FALSE)*J166,"")</f>
        <v/>
      </c>
      <c r="R166" s="583" t="str">
        <f>IFERROR(VLOOKUP(D166,'Species List'!$I$10:$J$11,2,FALSE)*J166,"")</f>
        <v/>
      </c>
      <c r="S166" s="584" t="str">
        <f>IFERROR(VLOOKUP(D166,'Species List'!$I$16:$J$61,2,FALSE)*J166,"")</f>
        <v/>
      </c>
      <c r="T166" s="584" t="str">
        <f>IFERROR(VLOOKUP(D166,'Species List'!$I$66:$J$66,2,FALSE)*J166,"")</f>
        <v/>
      </c>
      <c r="U166" s="584" t="str">
        <f>IFERROR(VLOOKUP(D166,'Species List'!$I$71:$J$82,2,FALSE)*J166,"")</f>
        <v/>
      </c>
      <c r="V166" s="585">
        <f t="shared" si="8"/>
        <v>0</v>
      </c>
      <c r="W166" s="534"/>
      <c r="X166" s="534"/>
      <c r="Y166" s="534"/>
      <c r="Z166" s="534"/>
      <c r="AA166" s="534"/>
      <c r="AB166" s="534"/>
      <c r="AC166" s="659" t="str">
        <f>IFERROR(INDEX('3 - Land Summary'!$B$21:$B$120,(MATCH(AD166,'3 - Land Summary'!$C$21:$C$120,0))),"")</f>
        <v/>
      </c>
      <c r="AD166" s="629"/>
      <c r="AE166" s="586"/>
      <c r="AF166" s="587"/>
      <c r="AG166" s="586"/>
    </row>
    <row r="167" spans="2:33" ht="30" customHeight="1" x14ac:dyDescent="0.2">
      <c r="B167" s="668" t="str">
        <f>IFERROR(INDEX('3 - Land Summary'!$B$21:$B$120,(MATCH('4 - Species Breakdown'!$V167,'3 - Land Summary'!$C$21:$C$120,0))),"")</f>
        <v/>
      </c>
      <c r="C167" s="632"/>
      <c r="D167" s="579"/>
      <c r="E167" s="676" t="str">
        <f>IF(OR(COUNTIF('Look Up Data'!$D$149:$D$203,D167),COUNTIF('Look Up Data'!$D$149:$D$203,AE167)),"YES","NO")</f>
        <v>NO</v>
      </c>
      <c r="F167" s="580"/>
      <c r="G167" s="581"/>
      <c r="H167" s="669" t="str">
        <f>IFERROR(INDEX('3 - Land Summary'!$G$21:$G$120,(MATCH(C167,'3 - Land Summary'!$C$21:$C$120,0))),"")</f>
        <v/>
      </c>
      <c r="I167" s="669" t="str">
        <f>IFERROR(INDEX('3 - Land Summary'!$I$21:$I$120,(MATCH(C167,'3 - Land Summary'!$C$21:$C$120,0))),"")</f>
        <v/>
      </c>
      <c r="J167" s="669" t="str">
        <f t="shared" si="7"/>
        <v/>
      </c>
      <c r="K167" s="670" t="str">
        <f t="shared" si="9"/>
        <v/>
      </c>
      <c r="L167" s="579"/>
      <c r="M167" s="579"/>
      <c r="N167" s="632"/>
      <c r="O167" s="582" t="str">
        <f>IFERROR(VLOOKUP(D167,'Species List'!$D$10:$E$46,2,FALSE)*J167,"")</f>
        <v/>
      </c>
      <c r="P167" s="583" t="str">
        <f>IFERROR(VLOOKUP(D167,'Species List'!$D$51:$E$89,2,FALSE)*J167,"")</f>
        <v/>
      </c>
      <c r="Q167" s="583" t="str">
        <f>IFERROR(VLOOKUP(D167,'Species List'!$D$95:$E$102,2,FALSE)*J167,"")</f>
        <v/>
      </c>
      <c r="R167" s="583" t="str">
        <f>IFERROR(VLOOKUP(D167,'Species List'!$I$10:$J$11,2,FALSE)*J167,"")</f>
        <v/>
      </c>
      <c r="S167" s="584" t="str">
        <f>IFERROR(VLOOKUP(D167,'Species List'!$I$16:$J$61,2,FALSE)*J167,"")</f>
        <v/>
      </c>
      <c r="T167" s="584" t="str">
        <f>IFERROR(VLOOKUP(D167,'Species List'!$I$66:$J$66,2,FALSE)*J167,"")</f>
        <v/>
      </c>
      <c r="U167" s="584" t="str">
        <f>IFERROR(VLOOKUP(D167,'Species List'!$I$71:$J$82,2,FALSE)*J167,"")</f>
        <v/>
      </c>
      <c r="V167" s="585">
        <f t="shared" si="8"/>
        <v>0</v>
      </c>
      <c r="W167" s="534"/>
      <c r="X167" s="534"/>
      <c r="Y167" s="534"/>
      <c r="Z167" s="534"/>
      <c r="AA167" s="534"/>
      <c r="AB167" s="534"/>
      <c r="AC167" s="659" t="str">
        <f>IFERROR(INDEX('3 - Land Summary'!$B$21:$B$120,(MATCH(AD167,'3 - Land Summary'!$C$21:$C$120,0))),"")</f>
        <v/>
      </c>
      <c r="AD167" s="629"/>
      <c r="AE167" s="586"/>
      <c r="AF167" s="587"/>
      <c r="AG167" s="586"/>
    </row>
    <row r="168" spans="2:33" ht="30" customHeight="1" x14ac:dyDescent="0.2">
      <c r="B168" s="668" t="str">
        <f>IFERROR(INDEX('3 - Land Summary'!$B$21:$B$120,(MATCH('4 - Species Breakdown'!$V168,'3 - Land Summary'!$C$21:$C$120,0))),"")</f>
        <v/>
      </c>
      <c r="C168" s="632"/>
      <c r="D168" s="579"/>
      <c r="E168" s="676" t="str">
        <f>IF(OR(COUNTIF('Look Up Data'!$D$149:$D$203,D168),COUNTIF('Look Up Data'!$D$149:$D$203,AE168)),"YES","NO")</f>
        <v>NO</v>
      </c>
      <c r="F168" s="580"/>
      <c r="G168" s="581"/>
      <c r="H168" s="669" t="str">
        <f>IFERROR(INDEX('3 - Land Summary'!$G$21:$G$120,(MATCH(C168,'3 - Land Summary'!$C$21:$C$120,0))),"")</f>
        <v/>
      </c>
      <c r="I168" s="669" t="str">
        <f>IFERROR(INDEX('3 - Land Summary'!$I$21:$I$120,(MATCH(C168,'3 - Land Summary'!$C$21:$C$120,0))),"")</f>
        <v/>
      </c>
      <c r="J168" s="669" t="str">
        <f t="shared" si="7"/>
        <v/>
      </c>
      <c r="K168" s="670" t="str">
        <f t="shared" si="9"/>
        <v/>
      </c>
      <c r="L168" s="579"/>
      <c r="M168" s="579"/>
      <c r="N168" s="632"/>
      <c r="O168" s="582" t="str">
        <f>IFERROR(VLOOKUP(D168,'Species List'!$D$10:$E$46,2,FALSE)*J168,"")</f>
        <v/>
      </c>
      <c r="P168" s="583" t="str">
        <f>IFERROR(VLOOKUP(D168,'Species List'!$D$51:$E$89,2,FALSE)*J168,"")</f>
        <v/>
      </c>
      <c r="Q168" s="583" t="str">
        <f>IFERROR(VLOOKUP(D168,'Species List'!$D$95:$E$102,2,FALSE)*J168,"")</f>
        <v/>
      </c>
      <c r="R168" s="583" t="str">
        <f>IFERROR(VLOOKUP(D168,'Species List'!$I$10:$J$11,2,FALSE)*J168,"")</f>
        <v/>
      </c>
      <c r="S168" s="584" t="str">
        <f>IFERROR(VLOOKUP(D168,'Species List'!$I$16:$J$61,2,FALSE)*J168,"")</f>
        <v/>
      </c>
      <c r="T168" s="584" t="str">
        <f>IFERROR(VLOOKUP(D168,'Species List'!$I$66:$J$66,2,FALSE)*J168,"")</f>
        <v/>
      </c>
      <c r="U168" s="584" t="str">
        <f>IFERROR(VLOOKUP(D168,'Species List'!$I$71:$J$82,2,FALSE)*J168,"")</f>
        <v/>
      </c>
      <c r="V168" s="585">
        <f t="shared" si="8"/>
        <v>0</v>
      </c>
      <c r="W168" s="534"/>
      <c r="X168" s="534"/>
      <c r="Y168" s="534"/>
      <c r="Z168" s="534"/>
      <c r="AA168" s="534"/>
      <c r="AB168" s="534"/>
      <c r="AC168" s="659" t="str">
        <f>IFERROR(INDEX('3 - Land Summary'!$B$21:$B$120,(MATCH(AD168,'3 - Land Summary'!$C$21:$C$120,0))),"")</f>
        <v/>
      </c>
      <c r="AD168" s="629"/>
      <c r="AE168" s="586"/>
      <c r="AF168" s="587"/>
      <c r="AG168" s="586"/>
    </row>
    <row r="169" spans="2:33" ht="30" customHeight="1" x14ac:dyDescent="0.2">
      <c r="B169" s="668" t="str">
        <f>IFERROR(INDEX('3 - Land Summary'!$B$21:$B$120,(MATCH('4 - Species Breakdown'!$V169,'3 - Land Summary'!$C$21:$C$120,0))),"")</f>
        <v/>
      </c>
      <c r="C169" s="632"/>
      <c r="D169" s="579"/>
      <c r="E169" s="676" t="str">
        <f>IF(OR(COUNTIF('Look Up Data'!$D$149:$D$203,D169),COUNTIF('Look Up Data'!$D$149:$D$203,AE169)),"YES","NO")</f>
        <v>NO</v>
      </c>
      <c r="F169" s="580"/>
      <c r="G169" s="581"/>
      <c r="H169" s="669" t="str">
        <f>IFERROR(INDEX('3 - Land Summary'!$G$21:$G$120,(MATCH(C169,'3 - Land Summary'!$C$21:$C$120,0))),"")</f>
        <v/>
      </c>
      <c r="I169" s="669" t="str">
        <f>IFERROR(INDEX('3 - Land Summary'!$I$21:$I$120,(MATCH(C169,'3 - Land Summary'!$C$21:$C$120,0))),"")</f>
        <v/>
      </c>
      <c r="J169" s="669" t="str">
        <f t="shared" si="7"/>
        <v/>
      </c>
      <c r="K169" s="670" t="str">
        <f t="shared" si="9"/>
        <v/>
      </c>
      <c r="L169" s="579"/>
      <c r="M169" s="579"/>
      <c r="N169" s="632"/>
      <c r="O169" s="582" t="str">
        <f>IFERROR(VLOOKUP(D169,'Species List'!$D$10:$E$46,2,FALSE)*J169,"")</f>
        <v/>
      </c>
      <c r="P169" s="583" t="str">
        <f>IFERROR(VLOOKUP(D169,'Species List'!$D$51:$E$89,2,FALSE)*J169,"")</f>
        <v/>
      </c>
      <c r="Q169" s="583" t="str">
        <f>IFERROR(VLOOKUP(D169,'Species List'!$D$95:$E$102,2,FALSE)*J169,"")</f>
        <v/>
      </c>
      <c r="R169" s="583" t="str">
        <f>IFERROR(VLOOKUP(D169,'Species List'!$I$10:$J$11,2,FALSE)*J169,"")</f>
        <v/>
      </c>
      <c r="S169" s="584" t="str">
        <f>IFERROR(VLOOKUP(D169,'Species List'!$I$16:$J$61,2,FALSE)*J169,"")</f>
        <v/>
      </c>
      <c r="T169" s="584" t="str">
        <f>IFERROR(VLOOKUP(D169,'Species List'!$I$66:$J$66,2,FALSE)*J169,"")</f>
        <v/>
      </c>
      <c r="U169" s="584" t="str">
        <f>IFERROR(VLOOKUP(D169,'Species List'!$I$71:$J$82,2,FALSE)*J169,"")</f>
        <v/>
      </c>
      <c r="V169" s="585">
        <f t="shared" si="8"/>
        <v>0</v>
      </c>
      <c r="W169" s="534"/>
      <c r="X169" s="534"/>
      <c r="Y169" s="534"/>
      <c r="Z169" s="534"/>
      <c r="AA169" s="534"/>
      <c r="AB169" s="534"/>
      <c r="AC169" s="659" t="str">
        <f>IFERROR(INDEX('3 - Land Summary'!$B$21:$B$120,(MATCH(AD169,'3 - Land Summary'!$C$21:$C$120,0))),"")</f>
        <v/>
      </c>
      <c r="AD169" s="629"/>
      <c r="AE169" s="586"/>
      <c r="AF169" s="587"/>
      <c r="AG169" s="586"/>
    </row>
    <row r="170" spans="2:33" ht="30" customHeight="1" x14ac:dyDescent="0.2">
      <c r="B170" s="668" t="str">
        <f>IFERROR(INDEX('3 - Land Summary'!$B$21:$B$120,(MATCH('4 - Species Breakdown'!$V170,'3 - Land Summary'!$C$21:$C$120,0))),"")</f>
        <v/>
      </c>
      <c r="C170" s="632"/>
      <c r="D170" s="579"/>
      <c r="E170" s="676" t="str">
        <f>IF(OR(COUNTIF('Look Up Data'!$D$149:$D$203,D170),COUNTIF('Look Up Data'!$D$149:$D$203,AE170)),"YES","NO")</f>
        <v>NO</v>
      </c>
      <c r="F170" s="580"/>
      <c r="G170" s="581"/>
      <c r="H170" s="669" t="str">
        <f>IFERROR(INDEX('3 - Land Summary'!$G$21:$G$120,(MATCH(C170,'3 - Land Summary'!$C$21:$C$120,0))),"")</f>
        <v/>
      </c>
      <c r="I170" s="669" t="str">
        <f>IFERROR(INDEX('3 - Land Summary'!$I$21:$I$120,(MATCH(C170,'3 - Land Summary'!$C$21:$C$120,0))),"")</f>
        <v/>
      </c>
      <c r="J170" s="669" t="str">
        <f t="shared" si="7"/>
        <v/>
      </c>
      <c r="K170" s="670" t="str">
        <f t="shared" si="9"/>
        <v/>
      </c>
      <c r="L170" s="579"/>
      <c r="M170" s="579"/>
      <c r="N170" s="632"/>
      <c r="O170" s="582" t="str">
        <f>IFERROR(VLOOKUP(D170,'Species List'!$D$10:$E$46,2,FALSE)*J170,"")</f>
        <v/>
      </c>
      <c r="P170" s="583" t="str">
        <f>IFERROR(VLOOKUP(D170,'Species List'!$D$51:$E$89,2,FALSE)*J170,"")</f>
        <v/>
      </c>
      <c r="Q170" s="583" t="str">
        <f>IFERROR(VLOOKUP(D170,'Species List'!$D$95:$E$102,2,FALSE)*J170,"")</f>
        <v/>
      </c>
      <c r="R170" s="583" t="str">
        <f>IFERROR(VLOOKUP(D170,'Species List'!$I$10:$J$11,2,FALSE)*J170,"")</f>
        <v/>
      </c>
      <c r="S170" s="584" t="str">
        <f>IFERROR(VLOOKUP(D170,'Species List'!$I$16:$J$61,2,FALSE)*J170,"")</f>
        <v/>
      </c>
      <c r="T170" s="584" t="str">
        <f>IFERROR(VLOOKUP(D170,'Species List'!$I$66:$J$66,2,FALSE)*J170,"")</f>
        <v/>
      </c>
      <c r="U170" s="584" t="str">
        <f>IFERROR(VLOOKUP(D170,'Species List'!$I$71:$J$82,2,FALSE)*J170,"")</f>
        <v/>
      </c>
      <c r="V170" s="585">
        <f t="shared" si="8"/>
        <v>0</v>
      </c>
      <c r="W170" s="534"/>
      <c r="X170" s="534"/>
      <c r="Y170" s="534"/>
      <c r="Z170" s="534"/>
      <c r="AA170" s="534"/>
      <c r="AB170" s="534"/>
      <c r="AC170" s="659" t="str">
        <f>IFERROR(INDEX('3 - Land Summary'!$B$21:$B$120,(MATCH(AD170,'3 - Land Summary'!$C$21:$C$120,0))),"")</f>
        <v/>
      </c>
      <c r="AD170" s="629"/>
      <c r="AE170" s="586"/>
      <c r="AF170" s="587"/>
      <c r="AG170" s="586"/>
    </row>
    <row r="171" spans="2:33" ht="30" customHeight="1" x14ac:dyDescent="0.2">
      <c r="B171" s="668" t="str">
        <f>IFERROR(INDEX('3 - Land Summary'!$B$21:$B$120,(MATCH('4 - Species Breakdown'!$V171,'3 - Land Summary'!$C$21:$C$120,0))),"")</f>
        <v/>
      </c>
      <c r="C171" s="632"/>
      <c r="D171" s="579"/>
      <c r="E171" s="676" t="str">
        <f>IF(OR(COUNTIF('Look Up Data'!$D$149:$D$203,D171),COUNTIF('Look Up Data'!$D$149:$D$203,AE171)),"YES","NO")</f>
        <v>NO</v>
      </c>
      <c r="F171" s="580"/>
      <c r="G171" s="581"/>
      <c r="H171" s="669" t="str">
        <f>IFERROR(INDEX('3 - Land Summary'!$G$21:$G$120,(MATCH(C171,'3 - Land Summary'!$C$21:$C$120,0))),"")</f>
        <v/>
      </c>
      <c r="I171" s="669" t="str">
        <f>IFERROR(INDEX('3 - Land Summary'!$I$21:$I$120,(MATCH(C171,'3 - Land Summary'!$C$21:$C$120,0))),"")</f>
        <v/>
      </c>
      <c r="J171" s="669" t="str">
        <f t="shared" si="7"/>
        <v/>
      </c>
      <c r="K171" s="670" t="str">
        <f t="shared" si="9"/>
        <v/>
      </c>
      <c r="L171" s="579"/>
      <c r="M171" s="579"/>
      <c r="N171" s="632"/>
      <c r="O171" s="582" t="str">
        <f>IFERROR(VLOOKUP(D171,'Species List'!$D$10:$E$46,2,FALSE)*J171,"")</f>
        <v/>
      </c>
      <c r="P171" s="583" t="str">
        <f>IFERROR(VLOOKUP(D171,'Species List'!$D$51:$E$89,2,FALSE)*J171,"")</f>
        <v/>
      </c>
      <c r="Q171" s="583" t="str">
        <f>IFERROR(VLOOKUP(D171,'Species List'!$D$95:$E$102,2,FALSE)*J171,"")</f>
        <v/>
      </c>
      <c r="R171" s="583" t="str">
        <f>IFERROR(VLOOKUP(D171,'Species List'!$I$10:$J$11,2,FALSE)*J171,"")</f>
        <v/>
      </c>
      <c r="S171" s="584" t="str">
        <f>IFERROR(VLOOKUP(D171,'Species List'!$I$16:$J$61,2,FALSE)*J171,"")</f>
        <v/>
      </c>
      <c r="T171" s="584" t="str">
        <f>IFERROR(VLOOKUP(D171,'Species List'!$I$66:$J$66,2,FALSE)*J171,"")</f>
        <v/>
      </c>
      <c r="U171" s="584" t="str">
        <f>IFERROR(VLOOKUP(D171,'Species List'!$I$71:$J$82,2,FALSE)*J171,"")</f>
        <v/>
      </c>
      <c r="V171" s="585">
        <f t="shared" si="8"/>
        <v>0</v>
      </c>
      <c r="W171" s="534"/>
      <c r="X171" s="534"/>
      <c r="Y171" s="534"/>
      <c r="Z171" s="534"/>
      <c r="AA171" s="534"/>
      <c r="AB171" s="534"/>
      <c r="AC171" s="659" t="str">
        <f>IFERROR(INDEX('3 - Land Summary'!$B$21:$B$120,(MATCH(AD171,'3 - Land Summary'!$C$21:$C$120,0))),"")</f>
        <v/>
      </c>
      <c r="AD171" s="629"/>
      <c r="AE171" s="586"/>
      <c r="AF171" s="587"/>
      <c r="AG171" s="586"/>
    </row>
    <row r="172" spans="2:33" ht="30" customHeight="1" x14ac:dyDescent="0.2">
      <c r="B172" s="668" t="str">
        <f>IFERROR(INDEX('3 - Land Summary'!$B$21:$B$120,(MATCH('4 - Species Breakdown'!$V172,'3 - Land Summary'!$C$21:$C$120,0))),"")</f>
        <v/>
      </c>
      <c r="C172" s="632"/>
      <c r="D172" s="579"/>
      <c r="E172" s="676" t="str">
        <f>IF(OR(COUNTIF('Look Up Data'!$D$149:$D$203,D172),COUNTIF('Look Up Data'!$D$149:$D$203,AE172)),"YES","NO")</f>
        <v>NO</v>
      </c>
      <c r="F172" s="580"/>
      <c r="G172" s="581"/>
      <c r="H172" s="669" t="str">
        <f>IFERROR(INDEX('3 - Land Summary'!$G$21:$G$120,(MATCH(C172,'3 - Land Summary'!$C$21:$C$120,0))),"")</f>
        <v/>
      </c>
      <c r="I172" s="669" t="str">
        <f>IFERROR(INDEX('3 - Land Summary'!$I$21:$I$120,(MATCH(C172,'3 - Land Summary'!$C$21:$C$120,0))),"")</f>
        <v/>
      </c>
      <c r="J172" s="669" t="str">
        <f t="shared" si="7"/>
        <v/>
      </c>
      <c r="K172" s="670" t="str">
        <f t="shared" si="9"/>
        <v/>
      </c>
      <c r="L172" s="579"/>
      <c r="M172" s="579"/>
      <c r="N172" s="632"/>
      <c r="O172" s="582" t="str">
        <f>IFERROR(VLOOKUP(D172,'Species List'!$D$10:$E$46,2,FALSE)*J172,"")</f>
        <v/>
      </c>
      <c r="P172" s="583" t="str">
        <f>IFERROR(VLOOKUP(D172,'Species List'!$D$51:$E$89,2,FALSE)*J172,"")</f>
        <v/>
      </c>
      <c r="Q172" s="583" t="str">
        <f>IFERROR(VLOOKUP(D172,'Species List'!$D$95:$E$102,2,FALSE)*J172,"")</f>
        <v/>
      </c>
      <c r="R172" s="583" t="str">
        <f>IFERROR(VLOOKUP(D172,'Species List'!$I$10:$J$11,2,FALSE)*J172,"")</f>
        <v/>
      </c>
      <c r="S172" s="584" t="str">
        <f>IFERROR(VLOOKUP(D172,'Species List'!$I$16:$J$61,2,FALSE)*J172,"")</f>
        <v/>
      </c>
      <c r="T172" s="584" t="str">
        <f>IFERROR(VLOOKUP(D172,'Species List'!$I$66:$J$66,2,FALSE)*J172,"")</f>
        <v/>
      </c>
      <c r="U172" s="584" t="str">
        <f>IFERROR(VLOOKUP(D172,'Species List'!$I$71:$J$82,2,FALSE)*J172,"")</f>
        <v/>
      </c>
      <c r="V172" s="585">
        <f t="shared" si="8"/>
        <v>0</v>
      </c>
      <c r="W172" s="534"/>
      <c r="X172" s="534"/>
      <c r="Y172" s="534"/>
      <c r="Z172" s="534"/>
      <c r="AA172" s="534"/>
      <c r="AB172" s="534"/>
      <c r="AC172" s="659" t="str">
        <f>IFERROR(INDEX('3 - Land Summary'!$B$21:$B$120,(MATCH(AD172,'3 - Land Summary'!$C$21:$C$120,0))),"")</f>
        <v/>
      </c>
      <c r="AD172" s="629"/>
      <c r="AE172" s="586"/>
      <c r="AF172" s="587"/>
      <c r="AG172" s="586"/>
    </row>
    <row r="173" spans="2:33" ht="30" customHeight="1" x14ac:dyDescent="0.2">
      <c r="B173" s="668" t="str">
        <f>IFERROR(INDEX('3 - Land Summary'!$B$21:$B$120,(MATCH('4 - Species Breakdown'!$V173,'3 - Land Summary'!$C$21:$C$120,0))),"")</f>
        <v/>
      </c>
      <c r="C173" s="632"/>
      <c r="D173" s="579"/>
      <c r="E173" s="676" t="str">
        <f>IF(OR(COUNTIF('Look Up Data'!$D$149:$D$203,D173),COUNTIF('Look Up Data'!$D$149:$D$203,AE173)),"YES","NO")</f>
        <v>NO</v>
      </c>
      <c r="F173" s="580"/>
      <c r="G173" s="581"/>
      <c r="H173" s="669" t="str">
        <f>IFERROR(INDEX('3 - Land Summary'!$G$21:$G$120,(MATCH(C173,'3 - Land Summary'!$C$21:$C$120,0))),"")</f>
        <v/>
      </c>
      <c r="I173" s="669" t="str">
        <f>IFERROR(INDEX('3 - Land Summary'!$I$21:$I$120,(MATCH(C173,'3 - Land Summary'!$C$21:$C$120,0))),"")</f>
        <v/>
      </c>
      <c r="J173" s="669" t="str">
        <f t="shared" si="7"/>
        <v/>
      </c>
      <c r="K173" s="670" t="str">
        <f t="shared" si="9"/>
        <v/>
      </c>
      <c r="L173" s="579"/>
      <c r="M173" s="579"/>
      <c r="N173" s="632"/>
      <c r="O173" s="582" t="str">
        <f>IFERROR(VLOOKUP(D173,'Species List'!$D$10:$E$46,2,FALSE)*J173,"")</f>
        <v/>
      </c>
      <c r="P173" s="583" t="str">
        <f>IFERROR(VLOOKUP(D173,'Species List'!$D$51:$E$89,2,FALSE)*J173,"")</f>
        <v/>
      </c>
      <c r="Q173" s="583" t="str">
        <f>IFERROR(VLOOKUP(D173,'Species List'!$D$95:$E$102,2,FALSE)*J173,"")</f>
        <v/>
      </c>
      <c r="R173" s="583" t="str">
        <f>IFERROR(VLOOKUP(D173,'Species List'!$I$10:$J$11,2,FALSE)*J173,"")</f>
        <v/>
      </c>
      <c r="S173" s="584" t="str">
        <f>IFERROR(VLOOKUP(D173,'Species List'!$I$16:$J$61,2,FALSE)*J173,"")</f>
        <v/>
      </c>
      <c r="T173" s="584" t="str">
        <f>IFERROR(VLOOKUP(D173,'Species List'!$I$66:$J$66,2,FALSE)*J173,"")</f>
        <v/>
      </c>
      <c r="U173" s="584" t="str">
        <f>IFERROR(VLOOKUP(D173,'Species List'!$I$71:$J$82,2,FALSE)*J173,"")</f>
        <v/>
      </c>
      <c r="V173" s="585">
        <f t="shared" si="8"/>
        <v>0</v>
      </c>
      <c r="W173" s="534"/>
      <c r="X173" s="534"/>
      <c r="Y173" s="534"/>
      <c r="Z173" s="534"/>
      <c r="AA173" s="534"/>
      <c r="AB173" s="534"/>
      <c r="AC173" s="659" t="str">
        <f>IFERROR(INDEX('3 - Land Summary'!$B$21:$B$120,(MATCH(AD173,'3 - Land Summary'!$C$21:$C$120,0))),"")</f>
        <v/>
      </c>
      <c r="AD173" s="629"/>
      <c r="AE173" s="586"/>
      <c r="AF173" s="587"/>
      <c r="AG173" s="586"/>
    </row>
    <row r="174" spans="2:33" ht="30" customHeight="1" x14ac:dyDescent="0.2">
      <c r="B174" s="668" t="str">
        <f>IFERROR(INDEX('3 - Land Summary'!$B$21:$B$120,(MATCH('4 - Species Breakdown'!$V174,'3 - Land Summary'!$C$21:$C$120,0))),"")</f>
        <v/>
      </c>
      <c r="C174" s="632"/>
      <c r="D174" s="579"/>
      <c r="E174" s="676" t="str">
        <f>IF(OR(COUNTIF('Look Up Data'!$D$149:$D$203,D174),COUNTIF('Look Up Data'!$D$149:$D$203,AE174)),"YES","NO")</f>
        <v>NO</v>
      </c>
      <c r="F174" s="580"/>
      <c r="G174" s="581"/>
      <c r="H174" s="669" t="str">
        <f>IFERROR(INDEX('3 - Land Summary'!$G$21:$G$120,(MATCH(C174,'3 - Land Summary'!$C$21:$C$120,0))),"")</f>
        <v/>
      </c>
      <c r="I174" s="669" t="str">
        <f>IFERROR(INDEX('3 - Land Summary'!$I$21:$I$120,(MATCH(C174,'3 - Land Summary'!$C$21:$C$120,0))),"")</f>
        <v/>
      </c>
      <c r="J174" s="669" t="str">
        <f t="shared" si="7"/>
        <v/>
      </c>
      <c r="K174" s="670" t="str">
        <f t="shared" si="9"/>
        <v/>
      </c>
      <c r="L174" s="579"/>
      <c r="M174" s="579"/>
      <c r="N174" s="632"/>
      <c r="O174" s="582" t="str">
        <f>IFERROR(VLOOKUP(D174,'Species List'!$D$10:$E$46,2,FALSE)*J174,"")</f>
        <v/>
      </c>
      <c r="P174" s="583" t="str">
        <f>IFERROR(VLOOKUP(D174,'Species List'!$D$51:$E$89,2,FALSE)*J174,"")</f>
        <v/>
      </c>
      <c r="Q174" s="583" t="str">
        <f>IFERROR(VLOOKUP(D174,'Species List'!$D$95:$E$102,2,FALSE)*J174,"")</f>
        <v/>
      </c>
      <c r="R174" s="583" t="str">
        <f>IFERROR(VLOOKUP(D174,'Species List'!$I$10:$J$11,2,FALSE)*J174,"")</f>
        <v/>
      </c>
      <c r="S174" s="584" t="str">
        <f>IFERROR(VLOOKUP(D174,'Species List'!$I$16:$J$61,2,FALSE)*J174,"")</f>
        <v/>
      </c>
      <c r="T174" s="584" t="str">
        <f>IFERROR(VLOOKUP(D174,'Species List'!$I$66:$J$66,2,FALSE)*J174,"")</f>
        <v/>
      </c>
      <c r="U174" s="584" t="str">
        <f>IFERROR(VLOOKUP(D174,'Species List'!$I$71:$J$82,2,FALSE)*J174,"")</f>
        <v/>
      </c>
      <c r="V174" s="585">
        <f t="shared" si="8"/>
        <v>0</v>
      </c>
      <c r="W174" s="534"/>
      <c r="X174" s="534"/>
      <c r="Y174" s="534"/>
      <c r="Z174" s="534"/>
      <c r="AA174" s="534"/>
      <c r="AB174" s="534"/>
      <c r="AC174" s="659" t="str">
        <f>IFERROR(INDEX('3 - Land Summary'!$B$21:$B$120,(MATCH(AD174,'3 - Land Summary'!$C$21:$C$120,0))),"")</f>
        <v/>
      </c>
      <c r="AD174" s="629"/>
      <c r="AE174" s="586"/>
      <c r="AF174" s="587"/>
      <c r="AG174" s="586"/>
    </row>
    <row r="175" spans="2:33" ht="30" customHeight="1" x14ac:dyDescent="0.2">
      <c r="B175" s="668" t="str">
        <f>IFERROR(INDEX('3 - Land Summary'!$B$21:$B$120,(MATCH('4 - Species Breakdown'!$V175,'3 - Land Summary'!$C$21:$C$120,0))),"")</f>
        <v/>
      </c>
      <c r="C175" s="632"/>
      <c r="D175" s="579"/>
      <c r="E175" s="676" t="str">
        <f>IF(OR(COUNTIF('Look Up Data'!$D$149:$D$203,D175),COUNTIF('Look Up Data'!$D$149:$D$203,AE175)),"YES","NO")</f>
        <v>NO</v>
      </c>
      <c r="F175" s="580"/>
      <c r="G175" s="581"/>
      <c r="H175" s="669" t="str">
        <f>IFERROR(INDEX('3 - Land Summary'!$G$21:$G$120,(MATCH(C175,'3 - Land Summary'!$C$21:$C$120,0))),"")</f>
        <v/>
      </c>
      <c r="I175" s="669" t="str">
        <f>IFERROR(INDEX('3 - Land Summary'!$I$21:$I$120,(MATCH(C175,'3 - Land Summary'!$C$21:$C$120,0))),"")</f>
        <v/>
      </c>
      <c r="J175" s="669" t="str">
        <f t="shared" si="7"/>
        <v/>
      </c>
      <c r="K175" s="670" t="str">
        <f t="shared" si="9"/>
        <v/>
      </c>
      <c r="L175" s="579"/>
      <c r="M175" s="579"/>
      <c r="N175" s="632"/>
      <c r="O175" s="582" t="str">
        <f>IFERROR(VLOOKUP(D175,'Species List'!$D$10:$E$46,2,FALSE)*J175,"")</f>
        <v/>
      </c>
      <c r="P175" s="583" t="str">
        <f>IFERROR(VLOOKUP(D175,'Species List'!$D$51:$E$89,2,FALSE)*J175,"")</f>
        <v/>
      </c>
      <c r="Q175" s="583" t="str">
        <f>IFERROR(VLOOKUP(D175,'Species List'!$D$95:$E$102,2,FALSE)*J175,"")</f>
        <v/>
      </c>
      <c r="R175" s="583" t="str">
        <f>IFERROR(VLOOKUP(D175,'Species List'!$I$10:$J$11,2,FALSE)*J175,"")</f>
        <v/>
      </c>
      <c r="S175" s="584" t="str">
        <f>IFERROR(VLOOKUP(D175,'Species List'!$I$16:$J$61,2,FALSE)*J175,"")</f>
        <v/>
      </c>
      <c r="T175" s="584" t="str">
        <f>IFERROR(VLOOKUP(D175,'Species List'!$I$66:$J$66,2,FALSE)*J175,"")</f>
        <v/>
      </c>
      <c r="U175" s="584" t="str">
        <f>IFERROR(VLOOKUP(D175,'Species List'!$I$71:$J$82,2,FALSE)*J175,"")</f>
        <v/>
      </c>
      <c r="V175" s="585">
        <f t="shared" si="8"/>
        <v>0</v>
      </c>
      <c r="W175" s="534"/>
      <c r="X175" s="534"/>
      <c r="Y175" s="534"/>
      <c r="Z175" s="534"/>
      <c r="AA175" s="534"/>
      <c r="AB175" s="534"/>
      <c r="AC175" s="659" t="str">
        <f>IFERROR(INDEX('3 - Land Summary'!$B$21:$B$120,(MATCH(AD175,'3 - Land Summary'!$C$21:$C$120,0))),"")</f>
        <v/>
      </c>
      <c r="AD175" s="629"/>
      <c r="AE175" s="586"/>
      <c r="AF175" s="587"/>
      <c r="AG175" s="586"/>
    </row>
    <row r="176" spans="2:33" ht="30" customHeight="1" x14ac:dyDescent="0.2">
      <c r="B176" s="668" t="str">
        <f>IFERROR(INDEX('3 - Land Summary'!$B$21:$B$120,(MATCH('4 - Species Breakdown'!$V176,'3 - Land Summary'!$C$21:$C$120,0))),"")</f>
        <v/>
      </c>
      <c r="C176" s="632"/>
      <c r="D176" s="579"/>
      <c r="E176" s="676" t="str">
        <f>IF(OR(COUNTIF('Look Up Data'!$D$149:$D$203,D176),COUNTIF('Look Up Data'!$D$149:$D$203,AE176)),"YES","NO")</f>
        <v>NO</v>
      </c>
      <c r="F176" s="580"/>
      <c r="G176" s="581"/>
      <c r="H176" s="669" t="str">
        <f>IFERROR(INDEX('3 - Land Summary'!$G$21:$G$120,(MATCH(C176,'3 - Land Summary'!$C$21:$C$120,0))),"")</f>
        <v/>
      </c>
      <c r="I176" s="669" t="str">
        <f>IFERROR(INDEX('3 - Land Summary'!$I$21:$I$120,(MATCH(C176,'3 - Land Summary'!$C$21:$C$120,0))),"")</f>
        <v/>
      </c>
      <c r="J176" s="669" t="str">
        <f t="shared" si="7"/>
        <v/>
      </c>
      <c r="K176" s="670" t="str">
        <f t="shared" si="9"/>
        <v/>
      </c>
      <c r="L176" s="579"/>
      <c r="M176" s="579"/>
      <c r="N176" s="632"/>
      <c r="O176" s="582" t="str">
        <f>IFERROR(VLOOKUP(D176,'Species List'!$D$10:$E$46,2,FALSE)*J176,"")</f>
        <v/>
      </c>
      <c r="P176" s="583" t="str">
        <f>IFERROR(VLOOKUP(D176,'Species List'!$D$51:$E$89,2,FALSE)*J176,"")</f>
        <v/>
      </c>
      <c r="Q176" s="583" t="str">
        <f>IFERROR(VLOOKUP(D176,'Species List'!$D$95:$E$102,2,FALSE)*J176,"")</f>
        <v/>
      </c>
      <c r="R176" s="583" t="str">
        <f>IFERROR(VLOOKUP(D176,'Species List'!$I$10:$J$11,2,FALSE)*J176,"")</f>
        <v/>
      </c>
      <c r="S176" s="584" t="str">
        <f>IFERROR(VLOOKUP(D176,'Species List'!$I$16:$J$61,2,FALSE)*J176,"")</f>
        <v/>
      </c>
      <c r="T176" s="584" t="str">
        <f>IFERROR(VLOOKUP(D176,'Species List'!$I$66:$J$66,2,FALSE)*J176,"")</f>
        <v/>
      </c>
      <c r="U176" s="584" t="str">
        <f>IFERROR(VLOOKUP(D176,'Species List'!$I$71:$J$82,2,FALSE)*J176,"")</f>
        <v/>
      </c>
      <c r="V176" s="585">
        <f t="shared" si="8"/>
        <v>0</v>
      </c>
      <c r="W176" s="534"/>
      <c r="X176" s="534"/>
      <c r="Y176" s="534"/>
      <c r="Z176" s="534"/>
      <c r="AA176" s="534"/>
      <c r="AB176" s="534"/>
      <c r="AC176" s="659" t="str">
        <f>IFERROR(INDEX('3 - Land Summary'!$B$21:$B$120,(MATCH(AD176,'3 - Land Summary'!$C$21:$C$120,0))),"")</f>
        <v/>
      </c>
      <c r="AD176" s="629"/>
      <c r="AE176" s="586"/>
      <c r="AF176" s="587"/>
      <c r="AG176" s="586"/>
    </row>
    <row r="177" spans="2:33" ht="30" customHeight="1" x14ac:dyDescent="0.2">
      <c r="B177" s="668" t="str">
        <f>IFERROR(INDEX('3 - Land Summary'!$B$21:$B$120,(MATCH('4 - Species Breakdown'!$V177,'3 - Land Summary'!$C$21:$C$120,0))),"")</f>
        <v/>
      </c>
      <c r="C177" s="632"/>
      <c r="D177" s="579"/>
      <c r="E177" s="676" t="str">
        <f>IF(OR(COUNTIF('Look Up Data'!$D$149:$D$203,D177),COUNTIF('Look Up Data'!$D$149:$D$203,AE177)),"YES","NO")</f>
        <v>NO</v>
      </c>
      <c r="F177" s="580"/>
      <c r="G177" s="581"/>
      <c r="H177" s="669" t="str">
        <f>IFERROR(INDEX('3 - Land Summary'!$G$21:$G$120,(MATCH(C177,'3 - Land Summary'!$C$21:$C$120,0))),"")</f>
        <v/>
      </c>
      <c r="I177" s="669" t="str">
        <f>IFERROR(INDEX('3 - Land Summary'!$I$21:$I$120,(MATCH(C177,'3 - Land Summary'!$C$21:$C$120,0))),"")</f>
        <v/>
      </c>
      <c r="J177" s="669" t="str">
        <f t="shared" si="7"/>
        <v/>
      </c>
      <c r="K177" s="670" t="str">
        <f t="shared" si="9"/>
        <v/>
      </c>
      <c r="L177" s="579"/>
      <c r="M177" s="579"/>
      <c r="N177" s="632"/>
      <c r="O177" s="582" t="str">
        <f>IFERROR(VLOOKUP(D177,'Species List'!$D$10:$E$46,2,FALSE)*J177,"")</f>
        <v/>
      </c>
      <c r="P177" s="583" t="str">
        <f>IFERROR(VLOOKUP(D177,'Species List'!$D$51:$E$89,2,FALSE)*J177,"")</f>
        <v/>
      </c>
      <c r="Q177" s="583" t="str">
        <f>IFERROR(VLOOKUP(D177,'Species List'!$D$95:$E$102,2,FALSE)*J177,"")</f>
        <v/>
      </c>
      <c r="R177" s="583" t="str">
        <f>IFERROR(VLOOKUP(D177,'Species List'!$I$10:$J$11,2,FALSE)*J177,"")</f>
        <v/>
      </c>
      <c r="S177" s="584" t="str">
        <f>IFERROR(VLOOKUP(D177,'Species List'!$I$16:$J$61,2,FALSE)*J177,"")</f>
        <v/>
      </c>
      <c r="T177" s="584" t="str">
        <f>IFERROR(VLOOKUP(D177,'Species List'!$I$66:$J$66,2,FALSE)*J177,"")</f>
        <v/>
      </c>
      <c r="U177" s="584" t="str">
        <f>IFERROR(VLOOKUP(D177,'Species List'!$I$71:$J$82,2,FALSE)*J177,"")</f>
        <v/>
      </c>
      <c r="V177" s="585">
        <f t="shared" si="8"/>
        <v>0</v>
      </c>
      <c r="W177" s="534"/>
      <c r="X177" s="534"/>
      <c r="Y177" s="534"/>
      <c r="Z177" s="534"/>
      <c r="AA177" s="534"/>
      <c r="AB177" s="534"/>
      <c r="AC177" s="659" t="str">
        <f>IFERROR(INDEX('3 - Land Summary'!$B$21:$B$120,(MATCH(AD177,'3 - Land Summary'!$C$21:$C$120,0))),"")</f>
        <v/>
      </c>
      <c r="AD177" s="629"/>
      <c r="AE177" s="586"/>
      <c r="AF177" s="587"/>
      <c r="AG177" s="586"/>
    </row>
    <row r="178" spans="2:33" ht="30" customHeight="1" x14ac:dyDescent="0.2">
      <c r="B178" s="668" t="str">
        <f>IFERROR(INDEX('3 - Land Summary'!$B$21:$B$120,(MATCH('4 - Species Breakdown'!$V178,'3 - Land Summary'!$C$21:$C$120,0))),"")</f>
        <v/>
      </c>
      <c r="C178" s="632"/>
      <c r="D178" s="579"/>
      <c r="E178" s="676" t="str">
        <f>IF(OR(COUNTIF('Look Up Data'!$D$149:$D$203,D178),COUNTIF('Look Up Data'!$D$149:$D$203,AE178)),"YES","NO")</f>
        <v>NO</v>
      </c>
      <c r="F178" s="580"/>
      <c r="G178" s="581"/>
      <c r="H178" s="669" t="str">
        <f>IFERROR(INDEX('3 - Land Summary'!$G$21:$G$120,(MATCH(C178,'3 - Land Summary'!$C$21:$C$120,0))),"")</f>
        <v/>
      </c>
      <c r="I178" s="669" t="str">
        <f>IFERROR(INDEX('3 - Land Summary'!$I$21:$I$120,(MATCH(C178,'3 - Land Summary'!$C$21:$C$120,0))),"")</f>
        <v/>
      </c>
      <c r="J178" s="669" t="str">
        <f t="shared" si="7"/>
        <v/>
      </c>
      <c r="K178" s="670" t="str">
        <f t="shared" si="9"/>
        <v/>
      </c>
      <c r="L178" s="579"/>
      <c r="M178" s="579"/>
      <c r="N178" s="632"/>
      <c r="O178" s="582" t="str">
        <f>IFERROR(VLOOKUP(D178,'Species List'!$D$10:$E$46,2,FALSE)*J178,"")</f>
        <v/>
      </c>
      <c r="P178" s="583" t="str">
        <f>IFERROR(VLOOKUP(D178,'Species List'!$D$51:$E$89,2,FALSE)*J178,"")</f>
        <v/>
      </c>
      <c r="Q178" s="583" t="str">
        <f>IFERROR(VLOOKUP(D178,'Species List'!$D$95:$E$102,2,FALSE)*J178,"")</f>
        <v/>
      </c>
      <c r="R178" s="583" t="str">
        <f>IFERROR(VLOOKUP(D178,'Species List'!$I$10:$J$11,2,FALSE)*J178,"")</f>
        <v/>
      </c>
      <c r="S178" s="584" t="str">
        <f>IFERROR(VLOOKUP(D178,'Species List'!$I$16:$J$61,2,FALSE)*J178,"")</f>
        <v/>
      </c>
      <c r="T178" s="584" t="str">
        <f>IFERROR(VLOOKUP(D178,'Species List'!$I$66:$J$66,2,FALSE)*J178,"")</f>
        <v/>
      </c>
      <c r="U178" s="584" t="str">
        <f>IFERROR(VLOOKUP(D178,'Species List'!$I$71:$J$82,2,FALSE)*J178,"")</f>
        <v/>
      </c>
      <c r="V178" s="585">
        <f t="shared" si="8"/>
        <v>0</v>
      </c>
      <c r="W178" s="534"/>
      <c r="X178" s="534"/>
      <c r="Y178" s="534"/>
      <c r="Z178" s="534"/>
      <c r="AA178" s="534"/>
      <c r="AB178" s="534"/>
      <c r="AC178" s="659" t="str">
        <f>IFERROR(INDEX('3 - Land Summary'!$B$21:$B$120,(MATCH(AD178,'3 - Land Summary'!$C$21:$C$120,0))),"")</f>
        <v/>
      </c>
      <c r="AD178" s="629"/>
      <c r="AE178" s="586"/>
      <c r="AF178" s="587"/>
      <c r="AG178" s="586"/>
    </row>
    <row r="179" spans="2:33" ht="30" customHeight="1" x14ac:dyDescent="0.2">
      <c r="B179" s="668" t="str">
        <f>IFERROR(INDEX('3 - Land Summary'!$B$21:$B$120,(MATCH('4 - Species Breakdown'!$V179,'3 - Land Summary'!$C$21:$C$120,0))),"")</f>
        <v/>
      </c>
      <c r="C179" s="632"/>
      <c r="D179" s="579"/>
      <c r="E179" s="676" t="str">
        <f>IF(OR(COUNTIF('Look Up Data'!$D$149:$D$203,D179),COUNTIF('Look Up Data'!$D$149:$D$203,AE179)),"YES","NO")</f>
        <v>NO</v>
      </c>
      <c r="F179" s="580"/>
      <c r="G179" s="581"/>
      <c r="H179" s="669" t="str">
        <f>IFERROR(INDEX('3 - Land Summary'!$G$21:$G$120,(MATCH(C179,'3 - Land Summary'!$C$21:$C$120,0))),"")</f>
        <v/>
      </c>
      <c r="I179" s="669" t="str">
        <f>IFERROR(INDEX('3 - Land Summary'!$I$21:$I$120,(MATCH(C179,'3 - Land Summary'!$C$21:$C$120,0))),"")</f>
        <v/>
      </c>
      <c r="J179" s="669" t="str">
        <f t="shared" si="7"/>
        <v/>
      </c>
      <c r="K179" s="670" t="str">
        <f t="shared" si="9"/>
        <v/>
      </c>
      <c r="L179" s="579"/>
      <c r="M179" s="579"/>
      <c r="N179" s="632"/>
      <c r="O179" s="582" t="str">
        <f>IFERROR(VLOOKUP(D179,'Species List'!$D$10:$E$46,2,FALSE)*J179,"")</f>
        <v/>
      </c>
      <c r="P179" s="583" t="str">
        <f>IFERROR(VLOOKUP(D179,'Species List'!$D$51:$E$89,2,FALSE)*J179,"")</f>
        <v/>
      </c>
      <c r="Q179" s="583" t="str">
        <f>IFERROR(VLOOKUP(D179,'Species List'!$D$95:$E$102,2,FALSE)*J179,"")</f>
        <v/>
      </c>
      <c r="R179" s="583" t="str">
        <f>IFERROR(VLOOKUP(D179,'Species List'!$I$10:$J$11,2,FALSE)*J179,"")</f>
        <v/>
      </c>
      <c r="S179" s="584" t="str">
        <f>IFERROR(VLOOKUP(D179,'Species List'!$I$16:$J$61,2,FALSE)*J179,"")</f>
        <v/>
      </c>
      <c r="T179" s="584" t="str">
        <f>IFERROR(VLOOKUP(D179,'Species List'!$I$66:$J$66,2,FALSE)*J179,"")</f>
        <v/>
      </c>
      <c r="U179" s="584" t="str">
        <f>IFERROR(VLOOKUP(D179,'Species List'!$I$71:$J$82,2,FALSE)*J179,"")</f>
        <v/>
      </c>
      <c r="V179" s="585">
        <f t="shared" si="8"/>
        <v>0</v>
      </c>
      <c r="W179" s="534"/>
      <c r="X179" s="534"/>
      <c r="Y179" s="534"/>
      <c r="Z179" s="534"/>
      <c r="AA179" s="534"/>
      <c r="AB179" s="534"/>
      <c r="AC179" s="659" t="str">
        <f>IFERROR(INDEX('3 - Land Summary'!$B$21:$B$120,(MATCH(AD179,'3 - Land Summary'!$C$21:$C$120,0))),"")</f>
        <v/>
      </c>
      <c r="AD179" s="629"/>
      <c r="AE179" s="586"/>
      <c r="AF179" s="587"/>
      <c r="AG179" s="586"/>
    </row>
    <row r="180" spans="2:33" ht="30" customHeight="1" x14ac:dyDescent="0.2">
      <c r="B180" s="668" t="str">
        <f>IFERROR(INDEX('3 - Land Summary'!$B$21:$B$120,(MATCH('4 - Species Breakdown'!$V180,'3 - Land Summary'!$C$21:$C$120,0))),"")</f>
        <v/>
      </c>
      <c r="C180" s="632"/>
      <c r="D180" s="579"/>
      <c r="E180" s="676" t="str">
        <f>IF(OR(COUNTIF('Look Up Data'!$D$149:$D$203,D180),COUNTIF('Look Up Data'!$D$149:$D$203,AE180)),"YES","NO")</f>
        <v>NO</v>
      </c>
      <c r="F180" s="580"/>
      <c r="G180" s="581"/>
      <c r="H180" s="669" t="str">
        <f>IFERROR(INDEX('3 - Land Summary'!$G$21:$G$120,(MATCH(C180,'3 - Land Summary'!$C$21:$C$120,0))),"")</f>
        <v/>
      </c>
      <c r="I180" s="669" t="str">
        <f>IFERROR(INDEX('3 - Land Summary'!$I$21:$I$120,(MATCH(C180,'3 - Land Summary'!$C$21:$C$120,0))),"")</f>
        <v/>
      </c>
      <c r="J180" s="669" t="str">
        <f t="shared" si="7"/>
        <v/>
      </c>
      <c r="K180" s="670" t="str">
        <f t="shared" si="9"/>
        <v/>
      </c>
      <c r="L180" s="579"/>
      <c r="M180" s="579"/>
      <c r="N180" s="632"/>
      <c r="O180" s="582" t="str">
        <f>IFERROR(VLOOKUP(D180,'Species List'!$D$10:$E$46,2,FALSE)*J180,"")</f>
        <v/>
      </c>
      <c r="P180" s="583" t="str">
        <f>IFERROR(VLOOKUP(D180,'Species List'!$D$51:$E$89,2,FALSE)*J180,"")</f>
        <v/>
      </c>
      <c r="Q180" s="583" t="str">
        <f>IFERROR(VLOOKUP(D180,'Species List'!$D$95:$E$102,2,FALSE)*J180,"")</f>
        <v/>
      </c>
      <c r="R180" s="583" t="str">
        <f>IFERROR(VLOOKUP(D180,'Species List'!$I$10:$J$11,2,FALSE)*J180,"")</f>
        <v/>
      </c>
      <c r="S180" s="584" t="str">
        <f>IFERROR(VLOOKUP(D180,'Species List'!$I$16:$J$61,2,FALSE)*J180,"")</f>
        <v/>
      </c>
      <c r="T180" s="584" t="str">
        <f>IFERROR(VLOOKUP(D180,'Species List'!$I$66:$J$66,2,FALSE)*J180,"")</f>
        <v/>
      </c>
      <c r="U180" s="584" t="str">
        <f>IFERROR(VLOOKUP(D180,'Species List'!$I$71:$J$82,2,FALSE)*J180,"")</f>
        <v/>
      </c>
      <c r="V180" s="585">
        <f t="shared" si="8"/>
        <v>0</v>
      </c>
      <c r="W180" s="534"/>
      <c r="X180" s="534"/>
      <c r="Y180" s="534"/>
      <c r="Z180" s="534"/>
      <c r="AA180" s="534"/>
      <c r="AB180" s="534"/>
      <c r="AC180" s="659" t="str">
        <f>IFERROR(INDEX('3 - Land Summary'!$B$21:$B$120,(MATCH(AD180,'3 - Land Summary'!$C$21:$C$120,0))),"")</f>
        <v/>
      </c>
      <c r="AD180" s="629"/>
      <c r="AE180" s="586"/>
      <c r="AF180" s="587"/>
      <c r="AG180" s="586"/>
    </row>
    <row r="181" spans="2:33" ht="30" customHeight="1" x14ac:dyDescent="0.2">
      <c r="B181" s="668" t="str">
        <f>IFERROR(INDEX('3 - Land Summary'!$B$21:$B$120,(MATCH('4 - Species Breakdown'!$V181,'3 - Land Summary'!$C$21:$C$120,0))),"")</f>
        <v/>
      </c>
      <c r="C181" s="632"/>
      <c r="D181" s="579"/>
      <c r="E181" s="676" t="str">
        <f>IF(OR(COUNTIF('Look Up Data'!$D$149:$D$203,D181),COUNTIF('Look Up Data'!$D$149:$D$203,AE181)),"YES","NO")</f>
        <v>NO</v>
      </c>
      <c r="F181" s="580"/>
      <c r="G181" s="581"/>
      <c r="H181" s="669" t="str">
        <f>IFERROR(INDEX('3 - Land Summary'!$G$21:$G$120,(MATCH(C181,'3 - Land Summary'!$C$21:$C$120,0))),"")</f>
        <v/>
      </c>
      <c r="I181" s="669" t="str">
        <f>IFERROR(INDEX('3 - Land Summary'!$I$21:$I$120,(MATCH(C181,'3 - Land Summary'!$C$21:$C$120,0))),"")</f>
        <v/>
      </c>
      <c r="J181" s="669" t="str">
        <f t="shared" si="7"/>
        <v/>
      </c>
      <c r="K181" s="670" t="str">
        <f t="shared" si="9"/>
        <v/>
      </c>
      <c r="L181" s="579"/>
      <c r="M181" s="579"/>
      <c r="N181" s="632"/>
      <c r="O181" s="582" t="str">
        <f>IFERROR(VLOOKUP(D181,'Species List'!$D$10:$E$46,2,FALSE)*J181,"")</f>
        <v/>
      </c>
      <c r="P181" s="583" t="str">
        <f>IFERROR(VLOOKUP(D181,'Species List'!$D$51:$E$89,2,FALSE)*J181,"")</f>
        <v/>
      </c>
      <c r="Q181" s="583" t="str">
        <f>IFERROR(VLOOKUP(D181,'Species List'!$D$95:$E$102,2,FALSE)*J181,"")</f>
        <v/>
      </c>
      <c r="R181" s="583" t="str">
        <f>IFERROR(VLOOKUP(D181,'Species List'!$I$10:$J$11,2,FALSE)*J181,"")</f>
        <v/>
      </c>
      <c r="S181" s="584" t="str">
        <f>IFERROR(VLOOKUP(D181,'Species List'!$I$16:$J$61,2,FALSE)*J181,"")</f>
        <v/>
      </c>
      <c r="T181" s="584" t="str">
        <f>IFERROR(VLOOKUP(D181,'Species List'!$I$66:$J$66,2,FALSE)*J181,"")</f>
        <v/>
      </c>
      <c r="U181" s="584" t="str">
        <f>IFERROR(VLOOKUP(D181,'Species List'!$I$71:$J$82,2,FALSE)*J181,"")</f>
        <v/>
      </c>
      <c r="V181" s="585">
        <f t="shared" si="8"/>
        <v>0</v>
      </c>
      <c r="W181" s="534"/>
      <c r="X181" s="534"/>
      <c r="Y181" s="534"/>
      <c r="Z181" s="534"/>
      <c r="AA181" s="534"/>
      <c r="AB181" s="534"/>
      <c r="AC181" s="659" t="str">
        <f>IFERROR(INDEX('3 - Land Summary'!$B$21:$B$120,(MATCH(AD181,'3 - Land Summary'!$C$21:$C$120,0))),"")</f>
        <v/>
      </c>
      <c r="AD181" s="629"/>
      <c r="AE181" s="586"/>
      <c r="AF181" s="587"/>
      <c r="AG181" s="586"/>
    </row>
    <row r="182" spans="2:33" ht="30" customHeight="1" x14ac:dyDescent="0.2">
      <c r="B182" s="668" t="str">
        <f>IFERROR(INDEX('3 - Land Summary'!$B$21:$B$120,(MATCH('4 - Species Breakdown'!$V182,'3 - Land Summary'!$C$21:$C$120,0))),"")</f>
        <v/>
      </c>
      <c r="C182" s="632"/>
      <c r="D182" s="579"/>
      <c r="E182" s="676" t="str">
        <f>IF(OR(COUNTIF('Look Up Data'!$D$149:$D$203,D182),COUNTIF('Look Up Data'!$D$149:$D$203,AE182)),"YES","NO")</f>
        <v>NO</v>
      </c>
      <c r="F182" s="580"/>
      <c r="G182" s="581"/>
      <c r="H182" s="669" t="str">
        <f>IFERROR(INDEX('3 - Land Summary'!$G$21:$G$120,(MATCH(C182,'3 - Land Summary'!$C$21:$C$120,0))),"")</f>
        <v/>
      </c>
      <c r="I182" s="669" t="str">
        <f>IFERROR(INDEX('3 - Land Summary'!$I$21:$I$120,(MATCH(C182,'3 - Land Summary'!$C$21:$C$120,0))),"")</f>
        <v/>
      </c>
      <c r="J182" s="669" t="str">
        <f t="shared" si="7"/>
        <v/>
      </c>
      <c r="K182" s="670" t="str">
        <f t="shared" si="9"/>
        <v/>
      </c>
      <c r="L182" s="579"/>
      <c r="M182" s="579"/>
      <c r="N182" s="632"/>
      <c r="O182" s="582" t="str">
        <f>IFERROR(VLOOKUP(D182,'Species List'!$D$10:$E$46,2,FALSE)*J182,"")</f>
        <v/>
      </c>
      <c r="P182" s="583" t="str">
        <f>IFERROR(VLOOKUP(D182,'Species List'!$D$51:$E$89,2,FALSE)*J182,"")</f>
        <v/>
      </c>
      <c r="Q182" s="583" t="str">
        <f>IFERROR(VLOOKUP(D182,'Species List'!$D$95:$E$102,2,FALSE)*J182,"")</f>
        <v/>
      </c>
      <c r="R182" s="583" t="str">
        <f>IFERROR(VLOOKUP(D182,'Species List'!$I$10:$J$11,2,FALSE)*J182,"")</f>
        <v/>
      </c>
      <c r="S182" s="584" t="str">
        <f>IFERROR(VLOOKUP(D182,'Species List'!$I$16:$J$61,2,FALSE)*J182,"")</f>
        <v/>
      </c>
      <c r="T182" s="584" t="str">
        <f>IFERROR(VLOOKUP(D182,'Species List'!$I$66:$J$66,2,FALSE)*J182,"")</f>
        <v/>
      </c>
      <c r="U182" s="584" t="str">
        <f>IFERROR(VLOOKUP(D182,'Species List'!$I$71:$J$82,2,FALSE)*J182,"")</f>
        <v/>
      </c>
      <c r="V182" s="585">
        <f t="shared" si="8"/>
        <v>0</v>
      </c>
      <c r="W182" s="534"/>
      <c r="X182" s="534"/>
      <c r="Y182" s="534"/>
      <c r="Z182" s="534"/>
      <c r="AA182" s="534"/>
      <c r="AB182" s="534"/>
      <c r="AC182" s="659" t="str">
        <f>IFERROR(INDEX('3 - Land Summary'!$B$21:$B$120,(MATCH(AD182,'3 - Land Summary'!$C$21:$C$120,0))),"")</f>
        <v/>
      </c>
      <c r="AD182" s="629"/>
      <c r="AE182" s="586"/>
      <c r="AF182" s="587"/>
      <c r="AG182" s="586"/>
    </row>
    <row r="183" spans="2:33" ht="30" customHeight="1" x14ac:dyDescent="0.2">
      <c r="B183" s="668" t="str">
        <f>IFERROR(INDEX('3 - Land Summary'!$B$21:$B$120,(MATCH('4 - Species Breakdown'!$V183,'3 - Land Summary'!$C$21:$C$120,0))),"")</f>
        <v/>
      </c>
      <c r="C183" s="632"/>
      <c r="D183" s="579"/>
      <c r="E183" s="676" t="str">
        <f>IF(OR(COUNTIF('Look Up Data'!$D$149:$D$203,D183),COUNTIF('Look Up Data'!$D$149:$D$203,AE183)),"YES","NO")</f>
        <v>NO</v>
      </c>
      <c r="F183" s="580"/>
      <c r="G183" s="581"/>
      <c r="H183" s="669" t="str">
        <f>IFERROR(INDEX('3 - Land Summary'!$G$21:$G$120,(MATCH(C183,'3 - Land Summary'!$C$21:$C$120,0))),"")</f>
        <v/>
      </c>
      <c r="I183" s="669" t="str">
        <f>IFERROR(INDEX('3 - Land Summary'!$I$21:$I$120,(MATCH(C183,'3 - Land Summary'!$C$21:$C$120,0))),"")</f>
        <v/>
      </c>
      <c r="J183" s="669" t="str">
        <f t="shared" si="7"/>
        <v/>
      </c>
      <c r="K183" s="670" t="str">
        <f t="shared" si="9"/>
        <v/>
      </c>
      <c r="L183" s="579"/>
      <c r="M183" s="579"/>
      <c r="N183" s="632"/>
      <c r="O183" s="582" t="str">
        <f>IFERROR(VLOOKUP(D183,'Species List'!$D$10:$E$46,2,FALSE)*J183,"")</f>
        <v/>
      </c>
      <c r="P183" s="583" t="str">
        <f>IFERROR(VLOOKUP(D183,'Species List'!$D$51:$E$89,2,FALSE)*J183,"")</f>
        <v/>
      </c>
      <c r="Q183" s="583" t="str">
        <f>IFERROR(VLOOKUP(D183,'Species List'!$D$95:$E$102,2,FALSE)*J183,"")</f>
        <v/>
      </c>
      <c r="R183" s="583" t="str">
        <f>IFERROR(VLOOKUP(D183,'Species List'!$I$10:$J$11,2,FALSE)*J183,"")</f>
        <v/>
      </c>
      <c r="S183" s="584" t="str">
        <f>IFERROR(VLOOKUP(D183,'Species List'!$I$16:$J$61,2,FALSE)*J183,"")</f>
        <v/>
      </c>
      <c r="T183" s="584" t="str">
        <f>IFERROR(VLOOKUP(D183,'Species List'!$I$66:$J$66,2,FALSE)*J183,"")</f>
        <v/>
      </c>
      <c r="U183" s="584" t="str">
        <f>IFERROR(VLOOKUP(D183,'Species List'!$I$71:$J$82,2,FALSE)*J183,"")</f>
        <v/>
      </c>
      <c r="V183" s="585">
        <f t="shared" si="8"/>
        <v>0</v>
      </c>
      <c r="W183" s="534"/>
      <c r="X183" s="534"/>
      <c r="Y183" s="534"/>
      <c r="Z183" s="534"/>
      <c r="AA183" s="534"/>
      <c r="AB183" s="534"/>
      <c r="AC183" s="659" t="str">
        <f>IFERROR(INDEX('3 - Land Summary'!$B$21:$B$120,(MATCH(AD183,'3 - Land Summary'!$C$21:$C$120,0))),"")</f>
        <v/>
      </c>
      <c r="AD183" s="629"/>
      <c r="AE183" s="586"/>
      <c r="AF183" s="587"/>
      <c r="AG183" s="586"/>
    </row>
    <row r="184" spans="2:33" ht="30" customHeight="1" x14ac:dyDescent="0.2">
      <c r="B184" s="668" t="str">
        <f>IFERROR(INDEX('3 - Land Summary'!$B$21:$B$120,(MATCH('4 - Species Breakdown'!$V184,'3 - Land Summary'!$C$21:$C$120,0))),"")</f>
        <v/>
      </c>
      <c r="C184" s="632"/>
      <c r="D184" s="579"/>
      <c r="E184" s="676" t="str">
        <f>IF(OR(COUNTIF('Look Up Data'!$D$149:$D$203,D184),COUNTIF('Look Up Data'!$D$149:$D$203,AE184)),"YES","NO")</f>
        <v>NO</v>
      </c>
      <c r="F184" s="580"/>
      <c r="G184" s="581"/>
      <c r="H184" s="669" t="str">
        <f>IFERROR(INDEX('3 - Land Summary'!$G$21:$G$120,(MATCH(C184,'3 - Land Summary'!$C$21:$C$120,0))),"")</f>
        <v/>
      </c>
      <c r="I184" s="669" t="str">
        <f>IFERROR(INDEX('3 - Land Summary'!$I$21:$I$120,(MATCH(C184,'3 - Land Summary'!$C$21:$C$120,0))),"")</f>
        <v/>
      </c>
      <c r="J184" s="669" t="str">
        <f t="shared" si="7"/>
        <v/>
      </c>
      <c r="K184" s="670" t="str">
        <f t="shared" si="9"/>
        <v/>
      </c>
      <c r="L184" s="579"/>
      <c r="M184" s="579"/>
      <c r="N184" s="632"/>
      <c r="O184" s="582" t="str">
        <f>IFERROR(VLOOKUP(D184,'Species List'!$D$10:$E$46,2,FALSE)*J184,"")</f>
        <v/>
      </c>
      <c r="P184" s="583" t="str">
        <f>IFERROR(VLOOKUP(D184,'Species List'!$D$51:$E$89,2,FALSE)*J184,"")</f>
        <v/>
      </c>
      <c r="Q184" s="583" t="str">
        <f>IFERROR(VLOOKUP(D184,'Species List'!$D$95:$E$102,2,FALSE)*J184,"")</f>
        <v/>
      </c>
      <c r="R184" s="583" t="str">
        <f>IFERROR(VLOOKUP(D184,'Species List'!$I$10:$J$11,2,FALSE)*J184,"")</f>
        <v/>
      </c>
      <c r="S184" s="584" t="str">
        <f>IFERROR(VLOOKUP(D184,'Species List'!$I$16:$J$61,2,FALSE)*J184,"")</f>
        <v/>
      </c>
      <c r="T184" s="584" t="str">
        <f>IFERROR(VLOOKUP(D184,'Species List'!$I$66:$J$66,2,FALSE)*J184,"")</f>
        <v/>
      </c>
      <c r="U184" s="584" t="str">
        <f>IFERROR(VLOOKUP(D184,'Species List'!$I$71:$J$82,2,FALSE)*J184,"")</f>
        <v/>
      </c>
      <c r="V184" s="585">
        <f t="shared" si="8"/>
        <v>0</v>
      </c>
      <c r="W184" s="534"/>
      <c r="X184" s="534"/>
      <c r="Y184" s="534"/>
      <c r="Z184" s="534"/>
      <c r="AA184" s="534"/>
      <c r="AB184" s="534"/>
      <c r="AC184" s="659" t="str">
        <f>IFERROR(INDEX('3 - Land Summary'!$B$21:$B$120,(MATCH(AD184,'3 - Land Summary'!$C$21:$C$120,0))),"")</f>
        <v/>
      </c>
      <c r="AD184" s="629"/>
      <c r="AE184" s="586"/>
      <c r="AF184" s="587"/>
      <c r="AG184" s="586"/>
    </row>
    <row r="185" spans="2:33" ht="30" customHeight="1" x14ac:dyDescent="0.2">
      <c r="B185" s="668" t="str">
        <f>IFERROR(INDEX('3 - Land Summary'!$B$21:$B$120,(MATCH('4 - Species Breakdown'!$V185,'3 - Land Summary'!$C$21:$C$120,0))),"")</f>
        <v/>
      </c>
      <c r="C185" s="632"/>
      <c r="D185" s="579"/>
      <c r="E185" s="676" t="str">
        <f>IF(OR(COUNTIF('Look Up Data'!$D$149:$D$203,D185),COUNTIF('Look Up Data'!$D$149:$D$203,AE185)),"YES","NO")</f>
        <v>NO</v>
      </c>
      <c r="F185" s="580"/>
      <c r="G185" s="581"/>
      <c r="H185" s="669" t="str">
        <f>IFERROR(INDEX('3 - Land Summary'!$G$21:$G$120,(MATCH(C185,'3 - Land Summary'!$C$21:$C$120,0))),"")</f>
        <v/>
      </c>
      <c r="I185" s="669" t="str">
        <f>IFERROR(INDEX('3 - Land Summary'!$I$21:$I$120,(MATCH(C185,'3 - Land Summary'!$C$21:$C$120,0))),"")</f>
        <v/>
      </c>
      <c r="J185" s="669" t="str">
        <f t="shared" si="7"/>
        <v/>
      </c>
      <c r="K185" s="670" t="str">
        <f t="shared" si="9"/>
        <v/>
      </c>
      <c r="L185" s="579"/>
      <c r="M185" s="579"/>
      <c r="N185" s="632"/>
      <c r="O185" s="582" t="str">
        <f>IFERROR(VLOOKUP(D185,'Species List'!$D$10:$E$46,2,FALSE)*J185,"")</f>
        <v/>
      </c>
      <c r="P185" s="583" t="str">
        <f>IFERROR(VLOOKUP(D185,'Species List'!$D$51:$E$89,2,FALSE)*J185,"")</f>
        <v/>
      </c>
      <c r="Q185" s="583" t="str">
        <f>IFERROR(VLOOKUP(D185,'Species List'!$D$95:$E$102,2,FALSE)*J185,"")</f>
        <v/>
      </c>
      <c r="R185" s="583" t="str">
        <f>IFERROR(VLOOKUP(D185,'Species List'!$I$10:$J$11,2,FALSE)*J185,"")</f>
        <v/>
      </c>
      <c r="S185" s="584" t="str">
        <f>IFERROR(VLOOKUP(D185,'Species List'!$I$16:$J$61,2,FALSE)*J185,"")</f>
        <v/>
      </c>
      <c r="T185" s="584" t="str">
        <f>IFERROR(VLOOKUP(D185,'Species List'!$I$66:$J$66,2,FALSE)*J185,"")</f>
        <v/>
      </c>
      <c r="U185" s="584" t="str">
        <f>IFERROR(VLOOKUP(D185,'Species List'!$I$71:$J$82,2,FALSE)*J185,"")</f>
        <v/>
      </c>
      <c r="V185" s="585">
        <f t="shared" si="8"/>
        <v>0</v>
      </c>
      <c r="W185" s="534"/>
      <c r="X185" s="534"/>
      <c r="Y185" s="534"/>
      <c r="Z185" s="534"/>
      <c r="AA185" s="534"/>
      <c r="AB185" s="534"/>
      <c r="AC185" s="659" t="str">
        <f>IFERROR(INDEX('3 - Land Summary'!$B$21:$B$120,(MATCH(AD185,'3 - Land Summary'!$C$21:$C$120,0))),"")</f>
        <v/>
      </c>
      <c r="AD185" s="629"/>
      <c r="AE185" s="586"/>
      <c r="AF185" s="587"/>
      <c r="AG185" s="586"/>
    </row>
    <row r="186" spans="2:33" ht="30" customHeight="1" x14ac:dyDescent="0.2">
      <c r="B186" s="668" t="str">
        <f>IFERROR(INDEX('3 - Land Summary'!$B$21:$B$120,(MATCH('4 - Species Breakdown'!$V186,'3 - Land Summary'!$C$21:$C$120,0))),"")</f>
        <v/>
      </c>
      <c r="C186" s="632"/>
      <c r="D186" s="579"/>
      <c r="E186" s="676" t="str">
        <f>IF(OR(COUNTIF('Look Up Data'!$D$149:$D$203,D186),COUNTIF('Look Up Data'!$D$149:$D$203,AE186)),"YES","NO")</f>
        <v>NO</v>
      </c>
      <c r="F186" s="580"/>
      <c r="G186" s="581"/>
      <c r="H186" s="669" t="str">
        <f>IFERROR(INDEX('3 - Land Summary'!$G$21:$G$120,(MATCH(C186,'3 - Land Summary'!$C$21:$C$120,0))),"")</f>
        <v/>
      </c>
      <c r="I186" s="669" t="str">
        <f>IFERROR(INDEX('3 - Land Summary'!$I$21:$I$120,(MATCH(C186,'3 - Land Summary'!$C$21:$C$120,0))),"")</f>
        <v/>
      </c>
      <c r="J186" s="669" t="str">
        <f t="shared" si="7"/>
        <v/>
      </c>
      <c r="K186" s="670" t="str">
        <f t="shared" si="9"/>
        <v/>
      </c>
      <c r="L186" s="579"/>
      <c r="M186" s="579"/>
      <c r="N186" s="632"/>
      <c r="O186" s="582" t="str">
        <f>IFERROR(VLOOKUP(D186,'Species List'!$D$10:$E$46,2,FALSE)*J186,"")</f>
        <v/>
      </c>
      <c r="P186" s="583" t="str">
        <f>IFERROR(VLOOKUP(D186,'Species List'!$D$51:$E$89,2,FALSE)*J186,"")</f>
        <v/>
      </c>
      <c r="Q186" s="583" t="str">
        <f>IFERROR(VLOOKUP(D186,'Species List'!$D$95:$E$102,2,FALSE)*J186,"")</f>
        <v/>
      </c>
      <c r="R186" s="583" t="str">
        <f>IFERROR(VLOOKUP(D186,'Species List'!$I$10:$J$11,2,FALSE)*J186,"")</f>
        <v/>
      </c>
      <c r="S186" s="584" t="str">
        <f>IFERROR(VLOOKUP(D186,'Species List'!$I$16:$J$61,2,FALSE)*J186,"")</f>
        <v/>
      </c>
      <c r="T186" s="584" t="str">
        <f>IFERROR(VLOOKUP(D186,'Species List'!$I$66:$J$66,2,FALSE)*J186,"")</f>
        <v/>
      </c>
      <c r="U186" s="584" t="str">
        <f>IFERROR(VLOOKUP(D186,'Species List'!$I$71:$J$82,2,FALSE)*J186,"")</f>
        <v/>
      </c>
      <c r="V186" s="585">
        <f t="shared" si="8"/>
        <v>0</v>
      </c>
      <c r="W186" s="534"/>
      <c r="X186" s="534"/>
      <c r="Y186" s="534"/>
      <c r="Z186" s="534"/>
      <c r="AA186" s="534"/>
      <c r="AB186" s="534"/>
      <c r="AC186" s="659" t="str">
        <f>IFERROR(INDEX('3 - Land Summary'!$B$21:$B$120,(MATCH(AD186,'3 - Land Summary'!$C$21:$C$120,0))),"")</f>
        <v/>
      </c>
      <c r="AD186" s="629"/>
      <c r="AE186" s="586"/>
      <c r="AF186" s="587"/>
      <c r="AG186" s="586"/>
    </row>
    <row r="187" spans="2:33" ht="30" customHeight="1" x14ac:dyDescent="0.2">
      <c r="B187" s="668" t="str">
        <f>IFERROR(INDEX('3 - Land Summary'!$B$21:$B$120,(MATCH('4 - Species Breakdown'!$V187,'3 - Land Summary'!$C$21:$C$120,0))),"")</f>
        <v/>
      </c>
      <c r="C187" s="632"/>
      <c r="D187" s="579"/>
      <c r="E187" s="676" t="str">
        <f>IF(OR(COUNTIF('Look Up Data'!$D$149:$D$203,D187),COUNTIF('Look Up Data'!$D$149:$D$203,AE187)),"YES","NO")</f>
        <v>NO</v>
      </c>
      <c r="F187" s="580"/>
      <c r="G187" s="581"/>
      <c r="H187" s="669" t="str">
        <f>IFERROR(INDEX('3 - Land Summary'!$G$21:$G$120,(MATCH(C187,'3 - Land Summary'!$C$21:$C$120,0))),"")</f>
        <v/>
      </c>
      <c r="I187" s="669" t="str">
        <f>IFERROR(INDEX('3 - Land Summary'!$I$21:$I$120,(MATCH(C187,'3 - Land Summary'!$C$21:$C$120,0))),"")</f>
        <v/>
      </c>
      <c r="J187" s="669" t="str">
        <f t="shared" si="7"/>
        <v/>
      </c>
      <c r="K187" s="670" t="str">
        <f t="shared" si="9"/>
        <v/>
      </c>
      <c r="L187" s="579"/>
      <c r="M187" s="579"/>
      <c r="N187" s="632"/>
      <c r="O187" s="582" t="str">
        <f>IFERROR(VLOOKUP(D187,'Species List'!$D$10:$E$46,2,FALSE)*J187,"")</f>
        <v/>
      </c>
      <c r="P187" s="583" t="str">
        <f>IFERROR(VLOOKUP(D187,'Species List'!$D$51:$E$89,2,FALSE)*J187,"")</f>
        <v/>
      </c>
      <c r="Q187" s="583" t="str">
        <f>IFERROR(VLOOKUP(D187,'Species List'!$D$95:$E$102,2,FALSE)*J187,"")</f>
        <v/>
      </c>
      <c r="R187" s="583" t="str">
        <f>IFERROR(VLOOKUP(D187,'Species List'!$I$10:$J$11,2,FALSE)*J187,"")</f>
        <v/>
      </c>
      <c r="S187" s="584" t="str">
        <f>IFERROR(VLOOKUP(D187,'Species List'!$I$16:$J$61,2,FALSE)*J187,"")</f>
        <v/>
      </c>
      <c r="T187" s="584" t="str">
        <f>IFERROR(VLOOKUP(D187,'Species List'!$I$66:$J$66,2,FALSE)*J187,"")</f>
        <v/>
      </c>
      <c r="U187" s="584" t="str">
        <f>IFERROR(VLOOKUP(D187,'Species List'!$I$71:$J$82,2,FALSE)*J187,"")</f>
        <v/>
      </c>
      <c r="V187" s="585">
        <f t="shared" si="8"/>
        <v>0</v>
      </c>
      <c r="W187" s="534"/>
      <c r="X187" s="534"/>
      <c r="Y187" s="534"/>
      <c r="Z187" s="534"/>
      <c r="AA187" s="534"/>
      <c r="AB187" s="534"/>
      <c r="AC187" s="659" t="str">
        <f>IFERROR(INDEX('3 - Land Summary'!$B$21:$B$120,(MATCH(AD187,'3 - Land Summary'!$C$21:$C$120,0))),"")</f>
        <v/>
      </c>
      <c r="AD187" s="629"/>
      <c r="AE187" s="586"/>
      <c r="AF187" s="587"/>
      <c r="AG187" s="586"/>
    </row>
    <row r="188" spans="2:33" ht="30" customHeight="1" x14ac:dyDescent="0.2">
      <c r="B188" s="668" t="str">
        <f>IFERROR(INDEX('3 - Land Summary'!$B$21:$B$120,(MATCH('4 - Species Breakdown'!$V188,'3 - Land Summary'!$C$21:$C$120,0))),"")</f>
        <v/>
      </c>
      <c r="C188" s="632"/>
      <c r="D188" s="579"/>
      <c r="E188" s="676" t="str">
        <f>IF(OR(COUNTIF('Look Up Data'!$D$149:$D$203,D188),COUNTIF('Look Up Data'!$D$149:$D$203,AE188)),"YES","NO")</f>
        <v>NO</v>
      </c>
      <c r="F188" s="580"/>
      <c r="G188" s="581"/>
      <c r="H188" s="669" t="str">
        <f>IFERROR(INDEX('3 - Land Summary'!$G$21:$G$120,(MATCH(C188,'3 - Land Summary'!$C$21:$C$120,0))),"")</f>
        <v/>
      </c>
      <c r="I188" s="669" t="str">
        <f>IFERROR(INDEX('3 - Land Summary'!$I$21:$I$120,(MATCH(C188,'3 - Land Summary'!$C$21:$C$120,0))),"")</f>
        <v/>
      </c>
      <c r="J188" s="669" t="str">
        <f t="shared" si="7"/>
        <v/>
      </c>
      <c r="K188" s="670" t="str">
        <f t="shared" si="9"/>
        <v/>
      </c>
      <c r="L188" s="579"/>
      <c r="M188" s="579"/>
      <c r="N188" s="632"/>
      <c r="O188" s="582" t="str">
        <f>IFERROR(VLOOKUP(D188,'Species List'!$D$10:$E$46,2,FALSE)*J188,"")</f>
        <v/>
      </c>
      <c r="P188" s="583" t="str">
        <f>IFERROR(VLOOKUP(D188,'Species List'!$D$51:$E$89,2,FALSE)*J188,"")</f>
        <v/>
      </c>
      <c r="Q188" s="583" t="str">
        <f>IFERROR(VLOOKUP(D188,'Species List'!$D$95:$E$102,2,FALSE)*J188,"")</f>
        <v/>
      </c>
      <c r="R188" s="583" t="str">
        <f>IFERROR(VLOOKUP(D188,'Species List'!$I$10:$J$11,2,FALSE)*J188,"")</f>
        <v/>
      </c>
      <c r="S188" s="584" t="str">
        <f>IFERROR(VLOOKUP(D188,'Species List'!$I$16:$J$61,2,FALSE)*J188,"")</f>
        <v/>
      </c>
      <c r="T188" s="584" t="str">
        <f>IFERROR(VLOOKUP(D188,'Species List'!$I$66:$J$66,2,FALSE)*J188,"")</f>
        <v/>
      </c>
      <c r="U188" s="584" t="str">
        <f>IFERROR(VLOOKUP(D188,'Species List'!$I$71:$J$82,2,FALSE)*J188,"")</f>
        <v/>
      </c>
      <c r="V188" s="585">
        <f t="shared" si="8"/>
        <v>0</v>
      </c>
      <c r="W188" s="534"/>
      <c r="X188" s="534"/>
      <c r="Y188" s="534"/>
      <c r="Z188" s="534"/>
      <c r="AA188" s="534"/>
      <c r="AB188" s="534"/>
      <c r="AC188" s="659" t="str">
        <f>IFERROR(INDEX('3 - Land Summary'!$B$21:$B$120,(MATCH(AD188,'3 - Land Summary'!$C$21:$C$120,0))),"")</f>
        <v/>
      </c>
      <c r="AD188" s="629"/>
      <c r="AE188" s="586"/>
      <c r="AF188" s="587"/>
      <c r="AG188" s="586"/>
    </row>
    <row r="189" spans="2:33" ht="30" customHeight="1" x14ac:dyDescent="0.2">
      <c r="B189" s="668" t="str">
        <f>IFERROR(INDEX('3 - Land Summary'!$B$21:$B$120,(MATCH('4 - Species Breakdown'!$V189,'3 - Land Summary'!$C$21:$C$120,0))),"")</f>
        <v/>
      </c>
      <c r="C189" s="632"/>
      <c r="D189" s="579"/>
      <c r="E189" s="676" t="str">
        <f>IF(OR(COUNTIF('Look Up Data'!$D$149:$D$203,D189),COUNTIF('Look Up Data'!$D$149:$D$203,AE189)),"YES","NO")</f>
        <v>NO</v>
      </c>
      <c r="F189" s="580"/>
      <c r="G189" s="581"/>
      <c r="H189" s="669" t="str">
        <f>IFERROR(INDEX('3 - Land Summary'!$G$21:$G$120,(MATCH(C189,'3 - Land Summary'!$C$21:$C$120,0))),"")</f>
        <v/>
      </c>
      <c r="I189" s="669" t="str">
        <f>IFERROR(INDEX('3 - Land Summary'!$I$21:$I$120,(MATCH(C189,'3 - Land Summary'!$C$21:$C$120,0))),"")</f>
        <v/>
      </c>
      <c r="J189" s="669" t="str">
        <f t="shared" si="7"/>
        <v/>
      </c>
      <c r="K189" s="670" t="str">
        <f t="shared" si="9"/>
        <v/>
      </c>
      <c r="L189" s="579"/>
      <c r="M189" s="579"/>
      <c r="N189" s="632"/>
      <c r="O189" s="582" t="str">
        <f>IFERROR(VLOOKUP(D189,'Species List'!$D$10:$E$46,2,FALSE)*J189,"")</f>
        <v/>
      </c>
      <c r="P189" s="583" t="str">
        <f>IFERROR(VLOOKUP(D189,'Species List'!$D$51:$E$89,2,FALSE)*J189,"")</f>
        <v/>
      </c>
      <c r="Q189" s="583" t="str">
        <f>IFERROR(VLOOKUP(D189,'Species List'!$D$95:$E$102,2,FALSE)*J189,"")</f>
        <v/>
      </c>
      <c r="R189" s="583" t="str">
        <f>IFERROR(VLOOKUP(D189,'Species List'!$I$10:$J$11,2,FALSE)*J189,"")</f>
        <v/>
      </c>
      <c r="S189" s="584" t="str">
        <f>IFERROR(VLOOKUP(D189,'Species List'!$I$16:$J$61,2,FALSE)*J189,"")</f>
        <v/>
      </c>
      <c r="T189" s="584" t="str">
        <f>IFERROR(VLOOKUP(D189,'Species List'!$I$66:$J$66,2,FALSE)*J189,"")</f>
        <v/>
      </c>
      <c r="U189" s="584" t="str">
        <f>IFERROR(VLOOKUP(D189,'Species List'!$I$71:$J$82,2,FALSE)*J189,"")</f>
        <v/>
      </c>
      <c r="V189" s="585">
        <f t="shared" si="8"/>
        <v>0</v>
      </c>
      <c r="W189" s="534"/>
      <c r="X189" s="534"/>
      <c r="Y189" s="534"/>
      <c r="Z189" s="534"/>
      <c r="AA189" s="534"/>
      <c r="AB189" s="534"/>
      <c r="AC189" s="659" t="str">
        <f>IFERROR(INDEX('3 - Land Summary'!$B$21:$B$120,(MATCH(AD189,'3 - Land Summary'!$C$21:$C$120,0))),"")</f>
        <v/>
      </c>
      <c r="AD189" s="629"/>
      <c r="AE189" s="586"/>
      <c r="AF189" s="587"/>
      <c r="AG189" s="586"/>
    </row>
    <row r="190" spans="2:33" ht="30" customHeight="1" x14ac:dyDescent="0.2">
      <c r="B190" s="668" t="str">
        <f>IFERROR(INDEX('3 - Land Summary'!$B$21:$B$120,(MATCH('4 - Species Breakdown'!$V190,'3 - Land Summary'!$C$21:$C$120,0))),"")</f>
        <v/>
      </c>
      <c r="C190" s="632"/>
      <c r="D190" s="579"/>
      <c r="E190" s="676" t="str">
        <f>IF(OR(COUNTIF('Look Up Data'!$D$149:$D$203,D190),COUNTIF('Look Up Data'!$D$149:$D$203,AE190)),"YES","NO")</f>
        <v>NO</v>
      </c>
      <c r="F190" s="580"/>
      <c r="G190" s="581"/>
      <c r="H190" s="669" t="str">
        <f>IFERROR(INDEX('3 - Land Summary'!$G$21:$G$120,(MATCH(C190,'3 - Land Summary'!$C$21:$C$120,0))),"")</f>
        <v/>
      </c>
      <c r="I190" s="669" t="str">
        <f>IFERROR(INDEX('3 - Land Summary'!$I$21:$I$120,(MATCH(C190,'3 - Land Summary'!$C$21:$C$120,0))),"")</f>
        <v/>
      </c>
      <c r="J190" s="669" t="str">
        <f t="shared" si="7"/>
        <v/>
      </c>
      <c r="K190" s="670" t="str">
        <f t="shared" si="9"/>
        <v/>
      </c>
      <c r="L190" s="579"/>
      <c r="M190" s="579"/>
      <c r="N190" s="632"/>
      <c r="O190" s="582" t="str">
        <f>IFERROR(VLOOKUP(D190,'Species List'!$D$10:$E$46,2,FALSE)*J190,"")</f>
        <v/>
      </c>
      <c r="P190" s="583" t="str">
        <f>IFERROR(VLOOKUP(D190,'Species List'!$D$51:$E$89,2,FALSE)*J190,"")</f>
        <v/>
      </c>
      <c r="Q190" s="583" t="str">
        <f>IFERROR(VLOOKUP(D190,'Species List'!$D$95:$E$102,2,FALSE)*J190,"")</f>
        <v/>
      </c>
      <c r="R190" s="583" t="str">
        <f>IFERROR(VLOOKUP(D190,'Species List'!$I$10:$J$11,2,FALSE)*J190,"")</f>
        <v/>
      </c>
      <c r="S190" s="584" t="str">
        <f>IFERROR(VLOOKUP(D190,'Species List'!$I$16:$J$61,2,FALSE)*J190,"")</f>
        <v/>
      </c>
      <c r="T190" s="584" t="str">
        <f>IFERROR(VLOOKUP(D190,'Species List'!$I$66:$J$66,2,FALSE)*J190,"")</f>
        <v/>
      </c>
      <c r="U190" s="584" t="str">
        <f>IFERROR(VLOOKUP(D190,'Species List'!$I$71:$J$82,2,FALSE)*J190,"")</f>
        <v/>
      </c>
      <c r="V190" s="585">
        <f t="shared" si="8"/>
        <v>0</v>
      </c>
      <c r="W190" s="534"/>
      <c r="X190" s="534"/>
      <c r="Y190" s="534"/>
      <c r="Z190" s="534"/>
      <c r="AA190" s="534"/>
      <c r="AB190" s="534"/>
      <c r="AC190" s="659" t="str">
        <f>IFERROR(INDEX('3 - Land Summary'!$B$21:$B$120,(MATCH(AD190,'3 - Land Summary'!$C$21:$C$120,0))),"")</f>
        <v/>
      </c>
      <c r="AD190" s="629"/>
      <c r="AE190" s="586"/>
      <c r="AF190" s="587"/>
      <c r="AG190" s="586"/>
    </row>
    <row r="191" spans="2:33" ht="30" customHeight="1" x14ac:dyDescent="0.2">
      <c r="B191" s="668" t="str">
        <f>IFERROR(INDEX('3 - Land Summary'!$B$21:$B$120,(MATCH('4 - Species Breakdown'!$V191,'3 - Land Summary'!$C$21:$C$120,0))),"")</f>
        <v/>
      </c>
      <c r="C191" s="632"/>
      <c r="D191" s="579"/>
      <c r="E191" s="676" t="str">
        <f>IF(OR(COUNTIF('Look Up Data'!$D$149:$D$203,D191),COUNTIF('Look Up Data'!$D$149:$D$203,AE191)),"YES","NO")</f>
        <v>NO</v>
      </c>
      <c r="F191" s="580"/>
      <c r="G191" s="581"/>
      <c r="H191" s="669" t="str">
        <f>IFERROR(INDEX('3 - Land Summary'!$G$21:$G$120,(MATCH(C191,'3 - Land Summary'!$C$21:$C$120,0))),"")</f>
        <v/>
      </c>
      <c r="I191" s="669" t="str">
        <f>IFERROR(INDEX('3 - Land Summary'!$I$21:$I$120,(MATCH(C191,'3 - Land Summary'!$C$21:$C$120,0))),"")</f>
        <v/>
      </c>
      <c r="J191" s="669" t="str">
        <f t="shared" si="7"/>
        <v/>
      </c>
      <c r="K191" s="670" t="str">
        <f t="shared" si="9"/>
        <v/>
      </c>
      <c r="L191" s="579"/>
      <c r="M191" s="579"/>
      <c r="N191" s="632"/>
      <c r="O191" s="582" t="str">
        <f>IFERROR(VLOOKUP(D191,'Species List'!$D$10:$E$46,2,FALSE)*J191,"")</f>
        <v/>
      </c>
      <c r="P191" s="583" t="str">
        <f>IFERROR(VLOOKUP(D191,'Species List'!$D$51:$E$89,2,FALSE)*J191,"")</f>
        <v/>
      </c>
      <c r="Q191" s="583" t="str">
        <f>IFERROR(VLOOKUP(D191,'Species List'!$D$95:$E$102,2,FALSE)*J191,"")</f>
        <v/>
      </c>
      <c r="R191" s="583" t="str">
        <f>IFERROR(VLOOKUP(D191,'Species List'!$I$10:$J$11,2,FALSE)*J191,"")</f>
        <v/>
      </c>
      <c r="S191" s="584" t="str">
        <f>IFERROR(VLOOKUP(D191,'Species List'!$I$16:$J$61,2,FALSE)*J191,"")</f>
        <v/>
      </c>
      <c r="T191" s="584" t="str">
        <f>IFERROR(VLOOKUP(D191,'Species List'!$I$66:$J$66,2,FALSE)*J191,"")</f>
        <v/>
      </c>
      <c r="U191" s="584" t="str">
        <f>IFERROR(VLOOKUP(D191,'Species List'!$I$71:$J$82,2,FALSE)*J191,"")</f>
        <v/>
      </c>
      <c r="V191" s="585">
        <f t="shared" si="8"/>
        <v>0</v>
      </c>
      <c r="W191" s="534"/>
      <c r="X191" s="534"/>
      <c r="Y191" s="534"/>
      <c r="Z191" s="534"/>
      <c r="AA191" s="534"/>
      <c r="AB191" s="534"/>
      <c r="AC191" s="659" t="str">
        <f>IFERROR(INDEX('3 - Land Summary'!$B$21:$B$120,(MATCH(AD191,'3 - Land Summary'!$C$21:$C$120,0))),"")</f>
        <v/>
      </c>
      <c r="AD191" s="629"/>
      <c r="AE191" s="586"/>
      <c r="AF191" s="587"/>
      <c r="AG191" s="586"/>
    </row>
    <row r="192" spans="2:33" ht="30" customHeight="1" x14ac:dyDescent="0.2">
      <c r="B192" s="668" t="str">
        <f>IFERROR(INDEX('3 - Land Summary'!$B$21:$B$120,(MATCH('4 - Species Breakdown'!$V192,'3 - Land Summary'!$C$21:$C$120,0))),"")</f>
        <v/>
      </c>
      <c r="C192" s="632"/>
      <c r="D192" s="579"/>
      <c r="E192" s="676" t="str">
        <f>IF(OR(COUNTIF('Look Up Data'!$D$149:$D$203,D192),COUNTIF('Look Up Data'!$D$149:$D$203,AE192)),"YES","NO")</f>
        <v>NO</v>
      </c>
      <c r="F192" s="580"/>
      <c r="G192" s="581"/>
      <c r="H192" s="669" t="str">
        <f>IFERROR(INDEX('3 - Land Summary'!$G$21:$G$120,(MATCH(C192,'3 - Land Summary'!$C$21:$C$120,0))),"")</f>
        <v/>
      </c>
      <c r="I192" s="669" t="str">
        <f>IFERROR(INDEX('3 - Land Summary'!$I$21:$I$120,(MATCH(C192,'3 - Land Summary'!$C$21:$C$120,0))),"")</f>
        <v/>
      </c>
      <c r="J192" s="669" t="str">
        <f t="shared" si="7"/>
        <v/>
      </c>
      <c r="K192" s="670" t="str">
        <f t="shared" si="9"/>
        <v/>
      </c>
      <c r="L192" s="579"/>
      <c r="M192" s="579"/>
      <c r="N192" s="632"/>
      <c r="O192" s="582" t="str">
        <f>IFERROR(VLOOKUP(D192,'Species List'!$D$10:$E$46,2,FALSE)*J192,"")</f>
        <v/>
      </c>
      <c r="P192" s="583" t="str">
        <f>IFERROR(VLOOKUP(D192,'Species List'!$D$51:$E$89,2,FALSE)*J192,"")</f>
        <v/>
      </c>
      <c r="Q192" s="583" t="str">
        <f>IFERROR(VLOOKUP(D192,'Species List'!$D$95:$E$102,2,FALSE)*J192,"")</f>
        <v/>
      </c>
      <c r="R192" s="583" t="str">
        <f>IFERROR(VLOOKUP(D192,'Species List'!$I$10:$J$11,2,FALSE)*J192,"")</f>
        <v/>
      </c>
      <c r="S192" s="584" t="str">
        <f>IFERROR(VLOOKUP(D192,'Species List'!$I$16:$J$61,2,FALSE)*J192,"")</f>
        <v/>
      </c>
      <c r="T192" s="584" t="str">
        <f>IFERROR(VLOOKUP(D192,'Species List'!$I$66:$J$66,2,FALSE)*J192,"")</f>
        <v/>
      </c>
      <c r="U192" s="584" t="str">
        <f>IFERROR(VLOOKUP(D192,'Species List'!$I$71:$J$82,2,FALSE)*J192,"")</f>
        <v/>
      </c>
      <c r="V192" s="585">
        <f t="shared" si="8"/>
        <v>0</v>
      </c>
      <c r="W192" s="534"/>
      <c r="X192" s="534"/>
      <c r="Y192" s="534"/>
      <c r="Z192" s="534"/>
      <c r="AA192" s="534"/>
      <c r="AB192" s="534"/>
      <c r="AC192" s="659" t="str">
        <f>IFERROR(INDEX('3 - Land Summary'!$B$21:$B$120,(MATCH(AD192,'3 - Land Summary'!$C$21:$C$120,0))),"")</f>
        <v/>
      </c>
      <c r="AD192" s="629"/>
      <c r="AE192" s="586"/>
      <c r="AF192" s="587"/>
      <c r="AG192" s="586"/>
    </row>
    <row r="193" spans="2:33" ht="30" customHeight="1" x14ac:dyDescent="0.2">
      <c r="B193" s="668" t="str">
        <f>IFERROR(INDEX('3 - Land Summary'!$B$21:$B$120,(MATCH('4 - Species Breakdown'!$V193,'3 - Land Summary'!$C$21:$C$120,0))),"")</f>
        <v/>
      </c>
      <c r="C193" s="632"/>
      <c r="D193" s="579"/>
      <c r="E193" s="676" t="str">
        <f>IF(OR(COUNTIF('Look Up Data'!$D$149:$D$203,D193),COUNTIF('Look Up Data'!$D$149:$D$203,AE193)),"YES","NO")</f>
        <v>NO</v>
      </c>
      <c r="F193" s="580"/>
      <c r="G193" s="581"/>
      <c r="H193" s="669" t="str">
        <f>IFERROR(INDEX('3 - Land Summary'!$G$21:$G$120,(MATCH(C193,'3 - Land Summary'!$C$21:$C$120,0))),"")</f>
        <v/>
      </c>
      <c r="I193" s="669" t="str">
        <f>IFERROR(INDEX('3 - Land Summary'!$I$21:$I$120,(MATCH(C193,'3 - Land Summary'!$C$21:$C$120,0))),"")</f>
        <v/>
      </c>
      <c r="J193" s="669" t="str">
        <f t="shared" si="7"/>
        <v/>
      </c>
      <c r="K193" s="670" t="str">
        <f t="shared" si="9"/>
        <v/>
      </c>
      <c r="L193" s="579"/>
      <c r="M193" s="579"/>
      <c r="N193" s="632"/>
      <c r="O193" s="582" t="str">
        <f>IFERROR(VLOOKUP(D193,'Species List'!$D$10:$E$46,2,FALSE)*J193,"")</f>
        <v/>
      </c>
      <c r="P193" s="583" t="str">
        <f>IFERROR(VLOOKUP(D193,'Species List'!$D$51:$E$89,2,FALSE)*J193,"")</f>
        <v/>
      </c>
      <c r="Q193" s="583" t="str">
        <f>IFERROR(VLOOKUP(D193,'Species List'!$D$95:$E$102,2,FALSE)*J193,"")</f>
        <v/>
      </c>
      <c r="R193" s="583" t="str">
        <f>IFERROR(VLOOKUP(D193,'Species List'!$I$10:$J$11,2,FALSE)*J193,"")</f>
        <v/>
      </c>
      <c r="S193" s="584" t="str">
        <f>IFERROR(VLOOKUP(D193,'Species List'!$I$16:$J$61,2,FALSE)*J193,"")</f>
        <v/>
      </c>
      <c r="T193" s="584" t="str">
        <f>IFERROR(VLOOKUP(D193,'Species List'!$I$66:$J$66,2,FALSE)*J193,"")</f>
        <v/>
      </c>
      <c r="U193" s="584" t="str">
        <f>IFERROR(VLOOKUP(D193,'Species List'!$I$71:$J$82,2,FALSE)*J193,"")</f>
        <v/>
      </c>
      <c r="V193" s="585">
        <f t="shared" si="8"/>
        <v>0</v>
      </c>
      <c r="W193" s="534"/>
      <c r="X193" s="534"/>
      <c r="Y193" s="534"/>
      <c r="Z193" s="534"/>
      <c r="AA193" s="534"/>
      <c r="AB193" s="534"/>
      <c r="AC193" s="659" t="str">
        <f>IFERROR(INDEX('3 - Land Summary'!$B$21:$B$120,(MATCH(AD193,'3 - Land Summary'!$C$21:$C$120,0))),"")</f>
        <v/>
      </c>
      <c r="AD193" s="629"/>
      <c r="AE193" s="586"/>
      <c r="AF193" s="587"/>
      <c r="AG193" s="586"/>
    </row>
    <row r="194" spans="2:33" ht="30" customHeight="1" x14ac:dyDescent="0.2">
      <c r="B194" s="668" t="str">
        <f>IFERROR(INDEX('3 - Land Summary'!$B$21:$B$120,(MATCH('4 - Species Breakdown'!$V194,'3 - Land Summary'!$C$21:$C$120,0))),"")</f>
        <v/>
      </c>
      <c r="C194" s="632"/>
      <c r="D194" s="579"/>
      <c r="E194" s="676" t="str">
        <f>IF(OR(COUNTIF('Look Up Data'!$D$149:$D$203,D194),COUNTIF('Look Up Data'!$D$149:$D$203,AE194)),"YES","NO")</f>
        <v>NO</v>
      </c>
      <c r="F194" s="580"/>
      <c r="G194" s="581"/>
      <c r="H194" s="669" t="str">
        <f>IFERROR(INDEX('3 - Land Summary'!$G$21:$G$120,(MATCH(C194,'3 - Land Summary'!$C$21:$C$120,0))),"")</f>
        <v/>
      </c>
      <c r="I194" s="669" t="str">
        <f>IFERROR(INDEX('3 - Land Summary'!$I$21:$I$120,(MATCH(C194,'3 - Land Summary'!$C$21:$C$120,0))),"")</f>
        <v/>
      </c>
      <c r="J194" s="669" t="str">
        <f t="shared" si="7"/>
        <v/>
      </c>
      <c r="K194" s="670" t="str">
        <f t="shared" si="9"/>
        <v/>
      </c>
      <c r="L194" s="579"/>
      <c r="M194" s="579"/>
      <c r="N194" s="632"/>
      <c r="O194" s="582" t="str">
        <f>IFERROR(VLOOKUP(D194,'Species List'!$D$10:$E$46,2,FALSE)*J194,"")</f>
        <v/>
      </c>
      <c r="P194" s="583" t="str">
        <f>IFERROR(VLOOKUP(D194,'Species List'!$D$51:$E$89,2,FALSE)*J194,"")</f>
        <v/>
      </c>
      <c r="Q194" s="583" t="str">
        <f>IFERROR(VLOOKUP(D194,'Species List'!$D$95:$E$102,2,FALSE)*J194,"")</f>
        <v/>
      </c>
      <c r="R194" s="583" t="str">
        <f>IFERROR(VLOOKUP(D194,'Species List'!$I$10:$J$11,2,FALSE)*J194,"")</f>
        <v/>
      </c>
      <c r="S194" s="584" t="str">
        <f>IFERROR(VLOOKUP(D194,'Species List'!$I$16:$J$61,2,FALSE)*J194,"")</f>
        <v/>
      </c>
      <c r="T194" s="584" t="str">
        <f>IFERROR(VLOOKUP(D194,'Species List'!$I$66:$J$66,2,FALSE)*J194,"")</f>
        <v/>
      </c>
      <c r="U194" s="584" t="str">
        <f>IFERROR(VLOOKUP(D194,'Species List'!$I$71:$J$82,2,FALSE)*J194,"")</f>
        <v/>
      </c>
      <c r="V194" s="585">
        <f t="shared" si="8"/>
        <v>0</v>
      </c>
      <c r="W194" s="534"/>
      <c r="X194" s="534"/>
      <c r="Y194" s="534"/>
      <c r="Z194" s="534"/>
      <c r="AA194" s="534"/>
      <c r="AB194" s="534"/>
      <c r="AC194" s="659" t="str">
        <f>IFERROR(INDEX('3 - Land Summary'!$B$21:$B$120,(MATCH(AD194,'3 - Land Summary'!$C$21:$C$120,0))),"")</f>
        <v/>
      </c>
      <c r="AD194" s="629"/>
      <c r="AE194" s="586"/>
      <c r="AF194" s="587"/>
      <c r="AG194" s="586"/>
    </row>
    <row r="195" spans="2:33" ht="30" customHeight="1" x14ac:dyDescent="0.2">
      <c r="B195" s="668" t="str">
        <f>IFERROR(INDEX('3 - Land Summary'!$B$21:$B$120,(MATCH('4 - Species Breakdown'!$V195,'3 - Land Summary'!$C$21:$C$120,0))),"")</f>
        <v/>
      </c>
      <c r="C195" s="632"/>
      <c r="D195" s="579"/>
      <c r="E195" s="676" t="str">
        <f>IF(OR(COUNTIF('Look Up Data'!$D$149:$D$203,D195),COUNTIF('Look Up Data'!$D$149:$D$203,AE195)),"YES","NO")</f>
        <v>NO</v>
      </c>
      <c r="F195" s="580"/>
      <c r="G195" s="581"/>
      <c r="H195" s="669" t="str">
        <f>IFERROR(INDEX('3 - Land Summary'!$G$21:$G$120,(MATCH(C195,'3 - Land Summary'!$C$21:$C$120,0))),"")</f>
        <v/>
      </c>
      <c r="I195" s="669" t="str">
        <f>IFERROR(INDEX('3 - Land Summary'!$I$21:$I$120,(MATCH(C195,'3 - Land Summary'!$C$21:$C$120,0))),"")</f>
        <v/>
      </c>
      <c r="J195" s="669" t="str">
        <f t="shared" si="7"/>
        <v/>
      </c>
      <c r="K195" s="670" t="str">
        <f t="shared" si="9"/>
        <v/>
      </c>
      <c r="L195" s="579"/>
      <c r="M195" s="579"/>
      <c r="N195" s="632"/>
      <c r="O195" s="582" t="str">
        <f>IFERROR(VLOOKUP(D195,'Species List'!$D$10:$E$46,2,FALSE)*J195,"")</f>
        <v/>
      </c>
      <c r="P195" s="583" t="str">
        <f>IFERROR(VLOOKUP(D195,'Species List'!$D$51:$E$89,2,FALSE)*J195,"")</f>
        <v/>
      </c>
      <c r="Q195" s="583" t="str">
        <f>IFERROR(VLOOKUP(D195,'Species List'!$D$95:$E$102,2,FALSE)*J195,"")</f>
        <v/>
      </c>
      <c r="R195" s="583" t="str">
        <f>IFERROR(VLOOKUP(D195,'Species List'!$I$10:$J$11,2,FALSE)*J195,"")</f>
        <v/>
      </c>
      <c r="S195" s="584" t="str">
        <f>IFERROR(VLOOKUP(D195,'Species List'!$I$16:$J$61,2,FALSE)*J195,"")</f>
        <v/>
      </c>
      <c r="T195" s="584" t="str">
        <f>IFERROR(VLOOKUP(D195,'Species List'!$I$66:$J$66,2,FALSE)*J195,"")</f>
        <v/>
      </c>
      <c r="U195" s="584" t="str">
        <f>IFERROR(VLOOKUP(D195,'Species List'!$I$71:$J$82,2,FALSE)*J195,"")</f>
        <v/>
      </c>
      <c r="V195" s="585">
        <f t="shared" si="8"/>
        <v>0</v>
      </c>
      <c r="W195" s="534"/>
      <c r="X195" s="534"/>
      <c r="Y195" s="534"/>
      <c r="Z195" s="534"/>
      <c r="AA195" s="534"/>
      <c r="AB195" s="534"/>
      <c r="AC195" s="659" t="str">
        <f>IFERROR(INDEX('3 - Land Summary'!$B$21:$B$120,(MATCH(AD195,'3 - Land Summary'!$C$21:$C$120,0))),"")</f>
        <v/>
      </c>
      <c r="AD195" s="629"/>
      <c r="AE195" s="586"/>
      <c r="AF195" s="587"/>
      <c r="AG195" s="586"/>
    </row>
    <row r="196" spans="2:33" ht="30" customHeight="1" x14ac:dyDescent="0.2">
      <c r="B196" s="668" t="str">
        <f>IFERROR(INDEX('3 - Land Summary'!$B$21:$B$120,(MATCH('4 - Species Breakdown'!$V196,'3 - Land Summary'!$C$21:$C$120,0))),"")</f>
        <v/>
      </c>
      <c r="C196" s="632"/>
      <c r="D196" s="579"/>
      <c r="E196" s="676" t="str">
        <f>IF(OR(COUNTIF('Look Up Data'!$D$149:$D$203,D196),COUNTIF('Look Up Data'!$D$149:$D$203,AE196)),"YES","NO")</f>
        <v>NO</v>
      </c>
      <c r="F196" s="580"/>
      <c r="G196" s="581"/>
      <c r="H196" s="669" t="str">
        <f>IFERROR(INDEX('3 - Land Summary'!$G$21:$G$120,(MATCH(C196,'3 - Land Summary'!$C$21:$C$120,0))),"")</f>
        <v/>
      </c>
      <c r="I196" s="669" t="str">
        <f>IFERROR(INDEX('3 - Land Summary'!$I$21:$I$120,(MATCH(C196,'3 - Land Summary'!$C$21:$C$120,0))),"")</f>
        <v/>
      </c>
      <c r="J196" s="669" t="str">
        <f t="shared" si="7"/>
        <v/>
      </c>
      <c r="K196" s="670" t="str">
        <f t="shared" si="9"/>
        <v/>
      </c>
      <c r="L196" s="579"/>
      <c r="M196" s="579"/>
      <c r="N196" s="632"/>
      <c r="O196" s="582" t="str">
        <f>IFERROR(VLOOKUP(D196,'Species List'!$D$10:$E$46,2,FALSE)*J196,"")</f>
        <v/>
      </c>
      <c r="P196" s="583" t="str">
        <f>IFERROR(VLOOKUP(D196,'Species List'!$D$51:$E$89,2,FALSE)*J196,"")</f>
        <v/>
      </c>
      <c r="Q196" s="583" t="str">
        <f>IFERROR(VLOOKUP(D196,'Species List'!$D$95:$E$102,2,FALSE)*J196,"")</f>
        <v/>
      </c>
      <c r="R196" s="583" t="str">
        <f>IFERROR(VLOOKUP(D196,'Species List'!$I$10:$J$11,2,FALSE)*J196,"")</f>
        <v/>
      </c>
      <c r="S196" s="584" t="str">
        <f>IFERROR(VLOOKUP(D196,'Species List'!$I$16:$J$61,2,FALSE)*J196,"")</f>
        <v/>
      </c>
      <c r="T196" s="584" t="str">
        <f>IFERROR(VLOOKUP(D196,'Species List'!$I$66:$J$66,2,FALSE)*J196,"")</f>
        <v/>
      </c>
      <c r="U196" s="584" t="str">
        <f>IFERROR(VLOOKUP(D196,'Species List'!$I$71:$J$82,2,FALSE)*J196,"")</f>
        <v/>
      </c>
      <c r="V196" s="585">
        <f t="shared" si="8"/>
        <v>0</v>
      </c>
      <c r="W196" s="534"/>
      <c r="X196" s="534"/>
      <c r="Y196" s="534"/>
      <c r="Z196" s="534"/>
      <c r="AA196" s="534"/>
      <c r="AB196" s="534"/>
      <c r="AC196" s="659" t="str">
        <f>IFERROR(INDEX('3 - Land Summary'!$B$21:$B$120,(MATCH(AD196,'3 - Land Summary'!$C$21:$C$120,0))),"")</f>
        <v/>
      </c>
      <c r="AD196" s="629"/>
      <c r="AE196" s="586"/>
      <c r="AF196" s="587"/>
      <c r="AG196" s="586"/>
    </row>
    <row r="197" spans="2:33" ht="30" customHeight="1" x14ac:dyDescent="0.2">
      <c r="B197" s="668" t="str">
        <f>IFERROR(INDEX('3 - Land Summary'!$B$21:$B$120,(MATCH('4 - Species Breakdown'!$V197,'3 - Land Summary'!$C$21:$C$120,0))),"")</f>
        <v/>
      </c>
      <c r="C197" s="632"/>
      <c r="D197" s="579"/>
      <c r="E197" s="676" t="str">
        <f>IF(OR(COUNTIF('Look Up Data'!$D$149:$D$203,D197),COUNTIF('Look Up Data'!$D$149:$D$203,AE197)),"YES","NO")</f>
        <v>NO</v>
      </c>
      <c r="F197" s="580"/>
      <c r="G197" s="581"/>
      <c r="H197" s="669" t="str">
        <f>IFERROR(INDEX('3 - Land Summary'!$G$21:$G$120,(MATCH(C197,'3 - Land Summary'!$C$21:$C$120,0))),"")</f>
        <v/>
      </c>
      <c r="I197" s="669" t="str">
        <f>IFERROR(INDEX('3 - Land Summary'!$I$21:$I$120,(MATCH(C197,'3 - Land Summary'!$C$21:$C$120,0))),"")</f>
        <v/>
      </c>
      <c r="J197" s="669" t="str">
        <f t="shared" si="7"/>
        <v/>
      </c>
      <c r="K197" s="670" t="str">
        <f t="shared" si="9"/>
        <v/>
      </c>
      <c r="L197" s="579"/>
      <c r="M197" s="579"/>
      <c r="N197" s="632"/>
      <c r="O197" s="582" t="str">
        <f>IFERROR(VLOOKUP(D197,'Species List'!$D$10:$E$46,2,FALSE)*J197,"")</f>
        <v/>
      </c>
      <c r="P197" s="583" t="str">
        <f>IFERROR(VLOOKUP(D197,'Species List'!$D$51:$E$89,2,FALSE)*J197,"")</f>
        <v/>
      </c>
      <c r="Q197" s="583" t="str">
        <f>IFERROR(VLOOKUP(D197,'Species List'!$D$95:$E$102,2,FALSE)*J197,"")</f>
        <v/>
      </c>
      <c r="R197" s="583" t="str">
        <f>IFERROR(VLOOKUP(D197,'Species List'!$I$10:$J$11,2,FALSE)*J197,"")</f>
        <v/>
      </c>
      <c r="S197" s="584" t="str">
        <f>IFERROR(VLOOKUP(D197,'Species List'!$I$16:$J$61,2,FALSE)*J197,"")</f>
        <v/>
      </c>
      <c r="T197" s="584" t="str">
        <f>IFERROR(VLOOKUP(D197,'Species List'!$I$66:$J$66,2,FALSE)*J197,"")</f>
        <v/>
      </c>
      <c r="U197" s="584" t="str">
        <f>IFERROR(VLOOKUP(D197,'Species List'!$I$71:$J$82,2,FALSE)*J197,"")</f>
        <v/>
      </c>
      <c r="V197" s="585">
        <f t="shared" si="8"/>
        <v>0</v>
      </c>
      <c r="W197" s="534"/>
      <c r="X197" s="534"/>
      <c r="Y197" s="534"/>
      <c r="Z197" s="534"/>
      <c r="AA197" s="534"/>
      <c r="AB197" s="534"/>
      <c r="AC197" s="659" t="str">
        <f>IFERROR(INDEX('3 - Land Summary'!$B$21:$B$120,(MATCH(AD197,'3 - Land Summary'!$C$21:$C$120,0))),"")</f>
        <v/>
      </c>
      <c r="AD197" s="629"/>
      <c r="AE197" s="586"/>
      <c r="AF197" s="587"/>
      <c r="AG197" s="586"/>
    </row>
    <row r="198" spans="2:33" ht="30" customHeight="1" x14ac:dyDescent="0.2">
      <c r="B198" s="668" t="str">
        <f>IFERROR(INDEX('3 - Land Summary'!$B$21:$B$120,(MATCH('4 - Species Breakdown'!$V198,'3 - Land Summary'!$C$21:$C$120,0))),"")</f>
        <v/>
      </c>
      <c r="C198" s="632"/>
      <c r="D198" s="579"/>
      <c r="E198" s="676" t="str">
        <f>IF(OR(COUNTIF('Look Up Data'!$D$149:$D$203,D198),COUNTIF('Look Up Data'!$D$149:$D$203,AE198)),"YES","NO")</f>
        <v>NO</v>
      </c>
      <c r="F198" s="580"/>
      <c r="G198" s="581"/>
      <c r="H198" s="669" t="str">
        <f>IFERROR(INDEX('3 - Land Summary'!$G$21:$G$120,(MATCH(C198,'3 - Land Summary'!$C$21:$C$120,0))),"")</f>
        <v/>
      </c>
      <c r="I198" s="669" t="str">
        <f>IFERROR(INDEX('3 - Land Summary'!$I$21:$I$120,(MATCH(C198,'3 - Land Summary'!$C$21:$C$120,0))),"")</f>
        <v/>
      </c>
      <c r="J198" s="669" t="str">
        <f t="shared" si="7"/>
        <v/>
      </c>
      <c r="K198" s="670" t="str">
        <f t="shared" si="9"/>
        <v/>
      </c>
      <c r="L198" s="579"/>
      <c r="M198" s="579"/>
      <c r="N198" s="632"/>
      <c r="O198" s="582" t="str">
        <f>IFERROR(VLOOKUP(D198,'Species List'!$D$10:$E$46,2,FALSE)*J198,"")</f>
        <v/>
      </c>
      <c r="P198" s="583" t="str">
        <f>IFERROR(VLOOKUP(D198,'Species List'!$D$51:$E$89,2,FALSE)*J198,"")</f>
        <v/>
      </c>
      <c r="Q198" s="583" t="str">
        <f>IFERROR(VLOOKUP(D198,'Species List'!$D$95:$E$102,2,FALSE)*J198,"")</f>
        <v/>
      </c>
      <c r="R198" s="583" t="str">
        <f>IFERROR(VLOOKUP(D198,'Species List'!$I$10:$J$11,2,FALSE)*J198,"")</f>
        <v/>
      </c>
      <c r="S198" s="584" t="str">
        <f>IFERROR(VLOOKUP(D198,'Species List'!$I$16:$J$61,2,FALSE)*J198,"")</f>
        <v/>
      </c>
      <c r="T198" s="584" t="str">
        <f>IFERROR(VLOOKUP(D198,'Species List'!$I$66:$J$66,2,FALSE)*J198,"")</f>
        <v/>
      </c>
      <c r="U198" s="584" t="str">
        <f>IFERROR(VLOOKUP(D198,'Species List'!$I$71:$J$82,2,FALSE)*J198,"")</f>
        <v/>
      </c>
      <c r="V198" s="585">
        <f t="shared" si="8"/>
        <v>0</v>
      </c>
      <c r="W198" s="534"/>
      <c r="X198" s="534"/>
      <c r="Y198" s="534"/>
      <c r="Z198" s="534"/>
      <c r="AA198" s="534"/>
      <c r="AB198" s="534"/>
      <c r="AC198" s="659" t="str">
        <f>IFERROR(INDEX('3 - Land Summary'!$B$21:$B$120,(MATCH(AD198,'3 - Land Summary'!$C$21:$C$120,0))),"")</f>
        <v/>
      </c>
      <c r="AD198" s="629"/>
      <c r="AE198" s="586"/>
      <c r="AF198" s="587"/>
      <c r="AG198" s="586"/>
    </row>
    <row r="199" spans="2:33" ht="30" customHeight="1" x14ac:dyDescent="0.2">
      <c r="B199" s="668" t="str">
        <f>IFERROR(INDEX('3 - Land Summary'!$B$21:$B$120,(MATCH('4 - Species Breakdown'!$V199,'3 - Land Summary'!$C$21:$C$120,0))),"")</f>
        <v/>
      </c>
      <c r="C199" s="632"/>
      <c r="D199" s="579"/>
      <c r="E199" s="676" t="str">
        <f>IF(OR(COUNTIF('Look Up Data'!$D$149:$D$203,D199),COUNTIF('Look Up Data'!$D$149:$D$203,AE199)),"YES","NO")</f>
        <v>NO</v>
      </c>
      <c r="F199" s="580"/>
      <c r="G199" s="581"/>
      <c r="H199" s="669" t="str">
        <f>IFERROR(INDEX('3 - Land Summary'!$G$21:$G$120,(MATCH(C199,'3 - Land Summary'!$C$21:$C$120,0))),"")</f>
        <v/>
      </c>
      <c r="I199" s="669" t="str">
        <f>IFERROR(INDEX('3 - Land Summary'!$I$21:$I$120,(MATCH(C199,'3 - Land Summary'!$C$21:$C$120,0))),"")</f>
        <v/>
      </c>
      <c r="J199" s="669" t="str">
        <f t="shared" si="7"/>
        <v/>
      </c>
      <c r="K199" s="670" t="str">
        <f t="shared" si="9"/>
        <v/>
      </c>
      <c r="L199" s="579"/>
      <c r="M199" s="579"/>
      <c r="N199" s="632"/>
      <c r="O199" s="582" t="str">
        <f>IFERROR(VLOOKUP(D199,'Species List'!$D$10:$E$46,2,FALSE)*J199,"")</f>
        <v/>
      </c>
      <c r="P199" s="583" t="str">
        <f>IFERROR(VLOOKUP(D199,'Species List'!$D$51:$E$89,2,FALSE)*J199,"")</f>
        <v/>
      </c>
      <c r="Q199" s="583" t="str">
        <f>IFERROR(VLOOKUP(D199,'Species List'!$D$95:$E$102,2,FALSE)*J199,"")</f>
        <v/>
      </c>
      <c r="R199" s="583" t="str">
        <f>IFERROR(VLOOKUP(D199,'Species List'!$I$10:$J$11,2,FALSE)*J199,"")</f>
        <v/>
      </c>
      <c r="S199" s="584" t="str">
        <f>IFERROR(VLOOKUP(D199,'Species List'!$I$16:$J$61,2,FALSE)*J199,"")</f>
        <v/>
      </c>
      <c r="T199" s="584" t="str">
        <f>IFERROR(VLOOKUP(D199,'Species List'!$I$66:$J$66,2,FALSE)*J199,"")</f>
        <v/>
      </c>
      <c r="U199" s="584" t="str">
        <f>IFERROR(VLOOKUP(D199,'Species List'!$I$71:$J$82,2,FALSE)*J199,"")</f>
        <v/>
      </c>
      <c r="V199" s="585">
        <f t="shared" si="8"/>
        <v>0</v>
      </c>
      <c r="W199" s="534"/>
      <c r="X199" s="534"/>
      <c r="Y199" s="534"/>
      <c r="Z199" s="534"/>
      <c r="AA199" s="534"/>
      <c r="AB199" s="534"/>
      <c r="AC199" s="659" t="str">
        <f>IFERROR(INDEX('3 - Land Summary'!$B$21:$B$120,(MATCH(AD199,'3 - Land Summary'!$C$21:$C$120,0))),"")</f>
        <v/>
      </c>
      <c r="AD199" s="629"/>
      <c r="AE199" s="586"/>
      <c r="AF199" s="587"/>
      <c r="AG199" s="586"/>
    </row>
    <row r="200" spans="2:33" ht="30" customHeight="1" x14ac:dyDescent="0.2">
      <c r="B200" s="668" t="str">
        <f>IFERROR(INDEX('3 - Land Summary'!$B$21:$B$120,(MATCH('4 - Species Breakdown'!$V200,'3 - Land Summary'!$C$21:$C$120,0))),"")</f>
        <v/>
      </c>
      <c r="C200" s="632"/>
      <c r="D200" s="579"/>
      <c r="E200" s="676" t="str">
        <f>IF(OR(COUNTIF('Look Up Data'!$D$149:$D$203,D200),COUNTIF('Look Up Data'!$D$149:$D$203,AE200)),"YES","NO")</f>
        <v>NO</v>
      </c>
      <c r="F200" s="580"/>
      <c r="G200" s="581"/>
      <c r="H200" s="669" t="str">
        <f>IFERROR(INDEX('3 - Land Summary'!$G$21:$G$120,(MATCH(C200,'3 - Land Summary'!$C$21:$C$120,0))),"")</f>
        <v/>
      </c>
      <c r="I200" s="669" t="str">
        <f>IFERROR(INDEX('3 - Land Summary'!$I$21:$I$120,(MATCH(C200,'3 - Land Summary'!$C$21:$C$120,0))),"")</f>
        <v/>
      </c>
      <c r="J200" s="669" t="str">
        <f t="shared" si="7"/>
        <v/>
      </c>
      <c r="K200" s="670" t="str">
        <f t="shared" si="9"/>
        <v/>
      </c>
      <c r="L200" s="579"/>
      <c r="M200" s="579"/>
      <c r="N200" s="632"/>
      <c r="O200" s="582" t="str">
        <f>IFERROR(VLOOKUP(D200,'Species List'!$D$10:$E$46,2,FALSE)*J200,"")</f>
        <v/>
      </c>
      <c r="P200" s="583" t="str">
        <f>IFERROR(VLOOKUP(D200,'Species List'!$D$51:$E$89,2,FALSE)*J200,"")</f>
        <v/>
      </c>
      <c r="Q200" s="583" t="str">
        <f>IFERROR(VLOOKUP(D200,'Species List'!$D$95:$E$102,2,FALSE)*J200,"")</f>
        <v/>
      </c>
      <c r="R200" s="583" t="str">
        <f>IFERROR(VLOOKUP(D200,'Species List'!$I$10:$J$11,2,FALSE)*J200,"")</f>
        <v/>
      </c>
      <c r="S200" s="584" t="str">
        <f>IFERROR(VLOOKUP(D200,'Species List'!$I$16:$J$61,2,FALSE)*J200,"")</f>
        <v/>
      </c>
      <c r="T200" s="584" t="str">
        <f>IFERROR(VLOOKUP(D200,'Species List'!$I$66:$J$66,2,FALSE)*J200,"")</f>
        <v/>
      </c>
      <c r="U200" s="584" t="str">
        <f>IFERROR(VLOOKUP(D200,'Species List'!$I$71:$J$82,2,FALSE)*J200,"")</f>
        <v/>
      </c>
      <c r="V200" s="585">
        <f t="shared" si="8"/>
        <v>0</v>
      </c>
      <c r="W200" s="534"/>
      <c r="X200" s="534"/>
      <c r="Y200" s="534"/>
      <c r="Z200" s="534"/>
      <c r="AA200" s="534"/>
      <c r="AB200" s="534"/>
      <c r="AC200" s="659" t="str">
        <f>IFERROR(INDEX('3 - Land Summary'!$B$21:$B$120,(MATCH(AD200,'3 - Land Summary'!$C$21:$C$120,0))),"")</f>
        <v/>
      </c>
      <c r="AD200" s="629"/>
      <c r="AE200" s="586"/>
      <c r="AF200" s="587"/>
      <c r="AG200" s="586"/>
    </row>
    <row r="201" spans="2:33" ht="30" customHeight="1" x14ac:dyDescent="0.2">
      <c r="B201" s="668" t="str">
        <f>IFERROR(INDEX('3 - Land Summary'!$B$21:$B$120,(MATCH('4 - Species Breakdown'!$V201,'3 - Land Summary'!$C$21:$C$120,0))),"")</f>
        <v/>
      </c>
      <c r="C201" s="632"/>
      <c r="D201" s="579"/>
      <c r="E201" s="676" t="str">
        <f>IF(OR(COUNTIF('Look Up Data'!$D$149:$D$203,D201),COUNTIF('Look Up Data'!$D$149:$D$203,AE201)),"YES","NO")</f>
        <v>NO</v>
      </c>
      <c r="F201" s="580"/>
      <c r="G201" s="581"/>
      <c r="H201" s="669" t="str">
        <f>IFERROR(INDEX('3 - Land Summary'!$G$21:$G$120,(MATCH(C201,'3 - Land Summary'!$C$21:$C$120,0))),"")</f>
        <v/>
      </c>
      <c r="I201" s="669" t="str">
        <f>IFERROR(INDEX('3 - Land Summary'!$I$21:$I$120,(MATCH(C201,'3 - Land Summary'!$C$21:$C$120,0))),"")</f>
        <v/>
      </c>
      <c r="J201" s="669" t="str">
        <f t="shared" si="7"/>
        <v/>
      </c>
      <c r="K201" s="670" t="str">
        <f t="shared" si="9"/>
        <v/>
      </c>
      <c r="L201" s="579"/>
      <c r="M201" s="579"/>
      <c r="N201" s="632"/>
      <c r="O201" s="582" t="str">
        <f>IFERROR(VLOOKUP(D201,'Species List'!$D$10:$E$46,2,FALSE)*J201,"")</f>
        <v/>
      </c>
      <c r="P201" s="583" t="str">
        <f>IFERROR(VLOOKUP(D201,'Species List'!$D$51:$E$89,2,FALSE)*J201,"")</f>
        <v/>
      </c>
      <c r="Q201" s="583" t="str">
        <f>IFERROR(VLOOKUP(D201,'Species List'!$D$95:$E$102,2,FALSE)*J201,"")</f>
        <v/>
      </c>
      <c r="R201" s="583" t="str">
        <f>IFERROR(VLOOKUP(D201,'Species List'!$I$10:$J$11,2,FALSE)*J201,"")</f>
        <v/>
      </c>
      <c r="S201" s="584" t="str">
        <f>IFERROR(VLOOKUP(D201,'Species List'!$I$16:$J$61,2,FALSE)*J201,"")</f>
        <v/>
      </c>
      <c r="T201" s="584" t="str">
        <f>IFERROR(VLOOKUP(D201,'Species List'!$I$66:$J$66,2,FALSE)*J201,"")</f>
        <v/>
      </c>
      <c r="U201" s="584" t="str">
        <f>IFERROR(VLOOKUP(D201,'Species List'!$I$71:$J$82,2,FALSE)*J201,"")</f>
        <v/>
      </c>
      <c r="V201" s="585">
        <f t="shared" si="8"/>
        <v>0</v>
      </c>
      <c r="W201" s="534"/>
      <c r="X201" s="534"/>
      <c r="Y201" s="534"/>
      <c r="Z201" s="534"/>
      <c r="AA201" s="534"/>
      <c r="AB201" s="534"/>
      <c r="AC201" s="659" t="str">
        <f>IFERROR(INDEX('3 - Land Summary'!$B$21:$B$120,(MATCH(AD201,'3 - Land Summary'!$C$21:$C$120,0))),"")</f>
        <v/>
      </c>
      <c r="AD201" s="629"/>
      <c r="AE201" s="586"/>
      <c r="AF201" s="587"/>
      <c r="AG201" s="586"/>
    </row>
    <row r="202" spans="2:33" ht="30" customHeight="1" x14ac:dyDescent="0.2">
      <c r="B202" s="668" t="str">
        <f>IFERROR(INDEX('3 - Land Summary'!$B$21:$B$120,(MATCH('4 - Species Breakdown'!$V202,'3 - Land Summary'!$C$21:$C$120,0))),"")</f>
        <v/>
      </c>
      <c r="C202" s="632"/>
      <c r="D202" s="579"/>
      <c r="E202" s="676" t="str">
        <f>IF(OR(COUNTIF('Look Up Data'!$D$149:$D$203,D202),COUNTIF('Look Up Data'!$D$149:$D$203,AE202)),"YES","NO")</f>
        <v>NO</v>
      </c>
      <c r="F202" s="580"/>
      <c r="G202" s="581"/>
      <c r="H202" s="669" t="str">
        <f>IFERROR(INDEX('3 - Land Summary'!$G$21:$G$120,(MATCH(C202,'3 - Land Summary'!$C$21:$C$120,0))),"")</f>
        <v/>
      </c>
      <c r="I202" s="669" t="str">
        <f>IFERROR(INDEX('3 - Land Summary'!$I$21:$I$120,(MATCH(C202,'3 - Land Summary'!$C$21:$C$120,0))),"")</f>
        <v/>
      </c>
      <c r="J202" s="669" t="str">
        <f t="shared" si="7"/>
        <v/>
      </c>
      <c r="K202" s="670" t="str">
        <f t="shared" si="9"/>
        <v/>
      </c>
      <c r="L202" s="579"/>
      <c r="M202" s="579"/>
      <c r="N202" s="632"/>
      <c r="O202" s="582" t="str">
        <f>IFERROR(VLOOKUP(D202,'Species List'!$D$10:$E$46,2,FALSE)*J202,"")</f>
        <v/>
      </c>
      <c r="P202" s="583" t="str">
        <f>IFERROR(VLOOKUP(D202,'Species List'!$D$51:$E$89,2,FALSE)*J202,"")</f>
        <v/>
      </c>
      <c r="Q202" s="583" t="str">
        <f>IFERROR(VLOOKUP(D202,'Species List'!$D$95:$E$102,2,FALSE)*J202,"")</f>
        <v/>
      </c>
      <c r="R202" s="583" t="str">
        <f>IFERROR(VLOOKUP(D202,'Species List'!$I$10:$J$11,2,FALSE)*J202,"")</f>
        <v/>
      </c>
      <c r="S202" s="584" t="str">
        <f>IFERROR(VLOOKUP(D202,'Species List'!$I$16:$J$61,2,FALSE)*J202,"")</f>
        <v/>
      </c>
      <c r="T202" s="584" t="str">
        <f>IFERROR(VLOOKUP(D202,'Species List'!$I$66:$J$66,2,FALSE)*J202,"")</f>
        <v/>
      </c>
      <c r="U202" s="584" t="str">
        <f>IFERROR(VLOOKUP(D202,'Species List'!$I$71:$J$82,2,FALSE)*J202,"")</f>
        <v/>
      </c>
      <c r="V202" s="585">
        <f t="shared" si="8"/>
        <v>0</v>
      </c>
      <c r="W202" s="534"/>
      <c r="X202" s="534"/>
      <c r="Y202" s="534"/>
      <c r="Z202" s="534"/>
      <c r="AA202" s="534"/>
      <c r="AB202" s="534"/>
      <c r="AC202" s="659" t="str">
        <f>IFERROR(INDEX('3 - Land Summary'!$B$21:$B$120,(MATCH(AD202,'3 - Land Summary'!$C$21:$C$120,0))),"")</f>
        <v/>
      </c>
      <c r="AD202" s="629"/>
      <c r="AE202" s="586"/>
      <c r="AF202" s="587"/>
      <c r="AG202" s="586"/>
    </row>
    <row r="203" spans="2:33" ht="30" customHeight="1" x14ac:dyDescent="0.2">
      <c r="B203" s="668" t="str">
        <f>IFERROR(INDEX('3 - Land Summary'!$B$21:$B$120,(MATCH('4 - Species Breakdown'!$V203,'3 - Land Summary'!$C$21:$C$120,0))),"")</f>
        <v/>
      </c>
      <c r="C203" s="632"/>
      <c r="D203" s="579"/>
      <c r="E203" s="676" t="str">
        <f>IF(OR(COUNTIF('Look Up Data'!$D$149:$D$203,D203),COUNTIF('Look Up Data'!$D$149:$D$203,AE203)),"YES","NO")</f>
        <v>NO</v>
      </c>
      <c r="F203" s="580"/>
      <c r="G203" s="581"/>
      <c r="H203" s="669" t="str">
        <f>IFERROR(INDEX('3 - Land Summary'!$G$21:$G$120,(MATCH(C203,'3 - Land Summary'!$C$21:$C$120,0))),"")</f>
        <v/>
      </c>
      <c r="I203" s="669" t="str">
        <f>IFERROR(INDEX('3 - Land Summary'!$I$21:$I$120,(MATCH(C203,'3 - Land Summary'!$C$21:$C$120,0))),"")</f>
        <v/>
      </c>
      <c r="J203" s="669" t="str">
        <f t="shared" si="7"/>
        <v/>
      </c>
      <c r="K203" s="670" t="str">
        <f t="shared" si="9"/>
        <v/>
      </c>
      <c r="L203" s="579"/>
      <c r="M203" s="579"/>
      <c r="N203" s="632"/>
      <c r="O203" s="582" t="str">
        <f>IFERROR(VLOOKUP(D203,'Species List'!$D$10:$E$46,2,FALSE)*J203,"")</f>
        <v/>
      </c>
      <c r="P203" s="583" t="str">
        <f>IFERROR(VLOOKUP(D203,'Species List'!$D$51:$E$89,2,FALSE)*J203,"")</f>
        <v/>
      </c>
      <c r="Q203" s="583" t="str">
        <f>IFERROR(VLOOKUP(D203,'Species List'!$D$95:$E$102,2,FALSE)*J203,"")</f>
        <v/>
      </c>
      <c r="R203" s="583" t="str">
        <f>IFERROR(VLOOKUP(D203,'Species List'!$I$10:$J$11,2,FALSE)*J203,"")</f>
        <v/>
      </c>
      <c r="S203" s="584" t="str">
        <f>IFERROR(VLOOKUP(D203,'Species List'!$I$16:$J$61,2,FALSE)*J203,"")</f>
        <v/>
      </c>
      <c r="T203" s="584" t="str">
        <f>IFERROR(VLOOKUP(D203,'Species List'!$I$66:$J$66,2,FALSE)*J203,"")</f>
        <v/>
      </c>
      <c r="U203" s="584" t="str">
        <f>IFERROR(VLOOKUP(D203,'Species List'!$I$71:$J$82,2,FALSE)*J203,"")</f>
        <v/>
      </c>
      <c r="V203" s="585">
        <f t="shared" si="8"/>
        <v>0</v>
      </c>
      <c r="W203" s="534"/>
      <c r="X203" s="534"/>
      <c r="Y203" s="534"/>
      <c r="Z203" s="534"/>
      <c r="AA203" s="534"/>
      <c r="AB203" s="534"/>
      <c r="AC203" s="659" t="str">
        <f>IFERROR(INDEX('3 - Land Summary'!$B$21:$B$120,(MATCH(AD203,'3 - Land Summary'!$C$21:$C$120,0))),"")</f>
        <v/>
      </c>
      <c r="AD203" s="629"/>
      <c r="AE203" s="586"/>
      <c r="AF203" s="587"/>
      <c r="AG203" s="586"/>
    </row>
    <row r="204" spans="2:33" ht="30" customHeight="1" x14ac:dyDescent="0.2">
      <c r="B204" s="668" t="str">
        <f>IFERROR(INDEX('3 - Land Summary'!$B$21:$B$120,(MATCH('4 - Species Breakdown'!$V204,'3 - Land Summary'!$C$21:$C$120,0))),"")</f>
        <v/>
      </c>
      <c r="C204" s="632"/>
      <c r="D204" s="579"/>
      <c r="E204" s="676" t="str">
        <f>IF(OR(COUNTIF('Look Up Data'!$D$149:$D$203,D204),COUNTIF('Look Up Data'!$D$149:$D$203,AE204)),"YES","NO")</f>
        <v>NO</v>
      </c>
      <c r="F204" s="580"/>
      <c r="G204" s="581"/>
      <c r="H204" s="669" t="str">
        <f>IFERROR(INDEX('3 - Land Summary'!$G$21:$G$120,(MATCH(C204,'3 - Land Summary'!$C$21:$C$120,0))),"")</f>
        <v/>
      </c>
      <c r="I204" s="669" t="str">
        <f>IFERROR(INDEX('3 - Land Summary'!$I$21:$I$120,(MATCH(C204,'3 - Land Summary'!$C$21:$C$120,0))),"")</f>
        <v/>
      </c>
      <c r="J204" s="669" t="str">
        <f t="shared" si="7"/>
        <v/>
      </c>
      <c r="K204" s="670" t="str">
        <f t="shared" si="9"/>
        <v/>
      </c>
      <c r="L204" s="579"/>
      <c r="M204" s="579"/>
      <c r="N204" s="632"/>
      <c r="O204" s="582" t="str">
        <f>IFERROR(VLOOKUP(D204,'Species List'!$D$10:$E$46,2,FALSE)*J204,"")</f>
        <v/>
      </c>
      <c r="P204" s="583" t="str">
        <f>IFERROR(VLOOKUP(D204,'Species List'!$D$51:$E$89,2,FALSE)*J204,"")</f>
        <v/>
      </c>
      <c r="Q204" s="583" t="str">
        <f>IFERROR(VLOOKUP(D204,'Species List'!$D$95:$E$102,2,FALSE)*J204,"")</f>
        <v/>
      </c>
      <c r="R204" s="583" t="str">
        <f>IFERROR(VLOOKUP(D204,'Species List'!$I$10:$J$11,2,FALSE)*J204,"")</f>
        <v/>
      </c>
      <c r="S204" s="584" t="str">
        <f>IFERROR(VLOOKUP(D204,'Species List'!$I$16:$J$61,2,FALSE)*J204,"")</f>
        <v/>
      </c>
      <c r="T204" s="584" t="str">
        <f>IFERROR(VLOOKUP(D204,'Species List'!$I$66:$J$66,2,FALSE)*J204,"")</f>
        <v/>
      </c>
      <c r="U204" s="584" t="str">
        <f>IFERROR(VLOOKUP(D204,'Species List'!$I$71:$J$82,2,FALSE)*J204,"")</f>
        <v/>
      </c>
      <c r="V204" s="585">
        <f t="shared" si="8"/>
        <v>0</v>
      </c>
      <c r="W204" s="534"/>
      <c r="X204" s="534"/>
      <c r="Y204" s="534"/>
      <c r="Z204" s="534"/>
      <c r="AA204" s="534"/>
      <c r="AB204" s="534"/>
      <c r="AC204" s="659" t="str">
        <f>IFERROR(INDEX('3 - Land Summary'!$B$21:$B$120,(MATCH(AD204,'3 - Land Summary'!$C$21:$C$120,0))),"")</f>
        <v/>
      </c>
      <c r="AD204" s="629"/>
      <c r="AE204" s="586"/>
      <c r="AF204" s="587"/>
      <c r="AG204" s="586"/>
    </row>
    <row r="205" spans="2:33" ht="30" customHeight="1" x14ac:dyDescent="0.2">
      <c r="B205" s="668" t="str">
        <f>IFERROR(INDEX('3 - Land Summary'!$B$21:$B$120,(MATCH('4 - Species Breakdown'!$V205,'3 - Land Summary'!$C$21:$C$120,0))),"")</f>
        <v/>
      </c>
      <c r="C205" s="632"/>
      <c r="D205" s="579"/>
      <c r="E205" s="676" t="str">
        <f>IF(OR(COUNTIF('Look Up Data'!$D$149:$D$203,D205),COUNTIF('Look Up Data'!$D$149:$D$203,AE205)),"YES","NO")</f>
        <v>NO</v>
      </c>
      <c r="F205" s="580"/>
      <c r="G205" s="581"/>
      <c r="H205" s="669" t="str">
        <f>IFERROR(INDEX('3 - Land Summary'!$G$21:$G$120,(MATCH(C205,'3 - Land Summary'!$C$21:$C$120,0))),"")</f>
        <v/>
      </c>
      <c r="I205" s="669" t="str">
        <f>IFERROR(INDEX('3 - Land Summary'!$I$21:$I$120,(MATCH(C205,'3 - Land Summary'!$C$21:$C$120,0))),"")</f>
        <v/>
      </c>
      <c r="J205" s="669" t="str">
        <f t="shared" si="7"/>
        <v/>
      </c>
      <c r="K205" s="670" t="str">
        <f t="shared" si="9"/>
        <v/>
      </c>
      <c r="L205" s="579"/>
      <c r="M205" s="579"/>
      <c r="N205" s="632"/>
      <c r="O205" s="582" t="str">
        <f>IFERROR(VLOOKUP(D205,'Species List'!$D$10:$E$46,2,FALSE)*J205,"")</f>
        <v/>
      </c>
      <c r="P205" s="583" t="str">
        <f>IFERROR(VLOOKUP(D205,'Species List'!$D$51:$E$89,2,FALSE)*J205,"")</f>
        <v/>
      </c>
      <c r="Q205" s="583" t="str">
        <f>IFERROR(VLOOKUP(D205,'Species List'!$D$95:$E$102,2,FALSE)*J205,"")</f>
        <v/>
      </c>
      <c r="R205" s="583" t="str">
        <f>IFERROR(VLOOKUP(D205,'Species List'!$I$10:$J$11,2,FALSE)*J205,"")</f>
        <v/>
      </c>
      <c r="S205" s="584" t="str">
        <f>IFERROR(VLOOKUP(D205,'Species List'!$I$16:$J$61,2,FALSE)*J205,"")</f>
        <v/>
      </c>
      <c r="T205" s="584" t="str">
        <f>IFERROR(VLOOKUP(D205,'Species List'!$I$66:$J$66,2,FALSE)*J205,"")</f>
        <v/>
      </c>
      <c r="U205" s="584" t="str">
        <f>IFERROR(VLOOKUP(D205,'Species List'!$I$71:$J$82,2,FALSE)*J205,"")</f>
        <v/>
      </c>
      <c r="V205" s="585">
        <f t="shared" si="8"/>
        <v>0</v>
      </c>
      <c r="W205" s="534"/>
      <c r="X205" s="534"/>
      <c r="Y205" s="534"/>
      <c r="Z205" s="534"/>
      <c r="AA205" s="534"/>
      <c r="AB205" s="534"/>
      <c r="AC205" s="659" t="str">
        <f>IFERROR(INDEX('3 - Land Summary'!$B$21:$B$120,(MATCH(AD205,'3 - Land Summary'!$C$21:$C$120,0))),"")</f>
        <v/>
      </c>
      <c r="AD205" s="629"/>
      <c r="AE205" s="586"/>
      <c r="AF205" s="587"/>
      <c r="AG205" s="586"/>
    </row>
    <row r="206" spans="2:33" ht="30" customHeight="1" x14ac:dyDescent="0.2">
      <c r="B206" s="668" t="str">
        <f>IFERROR(INDEX('3 - Land Summary'!$B$21:$B$120,(MATCH('4 - Species Breakdown'!$V206,'3 - Land Summary'!$C$21:$C$120,0))),"")</f>
        <v/>
      </c>
      <c r="C206" s="632"/>
      <c r="D206" s="579"/>
      <c r="E206" s="676" t="str">
        <f>IF(OR(COUNTIF('Look Up Data'!$D$149:$D$203,D206),COUNTIF('Look Up Data'!$D$149:$D$203,AE206)),"YES","NO")</f>
        <v>NO</v>
      </c>
      <c r="F206" s="580"/>
      <c r="G206" s="581"/>
      <c r="H206" s="669" t="str">
        <f>IFERROR(INDEX('3 - Land Summary'!$G$21:$G$120,(MATCH(C206,'3 - Land Summary'!$C$21:$C$120,0))),"")</f>
        <v/>
      </c>
      <c r="I206" s="669" t="str">
        <f>IFERROR(INDEX('3 - Land Summary'!$I$21:$I$120,(MATCH(C206,'3 - Land Summary'!$C$21:$C$120,0))),"")</f>
        <v/>
      </c>
      <c r="J206" s="669" t="str">
        <f t="shared" si="7"/>
        <v/>
      </c>
      <c r="K206" s="670" t="str">
        <f t="shared" si="9"/>
        <v/>
      </c>
      <c r="L206" s="579"/>
      <c r="M206" s="579"/>
      <c r="N206" s="632"/>
      <c r="O206" s="582" t="str">
        <f>IFERROR(VLOOKUP(D206,'Species List'!$D$10:$E$46,2,FALSE)*J206,"")</f>
        <v/>
      </c>
      <c r="P206" s="583" t="str">
        <f>IFERROR(VLOOKUP(D206,'Species List'!$D$51:$E$89,2,FALSE)*J206,"")</f>
        <v/>
      </c>
      <c r="Q206" s="583" t="str">
        <f>IFERROR(VLOOKUP(D206,'Species List'!$D$95:$E$102,2,FALSE)*J206,"")</f>
        <v/>
      </c>
      <c r="R206" s="583" t="str">
        <f>IFERROR(VLOOKUP(D206,'Species List'!$I$10:$J$11,2,FALSE)*J206,"")</f>
        <v/>
      </c>
      <c r="S206" s="584" t="str">
        <f>IFERROR(VLOOKUP(D206,'Species List'!$I$16:$J$61,2,FALSE)*J206,"")</f>
        <v/>
      </c>
      <c r="T206" s="584" t="str">
        <f>IFERROR(VLOOKUP(D206,'Species List'!$I$66:$J$66,2,FALSE)*J206,"")</f>
        <v/>
      </c>
      <c r="U206" s="584" t="str">
        <f>IFERROR(VLOOKUP(D206,'Species List'!$I$71:$J$82,2,FALSE)*J206,"")</f>
        <v/>
      </c>
      <c r="V206" s="585">
        <f t="shared" si="8"/>
        <v>0</v>
      </c>
      <c r="W206" s="534"/>
      <c r="X206" s="534"/>
      <c r="Y206" s="534"/>
      <c r="Z206" s="534"/>
      <c r="AA206" s="534"/>
      <c r="AB206" s="534"/>
      <c r="AC206" s="659" t="str">
        <f>IFERROR(INDEX('3 - Land Summary'!$B$21:$B$120,(MATCH(AD206,'3 - Land Summary'!$C$21:$C$120,0))),"")</f>
        <v/>
      </c>
      <c r="AD206" s="629"/>
      <c r="AE206" s="586"/>
      <c r="AF206" s="587"/>
      <c r="AG206" s="586"/>
    </row>
    <row r="207" spans="2:33" ht="30" customHeight="1" x14ac:dyDescent="0.2">
      <c r="B207" s="668" t="str">
        <f>IFERROR(INDEX('3 - Land Summary'!$B$21:$B$120,(MATCH('4 - Species Breakdown'!$V207,'3 - Land Summary'!$C$21:$C$120,0))),"")</f>
        <v/>
      </c>
      <c r="C207" s="632"/>
      <c r="D207" s="579"/>
      <c r="E207" s="676" t="str">
        <f>IF(OR(COUNTIF('Look Up Data'!$D$149:$D$203,D207),COUNTIF('Look Up Data'!$D$149:$D$203,AE207)),"YES","NO")</f>
        <v>NO</v>
      </c>
      <c r="F207" s="580"/>
      <c r="G207" s="581"/>
      <c r="H207" s="669" t="str">
        <f>IFERROR(INDEX('3 - Land Summary'!$G$21:$G$120,(MATCH(C207,'3 - Land Summary'!$C$21:$C$120,0))),"")</f>
        <v/>
      </c>
      <c r="I207" s="669" t="str">
        <f>IFERROR(INDEX('3 - Land Summary'!$I$21:$I$120,(MATCH(C207,'3 - Land Summary'!$C$21:$C$120,0))),"")</f>
        <v/>
      </c>
      <c r="J207" s="669" t="str">
        <f t="shared" si="7"/>
        <v/>
      </c>
      <c r="K207" s="670" t="str">
        <f t="shared" si="9"/>
        <v/>
      </c>
      <c r="L207" s="579"/>
      <c r="M207" s="579"/>
      <c r="N207" s="632"/>
      <c r="O207" s="582" t="str">
        <f>IFERROR(VLOOKUP(D207,'Species List'!$D$10:$E$46,2,FALSE)*J207,"")</f>
        <v/>
      </c>
      <c r="P207" s="583" t="str">
        <f>IFERROR(VLOOKUP(D207,'Species List'!$D$51:$E$89,2,FALSE)*J207,"")</f>
        <v/>
      </c>
      <c r="Q207" s="583" t="str">
        <f>IFERROR(VLOOKUP(D207,'Species List'!$D$95:$E$102,2,FALSE)*J207,"")</f>
        <v/>
      </c>
      <c r="R207" s="583" t="str">
        <f>IFERROR(VLOOKUP(D207,'Species List'!$I$10:$J$11,2,FALSE)*J207,"")</f>
        <v/>
      </c>
      <c r="S207" s="584" t="str">
        <f>IFERROR(VLOOKUP(D207,'Species List'!$I$16:$J$61,2,FALSE)*J207,"")</f>
        <v/>
      </c>
      <c r="T207" s="584" t="str">
        <f>IFERROR(VLOOKUP(D207,'Species List'!$I$66:$J$66,2,FALSE)*J207,"")</f>
        <v/>
      </c>
      <c r="U207" s="584" t="str">
        <f>IFERROR(VLOOKUP(D207,'Species List'!$I$71:$J$82,2,FALSE)*J207,"")</f>
        <v/>
      </c>
      <c r="V207" s="585">
        <f t="shared" si="8"/>
        <v>0</v>
      </c>
      <c r="W207" s="534"/>
      <c r="X207" s="534"/>
      <c r="Y207" s="534"/>
      <c r="Z207" s="534"/>
      <c r="AA207" s="534"/>
      <c r="AB207" s="534"/>
      <c r="AC207" s="659" t="str">
        <f>IFERROR(INDEX('3 - Land Summary'!$B$21:$B$120,(MATCH(AD207,'3 - Land Summary'!$C$21:$C$120,0))),"")</f>
        <v/>
      </c>
      <c r="AD207" s="629"/>
      <c r="AE207" s="586"/>
      <c r="AF207" s="587"/>
      <c r="AG207" s="586"/>
    </row>
    <row r="208" spans="2:33" ht="30" customHeight="1" x14ac:dyDescent="0.2">
      <c r="B208" s="668" t="str">
        <f>IFERROR(INDEX('3 - Land Summary'!$B$21:$B$120,(MATCH('4 - Species Breakdown'!$V208,'3 - Land Summary'!$C$21:$C$120,0))),"")</f>
        <v/>
      </c>
      <c r="C208" s="632"/>
      <c r="D208" s="579"/>
      <c r="E208" s="676" t="str">
        <f>IF(OR(COUNTIF('Look Up Data'!$D$149:$D$203,D208),COUNTIF('Look Up Data'!$D$149:$D$203,AE208)),"YES","NO")</f>
        <v>NO</v>
      </c>
      <c r="F208" s="580"/>
      <c r="G208" s="581"/>
      <c r="H208" s="669" t="str">
        <f>IFERROR(INDEX('3 - Land Summary'!$G$21:$G$120,(MATCH(C208,'3 - Land Summary'!$C$21:$C$120,0))),"")</f>
        <v/>
      </c>
      <c r="I208" s="669" t="str">
        <f>IFERROR(INDEX('3 - Land Summary'!$I$21:$I$120,(MATCH(C208,'3 - Land Summary'!$C$21:$C$120,0))),"")</f>
        <v/>
      </c>
      <c r="J208" s="669" t="str">
        <f t="shared" si="7"/>
        <v/>
      </c>
      <c r="K208" s="670" t="str">
        <f t="shared" si="9"/>
        <v/>
      </c>
      <c r="L208" s="579"/>
      <c r="M208" s="579"/>
      <c r="N208" s="632"/>
      <c r="O208" s="582" t="str">
        <f>IFERROR(VLOOKUP(D208,'Species List'!$D$10:$E$46,2,FALSE)*J208,"")</f>
        <v/>
      </c>
      <c r="P208" s="583" t="str">
        <f>IFERROR(VLOOKUP(D208,'Species List'!$D$51:$E$89,2,FALSE)*J208,"")</f>
        <v/>
      </c>
      <c r="Q208" s="583" t="str">
        <f>IFERROR(VLOOKUP(D208,'Species List'!$D$95:$E$102,2,FALSE)*J208,"")</f>
        <v/>
      </c>
      <c r="R208" s="583" t="str">
        <f>IFERROR(VLOOKUP(D208,'Species List'!$I$10:$J$11,2,FALSE)*J208,"")</f>
        <v/>
      </c>
      <c r="S208" s="584" t="str">
        <f>IFERROR(VLOOKUP(D208,'Species List'!$I$16:$J$61,2,FALSE)*J208,"")</f>
        <v/>
      </c>
      <c r="T208" s="584" t="str">
        <f>IFERROR(VLOOKUP(D208,'Species List'!$I$66:$J$66,2,FALSE)*J208,"")</f>
        <v/>
      </c>
      <c r="U208" s="584" t="str">
        <f>IFERROR(VLOOKUP(D208,'Species List'!$I$71:$J$82,2,FALSE)*J208,"")</f>
        <v/>
      </c>
      <c r="V208" s="585">
        <f t="shared" si="8"/>
        <v>0</v>
      </c>
      <c r="W208" s="534"/>
      <c r="X208" s="534"/>
      <c r="Y208" s="534"/>
      <c r="Z208" s="534"/>
      <c r="AA208" s="534"/>
      <c r="AB208" s="534"/>
      <c r="AC208" s="659" t="str">
        <f>IFERROR(INDEX('3 - Land Summary'!$B$21:$B$120,(MATCH(AD208,'3 - Land Summary'!$C$21:$C$120,0))),"")</f>
        <v/>
      </c>
      <c r="AD208" s="629"/>
      <c r="AE208" s="586"/>
      <c r="AF208" s="587"/>
      <c r="AG208" s="586"/>
    </row>
    <row r="209" spans="2:33" ht="30" customHeight="1" x14ac:dyDescent="0.2">
      <c r="B209" s="668" t="str">
        <f>IFERROR(INDEX('3 - Land Summary'!$B$21:$B$120,(MATCH('4 - Species Breakdown'!$V209,'3 - Land Summary'!$C$21:$C$120,0))),"")</f>
        <v/>
      </c>
      <c r="C209" s="632"/>
      <c r="D209" s="579"/>
      <c r="E209" s="676" t="str">
        <f>IF(OR(COUNTIF('Look Up Data'!$D$149:$D$203,D209),COUNTIF('Look Up Data'!$D$149:$D$203,AE209)),"YES","NO")</f>
        <v>NO</v>
      </c>
      <c r="F209" s="580"/>
      <c r="G209" s="581"/>
      <c r="H209" s="669" t="str">
        <f>IFERROR(INDEX('3 - Land Summary'!$G$21:$G$120,(MATCH(C209,'3 - Land Summary'!$C$21:$C$120,0))),"")</f>
        <v/>
      </c>
      <c r="I209" s="669" t="str">
        <f>IFERROR(INDEX('3 - Land Summary'!$I$21:$I$120,(MATCH(C209,'3 - Land Summary'!$C$21:$C$120,0))),"")</f>
        <v/>
      </c>
      <c r="J209" s="669" t="str">
        <f t="shared" si="7"/>
        <v/>
      </c>
      <c r="K209" s="670" t="str">
        <f t="shared" si="9"/>
        <v/>
      </c>
      <c r="L209" s="579"/>
      <c r="M209" s="579"/>
      <c r="N209" s="632"/>
      <c r="O209" s="582" t="str">
        <f>IFERROR(VLOOKUP(D209,'Species List'!$D$10:$E$46,2,FALSE)*J209,"")</f>
        <v/>
      </c>
      <c r="P209" s="583" t="str">
        <f>IFERROR(VLOOKUP(D209,'Species List'!$D$51:$E$89,2,FALSE)*J209,"")</f>
        <v/>
      </c>
      <c r="Q209" s="583" t="str">
        <f>IFERROR(VLOOKUP(D209,'Species List'!$D$95:$E$102,2,FALSE)*J209,"")</f>
        <v/>
      </c>
      <c r="R209" s="583" t="str">
        <f>IFERROR(VLOOKUP(D209,'Species List'!$I$10:$J$11,2,FALSE)*J209,"")</f>
        <v/>
      </c>
      <c r="S209" s="584" t="str">
        <f>IFERROR(VLOOKUP(D209,'Species List'!$I$16:$J$61,2,FALSE)*J209,"")</f>
        <v/>
      </c>
      <c r="T209" s="584" t="str">
        <f>IFERROR(VLOOKUP(D209,'Species List'!$I$66:$J$66,2,FALSE)*J209,"")</f>
        <v/>
      </c>
      <c r="U209" s="584" t="str">
        <f>IFERROR(VLOOKUP(D209,'Species List'!$I$71:$J$82,2,FALSE)*J209,"")</f>
        <v/>
      </c>
      <c r="V209" s="585">
        <f t="shared" si="8"/>
        <v>0</v>
      </c>
      <c r="W209" s="534"/>
      <c r="X209" s="534"/>
      <c r="Y209" s="534"/>
      <c r="Z209" s="534"/>
      <c r="AA209" s="534"/>
      <c r="AB209" s="534"/>
      <c r="AC209" s="659" t="str">
        <f>IFERROR(INDEX('3 - Land Summary'!$B$21:$B$120,(MATCH(AD209,'3 - Land Summary'!$C$21:$C$120,0))),"")</f>
        <v/>
      </c>
      <c r="AD209" s="629"/>
      <c r="AE209" s="586"/>
      <c r="AF209" s="587"/>
      <c r="AG209" s="586"/>
    </row>
    <row r="210" spans="2:33" ht="30" customHeight="1" x14ac:dyDescent="0.2">
      <c r="B210" s="668" t="str">
        <f>IFERROR(INDEX('3 - Land Summary'!$B$21:$B$120,(MATCH('4 - Species Breakdown'!$V210,'3 - Land Summary'!$C$21:$C$120,0))),"")</f>
        <v/>
      </c>
      <c r="C210" s="632"/>
      <c r="D210" s="579"/>
      <c r="E210" s="676" t="str">
        <f>IF(OR(COUNTIF('Look Up Data'!$D$149:$D$203,D210),COUNTIF('Look Up Data'!$D$149:$D$203,AE210)),"YES","NO")</f>
        <v>NO</v>
      </c>
      <c r="F210" s="580"/>
      <c r="G210" s="581"/>
      <c r="H210" s="669" t="str">
        <f>IFERROR(INDEX('3 - Land Summary'!$G$21:$G$120,(MATCH(C210,'3 - Land Summary'!$C$21:$C$120,0))),"")</f>
        <v/>
      </c>
      <c r="I210" s="669" t="str">
        <f>IFERROR(INDEX('3 - Land Summary'!$I$21:$I$120,(MATCH(C210,'3 - Land Summary'!$C$21:$C$120,0))),"")</f>
        <v/>
      </c>
      <c r="J210" s="669" t="str">
        <f t="shared" si="7"/>
        <v/>
      </c>
      <c r="K210" s="670" t="str">
        <f t="shared" si="9"/>
        <v/>
      </c>
      <c r="L210" s="579"/>
      <c r="M210" s="579"/>
      <c r="N210" s="632"/>
      <c r="O210" s="582" t="str">
        <f>IFERROR(VLOOKUP(D210,'Species List'!$D$10:$E$46,2,FALSE)*J210,"")</f>
        <v/>
      </c>
      <c r="P210" s="583" t="str">
        <f>IFERROR(VLOOKUP(D210,'Species List'!$D$51:$E$89,2,FALSE)*J210,"")</f>
        <v/>
      </c>
      <c r="Q210" s="583" t="str">
        <f>IFERROR(VLOOKUP(D210,'Species List'!$D$95:$E$102,2,FALSE)*J210,"")</f>
        <v/>
      </c>
      <c r="R210" s="583" t="str">
        <f>IFERROR(VLOOKUP(D210,'Species List'!$I$10:$J$11,2,FALSE)*J210,"")</f>
        <v/>
      </c>
      <c r="S210" s="584" t="str">
        <f>IFERROR(VLOOKUP(D210,'Species List'!$I$16:$J$61,2,FALSE)*J210,"")</f>
        <v/>
      </c>
      <c r="T210" s="584" t="str">
        <f>IFERROR(VLOOKUP(D210,'Species List'!$I$66:$J$66,2,FALSE)*J210,"")</f>
        <v/>
      </c>
      <c r="U210" s="584" t="str">
        <f>IFERROR(VLOOKUP(D210,'Species List'!$I$71:$J$82,2,FALSE)*J210,"")</f>
        <v/>
      </c>
      <c r="V210" s="585">
        <f t="shared" si="8"/>
        <v>0</v>
      </c>
      <c r="W210" s="534"/>
      <c r="X210" s="534"/>
      <c r="Y210" s="534"/>
      <c r="Z210" s="534"/>
      <c r="AA210" s="534"/>
      <c r="AB210" s="534"/>
      <c r="AC210" s="659" t="str">
        <f>IFERROR(INDEX('3 - Land Summary'!$B$21:$B$120,(MATCH(AD210,'3 - Land Summary'!$C$21:$C$120,0))),"")</f>
        <v/>
      </c>
      <c r="AD210" s="629"/>
      <c r="AE210" s="586"/>
      <c r="AF210" s="587"/>
      <c r="AG210" s="586"/>
    </row>
    <row r="211" spans="2:33" ht="30" customHeight="1" x14ac:dyDescent="0.2">
      <c r="B211" s="668" t="str">
        <f>IFERROR(INDEX('3 - Land Summary'!$B$21:$B$120,(MATCH('4 - Species Breakdown'!$V211,'3 - Land Summary'!$C$21:$C$120,0))),"")</f>
        <v/>
      </c>
      <c r="C211" s="632"/>
      <c r="D211" s="579"/>
      <c r="E211" s="676" t="str">
        <f>IF(OR(COUNTIF('Look Up Data'!$D$149:$D$203,D211),COUNTIF('Look Up Data'!$D$149:$D$203,AE211)),"YES","NO")</f>
        <v>NO</v>
      </c>
      <c r="F211" s="580"/>
      <c r="G211" s="581"/>
      <c r="H211" s="669" t="str">
        <f>IFERROR(INDEX('3 - Land Summary'!$G$21:$G$120,(MATCH(C211,'3 - Land Summary'!$C$21:$C$120,0))),"")</f>
        <v/>
      </c>
      <c r="I211" s="669" t="str">
        <f>IFERROR(INDEX('3 - Land Summary'!$I$21:$I$120,(MATCH(C211,'3 - Land Summary'!$C$21:$C$120,0))),"")</f>
        <v/>
      </c>
      <c r="J211" s="669" t="str">
        <f t="shared" si="7"/>
        <v/>
      </c>
      <c r="K211" s="670" t="str">
        <f t="shared" si="9"/>
        <v/>
      </c>
      <c r="L211" s="579"/>
      <c r="M211" s="579"/>
      <c r="N211" s="632"/>
      <c r="O211" s="582" t="str">
        <f>IFERROR(VLOOKUP(D211,'Species List'!$D$10:$E$46,2,FALSE)*J211,"")</f>
        <v/>
      </c>
      <c r="P211" s="583" t="str">
        <f>IFERROR(VLOOKUP(D211,'Species List'!$D$51:$E$89,2,FALSE)*J211,"")</f>
        <v/>
      </c>
      <c r="Q211" s="583" t="str">
        <f>IFERROR(VLOOKUP(D211,'Species List'!$D$95:$E$102,2,FALSE)*J211,"")</f>
        <v/>
      </c>
      <c r="R211" s="583" t="str">
        <f>IFERROR(VLOOKUP(D211,'Species List'!$I$10:$J$11,2,FALSE)*J211,"")</f>
        <v/>
      </c>
      <c r="S211" s="584" t="str">
        <f>IFERROR(VLOOKUP(D211,'Species List'!$I$16:$J$61,2,FALSE)*J211,"")</f>
        <v/>
      </c>
      <c r="T211" s="584" t="str">
        <f>IFERROR(VLOOKUP(D211,'Species List'!$I$66:$J$66,2,FALSE)*J211,"")</f>
        <v/>
      </c>
      <c r="U211" s="584" t="str">
        <f>IFERROR(VLOOKUP(D211,'Species List'!$I$71:$J$82,2,FALSE)*J211,"")</f>
        <v/>
      </c>
      <c r="V211" s="585">
        <f t="shared" si="8"/>
        <v>0</v>
      </c>
      <c r="W211" s="534"/>
      <c r="X211" s="534"/>
      <c r="Y211" s="534"/>
      <c r="Z211" s="534"/>
      <c r="AA211" s="534"/>
      <c r="AB211" s="534"/>
      <c r="AC211" s="659" t="str">
        <f>IFERROR(INDEX('3 - Land Summary'!$B$21:$B$120,(MATCH(AD211,'3 - Land Summary'!$C$21:$C$120,0))),"")</f>
        <v/>
      </c>
      <c r="AD211" s="629"/>
      <c r="AE211" s="586"/>
      <c r="AF211" s="587"/>
      <c r="AG211" s="586"/>
    </row>
    <row r="212" spans="2:33" ht="30" customHeight="1" x14ac:dyDescent="0.2">
      <c r="B212" s="668" t="str">
        <f>IFERROR(INDEX('3 - Land Summary'!$B$21:$B$120,(MATCH('4 - Species Breakdown'!$V212,'3 - Land Summary'!$C$21:$C$120,0))),"")</f>
        <v/>
      </c>
      <c r="C212" s="632"/>
      <c r="D212" s="579"/>
      <c r="E212" s="676" t="str">
        <f>IF(OR(COUNTIF('Look Up Data'!$D$149:$D$203,D212),COUNTIF('Look Up Data'!$D$149:$D$203,AE212)),"YES","NO")</f>
        <v>NO</v>
      </c>
      <c r="F212" s="580"/>
      <c r="G212" s="581"/>
      <c r="H212" s="669" t="str">
        <f>IFERROR(INDEX('3 - Land Summary'!$G$21:$G$120,(MATCH(C212,'3 - Land Summary'!$C$21:$C$120,0))),"")</f>
        <v/>
      </c>
      <c r="I212" s="669" t="str">
        <f>IFERROR(INDEX('3 - Land Summary'!$I$21:$I$120,(MATCH(C212,'3 - Land Summary'!$C$21:$C$120,0))),"")</f>
        <v/>
      </c>
      <c r="J212" s="669" t="str">
        <f t="shared" si="7"/>
        <v/>
      </c>
      <c r="K212" s="670" t="str">
        <f t="shared" si="9"/>
        <v/>
      </c>
      <c r="L212" s="579"/>
      <c r="M212" s="579"/>
      <c r="N212" s="632"/>
      <c r="O212" s="582" t="str">
        <f>IFERROR(VLOOKUP(D212,'Species List'!$D$10:$E$46,2,FALSE)*J212,"")</f>
        <v/>
      </c>
      <c r="P212" s="583" t="str">
        <f>IFERROR(VLOOKUP(D212,'Species List'!$D$51:$E$89,2,FALSE)*J212,"")</f>
        <v/>
      </c>
      <c r="Q212" s="583" t="str">
        <f>IFERROR(VLOOKUP(D212,'Species List'!$D$95:$E$102,2,FALSE)*J212,"")</f>
        <v/>
      </c>
      <c r="R212" s="583" t="str">
        <f>IFERROR(VLOOKUP(D212,'Species List'!$I$10:$J$11,2,FALSE)*J212,"")</f>
        <v/>
      </c>
      <c r="S212" s="584" t="str">
        <f>IFERROR(VLOOKUP(D212,'Species List'!$I$16:$J$61,2,FALSE)*J212,"")</f>
        <v/>
      </c>
      <c r="T212" s="584" t="str">
        <f>IFERROR(VLOOKUP(D212,'Species List'!$I$66:$J$66,2,FALSE)*J212,"")</f>
        <v/>
      </c>
      <c r="U212" s="584" t="str">
        <f>IFERROR(VLOOKUP(D212,'Species List'!$I$71:$J$82,2,FALSE)*J212,"")</f>
        <v/>
      </c>
      <c r="V212" s="585">
        <f t="shared" si="8"/>
        <v>0</v>
      </c>
      <c r="W212" s="534"/>
      <c r="X212" s="534"/>
      <c r="Y212" s="534"/>
      <c r="Z212" s="534"/>
      <c r="AA212" s="534"/>
      <c r="AB212" s="534"/>
      <c r="AC212" s="659" t="str">
        <f>IFERROR(INDEX('3 - Land Summary'!$B$21:$B$120,(MATCH(AD212,'3 - Land Summary'!$C$21:$C$120,0))),"")</f>
        <v/>
      </c>
      <c r="AD212" s="629"/>
      <c r="AE212" s="586"/>
      <c r="AF212" s="587"/>
      <c r="AG212" s="586"/>
    </row>
    <row r="213" spans="2:33" ht="30" customHeight="1" x14ac:dyDescent="0.2">
      <c r="B213" s="668" t="str">
        <f>IFERROR(INDEX('3 - Land Summary'!$B$21:$B$120,(MATCH('4 - Species Breakdown'!$V213,'3 - Land Summary'!$C$21:$C$120,0))),"")</f>
        <v/>
      </c>
      <c r="C213" s="632"/>
      <c r="D213" s="579"/>
      <c r="E213" s="676" t="str">
        <f>IF(OR(COUNTIF('Look Up Data'!$D$149:$D$203,D213),COUNTIF('Look Up Data'!$D$149:$D$203,AE213)),"YES","NO")</f>
        <v>NO</v>
      </c>
      <c r="F213" s="580"/>
      <c r="G213" s="581"/>
      <c r="H213" s="669" t="str">
        <f>IFERROR(INDEX('3 - Land Summary'!$G$21:$G$120,(MATCH(C213,'3 - Land Summary'!$C$21:$C$120,0))),"")</f>
        <v/>
      </c>
      <c r="I213" s="669" t="str">
        <f>IFERROR(INDEX('3 - Land Summary'!$I$21:$I$120,(MATCH(C213,'3 - Land Summary'!$C$21:$C$120,0))),"")</f>
        <v/>
      </c>
      <c r="J213" s="669" t="str">
        <f t="shared" si="7"/>
        <v/>
      </c>
      <c r="K213" s="670" t="str">
        <f t="shared" si="9"/>
        <v/>
      </c>
      <c r="L213" s="579"/>
      <c r="M213" s="579"/>
      <c r="N213" s="632"/>
      <c r="O213" s="582" t="str">
        <f>IFERROR(VLOOKUP(D213,'Species List'!$D$10:$E$46,2,FALSE)*J213,"")</f>
        <v/>
      </c>
      <c r="P213" s="583" t="str">
        <f>IFERROR(VLOOKUP(D213,'Species List'!$D$51:$E$89,2,FALSE)*J213,"")</f>
        <v/>
      </c>
      <c r="Q213" s="583" t="str">
        <f>IFERROR(VLOOKUP(D213,'Species List'!$D$95:$E$102,2,FALSE)*J213,"")</f>
        <v/>
      </c>
      <c r="R213" s="583" t="str">
        <f>IFERROR(VLOOKUP(D213,'Species List'!$I$10:$J$11,2,FALSE)*J213,"")</f>
        <v/>
      </c>
      <c r="S213" s="584" t="str">
        <f>IFERROR(VLOOKUP(D213,'Species List'!$I$16:$J$61,2,FALSE)*J213,"")</f>
        <v/>
      </c>
      <c r="T213" s="584" t="str">
        <f>IFERROR(VLOOKUP(D213,'Species List'!$I$66:$J$66,2,FALSE)*J213,"")</f>
        <v/>
      </c>
      <c r="U213" s="584" t="str">
        <f>IFERROR(VLOOKUP(D213,'Species List'!$I$71:$J$82,2,FALSE)*J213,"")</f>
        <v/>
      </c>
      <c r="V213" s="585">
        <f t="shared" si="8"/>
        <v>0</v>
      </c>
      <c r="W213" s="534"/>
      <c r="X213" s="534"/>
      <c r="Y213" s="534"/>
      <c r="Z213" s="534"/>
      <c r="AA213" s="534"/>
      <c r="AB213" s="534"/>
      <c r="AC213" s="659" t="str">
        <f>IFERROR(INDEX('3 - Land Summary'!$B$21:$B$120,(MATCH(AD213,'3 - Land Summary'!$C$21:$C$120,0))),"")</f>
        <v/>
      </c>
      <c r="AD213" s="629"/>
      <c r="AE213" s="586"/>
      <c r="AF213" s="587"/>
      <c r="AG213" s="586"/>
    </row>
    <row r="214" spans="2:33" ht="30" customHeight="1" x14ac:dyDescent="0.2">
      <c r="B214" s="668" t="str">
        <f>IFERROR(INDEX('3 - Land Summary'!$B$21:$B$120,(MATCH('4 - Species Breakdown'!$V214,'3 - Land Summary'!$C$21:$C$120,0))),"")</f>
        <v/>
      </c>
      <c r="C214" s="632"/>
      <c r="D214" s="579"/>
      <c r="E214" s="676" t="str">
        <f>IF(OR(COUNTIF('Look Up Data'!$D$149:$D$203,D214),COUNTIF('Look Up Data'!$D$149:$D$203,AE214)),"YES","NO")</f>
        <v>NO</v>
      </c>
      <c r="F214" s="580"/>
      <c r="G214" s="581"/>
      <c r="H214" s="669" t="str">
        <f>IFERROR(INDEX('3 - Land Summary'!$G$21:$G$120,(MATCH(C214,'3 - Land Summary'!$C$21:$C$120,0))),"")</f>
        <v/>
      </c>
      <c r="I214" s="669" t="str">
        <f>IFERROR(INDEX('3 - Land Summary'!$I$21:$I$120,(MATCH(C214,'3 - Land Summary'!$C$21:$C$120,0))),"")</f>
        <v/>
      </c>
      <c r="J214" s="669" t="str">
        <f t="shared" si="7"/>
        <v/>
      </c>
      <c r="K214" s="670" t="str">
        <f t="shared" si="9"/>
        <v/>
      </c>
      <c r="L214" s="579"/>
      <c r="M214" s="579"/>
      <c r="N214" s="632"/>
      <c r="O214" s="582" t="str">
        <f>IFERROR(VLOOKUP(D214,'Species List'!$D$10:$E$46,2,FALSE)*J214,"")</f>
        <v/>
      </c>
      <c r="P214" s="583" t="str">
        <f>IFERROR(VLOOKUP(D214,'Species List'!$D$51:$E$89,2,FALSE)*J214,"")</f>
        <v/>
      </c>
      <c r="Q214" s="583" t="str">
        <f>IFERROR(VLOOKUP(D214,'Species List'!$D$95:$E$102,2,FALSE)*J214,"")</f>
        <v/>
      </c>
      <c r="R214" s="583" t="str">
        <f>IFERROR(VLOOKUP(D214,'Species List'!$I$10:$J$11,2,FALSE)*J214,"")</f>
        <v/>
      </c>
      <c r="S214" s="584" t="str">
        <f>IFERROR(VLOOKUP(D214,'Species List'!$I$16:$J$61,2,FALSE)*J214,"")</f>
        <v/>
      </c>
      <c r="T214" s="584" t="str">
        <f>IFERROR(VLOOKUP(D214,'Species List'!$I$66:$J$66,2,FALSE)*J214,"")</f>
        <v/>
      </c>
      <c r="U214" s="584" t="str">
        <f>IFERROR(VLOOKUP(D214,'Species List'!$I$71:$J$82,2,FALSE)*J214,"")</f>
        <v/>
      </c>
      <c r="V214" s="585">
        <f t="shared" si="8"/>
        <v>0</v>
      </c>
      <c r="W214" s="534"/>
      <c r="X214" s="534"/>
      <c r="Y214" s="534"/>
      <c r="Z214" s="534"/>
      <c r="AA214" s="534"/>
      <c r="AB214" s="534"/>
      <c r="AC214" s="659" t="str">
        <f>IFERROR(INDEX('3 - Land Summary'!$B$21:$B$120,(MATCH(AD214,'3 - Land Summary'!$C$21:$C$120,0))),"")</f>
        <v/>
      </c>
      <c r="AD214" s="629"/>
      <c r="AE214" s="586"/>
      <c r="AF214" s="587"/>
      <c r="AG214" s="586"/>
    </row>
    <row r="215" spans="2:33" ht="30" customHeight="1" x14ac:dyDescent="0.2">
      <c r="B215" s="668" t="str">
        <f>IFERROR(INDEX('3 - Land Summary'!$B$21:$B$120,(MATCH('4 - Species Breakdown'!$V215,'3 - Land Summary'!$C$21:$C$120,0))),"")</f>
        <v/>
      </c>
      <c r="C215" s="632"/>
      <c r="D215" s="579"/>
      <c r="E215" s="676" t="str">
        <f>IF(OR(COUNTIF('Look Up Data'!$D$149:$D$203,D215),COUNTIF('Look Up Data'!$D$149:$D$203,AE215)),"YES","NO")</f>
        <v>NO</v>
      </c>
      <c r="F215" s="580"/>
      <c r="G215" s="581"/>
      <c r="H215" s="669" t="str">
        <f>IFERROR(INDEX('3 - Land Summary'!$G$21:$G$120,(MATCH(C215,'3 - Land Summary'!$C$21:$C$120,0))),"")</f>
        <v/>
      </c>
      <c r="I215" s="669" t="str">
        <f>IFERROR(INDEX('3 - Land Summary'!$I$21:$I$120,(MATCH(C215,'3 - Land Summary'!$C$21:$C$120,0))),"")</f>
        <v/>
      </c>
      <c r="J215" s="669" t="str">
        <f t="shared" si="7"/>
        <v/>
      </c>
      <c r="K215" s="670" t="str">
        <f t="shared" si="9"/>
        <v/>
      </c>
      <c r="L215" s="579"/>
      <c r="M215" s="579"/>
      <c r="N215" s="632"/>
      <c r="O215" s="582" t="str">
        <f>IFERROR(VLOOKUP(D215,'Species List'!$D$10:$E$46,2,FALSE)*J215,"")</f>
        <v/>
      </c>
      <c r="P215" s="583" t="str">
        <f>IFERROR(VLOOKUP(D215,'Species List'!$D$51:$E$89,2,FALSE)*J215,"")</f>
        <v/>
      </c>
      <c r="Q215" s="583" t="str">
        <f>IFERROR(VLOOKUP(D215,'Species List'!$D$95:$E$102,2,FALSE)*J215,"")</f>
        <v/>
      </c>
      <c r="R215" s="583" t="str">
        <f>IFERROR(VLOOKUP(D215,'Species List'!$I$10:$J$11,2,FALSE)*J215,"")</f>
        <v/>
      </c>
      <c r="S215" s="584" t="str">
        <f>IFERROR(VLOOKUP(D215,'Species List'!$I$16:$J$61,2,FALSE)*J215,"")</f>
        <v/>
      </c>
      <c r="T215" s="584" t="str">
        <f>IFERROR(VLOOKUP(D215,'Species List'!$I$66:$J$66,2,FALSE)*J215,"")</f>
        <v/>
      </c>
      <c r="U215" s="584" t="str">
        <f>IFERROR(VLOOKUP(D215,'Species List'!$I$71:$J$82,2,FALSE)*J215,"")</f>
        <v/>
      </c>
      <c r="V215" s="585">
        <f t="shared" si="8"/>
        <v>0</v>
      </c>
      <c r="W215" s="534"/>
      <c r="X215" s="534"/>
      <c r="Y215" s="534"/>
      <c r="Z215" s="534"/>
      <c r="AA215" s="534"/>
      <c r="AB215" s="534"/>
      <c r="AC215" s="659" t="str">
        <f>IFERROR(INDEX('3 - Land Summary'!$B$21:$B$120,(MATCH(AD215,'3 - Land Summary'!$C$21:$C$120,0))),"")</f>
        <v/>
      </c>
      <c r="AD215" s="629"/>
      <c r="AE215" s="586"/>
      <c r="AF215" s="587"/>
      <c r="AG215" s="586"/>
    </row>
    <row r="216" spans="2:33" ht="30" customHeight="1" x14ac:dyDescent="0.2">
      <c r="B216" s="668" t="str">
        <f>IFERROR(INDEX('3 - Land Summary'!$B$21:$B$120,(MATCH('4 - Species Breakdown'!$V216,'3 - Land Summary'!$C$21:$C$120,0))),"")</f>
        <v/>
      </c>
      <c r="C216" s="632"/>
      <c r="D216" s="579"/>
      <c r="E216" s="676" t="str">
        <f>IF(OR(COUNTIF('Look Up Data'!$D$149:$D$203,D216),COUNTIF('Look Up Data'!$D$149:$D$203,AE216)),"YES","NO")</f>
        <v>NO</v>
      </c>
      <c r="F216" s="580"/>
      <c r="G216" s="581"/>
      <c r="H216" s="669" t="str">
        <f>IFERROR(INDEX('3 - Land Summary'!$G$21:$G$120,(MATCH(C216,'3 - Land Summary'!$C$21:$C$120,0))),"")</f>
        <v/>
      </c>
      <c r="I216" s="669" t="str">
        <f>IFERROR(INDEX('3 - Land Summary'!$I$21:$I$120,(MATCH(C216,'3 - Land Summary'!$C$21:$C$120,0))),"")</f>
        <v/>
      </c>
      <c r="J216" s="669" t="str">
        <f t="shared" si="7"/>
        <v/>
      </c>
      <c r="K216" s="670" t="str">
        <f t="shared" si="9"/>
        <v/>
      </c>
      <c r="L216" s="579"/>
      <c r="M216" s="579"/>
      <c r="N216" s="632"/>
      <c r="O216" s="582" t="str">
        <f>IFERROR(VLOOKUP(D216,'Species List'!$D$10:$E$46,2,FALSE)*J216,"")</f>
        <v/>
      </c>
      <c r="P216" s="583" t="str">
        <f>IFERROR(VLOOKUP(D216,'Species List'!$D$51:$E$89,2,FALSE)*J216,"")</f>
        <v/>
      </c>
      <c r="Q216" s="583" t="str">
        <f>IFERROR(VLOOKUP(D216,'Species List'!$D$95:$E$102,2,FALSE)*J216,"")</f>
        <v/>
      </c>
      <c r="R216" s="583" t="str">
        <f>IFERROR(VLOOKUP(D216,'Species List'!$I$10:$J$11,2,FALSE)*J216,"")</f>
        <v/>
      </c>
      <c r="S216" s="584" t="str">
        <f>IFERROR(VLOOKUP(D216,'Species List'!$I$16:$J$61,2,FALSE)*J216,"")</f>
        <v/>
      </c>
      <c r="T216" s="584" t="str">
        <f>IFERROR(VLOOKUP(D216,'Species List'!$I$66:$J$66,2,FALSE)*J216,"")</f>
        <v/>
      </c>
      <c r="U216" s="584" t="str">
        <f>IFERROR(VLOOKUP(D216,'Species List'!$I$71:$J$82,2,FALSE)*J216,"")</f>
        <v/>
      </c>
      <c r="V216" s="585">
        <f t="shared" si="8"/>
        <v>0</v>
      </c>
      <c r="W216" s="534"/>
      <c r="X216" s="534"/>
      <c r="Y216" s="534"/>
      <c r="Z216" s="534"/>
      <c r="AA216" s="534"/>
      <c r="AB216" s="534"/>
      <c r="AC216" s="659" t="str">
        <f>IFERROR(INDEX('3 - Land Summary'!$B$21:$B$120,(MATCH(AD216,'3 - Land Summary'!$C$21:$C$120,0))),"")</f>
        <v/>
      </c>
      <c r="AD216" s="629"/>
      <c r="AE216" s="586"/>
      <c r="AF216" s="587"/>
      <c r="AG216" s="586"/>
    </row>
    <row r="217" spans="2:33" ht="30" customHeight="1" x14ac:dyDescent="0.2">
      <c r="B217" s="668" t="str">
        <f>IFERROR(INDEX('3 - Land Summary'!$B$21:$B$120,(MATCH('4 - Species Breakdown'!$V217,'3 - Land Summary'!$C$21:$C$120,0))),"")</f>
        <v/>
      </c>
      <c r="C217" s="632"/>
      <c r="D217" s="579"/>
      <c r="E217" s="676" t="str">
        <f>IF(OR(COUNTIF('Look Up Data'!$D$149:$D$203,D217),COUNTIF('Look Up Data'!$D$149:$D$203,AE217)),"YES","NO")</f>
        <v>NO</v>
      </c>
      <c r="F217" s="580"/>
      <c r="G217" s="581"/>
      <c r="H217" s="669" t="str">
        <f>IFERROR(INDEX('3 - Land Summary'!$G$21:$G$120,(MATCH(C217,'3 - Land Summary'!$C$21:$C$120,0))),"")</f>
        <v/>
      </c>
      <c r="I217" s="669" t="str">
        <f>IFERROR(INDEX('3 - Land Summary'!$I$21:$I$120,(MATCH(C217,'3 - Land Summary'!$C$21:$C$120,0))),"")</f>
        <v/>
      </c>
      <c r="J217" s="669" t="str">
        <f t="shared" si="7"/>
        <v/>
      </c>
      <c r="K217" s="670" t="str">
        <f t="shared" si="9"/>
        <v/>
      </c>
      <c r="L217" s="579"/>
      <c r="M217" s="579"/>
      <c r="N217" s="632"/>
      <c r="O217" s="582" t="str">
        <f>IFERROR(VLOOKUP(D217,'Species List'!$D$10:$E$46,2,FALSE)*J217,"")</f>
        <v/>
      </c>
      <c r="P217" s="583" t="str">
        <f>IFERROR(VLOOKUP(D217,'Species List'!$D$51:$E$89,2,FALSE)*J217,"")</f>
        <v/>
      </c>
      <c r="Q217" s="583" t="str">
        <f>IFERROR(VLOOKUP(D217,'Species List'!$D$95:$E$102,2,FALSE)*J217,"")</f>
        <v/>
      </c>
      <c r="R217" s="583" t="str">
        <f>IFERROR(VLOOKUP(D217,'Species List'!$I$10:$J$11,2,FALSE)*J217,"")</f>
        <v/>
      </c>
      <c r="S217" s="584" t="str">
        <f>IFERROR(VLOOKUP(D217,'Species List'!$I$16:$J$61,2,FALSE)*J217,"")</f>
        <v/>
      </c>
      <c r="T217" s="584" t="str">
        <f>IFERROR(VLOOKUP(D217,'Species List'!$I$66:$J$66,2,FALSE)*J217,"")</f>
        <v/>
      </c>
      <c r="U217" s="584" t="str">
        <f>IFERROR(VLOOKUP(D217,'Species List'!$I$71:$J$82,2,FALSE)*J217,"")</f>
        <v/>
      </c>
      <c r="V217" s="585">
        <f t="shared" si="8"/>
        <v>0</v>
      </c>
      <c r="W217" s="534"/>
      <c r="X217" s="534"/>
      <c r="Y217" s="534"/>
      <c r="Z217" s="534"/>
      <c r="AA217" s="534"/>
      <c r="AB217" s="534"/>
      <c r="AC217" s="659" t="str">
        <f>IFERROR(INDEX('3 - Land Summary'!$B$21:$B$120,(MATCH(AD217,'3 - Land Summary'!$C$21:$C$120,0))),"")</f>
        <v/>
      </c>
      <c r="AD217" s="629"/>
      <c r="AE217" s="586"/>
      <c r="AF217" s="587"/>
      <c r="AG217" s="586"/>
    </row>
    <row r="218" spans="2:33" ht="30" customHeight="1" x14ac:dyDescent="0.2">
      <c r="B218" s="668" t="str">
        <f>IFERROR(INDEX('3 - Land Summary'!$B$21:$B$120,(MATCH('4 - Species Breakdown'!$V218,'3 - Land Summary'!$C$21:$C$120,0))),"")</f>
        <v/>
      </c>
      <c r="C218" s="632"/>
      <c r="D218" s="579"/>
      <c r="E218" s="676" t="str">
        <f>IF(OR(COUNTIF('Look Up Data'!$D$149:$D$203,D218),COUNTIF('Look Up Data'!$D$149:$D$203,AE218)),"YES","NO")</f>
        <v>NO</v>
      </c>
      <c r="F218" s="580"/>
      <c r="G218" s="581"/>
      <c r="H218" s="669" t="str">
        <f>IFERROR(INDEX('3 - Land Summary'!$G$21:$G$120,(MATCH(C218,'3 - Land Summary'!$C$21:$C$120,0))),"")</f>
        <v/>
      </c>
      <c r="I218" s="669" t="str">
        <f>IFERROR(INDEX('3 - Land Summary'!$I$21:$I$120,(MATCH(C218,'3 - Land Summary'!$C$21:$C$120,0))),"")</f>
        <v/>
      </c>
      <c r="J218" s="669" t="str">
        <f t="shared" si="7"/>
        <v/>
      </c>
      <c r="K218" s="670" t="str">
        <f t="shared" si="9"/>
        <v/>
      </c>
      <c r="L218" s="579"/>
      <c r="M218" s="579"/>
      <c r="N218" s="632"/>
      <c r="O218" s="582" t="str">
        <f>IFERROR(VLOOKUP(D218,'Species List'!$D$10:$E$46,2,FALSE)*J218,"")</f>
        <v/>
      </c>
      <c r="P218" s="583" t="str">
        <f>IFERROR(VLOOKUP(D218,'Species List'!$D$51:$E$89,2,FALSE)*J218,"")</f>
        <v/>
      </c>
      <c r="Q218" s="583" t="str">
        <f>IFERROR(VLOOKUP(D218,'Species List'!$D$95:$E$102,2,FALSE)*J218,"")</f>
        <v/>
      </c>
      <c r="R218" s="583" t="str">
        <f>IFERROR(VLOOKUP(D218,'Species List'!$I$10:$J$11,2,FALSE)*J218,"")</f>
        <v/>
      </c>
      <c r="S218" s="584" t="str">
        <f>IFERROR(VLOOKUP(D218,'Species List'!$I$16:$J$61,2,FALSE)*J218,"")</f>
        <v/>
      </c>
      <c r="T218" s="584" t="str">
        <f>IFERROR(VLOOKUP(D218,'Species List'!$I$66:$J$66,2,FALSE)*J218,"")</f>
        <v/>
      </c>
      <c r="U218" s="584" t="str">
        <f>IFERROR(VLOOKUP(D218,'Species List'!$I$71:$J$82,2,FALSE)*J218,"")</f>
        <v/>
      </c>
      <c r="V218" s="585">
        <f t="shared" si="8"/>
        <v>0</v>
      </c>
      <c r="W218" s="534"/>
      <c r="X218" s="534"/>
      <c r="Y218" s="534"/>
      <c r="Z218" s="534"/>
      <c r="AA218" s="534"/>
      <c r="AB218" s="534"/>
      <c r="AC218" s="659" t="str">
        <f>IFERROR(INDEX('3 - Land Summary'!$B$21:$B$120,(MATCH(AD218,'3 - Land Summary'!$C$21:$C$120,0))),"")</f>
        <v/>
      </c>
      <c r="AD218" s="629"/>
      <c r="AE218" s="586"/>
      <c r="AF218" s="587"/>
      <c r="AG218" s="586"/>
    </row>
    <row r="219" spans="2:33" ht="30" customHeight="1" x14ac:dyDescent="0.2">
      <c r="B219" s="668" t="str">
        <f>IFERROR(INDEX('3 - Land Summary'!$B$21:$B$120,(MATCH('4 - Species Breakdown'!$V219,'3 - Land Summary'!$C$21:$C$120,0))),"")</f>
        <v/>
      </c>
      <c r="C219" s="632"/>
      <c r="D219" s="579"/>
      <c r="E219" s="676" t="str">
        <f>IF(OR(COUNTIF('Look Up Data'!$D$149:$D$203,D219),COUNTIF('Look Up Data'!$D$149:$D$203,AE219)),"YES","NO")</f>
        <v>NO</v>
      </c>
      <c r="F219" s="580"/>
      <c r="G219" s="581"/>
      <c r="H219" s="669" t="str">
        <f>IFERROR(INDEX('3 - Land Summary'!$G$21:$G$120,(MATCH(C219,'3 - Land Summary'!$C$21:$C$120,0))),"")</f>
        <v/>
      </c>
      <c r="I219" s="669" t="str">
        <f>IFERROR(INDEX('3 - Land Summary'!$I$21:$I$120,(MATCH(C219,'3 - Land Summary'!$C$21:$C$120,0))),"")</f>
        <v/>
      </c>
      <c r="J219" s="669" t="str">
        <f t="shared" si="7"/>
        <v/>
      </c>
      <c r="K219" s="670" t="str">
        <f t="shared" si="9"/>
        <v/>
      </c>
      <c r="L219" s="579"/>
      <c r="M219" s="579"/>
      <c r="N219" s="632"/>
      <c r="O219" s="582" t="str">
        <f>IFERROR(VLOOKUP(D219,'Species List'!$D$10:$E$46,2,FALSE)*J219,"")</f>
        <v/>
      </c>
      <c r="P219" s="583" t="str">
        <f>IFERROR(VLOOKUP(D219,'Species List'!$D$51:$E$89,2,FALSE)*J219,"")</f>
        <v/>
      </c>
      <c r="Q219" s="583" t="str">
        <f>IFERROR(VLOOKUP(D219,'Species List'!$D$95:$E$102,2,FALSE)*J219,"")</f>
        <v/>
      </c>
      <c r="R219" s="583" t="str">
        <f>IFERROR(VLOOKUP(D219,'Species List'!$I$10:$J$11,2,FALSE)*J219,"")</f>
        <v/>
      </c>
      <c r="S219" s="584" t="str">
        <f>IFERROR(VLOOKUP(D219,'Species List'!$I$16:$J$61,2,FALSE)*J219,"")</f>
        <v/>
      </c>
      <c r="T219" s="584" t="str">
        <f>IFERROR(VLOOKUP(D219,'Species List'!$I$66:$J$66,2,FALSE)*J219,"")</f>
        <v/>
      </c>
      <c r="U219" s="584" t="str">
        <f>IFERROR(VLOOKUP(D219,'Species List'!$I$71:$J$82,2,FALSE)*J219,"")</f>
        <v/>
      </c>
      <c r="V219" s="585">
        <f t="shared" si="8"/>
        <v>0</v>
      </c>
      <c r="W219" s="534"/>
      <c r="X219" s="534"/>
      <c r="Y219" s="534"/>
      <c r="Z219" s="534"/>
      <c r="AA219" s="534"/>
      <c r="AB219" s="534"/>
      <c r="AC219" s="659" t="str">
        <f>IFERROR(INDEX('3 - Land Summary'!$B$21:$B$120,(MATCH(AD219,'3 - Land Summary'!$C$21:$C$120,0))),"")</f>
        <v/>
      </c>
      <c r="AD219" s="629"/>
      <c r="AE219" s="586"/>
      <c r="AF219" s="587"/>
      <c r="AG219" s="586"/>
    </row>
    <row r="220" spans="2:33" ht="30" customHeight="1" x14ac:dyDescent="0.2">
      <c r="B220" s="668" t="str">
        <f>IFERROR(INDEX('3 - Land Summary'!$B$21:$B$120,(MATCH('4 - Species Breakdown'!$V220,'3 - Land Summary'!$C$21:$C$120,0))),"")</f>
        <v/>
      </c>
      <c r="C220" s="632"/>
      <c r="D220" s="579"/>
      <c r="E220" s="676" t="str">
        <f>IF(OR(COUNTIF('Look Up Data'!$D$149:$D$203,D220),COUNTIF('Look Up Data'!$D$149:$D$203,AE220)),"YES","NO")</f>
        <v>NO</v>
      </c>
      <c r="F220" s="580"/>
      <c r="G220" s="581"/>
      <c r="H220" s="669" t="str">
        <f>IFERROR(INDEX('3 - Land Summary'!$G$21:$G$120,(MATCH(C220,'3 - Land Summary'!$C$21:$C$120,0))),"")</f>
        <v/>
      </c>
      <c r="I220" s="669" t="str">
        <f>IFERROR(INDEX('3 - Land Summary'!$I$21:$I$120,(MATCH(C220,'3 - Land Summary'!$C$21:$C$120,0))),"")</f>
        <v/>
      </c>
      <c r="J220" s="669" t="str">
        <f t="shared" si="7"/>
        <v/>
      </c>
      <c r="K220" s="670" t="str">
        <f t="shared" si="9"/>
        <v/>
      </c>
      <c r="L220" s="579"/>
      <c r="M220" s="579"/>
      <c r="N220" s="632"/>
      <c r="O220" s="582" t="str">
        <f>IFERROR(VLOOKUP(D220,'Species List'!$D$10:$E$46,2,FALSE)*J220,"")</f>
        <v/>
      </c>
      <c r="P220" s="583" t="str">
        <f>IFERROR(VLOOKUP(D220,'Species List'!$D$51:$E$89,2,FALSE)*J220,"")</f>
        <v/>
      </c>
      <c r="Q220" s="583" t="str">
        <f>IFERROR(VLOOKUP(D220,'Species List'!$D$95:$E$102,2,FALSE)*J220,"")</f>
        <v/>
      </c>
      <c r="R220" s="583" t="str">
        <f>IFERROR(VLOOKUP(D220,'Species List'!$I$10:$J$11,2,FALSE)*J220,"")</f>
        <v/>
      </c>
      <c r="S220" s="584" t="str">
        <f>IFERROR(VLOOKUP(D220,'Species List'!$I$16:$J$61,2,FALSE)*J220,"")</f>
        <v/>
      </c>
      <c r="T220" s="584" t="str">
        <f>IFERROR(VLOOKUP(D220,'Species List'!$I$66:$J$66,2,FALSE)*J220,"")</f>
        <v/>
      </c>
      <c r="U220" s="584" t="str">
        <f>IFERROR(VLOOKUP(D220,'Species List'!$I$71:$J$82,2,FALSE)*J220,"")</f>
        <v/>
      </c>
      <c r="V220" s="585">
        <f t="shared" si="8"/>
        <v>0</v>
      </c>
      <c r="W220" s="534"/>
      <c r="X220" s="534"/>
      <c r="Y220" s="534"/>
      <c r="Z220" s="534"/>
      <c r="AA220" s="534"/>
      <c r="AB220" s="534"/>
      <c r="AC220" s="659" t="str">
        <f>IFERROR(INDEX('3 - Land Summary'!$B$21:$B$120,(MATCH(AD220,'3 - Land Summary'!$C$21:$C$120,0))),"")</f>
        <v/>
      </c>
      <c r="AD220" s="629"/>
      <c r="AE220" s="586"/>
      <c r="AF220" s="587"/>
      <c r="AG220" s="586"/>
    </row>
    <row r="221" spans="2:33" ht="30" customHeight="1" x14ac:dyDescent="0.2">
      <c r="B221" s="668" t="str">
        <f>IFERROR(INDEX('3 - Land Summary'!$B$21:$B$120,(MATCH('4 - Species Breakdown'!$V221,'3 - Land Summary'!$C$21:$C$120,0))),"")</f>
        <v/>
      </c>
      <c r="C221" s="632"/>
      <c r="D221" s="579"/>
      <c r="E221" s="676" t="str">
        <f>IF(OR(COUNTIF('Look Up Data'!$D$149:$D$203,D221),COUNTIF('Look Up Data'!$D$149:$D$203,AE221)),"YES","NO")</f>
        <v>NO</v>
      </c>
      <c r="F221" s="580"/>
      <c r="G221" s="581"/>
      <c r="H221" s="669" t="str">
        <f>IFERROR(INDEX('3 - Land Summary'!$G$21:$G$120,(MATCH(C221,'3 - Land Summary'!$C$21:$C$120,0))),"")</f>
        <v/>
      </c>
      <c r="I221" s="669" t="str">
        <f>IFERROR(INDEX('3 - Land Summary'!$I$21:$I$120,(MATCH(C221,'3 - Land Summary'!$C$21:$C$120,0))),"")</f>
        <v/>
      </c>
      <c r="J221" s="669" t="str">
        <f t="shared" si="7"/>
        <v/>
      </c>
      <c r="K221" s="670" t="str">
        <f t="shared" si="9"/>
        <v/>
      </c>
      <c r="L221" s="579"/>
      <c r="M221" s="579"/>
      <c r="N221" s="632"/>
      <c r="O221" s="582" t="str">
        <f>IFERROR(VLOOKUP(D221,'Species List'!$D$10:$E$46,2,FALSE)*J221,"")</f>
        <v/>
      </c>
      <c r="P221" s="583" t="str">
        <f>IFERROR(VLOOKUP(D221,'Species List'!$D$51:$E$89,2,FALSE)*J221,"")</f>
        <v/>
      </c>
      <c r="Q221" s="583" t="str">
        <f>IFERROR(VLOOKUP(D221,'Species List'!$D$95:$E$102,2,FALSE)*J221,"")</f>
        <v/>
      </c>
      <c r="R221" s="583" t="str">
        <f>IFERROR(VLOOKUP(D221,'Species List'!$I$10:$J$11,2,FALSE)*J221,"")</f>
        <v/>
      </c>
      <c r="S221" s="584" t="str">
        <f>IFERROR(VLOOKUP(D221,'Species List'!$I$16:$J$61,2,FALSE)*J221,"")</f>
        <v/>
      </c>
      <c r="T221" s="584" t="str">
        <f>IFERROR(VLOOKUP(D221,'Species List'!$I$66:$J$66,2,FALSE)*J221,"")</f>
        <v/>
      </c>
      <c r="U221" s="584" t="str">
        <f>IFERROR(VLOOKUP(D221,'Species List'!$I$71:$J$82,2,FALSE)*J221,"")</f>
        <v/>
      </c>
      <c r="V221" s="585">
        <f t="shared" si="8"/>
        <v>0</v>
      </c>
      <c r="W221" s="534"/>
      <c r="X221" s="534"/>
      <c r="Y221" s="534"/>
      <c r="Z221" s="534"/>
      <c r="AA221" s="534"/>
      <c r="AB221" s="534"/>
      <c r="AC221" s="659" t="str">
        <f>IFERROR(INDEX('3 - Land Summary'!$B$21:$B$120,(MATCH(AD221,'3 - Land Summary'!$C$21:$C$120,0))),"")</f>
        <v/>
      </c>
      <c r="AD221" s="629"/>
      <c r="AE221" s="586"/>
      <c r="AF221" s="587"/>
      <c r="AG221" s="586"/>
    </row>
    <row r="222" spans="2:33" ht="30" customHeight="1" x14ac:dyDescent="0.2">
      <c r="B222" s="668" t="str">
        <f>IFERROR(INDEX('3 - Land Summary'!$B$21:$B$120,(MATCH('4 - Species Breakdown'!$V222,'3 - Land Summary'!$C$21:$C$120,0))),"")</f>
        <v/>
      </c>
      <c r="C222" s="632"/>
      <c r="D222" s="579"/>
      <c r="E222" s="676" t="str">
        <f>IF(OR(COUNTIF('Look Up Data'!$D$149:$D$203,D222),COUNTIF('Look Up Data'!$D$149:$D$203,AE222)),"YES","NO")</f>
        <v>NO</v>
      </c>
      <c r="F222" s="580"/>
      <c r="G222" s="581"/>
      <c r="H222" s="669" t="str">
        <f>IFERROR(INDEX('3 - Land Summary'!$G$21:$G$120,(MATCH(C222,'3 - Land Summary'!$C$21:$C$120,0))),"")</f>
        <v/>
      </c>
      <c r="I222" s="669" t="str">
        <f>IFERROR(INDEX('3 - Land Summary'!$I$21:$I$120,(MATCH(C222,'3 - Land Summary'!$C$21:$C$120,0))),"")</f>
        <v/>
      </c>
      <c r="J222" s="669" t="str">
        <f t="shared" si="7"/>
        <v/>
      </c>
      <c r="K222" s="670" t="str">
        <f t="shared" si="9"/>
        <v/>
      </c>
      <c r="L222" s="579"/>
      <c r="M222" s="579"/>
      <c r="N222" s="632"/>
      <c r="O222" s="582" t="str">
        <f>IFERROR(VLOOKUP(D222,'Species List'!$D$10:$E$46,2,FALSE)*J222,"")</f>
        <v/>
      </c>
      <c r="P222" s="583" t="str">
        <f>IFERROR(VLOOKUP(D222,'Species List'!$D$51:$E$89,2,FALSE)*J222,"")</f>
        <v/>
      </c>
      <c r="Q222" s="583" t="str">
        <f>IFERROR(VLOOKUP(D222,'Species List'!$D$95:$E$102,2,FALSE)*J222,"")</f>
        <v/>
      </c>
      <c r="R222" s="583" t="str">
        <f>IFERROR(VLOOKUP(D222,'Species List'!$I$10:$J$11,2,FALSE)*J222,"")</f>
        <v/>
      </c>
      <c r="S222" s="584" t="str">
        <f>IFERROR(VLOOKUP(D222,'Species List'!$I$16:$J$61,2,FALSE)*J222,"")</f>
        <v/>
      </c>
      <c r="T222" s="584" t="str">
        <f>IFERROR(VLOOKUP(D222,'Species List'!$I$66:$J$66,2,FALSE)*J222,"")</f>
        <v/>
      </c>
      <c r="U222" s="584" t="str">
        <f>IFERROR(VLOOKUP(D222,'Species List'!$I$71:$J$82,2,FALSE)*J222,"")</f>
        <v/>
      </c>
      <c r="V222" s="585">
        <f t="shared" si="8"/>
        <v>0</v>
      </c>
      <c r="W222" s="534"/>
      <c r="X222" s="534"/>
      <c r="Y222" s="534"/>
      <c r="Z222" s="534"/>
      <c r="AA222" s="534"/>
      <c r="AB222" s="534"/>
      <c r="AC222" s="659" t="str">
        <f>IFERROR(INDEX('3 - Land Summary'!$B$21:$B$120,(MATCH(AD222,'3 - Land Summary'!$C$21:$C$120,0))),"")</f>
        <v/>
      </c>
      <c r="AD222" s="629"/>
      <c r="AE222" s="586"/>
      <c r="AF222" s="587"/>
      <c r="AG222" s="586"/>
    </row>
    <row r="223" spans="2:33" ht="30" customHeight="1" x14ac:dyDescent="0.2">
      <c r="B223" s="668" t="str">
        <f>IFERROR(INDEX('3 - Land Summary'!$B$21:$B$120,(MATCH('4 - Species Breakdown'!$V223,'3 - Land Summary'!$C$21:$C$120,0))),"")</f>
        <v/>
      </c>
      <c r="C223" s="632"/>
      <c r="D223" s="579"/>
      <c r="E223" s="676" t="str">
        <f>IF(OR(COUNTIF('Look Up Data'!$D$149:$D$203,D223),COUNTIF('Look Up Data'!$D$149:$D$203,AE223)),"YES","NO")</f>
        <v>NO</v>
      </c>
      <c r="F223" s="580"/>
      <c r="G223" s="581"/>
      <c r="H223" s="669" t="str">
        <f>IFERROR(INDEX('3 - Land Summary'!$G$21:$G$120,(MATCH(C223,'3 - Land Summary'!$C$21:$C$120,0))),"")</f>
        <v/>
      </c>
      <c r="I223" s="669" t="str">
        <f>IFERROR(INDEX('3 - Land Summary'!$I$21:$I$120,(MATCH(C223,'3 - Land Summary'!$C$21:$C$120,0))),"")</f>
        <v/>
      </c>
      <c r="J223" s="669" t="str">
        <f t="shared" ref="J223:J286" si="10">IFERROR(((H223-I223)*F223)/100,"")</f>
        <v/>
      </c>
      <c r="K223" s="670" t="str">
        <f t="shared" si="9"/>
        <v/>
      </c>
      <c r="L223" s="579"/>
      <c r="M223" s="579"/>
      <c r="N223" s="632"/>
      <c r="O223" s="582" t="str">
        <f>IFERROR(VLOOKUP(D223,'Species List'!$D$10:$E$46,2,FALSE)*J223,"")</f>
        <v/>
      </c>
      <c r="P223" s="583" t="str">
        <f>IFERROR(VLOOKUP(D223,'Species List'!$D$51:$E$89,2,FALSE)*J223,"")</f>
        <v/>
      </c>
      <c r="Q223" s="583" t="str">
        <f>IFERROR(VLOOKUP(D223,'Species List'!$D$95:$E$102,2,FALSE)*J223,"")</f>
        <v/>
      </c>
      <c r="R223" s="583" t="str">
        <f>IFERROR(VLOOKUP(D223,'Species List'!$I$10:$J$11,2,FALSE)*J223,"")</f>
        <v/>
      </c>
      <c r="S223" s="584" t="str">
        <f>IFERROR(VLOOKUP(D223,'Species List'!$I$16:$J$61,2,FALSE)*J223,"")</f>
        <v/>
      </c>
      <c r="T223" s="584" t="str">
        <f>IFERROR(VLOOKUP(D223,'Species List'!$I$66:$J$66,2,FALSE)*J223,"")</f>
        <v/>
      </c>
      <c r="U223" s="584" t="str">
        <f>IFERROR(VLOOKUP(D223,'Species List'!$I$71:$J$82,2,FALSE)*J223,"")</f>
        <v/>
      </c>
      <c r="V223" s="585">
        <f t="shared" ref="V223:V286" si="11">C223</f>
        <v>0</v>
      </c>
      <c r="W223" s="534"/>
      <c r="X223" s="534"/>
      <c r="Y223" s="534"/>
      <c r="Z223" s="534"/>
      <c r="AA223" s="534"/>
      <c r="AB223" s="534"/>
      <c r="AC223" s="659" t="str">
        <f>IFERROR(INDEX('3 - Land Summary'!$B$21:$B$120,(MATCH(AD223,'3 - Land Summary'!$C$21:$C$120,0))),"")</f>
        <v/>
      </c>
      <c r="AD223" s="629"/>
      <c r="AE223" s="586"/>
      <c r="AF223" s="587"/>
      <c r="AG223" s="586"/>
    </row>
    <row r="224" spans="2:33" ht="30" customHeight="1" x14ac:dyDescent="0.2">
      <c r="B224" s="668" t="str">
        <f>IFERROR(INDEX('3 - Land Summary'!$B$21:$B$120,(MATCH('4 - Species Breakdown'!$V224,'3 - Land Summary'!$C$21:$C$120,0))),"")</f>
        <v/>
      </c>
      <c r="C224" s="632"/>
      <c r="D224" s="579"/>
      <c r="E224" s="676" t="str">
        <f>IF(OR(COUNTIF('Look Up Data'!$D$149:$D$203,D224),COUNTIF('Look Up Data'!$D$149:$D$203,AE224)),"YES","NO")</f>
        <v>NO</v>
      </c>
      <c r="F224" s="580"/>
      <c r="G224" s="581"/>
      <c r="H224" s="669" t="str">
        <f>IFERROR(INDEX('3 - Land Summary'!$G$21:$G$120,(MATCH(C224,'3 - Land Summary'!$C$21:$C$120,0))),"")</f>
        <v/>
      </c>
      <c r="I224" s="669" t="str">
        <f>IFERROR(INDEX('3 - Land Summary'!$I$21:$I$120,(MATCH(C224,'3 - Land Summary'!$C$21:$C$120,0))),"")</f>
        <v/>
      </c>
      <c r="J224" s="669" t="str">
        <f t="shared" si="10"/>
        <v/>
      </c>
      <c r="K224" s="670" t="str">
        <f t="shared" ref="K224:K287" si="12">IFERROR(ROUND(J224*G224,0),"")</f>
        <v/>
      </c>
      <c r="L224" s="579"/>
      <c r="M224" s="579"/>
      <c r="N224" s="632"/>
      <c r="O224" s="582" t="str">
        <f>IFERROR(VLOOKUP(D224,'Species List'!$D$10:$E$46,2,FALSE)*J224,"")</f>
        <v/>
      </c>
      <c r="P224" s="583" t="str">
        <f>IFERROR(VLOOKUP(D224,'Species List'!$D$51:$E$89,2,FALSE)*J224,"")</f>
        <v/>
      </c>
      <c r="Q224" s="583" t="str">
        <f>IFERROR(VLOOKUP(D224,'Species List'!$D$95:$E$102,2,FALSE)*J224,"")</f>
        <v/>
      </c>
      <c r="R224" s="583" t="str">
        <f>IFERROR(VLOOKUP(D224,'Species List'!$I$10:$J$11,2,FALSE)*J224,"")</f>
        <v/>
      </c>
      <c r="S224" s="584" t="str">
        <f>IFERROR(VLOOKUP(D224,'Species List'!$I$16:$J$61,2,FALSE)*J224,"")</f>
        <v/>
      </c>
      <c r="T224" s="584" t="str">
        <f>IFERROR(VLOOKUP(D224,'Species List'!$I$66:$J$66,2,FALSE)*J224,"")</f>
        <v/>
      </c>
      <c r="U224" s="584" t="str">
        <f>IFERROR(VLOOKUP(D224,'Species List'!$I$71:$J$82,2,FALSE)*J224,"")</f>
        <v/>
      </c>
      <c r="V224" s="585">
        <f t="shared" si="11"/>
        <v>0</v>
      </c>
      <c r="W224" s="534"/>
      <c r="X224" s="534"/>
      <c r="Y224" s="534"/>
      <c r="Z224" s="534"/>
      <c r="AA224" s="534"/>
      <c r="AB224" s="534"/>
      <c r="AC224" s="659" t="str">
        <f>IFERROR(INDEX('3 - Land Summary'!$B$21:$B$120,(MATCH(AD224,'3 - Land Summary'!$C$21:$C$120,0))),"")</f>
        <v/>
      </c>
      <c r="AD224" s="629"/>
      <c r="AE224" s="586"/>
      <c r="AF224" s="587"/>
      <c r="AG224" s="586"/>
    </row>
    <row r="225" spans="2:33" ht="30" customHeight="1" x14ac:dyDescent="0.2">
      <c r="B225" s="668" t="str">
        <f>IFERROR(INDEX('3 - Land Summary'!$B$21:$B$120,(MATCH('4 - Species Breakdown'!$V225,'3 - Land Summary'!$C$21:$C$120,0))),"")</f>
        <v/>
      </c>
      <c r="C225" s="632"/>
      <c r="D225" s="579"/>
      <c r="E225" s="676" t="str">
        <f>IF(OR(COUNTIF('Look Up Data'!$D$149:$D$203,D225),COUNTIF('Look Up Data'!$D$149:$D$203,AE225)),"YES","NO")</f>
        <v>NO</v>
      </c>
      <c r="F225" s="580"/>
      <c r="G225" s="581"/>
      <c r="H225" s="669" t="str">
        <f>IFERROR(INDEX('3 - Land Summary'!$G$21:$G$120,(MATCH(C225,'3 - Land Summary'!$C$21:$C$120,0))),"")</f>
        <v/>
      </c>
      <c r="I225" s="669" t="str">
        <f>IFERROR(INDEX('3 - Land Summary'!$I$21:$I$120,(MATCH(C225,'3 - Land Summary'!$C$21:$C$120,0))),"")</f>
        <v/>
      </c>
      <c r="J225" s="669" t="str">
        <f t="shared" si="10"/>
        <v/>
      </c>
      <c r="K225" s="670" t="str">
        <f t="shared" si="12"/>
        <v/>
      </c>
      <c r="L225" s="579"/>
      <c r="M225" s="579"/>
      <c r="N225" s="632"/>
      <c r="O225" s="582" t="str">
        <f>IFERROR(VLOOKUP(D225,'Species List'!$D$10:$E$46,2,FALSE)*J225,"")</f>
        <v/>
      </c>
      <c r="P225" s="583" t="str">
        <f>IFERROR(VLOOKUP(D225,'Species List'!$D$51:$E$89,2,FALSE)*J225,"")</f>
        <v/>
      </c>
      <c r="Q225" s="583" t="str">
        <f>IFERROR(VLOOKUP(D225,'Species List'!$D$95:$E$102,2,FALSE)*J225,"")</f>
        <v/>
      </c>
      <c r="R225" s="583" t="str">
        <f>IFERROR(VLOOKUP(D225,'Species List'!$I$10:$J$11,2,FALSE)*J225,"")</f>
        <v/>
      </c>
      <c r="S225" s="584" t="str">
        <f>IFERROR(VLOOKUP(D225,'Species List'!$I$16:$J$61,2,FALSE)*J225,"")</f>
        <v/>
      </c>
      <c r="T225" s="584" t="str">
        <f>IFERROR(VLOOKUP(D225,'Species List'!$I$66:$J$66,2,FALSE)*J225,"")</f>
        <v/>
      </c>
      <c r="U225" s="584" t="str">
        <f>IFERROR(VLOOKUP(D225,'Species List'!$I$71:$J$82,2,FALSE)*J225,"")</f>
        <v/>
      </c>
      <c r="V225" s="585">
        <f t="shared" si="11"/>
        <v>0</v>
      </c>
      <c r="W225" s="534"/>
      <c r="X225" s="534"/>
      <c r="Y225" s="534"/>
      <c r="Z225" s="534"/>
      <c r="AA225" s="534"/>
      <c r="AB225" s="534"/>
      <c r="AC225" s="659" t="str">
        <f>IFERROR(INDEX('3 - Land Summary'!$B$21:$B$120,(MATCH(AD225,'3 - Land Summary'!$C$21:$C$120,0))),"")</f>
        <v/>
      </c>
      <c r="AD225" s="629"/>
      <c r="AE225" s="586"/>
      <c r="AF225" s="587"/>
      <c r="AG225" s="586"/>
    </row>
    <row r="226" spans="2:33" ht="30" customHeight="1" x14ac:dyDescent="0.2">
      <c r="B226" s="668" t="str">
        <f>IFERROR(INDEX('3 - Land Summary'!$B$21:$B$120,(MATCH('4 - Species Breakdown'!$V226,'3 - Land Summary'!$C$21:$C$120,0))),"")</f>
        <v/>
      </c>
      <c r="C226" s="632"/>
      <c r="D226" s="579"/>
      <c r="E226" s="676" t="str">
        <f>IF(OR(COUNTIF('Look Up Data'!$D$149:$D$203,D226),COUNTIF('Look Up Data'!$D$149:$D$203,AE226)),"YES","NO")</f>
        <v>NO</v>
      </c>
      <c r="F226" s="580"/>
      <c r="G226" s="581"/>
      <c r="H226" s="669" t="str">
        <f>IFERROR(INDEX('3 - Land Summary'!$G$21:$G$120,(MATCH(C226,'3 - Land Summary'!$C$21:$C$120,0))),"")</f>
        <v/>
      </c>
      <c r="I226" s="669" t="str">
        <f>IFERROR(INDEX('3 - Land Summary'!$I$21:$I$120,(MATCH(C226,'3 - Land Summary'!$C$21:$C$120,0))),"")</f>
        <v/>
      </c>
      <c r="J226" s="669" t="str">
        <f t="shared" si="10"/>
        <v/>
      </c>
      <c r="K226" s="670" t="str">
        <f t="shared" si="12"/>
        <v/>
      </c>
      <c r="L226" s="579"/>
      <c r="M226" s="579"/>
      <c r="N226" s="632"/>
      <c r="O226" s="582" t="str">
        <f>IFERROR(VLOOKUP(D226,'Species List'!$D$10:$E$46,2,FALSE)*J226,"")</f>
        <v/>
      </c>
      <c r="P226" s="583" t="str">
        <f>IFERROR(VLOOKUP(D226,'Species List'!$D$51:$E$89,2,FALSE)*J226,"")</f>
        <v/>
      </c>
      <c r="Q226" s="583" t="str">
        <f>IFERROR(VLOOKUP(D226,'Species List'!$D$95:$E$102,2,FALSE)*J226,"")</f>
        <v/>
      </c>
      <c r="R226" s="583" t="str">
        <f>IFERROR(VLOOKUP(D226,'Species List'!$I$10:$J$11,2,FALSE)*J226,"")</f>
        <v/>
      </c>
      <c r="S226" s="584" t="str">
        <f>IFERROR(VLOOKUP(D226,'Species List'!$I$16:$J$61,2,FALSE)*J226,"")</f>
        <v/>
      </c>
      <c r="T226" s="584" t="str">
        <f>IFERROR(VLOOKUP(D226,'Species List'!$I$66:$J$66,2,FALSE)*J226,"")</f>
        <v/>
      </c>
      <c r="U226" s="584" t="str">
        <f>IFERROR(VLOOKUP(D226,'Species List'!$I$71:$J$82,2,FALSE)*J226,"")</f>
        <v/>
      </c>
      <c r="V226" s="585">
        <f t="shared" si="11"/>
        <v>0</v>
      </c>
      <c r="W226" s="534"/>
      <c r="X226" s="534"/>
      <c r="Y226" s="534"/>
      <c r="Z226" s="534"/>
      <c r="AA226" s="534"/>
      <c r="AB226" s="534"/>
      <c r="AC226" s="659" t="str">
        <f>IFERROR(INDEX('3 - Land Summary'!$B$21:$B$120,(MATCH(AD226,'3 - Land Summary'!$C$21:$C$120,0))),"")</f>
        <v/>
      </c>
      <c r="AD226" s="629"/>
      <c r="AE226" s="586"/>
      <c r="AF226" s="587"/>
      <c r="AG226" s="586"/>
    </row>
    <row r="227" spans="2:33" ht="30" customHeight="1" x14ac:dyDescent="0.2">
      <c r="B227" s="668" t="str">
        <f>IFERROR(INDEX('3 - Land Summary'!$B$21:$B$120,(MATCH('4 - Species Breakdown'!$V227,'3 - Land Summary'!$C$21:$C$120,0))),"")</f>
        <v/>
      </c>
      <c r="C227" s="632"/>
      <c r="D227" s="579"/>
      <c r="E227" s="676" t="str">
        <f>IF(OR(COUNTIF('Look Up Data'!$D$149:$D$203,D227),COUNTIF('Look Up Data'!$D$149:$D$203,AE227)),"YES","NO")</f>
        <v>NO</v>
      </c>
      <c r="F227" s="580"/>
      <c r="G227" s="581"/>
      <c r="H227" s="669" t="str">
        <f>IFERROR(INDEX('3 - Land Summary'!$G$21:$G$120,(MATCH(C227,'3 - Land Summary'!$C$21:$C$120,0))),"")</f>
        <v/>
      </c>
      <c r="I227" s="669" t="str">
        <f>IFERROR(INDEX('3 - Land Summary'!$I$21:$I$120,(MATCH(C227,'3 - Land Summary'!$C$21:$C$120,0))),"")</f>
        <v/>
      </c>
      <c r="J227" s="669" t="str">
        <f t="shared" si="10"/>
        <v/>
      </c>
      <c r="K227" s="670" t="str">
        <f t="shared" si="12"/>
        <v/>
      </c>
      <c r="L227" s="579"/>
      <c r="M227" s="579"/>
      <c r="N227" s="632"/>
      <c r="O227" s="582" t="str">
        <f>IFERROR(VLOOKUP(D227,'Species List'!$D$10:$E$46,2,FALSE)*J227,"")</f>
        <v/>
      </c>
      <c r="P227" s="583" t="str">
        <f>IFERROR(VLOOKUP(D227,'Species List'!$D$51:$E$89,2,FALSE)*J227,"")</f>
        <v/>
      </c>
      <c r="Q227" s="583" t="str">
        <f>IFERROR(VLOOKUP(D227,'Species List'!$D$95:$E$102,2,FALSE)*J227,"")</f>
        <v/>
      </c>
      <c r="R227" s="583" t="str">
        <f>IFERROR(VLOOKUP(D227,'Species List'!$I$10:$J$11,2,FALSE)*J227,"")</f>
        <v/>
      </c>
      <c r="S227" s="584" t="str">
        <f>IFERROR(VLOOKUP(D227,'Species List'!$I$16:$J$61,2,FALSE)*J227,"")</f>
        <v/>
      </c>
      <c r="T227" s="584" t="str">
        <f>IFERROR(VLOOKUP(D227,'Species List'!$I$66:$J$66,2,FALSE)*J227,"")</f>
        <v/>
      </c>
      <c r="U227" s="584" t="str">
        <f>IFERROR(VLOOKUP(D227,'Species List'!$I$71:$J$82,2,FALSE)*J227,"")</f>
        <v/>
      </c>
      <c r="V227" s="585">
        <f t="shared" si="11"/>
        <v>0</v>
      </c>
      <c r="W227" s="534"/>
      <c r="X227" s="534"/>
      <c r="Y227" s="534"/>
      <c r="Z227" s="534"/>
      <c r="AA227" s="534"/>
      <c r="AB227" s="534"/>
      <c r="AC227" s="659" t="str">
        <f>IFERROR(INDEX('3 - Land Summary'!$B$21:$B$120,(MATCH(AD227,'3 - Land Summary'!$C$21:$C$120,0))),"")</f>
        <v/>
      </c>
      <c r="AD227" s="629"/>
      <c r="AE227" s="586"/>
      <c r="AF227" s="587"/>
      <c r="AG227" s="586"/>
    </row>
    <row r="228" spans="2:33" ht="30" customHeight="1" x14ac:dyDescent="0.2">
      <c r="B228" s="668" t="str">
        <f>IFERROR(INDEX('3 - Land Summary'!$B$21:$B$120,(MATCH('4 - Species Breakdown'!$V228,'3 - Land Summary'!$C$21:$C$120,0))),"")</f>
        <v/>
      </c>
      <c r="C228" s="632"/>
      <c r="D228" s="579"/>
      <c r="E228" s="676" t="str">
        <f>IF(OR(COUNTIF('Look Up Data'!$D$149:$D$203,D228),COUNTIF('Look Up Data'!$D$149:$D$203,AE228)),"YES","NO")</f>
        <v>NO</v>
      </c>
      <c r="F228" s="580"/>
      <c r="G228" s="581"/>
      <c r="H228" s="669" t="str">
        <f>IFERROR(INDEX('3 - Land Summary'!$G$21:$G$120,(MATCH(C228,'3 - Land Summary'!$C$21:$C$120,0))),"")</f>
        <v/>
      </c>
      <c r="I228" s="669" t="str">
        <f>IFERROR(INDEX('3 - Land Summary'!$I$21:$I$120,(MATCH(C228,'3 - Land Summary'!$C$21:$C$120,0))),"")</f>
        <v/>
      </c>
      <c r="J228" s="669" t="str">
        <f t="shared" si="10"/>
        <v/>
      </c>
      <c r="K228" s="670" t="str">
        <f t="shared" si="12"/>
        <v/>
      </c>
      <c r="L228" s="579"/>
      <c r="M228" s="579"/>
      <c r="N228" s="632"/>
      <c r="O228" s="582" t="str">
        <f>IFERROR(VLOOKUP(D228,'Species List'!$D$10:$E$46,2,FALSE)*J228,"")</f>
        <v/>
      </c>
      <c r="P228" s="583" t="str">
        <f>IFERROR(VLOOKUP(D228,'Species List'!$D$51:$E$89,2,FALSE)*J228,"")</f>
        <v/>
      </c>
      <c r="Q228" s="583" t="str">
        <f>IFERROR(VLOOKUP(D228,'Species List'!$D$95:$E$102,2,FALSE)*J228,"")</f>
        <v/>
      </c>
      <c r="R228" s="583" t="str">
        <f>IFERROR(VLOOKUP(D228,'Species List'!$I$10:$J$11,2,FALSE)*J228,"")</f>
        <v/>
      </c>
      <c r="S228" s="584" t="str">
        <f>IFERROR(VLOOKUP(D228,'Species List'!$I$16:$J$61,2,FALSE)*J228,"")</f>
        <v/>
      </c>
      <c r="T228" s="584" t="str">
        <f>IFERROR(VLOOKUP(D228,'Species List'!$I$66:$J$66,2,FALSE)*J228,"")</f>
        <v/>
      </c>
      <c r="U228" s="584" t="str">
        <f>IFERROR(VLOOKUP(D228,'Species List'!$I$71:$J$82,2,FALSE)*J228,"")</f>
        <v/>
      </c>
      <c r="V228" s="585">
        <f t="shared" si="11"/>
        <v>0</v>
      </c>
      <c r="W228" s="534"/>
      <c r="X228" s="534"/>
      <c r="Y228" s="534"/>
      <c r="Z228" s="534"/>
      <c r="AA228" s="534"/>
      <c r="AB228" s="534"/>
      <c r="AC228" s="659" t="str">
        <f>IFERROR(INDEX('3 - Land Summary'!$B$21:$B$120,(MATCH(AD228,'3 - Land Summary'!$C$21:$C$120,0))),"")</f>
        <v/>
      </c>
      <c r="AD228" s="629"/>
      <c r="AE228" s="586"/>
      <c r="AF228" s="587"/>
      <c r="AG228" s="586"/>
    </row>
    <row r="229" spans="2:33" ht="30" customHeight="1" x14ac:dyDescent="0.2">
      <c r="B229" s="668" t="str">
        <f>IFERROR(INDEX('3 - Land Summary'!$B$21:$B$120,(MATCH('4 - Species Breakdown'!$V229,'3 - Land Summary'!$C$21:$C$120,0))),"")</f>
        <v/>
      </c>
      <c r="C229" s="632"/>
      <c r="D229" s="579"/>
      <c r="E229" s="676" t="str">
        <f>IF(OR(COUNTIF('Look Up Data'!$D$149:$D$203,D229),COUNTIF('Look Up Data'!$D$149:$D$203,AE229)),"YES","NO")</f>
        <v>NO</v>
      </c>
      <c r="F229" s="580"/>
      <c r="G229" s="581"/>
      <c r="H229" s="669" t="str">
        <f>IFERROR(INDEX('3 - Land Summary'!$G$21:$G$120,(MATCH(C229,'3 - Land Summary'!$C$21:$C$120,0))),"")</f>
        <v/>
      </c>
      <c r="I229" s="669" t="str">
        <f>IFERROR(INDEX('3 - Land Summary'!$I$21:$I$120,(MATCH(C229,'3 - Land Summary'!$C$21:$C$120,0))),"")</f>
        <v/>
      </c>
      <c r="J229" s="669" t="str">
        <f t="shared" si="10"/>
        <v/>
      </c>
      <c r="K229" s="670" t="str">
        <f t="shared" si="12"/>
        <v/>
      </c>
      <c r="L229" s="579"/>
      <c r="M229" s="579"/>
      <c r="N229" s="632"/>
      <c r="O229" s="582" t="str">
        <f>IFERROR(VLOOKUP(D229,'Species List'!$D$10:$E$46,2,FALSE)*J229,"")</f>
        <v/>
      </c>
      <c r="P229" s="583" t="str">
        <f>IFERROR(VLOOKUP(D229,'Species List'!$D$51:$E$89,2,FALSE)*J229,"")</f>
        <v/>
      </c>
      <c r="Q229" s="583" t="str">
        <f>IFERROR(VLOOKUP(D229,'Species List'!$D$95:$E$102,2,FALSE)*J229,"")</f>
        <v/>
      </c>
      <c r="R229" s="583" t="str">
        <f>IFERROR(VLOOKUP(D229,'Species List'!$I$10:$J$11,2,FALSE)*J229,"")</f>
        <v/>
      </c>
      <c r="S229" s="584" t="str">
        <f>IFERROR(VLOOKUP(D229,'Species List'!$I$16:$J$61,2,FALSE)*J229,"")</f>
        <v/>
      </c>
      <c r="T229" s="584" t="str">
        <f>IFERROR(VLOOKUP(D229,'Species List'!$I$66:$J$66,2,FALSE)*J229,"")</f>
        <v/>
      </c>
      <c r="U229" s="584" t="str">
        <f>IFERROR(VLOOKUP(D229,'Species List'!$I$71:$J$82,2,FALSE)*J229,"")</f>
        <v/>
      </c>
      <c r="V229" s="585">
        <f t="shared" si="11"/>
        <v>0</v>
      </c>
      <c r="W229" s="534"/>
      <c r="X229" s="534"/>
      <c r="Y229" s="534"/>
      <c r="Z229" s="534"/>
      <c r="AA229" s="534"/>
      <c r="AB229" s="534"/>
      <c r="AC229" s="659" t="str">
        <f>IFERROR(INDEX('3 - Land Summary'!$B$21:$B$120,(MATCH(AD229,'3 - Land Summary'!$C$21:$C$120,0))),"")</f>
        <v/>
      </c>
      <c r="AD229" s="629"/>
      <c r="AE229" s="586"/>
      <c r="AF229" s="587"/>
      <c r="AG229" s="586"/>
    </row>
    <row r="230" spans="2:33" ht="30" customHeight="1" x14ac:dyDescent="0.2">
      <c r="B230" s="668" t="str">
        <f>IFERROR(INDEX('3 - Land Summary'!$B$21:$B$120,(MATCH('4 - Species Breakdown'!$V230,'3 - Land Summary'!$C$21:$C$120,0))),"")</f>
        <v/>
      </c>
      <c r="C230" s="632"/>
      <c r="D230" s="579"/>
      <c r="E230" s="676" t="str">
        <f>IF(OR(COUNTIF('Look Up Data'!$D$149:$D$203,D230),COUNTIF('Look Up Data'!$D$149:$D$203,AE230)),"YES","NO")</f>
        <v>NO</v>
      </c>
      <c r="F230" s="580"/>
      <c r="G230" s="581"/>
      <c r="H230" s="669" t="str">
        <f>IFERROR(INDEX('3 - Land Summary'!$G$21:$G$120,(MATCH(C230,'3 - Land Summary'!$C$21:$C$120,0))),"")</f>
        <v/>
      </c>
      <c r="I230" s="669" t="str">
        <f>IFERROR(INDEX('3 - Land Summary'!$I$21:$I$120,(MATCH(C230,'3 - Land Summary'!$C$21:$C$120,0))),"")</f>
        <v/>
      </c>
      <c r="J230" s="669" t="str">
        <f t="shared" si="10"/>
        <v/>
      </c>
      <c r="K230" s="670" t="str">
        <f t="shared" si="12"/>
        <v/>
      </c>
      <c r="L230" s="579"/>
      <c r="M230" s="579"/>
      <c r="N230" s="632"/>
      <c r="O230" s="582" t="str">
        <f>IFERROR(VLOOKUP(D230,'Species List'!$D$10:$E$46,2,FALSE)*J230,"")</f>
        <v/>
      </c>
      <c r="P230" s="583" t="str">
        <f>IFERROR(VLOOKUP(D230,'Species List'!$D$51:$E$89,2,FALSE)*J230,"")</f>
        <v/>
      </c>
      <c r="Q230" s="583" t="str">
        <f>IFERROR(VLOOKUP(D230,'Species List'!$D$95:$E$102,2,FALSE)*J230,"")</f>
        <v/>
      </c>
      <c r="R230" s="583" t="str">
        <f>IFERROR(VLOOKUP(D230,'Species List'!$I$10:$J$11,2,FALSE)*J230,"")</f>
        <v/>
      </c>
      <c r="S230" s="584" t="str">
        <f>IFERROR(VLOOKUP(D230,'Species List'!$I$16:$J$61,2,FALSE)*J230,"")</f>
        <v/>
      </c>
      <c r="T230" s="584" t="str">
        <f>IFERROR(VLOOKUP(D230,'Species List'!$I$66:$J$66,2,FALSE)*J230,"")</f>
        <v/>
      </c>
      <c r="U230" s="584" t="str">
        <f>IFERROR(VLOOKUP(D230,'Species List'!$I$71:$J$82,2,FALSE)*J230,"")</f>
        <v/>
      </c>
      <c r="V230" s="585">
        <f t="shared" si="11"/>
        <v>0</v>
      </c>
      <c r="W230" s="534"/>
      <c r="X230" s="534"/>
      <c r="Y230" s="534"/>
      <c r="Z230" s="534"/>
      <c r="AA230" s="534"/>
      <c r="AB230" s="534"/>
      <c r="AC230" s="659" t="str">
        <f>IFERROR(INDEX('3 - Land Summary'!$B$21:$B$120,(MATCH(AD230,'3 - Land Summary'!$C$21:$C$120,0))),"")</f>
        <v/>
      </c>
      <c r="AD230" s="629"/>
      <c r="AE230" s="586"/>
      <c r="AF230" s="587"/>
      <c r="AG230" s="586"/>
    </row>
    <row r="231" spans="2:33" ht="30" customHeight="1" x14ac:dyDescent="0.2">
      <c r="B231" s="668" t="str">
        <f>IFERROR(INDEX('3 - Land Summary'!$B$21:$B$120,(MATCH('4 - Species Breakdown'!$V231,'3 - Land Summary'!$C$21:$C$120,0))),"")</f>
        <v/>
      </c>
      <c r="C231" s="632"/>
      <c r="D231" s="579"/>
      <c r="E231" s="676" t="str">
        <f>IF(OR(COUNTIF('Look Up Data'!$D$149:$D$203,D231),COUNTIF('Look Up Data'!$D$149:$D$203,AE231)),"YES","NO")</f>
        <v>NO</v>
      </c>
      <c r="F231" s="580"/>
      <c r="G231" s="581"/>
      <c r="H231" s="669" t="str">
        <f>IFERROR(INDEX('3 - Land Summary'!$G$21:$G$120,(MATCH(C231,'3 - Land Summary'!$C$21:$C$120,0))),"")</f>
        <v/>
      </c>
      <c r="I231" s="669" t="str">
        <f>IFERROR(INDEX('3 - Land Summary'!$I$21:$I$120,(MATCH(C231,'3 - Land Summary'!$C$21:$C$120,0))),"")</f>
        <v/>
      </c>
      <c r="J231" s="669" t="str">
        <f t="shared" si="10"/>
        <v/>
      </c>
      <c r="K231" s="670" t="str">
        <f t="shared" si="12"/>
        <v/>
      </c>
      <c r="L231" s="579"/>
      <c r="M231" s="579"/>
      <c r="N231" s="632"/>
      <c r="O231" s="582" t="str">
        <f>IFERROR(VLOOKUP(D231,'Species List'!$D$10:$E$46,2,FALSE)*J231,"")</f>
        <v/>
      </c>
      <c r="P231" s="583" t="str">
        <f>IFERROR(VLOOKUP(D231,'Species List'!$D$51:$E$89,2,FALSE)*J231,"")</f>
        <v/>
      </c>
      <c r="Q231" s="583" t="str">
        <f>IFERROR(VLOOKUP(D231,'Species List'!$D$95:$E$102,2,FALSE)*J231,"")</f>
        <v/>
      </c>
      <c r="R231" s="583" t="str">
        <f>IFERROR(VLOOKUP(D231,'Species List'!$I$10:$J$11,2,FALSE)*J231,"")</f>
        <v/>
      </c>
      <c r="S231" s="584" t="str">
        <f>IFERROR(VLOOKUP(D231,'Species List'!$I$16:$J$61,2,FALSE)*J231,"")</f>
        <v/>
      </c>
      <c r="T231" s="584" t="str">
        <f>IFERROR(VLOOKUP(D231,'Species List'!$I$66:$J$66,2,FALSE)*J231,"")</f>
        <v/>
      </c>
      <c r="U231" s="584" t="str">
        <f>IFERROR(VLOOKUP(D231,'Species List'!$I$71:$J$82,2,FALSE)*J231,"")</f>
        <v/>
      </c>
      <c r="V231" s="585">
        <f t="shared" si="11"/>
        <v>0</v>
      </c>
      <c r="W231" s="534"/>
      <c r="X231" s="534"/>
      <c r="Y231" s="534"/>
      <c r="Z231" s="534"/>
      <c r="AA231" s="534"/>
      <c r="AB231" s="534"/>
      <c r="AC231" s="659" t="str">
        <f>IFERROR(INDEX('3 - Land Summary'!$B$21:$B$120,(MATCH(AD231,'3 - Land Summary'!$C$21:$C$120,0))),"")</f>
        <v/>
      </c>
      <c r="AD231" s="629"/>
      <c r="AE231" s="586"/>
      <c r="AF231" s="587"/>
      <c r="AG231" s="586"/>
    </row>
    <row r="232" spans="2:33" ht="30" customHeight="1" x14ac:dyDescent="0.2">
      <c r="B232" s="668" t="str">
        <f>IFERROR(INDEX('3 - Land Summary'!$B$21:$B$120,(MATCH('4 - Species Breakdown'!$V232,'3 - Land Summary'!$C$21:$C$120,0))),"")</f>
        <v/>
      </c>
      <c r="C232" s="632"/>
      <c r="D232" s="579"/>
      <c r="E232" s="676" t="str">
        <f>IF(OR(COUNTIF('Look Up Data'!$D$149:$D$203,D232),COUNTIF('Look Up Data'!$D$149:$D$203,AE232)),"YES","NO")</f>
        <v>NO</v>
      </c>
      <c r="F232" s="580"/>
      <c r="G232" s="581"/>
      <c r="H232" s="669" t="str">
        <f>IFERROR(INDEX('3 - Land Summary'!$G$21:$G$120,(MATCH(C232,'3 - Land Summary'!$C$21:$C$120,0))),"")</f>
        <v/>
      </c>
      <c r="I232" s="669" t="str">
        <f>IFERROR(INDEX('3 - Land Summary'!$I$21:$I$120,(MATCH(C232,'3 - Land Summary'!$C$21:$C$120,0))),"")</f>
        <v/>
      </c>
      <c r="J232" s="669" t="str">
        <f t="shared" si="10"/>
        <v/>
      </c>
      <c r="K232" s="670" t="str">
        <f t="shared" si="12"/>
        <v/>
      </c>
      <c r="L232" s="579"/>
      <c r="M232" s="579"/>
      <c r="N232" s="632"/>
      <c r="O232" s="582" t="str">
        <f>IFERROR(VLOOKUP(D232,'Species List'!$D$10:$E$46,2,FALSE)*J232,"")</f>
        <v/>
      </c>
      <c r="P232" s="583" t="str">
        <f>IFERROR(VLOOKUP(D232,'Species List'!$D$51:$E$89,2,FALSE)*J232,"")</f>
        <v/>
      </c>
      <c r="Q232" s="583" t="str">
        <f>IFERROR(VLOOKUP(D232,'Species List'!$D$95:$E$102,2,FALSE)*J232,"")</f>
        <v/>
      </c>
      <c r="R232" s="583" t="str">
        <f>IFERROR(VLOOKUP(D232,'Species List'!$I$10:$J$11,2,FALSE)*J232,"")</f>
        <v/>
      </c>
      <c r="S232" s="584" t="str">
        <f>IFERROR(VLOOKUP(D232,'Species List'!$I$16:$J$61,2,FALSE)*J232,"")</f>
        <v/>
      </c>
      <c r="T232" s="584" t="str">
        <f>IFERROR(VLOOKUP(D232,'Species List'!$I$66:$J$66,2,FALSE)*J232,"")</f>
        <v/>
      </c>
      <c r="U232" s="584" t="str">
        <f>IFERROR(VLOOKUP(D232,'Species List'!$I$71:$J$82,2,FALSE)*J232,"")</f>
        <v/>
      </c>
      <c r="V232" s="585">
        <f t="shared" si="11"/>
        <v>0</v>
      </c>
      <c r="W232" s="534"/>
      <c r="X232" s="534"/>
      <c r="Y232" s="534"/>
      <c r="Z232" s="534"/>
      <c r="AA232" s="534"/>
      <c r="AB232" s="534"/>
      <c r="AC232" s="659" t="str">
        <f>IFERROR(INDEX('3 - Land Summary'!$B$21:$B$120,(MATCH(AD232,'3 - Land Summary'!$C$21:$C$120,0))),"")</f>
        <v/>
      </c>
      <c r="AD232" s="629"/>
      <c r="AE232" s="586"/>
      <c r="AF232" s="587"/>
      <c r="AG232" s="586"/>
    </row>
    <row r="233" spans="2:33" ht="30" customHeight="1" x14ac:dyDescent="0.2">
      <c r="B233" s="668" t="str">
        <f>IFERROR(INDEX('3 - Land Summary'!$B$21:$B$120,(MATCH('4 - Species Breakdown'!$V233,'3 - Land Summary'!$C$21:$C$120,0))),"")</f>
        <v/>
      </c>
      <c r="C233" s="632"/>
      <c r="D233" s="579"/>
      <c r="E233" s="676" t="str">
        <f>IF(OR(COUNTIF('Look Up Data'!$D$149:$D$203,D233),COUNTIF('Look Up Data'!$D$149:$D$203,AE233)),"YES","NO")</f>
        <v>NO</v>
      </c>
      <c r="F233" s="580"/>
      <c r="G233" s="581"/>
      <c r="H233" s="669" t="str">
        <f>IFERROR(INDEX('3 - Land Summary'!$G$21:$G$120,(MATCH(C233,'3 - Land Summary'!$C$21:$C$120,0))),"")</f>
        <v/>
      </c>
      <c r="I233" s="669" t="str">
        <f>IFERROR(INDEX('3 - Land Summary'!$I$21:$I$120,(MATCH(C233,'3 - Land Summary'!$C$21:$C$120,0))),"")</f>
        <v/>
      </c>
      <c r="J233" s="669" t="str">
        <f t="shared" si="10"/>
        <v/>
      </c>
      <c r="K233" s="670" t="str">
        <f t="shared" si="12"/>
        <v/>
      </c>
      <c r="L233" s="579"/>
      <c r="M233" s="579"/>
      <c r="N233" s="632"/>
      <c r="O233" s="582" t="str">
        <f>IFERROR(VLOOKUP(D233,'Species List'!$D$10:$E$46,2,FALSE)*J233,"")</f>
        <v/>
      </c>
      <c r="P233" s="583" t="str">
        <f>IFERROR(VLOOKUP(D233,'Species List'!$D$51:$E$89,2,FALSE)*J233,"")</f>
        <v/>
      </c>
      <c r="Q233" s="583" t="str">
        <f>IFERROR(VLOOKUP(D233,'Species List'!$D$95:$E$102,2,FALSE)*J233,"")</f>
        <v/>
      </c>
      <c r="R233" s="583" t="str">
        <f>IFERROR(VLOOKUP(D233,'Species List'!$I$10:$J$11,2,FALSE)*J233,"")</f>
        <v/>
      </c>
      <c r="S233" s="584" t="str">
        <f>IFERROR(VLOOKUP(D233,'Species List'!$I$16:$J$61,2,FALSE)*J233,"")</f>
        <v/>
      </c>
      <c r="T233" s="584" t="str">
        <f>IFERROR(VLOOKUP(D233,'Species List'!$I$66:$J$66,2,FALSE)*J233,"")</f>
        <v/>
      </c>
      <c r="U233" s="584" t="str">
        <f>IFERROR(VLOOKUP(D233,'Species List'!$I$71:$J$82,2,FALSE)*J233,"")</f>
        <v/>
      </c>
      <c r="V233" s="585">
        <f t="shared" si="11"/>
        <v>0</v>
      </c>
      <c r="W233" s="534"/>
      <c r="X233" s="534"/>
      <c r="Y233" s="534"/>
      <c r="Z233" s="534"/>
      <c r="AA233" s="534"/>
      <c r="AB233" s="534"/>
      <c r="AC233" s="659" t="str">
        <f>IFERROR(INDEX('3 - Land Summary'!$B$21:$B$120,(MATCH(AD233,'3 - Land Summary'!$C$21:$C$120,0))),"")</f>
        <v/>
      </c>
      <c r="AD233" s="629"/>
      <c r="AE233" s="586"/>
      <c r="AF233" s="587"/>
      <c r="AG233" s="586"/>
    </row>
    <row r="234" spans="2:33" ht="30" customHeight="1" x14ac:dyDescent="0.2">
      <c r="B234" s="668" t="str">
        <f>IFERROR(INDEX('3 - Land Summary'!$B$21:$B$120,(MATCH('4 - Species Breakdown'!$V234,'3 - Land Summary'!$C$21:$C$120,0))),"")</f>
        <v/>
      </c>
      <c r="C234" s="632"/>
      <c r="D234" s="579"/>
      <c r="E234" s="676" t="str">
        <f>IF(OR(COUNTIF('Look Up Data'!$D$149:$D$203,D234),COUNTIF('Look Up Data'!$D$149:$D$203,AE234)),"YES","NO")</f>
        <v>NO</v>
      </c>
      <c r="F234" s="580"/>
      <c r="G234" s="581"/>
      <c r="H234" s="669" t="str">
        <f>IFERROR(INDEX('3 - Land Summary'!$G$21:$G$120,(MATCH(C234,'3 - Land Summary'!$C$21:$C$120,0))),"")</f>
        <v/>
      </c>
      <c r="I234" s="669" t="str">
        <f>IFERROR(INDEX('3 - Land Summary'!$I$21:$I$120,(MATCH(C234,'3 - Land Summary'!$C$21:$C$120,0))),"")</f>
        <v/>
      </c>
      <c r="J234" s="669" t="str">
        <f t="shared" si="10"/>
        <v/>
      </c>
      <c r="K234" s="670" t="str">
        <f t="shared" si="12"/>
        <v/>
      </c>
      <c r="L234" s="579"/>
      <c r="M234" s="579"/>
      <c r="N234" s="632"/>
      <c r="O234" s="582" t="str">
        <f>IFERROR(VLOOKUP(D234,'Species List'!$D$10:$E$46,2,FALSE)*J234,"")</f>
        <v/>
      </c>
      <c r="P234" s="583" t="str">
        <f>IFERROR(VLOOKUP(D234,'Species List'!$D$51:$E$89,2,FALSE)*J234,"")</f>
        <v/>
      </c>
      <c r="Q234" s="583" t="str">
        <f>IFERROR(VLOOKUP(D234,'Species List'!$D$95:$E$102,2,FALSE)*J234,"")</f>
        <v/>
      </c>
      <c r="R234" s="583" t="str">
        <f>IFERROR(VLOOKUP(D234,'Species List'!$I$10:$J$11,2,FALSE)*J234,"")</f>
        <v/>
      </c>
      <c r="S234" s="584" t="str">
        <f>IFERROR(VLOOKUP(D234,'Species List'!$I$16:$J$61,2,FALSE)*J234,"")</f>
        <v/>
      </c>
      <c r="T234" s="584" t="str">
        <f>IFERROR(VLOOKUP(D234,'Species List'!$I$66:$J$66,2,FALSE)*J234,"")</f>
        <v/>
      </c>
      <c r="U234" s="584" t="str">
        <f>IFERROR(VLOOKUP(D234,'Species List'!$I$71:$J$82,2,FALSE)*J234,"")</f>
        <v/>
      </c>
      <c r="V234" s="585">
        <f t="shared" si="11"/>
        <v>0</v>
      </c>
      <c r="W234" s="534"/>
      <c r="X234" s="534"/>
      <c r="Y234" s="534"/>
      <c r="Z234" s="534"/>
      <c r="AA234" s="534"/>
      <c r="AB234" s="534"/>
      <c r="AC234" s="659" t="str">
        <f>IFERROR(INDEX('3 - Land Summary'!$B$21:$B$120,(MATCH(AD234,'3 - Land Summary'!$C$21:$C$120,0))),"")</f>
        <v/>
      </c>
      <c r="AD234" s="629"/>
      <c r="AE234" s="586"/>
      <c r="AF234" s="587"/>
      <c r="AG234" s="586"/>
    </row>
    <row r="235" spans="2:33" ht="30" customHeight="1" x14ac:dyDescent="0.2">
      <c r="B235" s="668" t="str">
        <f>IFERROR(INDEX('3 - Land Summary'!$B$21:$B$120,(MATCH('4 - Species Breakdown'!$V235,'3 - Land Summary'!$C$21:$C$120,0))),"")</f>
        <v/>
      </c>
      <c r="C235" s="632"/>
      <c r="D235" s="579"/>
      <c r="E235" s="676" t="str">
        <f>IF(OR(COUNTIF('Look Up Data'!$D$149:$D$203,D235),COUNTIF('Look Up Data'!$D$149:$D$203,AE235)),"YES","NO")</f>
        <v>NO</v>
      </c>
      <c r="F235" s="580"/>
      <c r="G235" s="581"/>
      <c r="H235" s="669" t="str">
        <f>IFERROR(INDEX('3 - Land Summary'!$G$21:$G$120,(MATCH(C235,'3 - Land Summary'!$C$21:$C$120,0))),"")</f>
        <v/>
      </c>
      <c r="I235" s="669" t="str">
        <f>IFERROR(INDEX('3 - Land Summary'!$I$21:$I$120,(MATCH(C235,'3 - Land Summary'!$C$21:$C$120,0))),"")</f>
        <v/>
      </c>
      <c r="J235" s="669" t="str">
        <f t="shared" si="10"/>
        <v/>
      </c>
      <c r="K235" s="670" t="str">
        <f t="shared" si="12"/>
        <v/>
      </c>
      <c r="L235" s="579"/>
      <c r="M235" s="579"/>
      <c r="N235" s="632"/>
      <c r="O235" s="582" t="str">
        <f>IFERROR(VLOOKUP(D235,'Species List'!$D$10:$E$46,2,FALSE)*J235,"")</f>
        <v/>
      </c>
      <c r="P235" s="583" t="str">
        <f>IFERROR(VLOOKUP(D235,'Species List'!$D$51:$E$89,2,FALSE)*J235,"")</f>
        <v/>
      </c>
      <c r="Q235" s="583" t="str">
        <f>IFERROR(VLOOKUP(D235,'Species List'!$D$95:$E$102,2,FALSE)*J235,"")</f>
        <v/>
      </c>
      <c r="R235" s="583" t="str">
        <f>IFERROR(VLOOKUP(D235,'Species List'!$I$10:$J$11,2,FALSE)*J235,"")</f>
        <v/>
      </c>
      <c r="S235" s="584" t="str">
        <f>IFERROR(VLOOKUP(D235,'Species List'!$I$16:$J$61,2,FALSE)*J235,"")</f>
        <v/>
      </c>
      <c r="T235" s="584" t="str">
        <f>IFERROR(VLOOKUP(D235,'Species List'!$I$66:$J$66,2,FALSE)*J235,"")</f>
        <v/>
      </c>
      <c r="U235" s="584" t="str">
        <f>IFERROR(VLOOKUP(D235,'Species List'!$I$71:$J$82,2,FALSE)*J235,"")</f>
        <v/>
      </c>
      <c r="V235" s="585">
        <f t="shared" si="11"/>
        <v>0</v>
      </c>
      <c r="W235" s="534"/>
      <c r="X235" s="534"/>
      <c r="Y235" s="534"/>
      <c r="Z235" s="534"/>
      <c r="AA235" s="534"/>
      <c r="AB235" s="534"/>
      <c r="AC235" s="659" t="str">
        <f>IFERROR(INDEX('3 - Land Summary'!$B$21:$B$120,(MATCH(AD235,'3 - Land Summary'!$C$21:$C$120,0))),"")</f>
        <v/>
      </c>
      <c r="AD235" s="629"/>
      <c r="AE235" s="586"/>
      <c r="AF235" s="587"/>
      <c r="AG235" s="586"/>
    </row>
    <row r="236" spans="2:33" ht="30" customHeight="1" x14ac:dyDescent="0.2">
      <c r="B236" s="668" t="str">
        <f>IFERROR(INDEX('3 - Land Summary'!$B$21:$B$120,(MATCH('4 - Species Breakdown'!$V236,'3 - Land Summary'!$C$21:$C$120,0))),"")</f>
        <v/>
      </c>
      <c r="C236" s="632"/>
      <c r="D236" s="579"/>
      <c r="E236" s="676" t="str">
        <f>IF(OR(COUNTIF('Look Up Data'!$D$149:$D$203,D236),COUNTIF('Look Up Data'!$D$149:$D$203,AE236)),"YES","NO")</f>
        <v>NO</v>
      </c>
      <c r="F236" s="580"/>
      <c r="G236" s="581"/>
      <c r="H236" s="669" t="str">
        <f>IFERROR(INDEX('3 - Land Summary'!$G$21:$G$120,(MATCH(C236,'3 - Land Summary'!$C$21:$C$120,0))),"")</f>
        <v/>
      </c>
      <c r="I236" s="669" t="str">
        <f>IFERROR(INDEX('3 - Land Summary'!$I$21:$I$120,(MATCH(C236,'3 - Land Summary'!$C$21:$C$120,0))),"")</f>
        <v/>
      </c>
      <c r="J236" s="669" t="str">
        <f t="shared" si="10"/>
        <v/>
      </c>
      <c r="K236" s="670" t="str">
        <f t="shared" si="12"/>
        <v/>
      </c>
      <c r="L236" s="579"/>
      <c r="M236" s="579"/>
      <c r="N236" s="632"/>
      <c r="O236" s="582" t="str">
        <f>IFERROR(VLOOKUP(D236,'Species List'!$D$10:$E$46,2,FALSE)*J236,"")</f>
        <v/>
      </c>
      <c r="P236" s="583" t="str">
        <f>IFERROR(VLOOKUP(D236,'Species List'!$D$51:$E$89,2,FALSE)*J236,"")</f>
        <v/>
      </c>
      <c r="Q236" s="583" t="str">
        <f>IFERROR(VLOOKUP(D236,'Species List'!$D$95:$E$102,2,FALSE)*J236,"")</f>
        <v/>
      </c>
      <c r="R236" s="583" t="str">
        <f>IFERROR(VLOOKUP(D236,'Species List'!$I$10:$J$11,2,FALSE)*J236,"")</f>
        <v/>
      </c>
      <c r="S236" s="584" t="str">
        <f>IFERROR(VLOOKUP(D236,'Species List'!$I$16:$J$61,2,FALSE)*J236,"")</f>
        <v/>
      </c>
      <c r="T236" s="584" t="str">
        <f>IFERROR(VLOOKUP(D236,'Species List'!$I$66:$J$66,2,FALSE)*J236,"")</f>
        <v/>
      </c>
      <c r="U236" s="584" t="str">
        <f>IFERROR(VLOOKUP(D236,'Species List'!$I$71:$J$82,2,FALSE)*J236,"")</f>
        <v/>
      </c>
      <c r="V236" s="585">
        <f t="shared" si="11"/>
        <v>0</v>
      </c>
      <c r="W236" s="534"/>
      <c r="X236" s="534"/>
      <c r="Y236" s="534"/>
      <c r="Z236" s="534"/>
      <c r="AA236" s="534"/>
      <c r="AB236" s="534"/>
      <c r="AC236" s="659" t="str">
        <f>IFERROR(INDEX('3 - Land Summary'!$B$21:$B$120,(MATCH(AD236,'3 - Land Summary'!$C$21:$C$120,0))),"")</f>
        <v/>
      </c>
      <c r="AD236" s="629"/>
      <c r="AE236" s="586"/>
      <c r="AF236" s="587"/>
      <c r="AG236" s="586"/>
    </row>
    <row r="237" spans="2:33" ht="30" customHeight="1" x14ac:dyDescent="0.2">
      <c r="B237" s="668" t="str">
        <f>IFERROR(INDEX('3 - Land Summary'!$B$21:$B$120,(MATCH('4 - Species Breakdown'!$V237,'3 - Land Summary'!$C$21:$C$120,0))),"")</f>
        <v/>
      </c>
      <c r="C237" s="632"/>
      <c r="D237" s="579"/>
      <c r="E237" s="676" t="str">
        <f>IF(OR(COUNTIF('Look Up Data'!$D$149:$D$203,D237),COUNTIF('Look Up Data'!$D$149:$D$203,AE237)),"YES","NO")</f>
        <v>NO</v>
      </c>
      <c r="F237" s="580"/>
      <c r="G237" s="581"/>
      <c r="H237" s="669" t="str">
        <f>IFERROR(INDEX('3 - Land Summary'!$G$21:$G$120,(MATCH(C237,'3 - Land Summary'!$C$21:$C$120,0))),"")</f>
        <v/>
      </c>
      <c r="I237" s="669" t="str">
        <f>IFERROR(INDEX('3 - Land Summary'!$I$21:$I$120,(MATCH(C237,'3 - Land Summary'!$C$21:$C$120,0))),"")</f>
        <v/>
      </c>
      <c r="J237" s="669" t="str">
        <f t="shared" si="10"/>
        <v/>
      </c>
      <c r="K237" s="670" t="str">
        <f t="shared" si="12"/>
        <v/>
      </c>
      <c r="L237" s="579"/>
      <c r="M237" s="579"/>
      <c r="N237" s="632"/>
      <c r="O237" s="582" t="str">
        <f>IFERROR(VLOOKUP(D237,'Species List'!$D$10:$E$46,2,FALSE)*J237,"")</f>
        <v/>
      </c>
      <c r="P237" s="583" t="str">
        <f>IFERROR(VLOOKUP(D237,'Species List'!$D$51:$E$89,2,FALSE)*J237,"")</f>
        <v/>
      </c>
      <c r="Q237" s="583" t="str">
        <f>IFERROR(VLOOKUP(D237,'Species List'!$D$95:$E$102,2,FALSE)*J237,"")</f>
        <v/>
      </c>
      <c r="R237" s="583" t="str">
        <f>IFERROR(VLOOKUP(D237,'Species List'!$I$10:$J$11,2,FALSE)*J237,"")</f>
        <v/>
      </c>
      <c r="S237" s="584" t="str">
        <f>IFERROR(VLOOKUP(D237,'Species List'!$I$16:$J$61,2,FALSE)*J237,"")</f>
        <v/>
      </c>
      <c r="T237" s="584" t="str">
        <f>IFERROR(VLOOKUP(D237,'Species List'!$I$66:$J$66,2,FALSE)*J237,"")</f>
        <v/>
      </c>
      <c r="U237" s="584" t="str">
        <f>IFERROR(VLOOKUP(D237,'Species List'!$I$71:$J$82,2,FALSE)*J237,"")</f>
        <v/>
      </c>
      <c r="V237" s="585">
        <f t="shared" si="11"/>
        <v>0</v>
      </c>
      <c r="W237" s="534"/>
      <c r="X237" s="534"/>
      <c r="Y237" s="534"/>
      <c r="Z237" s="534"/>
      <c r="AA237" s="534"/>
      <c r="AB237" s="534"/>
      <c r="AC237" s="659" t="str">
        <f>IFERROR(INDEX('3 - Land Summary'!$B$21:$B$120,(MATCH(AD237,'3 - Land Summary'!$C$21:$C$120,0))),"")</f>
        <v/>
      </c>
      <c r="AD237" s="629"/>
      <c r="AE237" s="586"/>
      <c r="AF237" s="587"/>
      <c r="AG237" s="586"/>
    </row>
    <row r="238" spans="2:33" ht="30" customHeight="1" x14ac:dyDescent="0.2">
      <c r="B238" s="668" t="str">
        <f>IFERROR(INDEX('3 - Land Summary'!$B$21:$B$120,(MATCH('4 - Species Breakdown'!$V238,'3 - Land Summary'!$C$21:$C$120,0))),"")</f>
        <v/>
      </c>
      <c r="C238" s="632"/>
      <c r="D238" s="579"/>
      <c r="E238" s="676" t="str">
        <f>IF(OR(COUNTIF('Look Up Data'!$D$149:$D$203,D238),COUNTIF('Look Up Data'!$D$149:$D$203,AE238)),"YES","NO")</f>
        <v>NO</v>
      </c>
      <c r="F238" s="580"/>
      <c r="G238" s="581"/>
      <c r="H238" s="669" t="str">
        <f>IFERROR(INDEX('3 - Land Summary'!$G$21:$G$120,(MATCH(C238,'3 - Land Summary'!$C$21:$C$120,0))),"")</f>
        <v/>
      </c>
      <c r="I238" s="669" t="str">
        <f>IFERROR(INDEX('3 - Land Summary'!$I$21:$I$120,(MATCH(C238,'3 - Land Summary'!$C$21:$C$120,0))),"")</f>
        <v/>
      </c>
      <c r="J238" s="669" t="str">
        <f t="shared" si="10"/>
        <v/>
      </c>
      <c r="K238" s="670" t="str">
        <f t="shared" si="12"/>
        <v/>
      </c>
      <c r="L238" s="579"/>
      <c r="M238" s="579"/>
      <c r="N238" s="632"/>
      <c r="O238" s="582" t="str">
        <f>IFERROR(VLOOKUP(D238,'Species List'!$D$10:$E$46,2,FALSE)*J238,"")</f>
        <v/>
      </c>
      <c r="P238" s="583" t="str">
        <f>IFERROR(VLOOKUP(D238,'Species List'!$D$51:$E$89,2,FALSE)*J238,"")</f>
        <v/>
      </c>
      <c r="Q238" s="583" t="str">
        <f>IFERROR(VLOOKUP(D238,'Species List'!$D$95:$E$102,2,FALSE)*J238,"")</f>
        <v/>
      </c>
      <c r="R238" s="583" t="str">
        <f>IFERROR(VLOOKUP(D238,'Species List'!$I$10:$J$11,2,FALSE)*J238,"")</f>
        <v/>
      </c>
      <c r="S238" s="584" t="str">
        <f>IFERROR(VLOOKUP(D238,'Species List'!$I$16:$J$61,2,FALSE)*J238,"")</f>
        <v/>
      </c>
      <c r="T238" s="584" t="str">
        <f>IFERROR(VLOOKUP(D238,'Species List'!$I$66:$J$66,2,FALSE)*J238,"")</f>
        <v/>
      </c>
      <c r="U238" s="584" t="str">
        <f>IFERROR(VLOOKUP(D238,'Species List'!$I$71:$J$82,2,FALSE)*J238,"")</f>
        <v/>
      </c>
      <c r="V238" s="585">
        <f t="shared" si="11"/>
        <v>0</v>
      </c>
      <c r="W238" s="534"/>
      <c r="X238" s="534"/>
      <c r="Y238" s="534"/>
      <c r="Z238" s="534"/>
      <c r="AA238" s="534"/>
      <c r="AB238" s="534"/>
      <c r="AC238" s="659" t="str">
        <f>IFERROR(INDEX('3 - Land Summary'!$B$21:$B$120,(MATCH(AD238,'3 - Land Summary'!$C$21:$C$120,0))),"")</f>
        <v/>
      </c>
      <c r="AD238" s="629"/>
      <c r="AE238" s="586"/>
      <c r="AF238" s="587"/>
      <c r="AG238" s="586"/>
    </row>
    <row r="239" spans="2:33" ht="30" customHeight="1" x14ac:dyDescent="0.2">
      <c r="B239" s="668" t="str">
        <f>IFERROR(INDEX('3 - Land Summary'!$B$21:$B$120,(MATCH('4 - Species Breakdown'!$V239,'3 - Land Summary'!$C$21:$C$120,0))),"")</f>
        <v/>
      </c>
      <c r="C239" s="632"/>
      <c r="D239" s="579"/>
      <c r="E239" s="676" t="str">
        <f>IF(OR(COUNTIF('Look Up Data'!$D$149:$D$203,D239),COUNTIF('Look Up Data'!$D$149:$D$203,AE239)),"YES","NO")</f>
        <v>NO</v>
      </c>
      <c r="F239" s="580"/>
      <c r="G239" s="581"/>
      <c r="H239" s="669" t="str">
        <f>IFERROR(INDEX('3 - Land Summary'!$G$21:$G$120,(MATCH(C239,'3 - Land Summary'!$C$21:$C$120,0))),"")</f>
        <v/>
      </c>
      <c r="I239" s="669" t="str">
        <f>IFERROR(INDEX('3 - Land Summary'!$I$21:$I$120,(MATCH(C239,'3 - Land Summary'!$C$21:$C$120,0))),"")</f>
        <v/>
      </c>
      <c r="J239" s="669" t="str">
        <f t="shared" si="10"/>
        <v/>
      </c>
      <c r="K239" s="670" t="str">
        <f t="shared" si="12"/>
        <v/>
      </c>
      <c r="L239" s="579"/>
      <c r="M239" s="579"/>
      <c r="N239" s="632"/>
      <c r="O239" s="582" t="str">
        <f>IFERROR(VLOOKUP(D239,'Species List'!$D$10:$E$46,2,FALSE)*J239,"")</f>
        <v/>
      </c>
      <c r="P239" s="583" t="str">
        <f>IFERROR(VLOOKUP(D239,'Species List'!$D$51:$E$89,2,FALSE)*J239,"")</f>
        <v/>
      </c>
      <c r="Q239" s="583" t="str">
        <f>IFERROR(VLOOKUP(D239,'Species List'!$D$95:$E$102,2,FALSE)*J239,"")</f>
        <v/>
      </c>
      <c r="R239" s="583" t="str">
        <f>IFERROR(VLOOKUP(D239,'Species List'!$I$10:$J$11,2,FALSE)*J239,"")</f>
        <v/>
      </c>
      <c r="S239" s="584" t="str">
        <f>IFERROR(VLOOKUP(D239,'Species List'!$I$16:$J$61,2,FALSE)*J239,"")</f>
        <v/>
      </c>
      <c r="T239" s="584" t="str">
        <f>IFERROR(VLOOKUP(D239,'Species List'!$I$66:$J$66,2,FALSE)*J239,"")</f>
        <v/>
      </c>
      <c r="U239" s="584" t="str">
        <f>IFERROR(VLOOKUP(D239,'Species List'!$I$71:$J$82,2,FALSE)*J239,"")</f>
        <v/>
      </c>
      <c r="V239" s="585">
        <f t="shared" si="11"/>
        <v>0</v>
      </c>
      <c r="W239" s="534"/>
      <c r="X239" s="534"/>
      <c r="Y239" s="534"/>
      <c r="Z239" s="534"/>
      <c r="AA239" s="534"/>
      <c r="AB239" s="534"/>
      <c r="AC239" s="659" t="str">
        <f>IFERROR(INDEX('3 - Land Summary'!$B$21:$B$120,(MATCH(AD239,'3 - Land Summary'!$C$21:$C$120,0))),"")</f>
        <v/>
      </c>
      <c r="AD239" s="629"/>
      <c r="AE239" s="586"/>
      <c r="AF239" s="587"/>
      <c r="AG239" s="586"/>
    </row>
    <row r="240" spans="2:33" ht="30" customHeight="1" x14ac:dyDescent="0.2">
      <c r="B240" s="668" t="str">
        <f>IFERROR(INDEX('3 - Land Summary'!$B$21:$B$120,(MATCH('4 - Species Breakdown'!$V240,'3 - Land Summary'!$C$21:$C$120,0))),"")</f>
        <v/>
      </c>
      <c r="C240" s="632"/>
      <c r="D240" s="579"/>
      <c r="E240" s="676" t="str">
        <f>IF(OR(COUNTIF('Look Up Data'!$D$149:$D$203,D240),COUNTIF('Look Up Data'!$D$149:$D$203,AE240)),"YES","NO")</f>
        <v>NO</v>
      </c>
      <c r="F240" s="580"/>
      <c r="G240" s="581"/>
      <c r="H240" s="669" t="str">
        <f>IFERROR(INDEX('3 - Land Summary'!$G$21:$G$120,(MATCH(C240,'3 - Land Summary'!$C$21:$C$120,0))),"")</f>
        <v/>
      </c>
      <c r="I240" s="669" t="str">
        <f>IFERROR(INDEX('3 - Land Summary'!$I$21:$I$120,(MATCH(C240,'3 - Land Summary'!$C$21:$C$120,0))),"")</f>
        <v/>
      </c>
      <c r="J240" s="669" t="str">
        <f t="shared" si="10"/>
        <v/>
      </c>
      <c r="K240" s="670" t="str">
        <f t="shared" si="12"/>
        <v/>
      </c>
      <c r="L240" s="579"/>
      <c r="M240" s="579"/>
      <c r="N240" s="632"/>
      <c r="O240" s="582" t="str">
        <f>IFERROR(VLOOKUP(D240,'Species List'!$D$10:$E$46,2,FALSE)*J240,"")</f>
        <v/>
      </c>
      <c r="P240" s="583" t="str">
        <f>IFERROR(VLOOKUP(D240,'Species List'!$D$51:$E$89,2,FALSE)*J240,"")</f>
        <v/>
      </c>
      <c r="Q240" s="583" t="str">
        <f>IFERROR(VLOOKUP(D240,'Species List'!$D$95:$E$102,2,FALSE)*J240,"")</f>
        <v/>
      </c>
      <c r="R240" s="583" t="str">
        <f>IFERROR(VLOOKUP(D240,'Species List'!$I$10:$J$11,2,FALSE)*J240,"")</f>
        <v/>
      </c>
      <c r="S240" s="584" t="str">
        <f>IFERROR(VLOOKUP(D240,'Species List'!$I$16:$J$61,2,FALSE)*J240,"")</f>
        <v/>
      </c>
      <c r="T240" s="584" t="str">
        <f>IFERROR(VLOOKUP(D240,'Species List'!$I$66:$J$66,2,FALSE)*J240,"")</f>
        <v/>
      </c>
      <c r="U240" s="584" t="str">
        <f>IFERROR(VLOOKUP(D240,'Species List'!$I$71:$J$82,2,FALSE)*J240,"")</f>
        <v/>
      </c>
      <c r="V240" s="585">
        <f t="shared" si="11"/>
        <v>0</v>
      </c>
      <c r="W240" s="534"/>
      <c r="X240" s="534"/>
      <c r="Y240" s="534"/>
      <c r="Z240" s="534"/>
      <c r="AA240" s="534"/>
      <c r="AB240" s="534"/>
      <c r="AC240" s="659" t="str">
        <f>IFERROR(INDEX('3 - Land Summary'!$B$21:$B$120,(MATCH(AD240,'3 - Land Summary'!$C$21:$C$120,0))),"")</f>
        <v/>
      </c>
      <c r="AD240" s="629"/>
      <c r="AE240" s="586"/>
      <c r="AF240" s="587"/>
      <c r="AG240" s="586"/>
    </row>
    <row r="241" spans="2:33" ht="30" customHeight="1" x14ac:dyDescent="0.2">
      <c r="B241" s="668" t="str">
        <f>IFERROR(INDEX('3 - Land Summary'!$B$21:$B$120,(MATCH('4 - Species Breakdown'!$V241,'3 - Land Summary'!$C$21:$C$120,0))),"")</f>
        <v/>
      </c>
      <c r="C241" s="632"/>
      <c r="D241" s="579"/>
      <c r="E241" s="676" t="str">
        <f>IF(OR(COUNTIF('Look Up Data'!$D$149:$D$203,D241),COUNTIF('Look Up Data'!$D$149:$D$203,AE241)),"YES","NO")</f>
        <v>NO</v>
      </c>
      <c r="F241" s="580"/>
      <c r="G241" s="581"/>
      <c r="H241" s="669" t="str">
        <f>IFERROR(INDEX('3 - Land Summary'!$G$21:$G$120,(MATCH(C241,'3 - Land Summary'!$C$21:$C$120,0))),"")</f>
        <v/>
      </c>
      <c r="I241" s="669" t="str">
        <f>IFERROR(INDEX('3 - Land Summary'!$I$21:$I$120,(MATCH(C241,'3 - Land Summary'!$C$21:$C$120,0))),"")</f>
        <v/>
      </c>
      <c r="J241" s="669" t="str">
        <f t="shared" si="10"/>
        <v/>
      </c>
      <c r="K241" s="670" t="str">
        <f t="shared" si="12"/>
        <v/>
      </c>
      <c r="L241" s="579"/>
      <c r="M241" s="579"/>
      <c r="N241" s="632"/>
      <c r="O241" s="582" t="str">
        <f>IFERROR(VLOOKUP(D241,'Species List'!$D$10:$E$46,2,FALSE)*J241,"")</f>
        <v/>
      </c>
      <c r="P241" s="583" t="str">
        <f>IFERROR(VLOOKUP(D241,'Species List'!$D$51:$E$89,2,FALSE)*J241,"")</f>
        <v/>
      </c>
      <c r="Q241" s="583" t="str">
        <f>IFERROR(VLOOKUP(D241,'Species List'!$D$95:$E$102,2,FALSE)*J241,"")</f>
        <v/>
      </c>
      <c r="R241" s="583" t="str">
        <f>IFERROR(VLOOKUP(D241,'Species List'!$I$10:$J$11,2,FALSE)*J241,"")</f>
        <v/>
      </c>
      <c r="S241" s="584" t="str">
        <f>IFERROR(VLOOKUP(D241,'Species List'!$I$16:$J$61,2,FALSE)*J241,"")</f>
        <v/>
      </c>
      <c r="T241" s="584" t="str">
        <f>IFERROR(VLOOKUP(D241,'Species List'!$I$66:$J$66,2,FALSE)*J241,"")</f>
        <v/>
      </c>
      <c r="U241" s="584" t="str">
        <f>IFERROR(VLOOKUP(D241,'Species List'!$I$71:$J$82,2,FALSE)*J241,"")</f>
        <v/>
      </c>
      <c r="V241" s="585">
        <f t="shared" si="11"/>
        <v>0</v>
      </c>
      <c r="W241" s="534"/>
      <c r="X241" s="534"/>
      <c r="Y241" s="534"/>
      <c r="Z241" s="534"/>
      <c r="AA241" s="534"/>
      <c r="AB241" s="534"/>
      <c r="AC241" s="659" t="str">
        <f>IFERROR(INDEX('3 - Land Summary'!$B$21:$B$120,(MATCH(AD241,'3 - Land Summary'!$C$21:$C$120,0))),"")</f>
        <v/>
      </c>
      <c r="AD241" s="629"/>
      <c r="AE241" s="586"/>
      <c r="AF241" s="587"/>
      <c r="AG241" s="586"/>
    </row>
    <row r="242" spans="2:33" ht="30" customHeight="1" x14ac:dyDescent="0.2">
      <c r="B242" s="668" t="str">
        <f>IFERROR(INDEX('3 - Land Summary'!$B$21:$B$120,(MATCH('4 - Species Breakdown'!$V242,'3 - Land Summary'!$C$21:$C$120,0))),"")</f>
        <v/>
      </c>
      <c r="C242" s="632"/>
      <c r="D242" s="579"/>
      <c r="E242" s="676" t="str">
        <f>IF(OR(COUNTIF('Look Up Data'!$D$149:$D$203,D242),COUNTIF('Look Up Data'!$D$149:$D$203,AE242)),"YES","NO")</f>
        <v>NO</v>
      </c>
      <c r="F242" s="580"/>
      <c r="G242" s="581"/>
      <c r="H242" s="669" t="str">
        <f>IFERROR(INDEX('3 - Land Summary'!$G$21:$G$120,(MATCH(C242,'3 - Land Summary'!$C$21:$C$120,0))),"")</f>
        <v/>
      </c>
      <c r="I242" s="669" t="str">
        <f>IFERROR(INDEX('3 - Land Summary'!$I$21:$I$120,(MATCH(C242,'3 - Land Summary'!$C$21:$C$120,0))),"")</f>
        <v/>
      </c>
      <c r="J242" s="669" t="str">
        <f t="shared" si="10"/>
        <v/>
      </c>
      <c r="K242" s="670" t="str">
        <f t="shared" si="12"/>
        <v/>
      </c>
      <c r="L242" s="579"/>
      <c r="M242" s="579"/>
      <c r="N242" s="632"/>
      <c r="O242" s="582" t="str">
        <f>IFERROR(VLOOKUP(D242,'Species List'!$D$10:$E$46,2,FALSE)*J242,"")</f>
        <v/>
      </c>
      <c r="P242" s="583" t="str">
        <f>IFERROR(VLOOKUP(D242,'Species List'!$D$51:$E$89,2,FALSE)*J242,"")</f>
        <v/>
      </c>
      <c r="Q242" s="583" t="str">
        <f>IFERROR(VLOOKUP(D242,'Species List'!$D$95:$E$102,2,FALSE)*J242,"")</f>
        <v/>
      </c>
      <c r="R242" s="583" t="str">
        <f>IFERROR(VLOOKUP(D242,'Species List'!$I$10:$J$11,2,FALSE)*J242,"")</f>
        <v/>
      </c>
      <c r="S242" s="584" t="str">
        <f>IFERROR(VLOOKUP(D242,'Species List'!$I$16:$J$61,2,FALSE)*J242,"")</f>
        <v/>
      </c>
      <c r="T242" s="584" t="str">
        <f>IFERROR(VLOOKUP(D242,'Species List'!$I$66:$J$66,2,FALSE)*J242,"")</f>
        <v/>
      </c>
      <c r="U242" s="584" t="str">
        <f>IFERROR(VLOOKUP(D242,'Species List'!$I$71:$J$82,2,FALSE)*J242,"")</f>
        <v/>
      </c>
      <c r="V242" s="585">
        <f t="shared" si="11"/>
        <v>0</v>
      </c>
      <c r="W242" s="534"/>
      <c r="X242" s="534"/>
      <c r="Y242" s="534"/>
      <c r="Z242" s="534"/>
      <c r="AA242" s="534"/>
      <c r="AB242" s="534"/>
      <c r="AC242" s="659" t="str">
        <f>IFERROR(INDEX('3 - Land Summary'!$B$21:$B$120,(MATCH(AD242,'3 - Land Summary'!$C$21:$C$120,0))),"")</f>
        <v/>
      </c>
      <c r="AD242" s="629"/>
      <c r="AE242" s="586"/>
      <c r="AF242" s="587"/>
      <c r="AG242" s="586"/>
    </row>
    <row r="243" spans="2:33" ht="30" customHeight="1" x14ac:dyDescent="0.2">
      <c r="B243" s="668" t="str">
        <f>IFERROR(INDEX('3 - Land Summary'!$B$21:$B$120,(MATCH('4 - Species Breakdown'!$V243,'3 - Land Summary'!$C$21:$C$120,0))),"")</f>
        <v/>
      </c>
      <c r="C243" s="632"/>
      <c r="D243" s="579"/>
      <c r="E243" s="676" t="str">
        <f>IF(OR(COUNTIF('Look Up Data'!$D$149:$D$203,D243),COUNTIF('Look Up Data'!$D$149:$D$203,AE243)),"YES","NO")</f>
        <v>NO</v>
      </c>
      <c r="F243" s="580"/>
      <c r="G243" s="581"/>
      <c r="H243" s="669" t="str">
        <f>IFERROR(INDEX('3 - Land Summary'!$G$21:$G$120,(MATCH(C243,'3 - Land Summary'!$C$21:$C$120,0))),"")</f>
        <v/>
      </c>
      <c r="I243" s="669" t="str">
        <f>IFERROR(INDEX('3 - Land Summary'!$I$21:$I$120,(MATCH(C243,'3 - Land Summary'!$C$21:$C$120,0))),"")</f>
        <v/>
      </c>
      <c r="J243" s="669" t="str">
        <f t="shared" si="10"/>
        <v/>
      </c>
      <c r="K243" s="670" t="str">
        <f t="shared" si="12"/>
        <v/>
      </c>
      <c r="L243" s="579"/>
      <c r="M243" s="579"/>
      <c r="N243" s="632"/>
      <c r="O243" s="582" t="str">
        <f>IFERROR(VLOOKUP(D243,'Species List'!$D$10:$E$46,2,FALSE)*J243,"")</f>
        <v/>
      </c>
      <c r="P243" s="583" t="str">
        <f>IFERROR(VLOOKUP(D243,'Species List'!$D$51:$E$89,2,FALSE)*J243,"")</f>
        <v/>
      </c>
      <c r="Q243" s="583" t="str">
        <f>IFERROR(VLOOKUP(D243,'Species List'!$D$95:$E$102,2,FALSE)*J243,"")</f>
        <v/>
      </c>
      <c r="R243" s="583" t="str">
        <f>IFERROR(VLOOKUP(D243,'Species List'!$I$10:$J$11,2,FALSE)*J243,"")</f>
        <v/>
      </c>
      <c r="S243" s="584" t="str">
        <f>IFERROR(VLOOKUP(D243,'Species List'!$I$16:$J$61,2,FALSE)*J243,"")</f>
        <v/>
      </c>
      <c r="T243" s="584" t="str">
        <f>IFERROR(VLOOKUP(D243,'Species List'!$I$66:$J$66,2,FALSE)*J243,"")</f>
        <v/>
      </c>
      <c r="U243" s="584" t="str">
        <f>IFERROR(VLOOKUP(D243,'Species List'!$I$71:$J$82,2,FALSE)*J243,"")</f>
        <v/>
      </c>
      <c r="V243" s="585">
        <f t="shared" si="11"/>
        <v>0</v>
      </c>
      <c r="W243" s="534"/>
      <c r="X243" s="534"/>
      <c r="Y243" s="534"/>
      <c r="Z243" s="534"/>
      <c r="AA243" s="534"/>
      <c r="AB243" s="534"/>
      <c r="AC243" s="659" t="str">
        <f>IFERROR(INDEX('3 - Land Summary'!$B$21:$B$120,(MATCH(AD243,'3 - Land Summary'!$C$21:$C$120,0))),"")</f>
        <v/>
      </c>
      <c r="AD243" s="629"/>
      <c r="AE243" s="586"/>
      <c r="AF243" s="587"/>
      <c r="AG243" s="586"/>
    </row>
    <row r="244" spans="2:33" ht="30" customHeight="1" x14ac:dyDescent="0.2">
      <c r="B244" s="668" t="str">
        <f>IFERROR(INDEX('3 - Land Summary'!$B$21:$B$120,(MATCH('4 - Species Breakdown'!$V244,'3 - Land Summary'!$C$21:$C$120,0))),"")</f>
        <v/>
      </c>
      <c r="C244" s="632"/>
      <c r="D244" s="579"/>
      <c r="E244" s="676" t="str">
        <f>IF(OR(COUNTIF('Look Up Data'!$D$149:$D$203,D244),COUNTIF('Look Up Data'!$D$149:$D$203,AE244)),"YES","NO")</f>
        <v>NO</v>
      </c>
      <c r="F244" s="580"/>
      <c r="G244" s="581"/>
      <c r="H244" s="669" t="str">
        <f>IFERROR(INDEX('3 - Land Summary'!$G$21:$G$120,(MATCH(C244,'3 - Land Summary'!$C$21:$C$120,0))),"")</f>
        <v/>
      </c>
      <c r="I244" s="669" t="str">
        <f>IFERROR(INDEX('3 - Land Summary'!$I$21:$I$120,(MATCH(C244,'3 - Land Summary'!$C$21:$C$120,0))),"")</f>
        <v/>
      </c>
      <c r="J244" s="669" t="str">
        <f t="shared" si="10"/>
        <v/>
      </c>
      <c r="K244" s="670" t="str">
        <f t="shared" si="12"/>
        <v/>
      </c>
      <c r="L244" s="579"/>
      <c r="M244" s="579"/>
      <c r="N244" s="632"/>
      <c r="O244" s="582" t="str">
        <f>IFERROR(VLOOKUP(D244,'Species List'!$D$10:$E$46,2,FALSE)*J244,"")</f>
        <v/>
      </c>
      <c r="P244" s="583" t="str">
        <f>IFERROR(VLOOKUP(D244,'Species List'!$D$51:$E$89,2,FALSE)*J244,"")</f>
        <v/>
      </c>
      <c r="Q244" s="583" t="str">
        <f>IFERROR(VLOOKUP(D244,'Species List'!$D$95:$E$102,2,FALSE)*J244,"")</f>
        <v/>
      </c>
      <c r="R244" s="583" t="str">
        <f>IFERROR(VLOOKUP(D244,'Species List'!$I$10:$J$11,2,FALSE)*J244,"")</f>
        <v/>
      </c>
      <c r="S244" s="584" t="str">
        <f>IFERROR(VLOOKUP(D244,'Species List'!$I$16:$J$61,2,FALSE)*J244,"")</f>
        <v/>
      </c>
      <c r="T244" s="584" t="str">
        <f>IFERROR(VLOOKUP(D244,'Species List'!$I$66:$J$66,2,FALSE)*J244,"")</f>
        <v/>
      </c>
      <c r="U244" s="584" t="str">
        <f>IFERROR(VLOOKUP(D244,'Species List'!$I$71:$J$82,2,FALSE)*J244,"")</f>
        <v/>
      </c>
      <c r="V244" s="585">
        <f t="shared" si="11"/>
        <v>0</v>
      </c>
      <c r="W244" s="534"/>
      <c r="X244" s="534"/>
      <c r="Y244" s="534"/>
      <c r="Z244" s="534"/>
      <c r="AA244" s="534"/>
      <c r="AB244" s="534"/>
      <c r="AC244" s="659" t="str">
        <f>IFERROR(INDEX('3 - Land Summary'!$B$21:$B$120,(MATCH(AD244,'3 - Land Summary'!$C$21:$C$120,0))),"")</f>
        <v/>
      </c>
      <c r="AD244" s="629"/>
      <c r="AE244" s="586"/>
      <c r="AF244" s="587"/>
      <c r="AG244" s="586"/>
    </row>
    <row r="245" spans="2:33" ht="30" customHeight="1" x14ac:dyDescent="0.2">
      <c r="B245" s="668" t="str">
        <f>IFERROR(INDEX('3 - Land Summary'!$B$21:$B$120,(MATCH('4 - Species Breakdown'!$V245,'3 - Land Summary'!$C$21:$C$120,0))),"")</f>
        <v/>
      </c>
      <c r="C245" s="632"/>
      <c r="D245" s="579"/>
      <c r="E245" s="676" t="str">
        <f>IF(OR(COUNTIF('Look Up Data'!$D$149:$D$203,D245),COUNTIF('Look Up Data'!$D$149:$D$203,AE245)),"YES","NO")</f>
        <v>NO</v>
      </c>
      <c r="F245" s="580"/>
      <c r="G245" s="581"/>
      <c r="H245" s="669" t="str">
        <f>IFERROR(INDEX('3 - Land Summary'!$G$21:$G$120,(MATCH(C245,'3 - Land Summary'!$C$21:$C$120,0))),"")</f>
        <v/>
      </c>
      <c r="I245" s="669" t="str">
        <f>IFERROR(INDEX('3 - Land Summary'!$I$21:$I$120,(MATCH(C245,'3 - Land Summary'!$C$21:$C$120,0))),"")</f>
        <v/>
      </c>
      <c r="J245" s="669" t="str">
        <f t="shared" si="10"/>
        <v/>
      </c>
      <c r="K245" s="670" t="str">
        <f t="shared" si="12"/>
        <v/>
      </c>
      <c r="L245" s="579"/>
      <c r="M245" s="579"/>
      <c r="N245" s="632"/>
      <c r="O245" s="582" t="str">
        <f>IFERROR(VLOOKUP(D245,'Species List'!$D$10:$E$46,2,FALSE)*J245,"")</f>
        <v/>
      </c>
      <c r="P245" s="583" t="str">
        <f>IFERROR(VLOOKUP(D245,'Species List'!$D$51:$E$89,2,FALSE)*J245,"")</f>
        <v/>
      </c>
      <c r="Q245" s="583" t="str">
        <f>IFERROR(VLOOKUP(D245,'Species List'!$D$95:$E$102,2,FALSE)*J245,"")</f>
        <v/>
      </c>
      <c r="R245" s="583" t="str">
        <f>IFERROR(VLOOKUP(D245,'Species List'!$I$10:$J$11,2,FALSE)*J245,"")</f>
        <v/>
      </c>
      <c r="S245" s="584" t="str">
        <f>IFERROR(VLOOKUP(D245,'Species List'!$I$16:$J$61,2,FALSE)*J245,"")</f>
        <v/>
      </c>
      <c r="T245" s="584" t="str">
        <f>IFERROR(VLOOKUP(D245,'Species List'!$I$66:$J$66,2,FALSE)*J245,"")</f>
        <v/>
      </c>
      <c r="U245" s="584" t="str">
        <f>IFERROR(VLOOKUP(D245,'Species List'!$I$71:$J$82,2,FALSE)*J245,"")</f>
        <v/>
      </c>
      <c r="V245" s="585">
        <f t="shared" si="11"/>
        <v>0</v>
      </c>
      <c r="W245" s="534"/>
      <c r="X245" s="534"/>
      <c r="Y245" s="534"/>
      <c r="Z245" s="534"/>
      <c r="AA245" s="534"/>
      <c r="AB245" s="534"/>
      <c r="AC245" s="659" t="str">
        <f>IFERROR(INDEX('3 - Land Summary'!$B$21:$B$120,(MATCH(AD245,'3 - Land Summary'!$C$21:$C$120,0))),"")</f>
        <v/>
      </c>
      <c r="AD245" s="629"/>
      <c r="AE245" s="586"/>
      <c r="AF245" s="587"/>
      <c r="AG245" s="586"/>
    </row>
    <row r="246" spans="2:33" ht="30" customHeight="1" x14ac:dyDescent="0.2">
      <c r="B246" s="668" t="str">
        <f>IFERROR(INDEX('3 - Land Summary'!$B$21:$B$120,(MATCH('4 - Species Breakdown'!$V246,'3 - Land Summary'!$C$21:$C$120,0))),"")</f>
        <v/>
      </c>
      <c r="C246" s="632"/>
      <c r="D246" s="579"/>
      <c r="E246" s="676" t="str">
        <f>IF(OR(COUNTIF('Look Up Data'!$D$149:$D$203,D246),COUNTIF('Look Up Data'!$D$149:$D$203,AE246)),"YES","NO")</f>
        <v>NO</v>
      </c>
      <c r="F246" s="580"/>
      <c r="G246" s="581"/>
      <c r="H246" s="669" t="str">
        <f>IFERROR(INDEX('3 - Land Summary'!$G$21:$G$120,(MATCH(C246,'3 - Land Summary'!$C$21:$C$120,0))),"")</f>
        <v/>
      </c>
      <c r="I246" s="669" t="str">
        <f>IFERROR(INDEX('3 - Land Summary'!$I$21:$I$120,(MATCH(C246,'3 - Land Summary'!$C$21:$C$120,0))),"")</f>
        <v/>
      </c>
      <c r="J246" s="669" t="str">
        <f t="shared" si="10"/>
        <v/>
      </c>
      <c r="K246" s="670" t="str">
        <f t="shared" si="12"/>
        <v/>
      </c>
      <c r="L246" s="579"/>
      <c r="M246" s="579"/>
      <c r="N246" s="632"/>
      <c r="O246" s="582" t="str">
        <f>IFERROR(VLOOKUP(D246,'Species List'!$D$10:$E$46,2,FALSE)*J246,"")</f>
        <v/>
      </c>
      <c r="P246" s="583" t="str">
        <f>IFERROR(VLOOKUP(D246,'Species List'!$D$51:$E$89,2,FALSE)*J246,"")</f>
        <v/>
      </c>
      <c r="Q246" s="583" t="str">
        <f>IFERROR(VLOOKUP(D246,'Species List'!$D$95:$E$102,2,FALSE)*J246,"")</f>
        <v/>
      </c>
      <c r="R246" s="583" t="str">
        <f>IFERROR(VLOOKUP(D246,'Species List'!$I$10:$J$11,2,FALSE)*J246,"")</f>
        <v/>
      </c>
      <c r="S246" s="584" t="str">
        <f>IFERROR(VLOOKUP(D246,'Species List'!$I$16:$J$61,2,FALSE)*J246,"")</f>
        <v/>
      </c>
      <c r="T246" s="584" t="str">
        <f>IFERROR(VLOOKUP(D246,'Species List'!$I$66:$J$66,2,FALSE)*J246,"")</f>
        <v/>
      </c>
      <c r="U246" s="584" t="str">
        <f>IFERROR(VLOOKUP(D246,'Species List'!$I$71:$J$82,2,FALSE)*J246,"")</f>
        <v/>
      </c>
      <c r="V246" s="585">
        <f t="shared" si="11"/>
        <v>0</v>
      </c>
      <c r="W246" s="534"/>
      <c r="X246" s="534"/>
      <c r="Y246" s="534"/>
      <c r="Z246" s="534"/>
      <c r="AA246" s="534"/>
      <c r="AB246" s="534"/>
      <c r="AC246" s="659" t="str">
        <f>IFERROR(INDEX('3 - Land Summary'!$B$21:$B$120,(MATCH(AD246,'3 - Land Summary'!$C$21:$C$120,0))),"")</f>
        <v/>
      </c>
      <c r="AD246" s="629"/>
      <c r="AE246" s="586"/>
      <c r="AF246" s="587"/>
      <c r="AG246" s="586"/>
    </row>
    <row r="247" spans="2:33" ht="30" customHeight="1" x14ac:dyDescent="0.2">
      <c r="B247" s="668" t="str">
        <f>IFERROR(INDEX('3 - Land Summary'!$B$21:$B$120,(MATCH('4 - Species Breakdown'!$V247,'3 - Land Summary'!$C$21:$C$120,0))),"")</f>
        <v/>
      </c>
      <c r="C247" s="632"/>
      <c r="D247" s="579"/>
      <c r="E247" s="676" t="str">
        <f>IF(OR(COUNTIF('Look Up Data'!$D$149:$D$203,D247),COUNTIF('Look Up Data'!$D$149:$D$203,AE247)),"YES","NO")</f>
        <v>NO</v>
      </c>
      <c r="F247" s="580"/>
      <c r="G247" s="581"/>
      <c r="H247" s="669" t="str">
        <f>IFERROR(INDEX('3 - Land Summary'!$G$21:$G$120,(MATCH(C247,'3 - Land Summary'!$C$21:$C$120,0))),"")</f>
        <v/>
      </c>
      <c r="I247" s="669" t="str">
        <f>IFERROR(INDEX('3 - Land Summary'!$I$21:$I$120,(MATCH(C247,'3 - Land Summary'!$C$21:$C$120,0))),"")</f>
        <v/>
      </c>
      <c r="J247" s="669" t="str">
        <f t="shared" si="10"/>
        <v/>
      </c>
      <c r="K247" s="670" t="str">
        <f t="shared" si="12"/>
        <v/>
      </c>
      <c r="L247" s="579"/>
      <c r="M247" s="579"/>
      <c r="N247" s="632"/>
      <c r="O247" s="582" t="str">
        <f>IFERROR(VLOOKUP(D247,'Species List'!$D$10:$E$46,2,FALSE)*J247,"")</f>
        <v/>
      </c>
      <c r="P247" s="583" t="str">
        <f>IFERROR(VLOOKUP(D247,'Species List'!$D$51:$E$89,2,FALSE)*J247,"")</f>
        <v/>
      </c>
      <c r="Q247" s="583" t="str">
        <f>IFERROR(VLOOKUP(D247,'Species List'!$D$95:$E$102,2,FALSE)*J247,"")</f>
        <v/>
      </c>
      <c r="R247" s="583" t="str">
        <f>IFERROR(VLOOKUP(D247,'Species List'!$I$10:$J$11,2,FALSE)*J247,"")</f>
        <v/>
      </c>
      <c r="S247" s="584" t="str">
        <f>IFERROR(VLOOKUP(D247,'Species List'!$I$16:$J$61,2,FALSE)*J247,"")</f>
        <v/>
      </c>
      <c r="T247" s="584" t="str">
        <f>IFERROR(VLOOKUP(D247,'Species List'!$I$66:$J$66,2,FALSE)*J247,"")</f>
        <v/>
      </c>
      <c r="U247" s="584" t="str">
        <f>IFERROR(VLOOKUP(D247,'Species List'!$I$71:$J$82,2,FALSE)*J247,"")</f>
        <v/>
      </c>
      <c r="V247" s="585">
        <f t="shared" si="11"/>
        <v>0</v>
      </c>
      <c r="W247" s="534"/>
      <c r="X247" s="534"/>
      <c r="Y247" s="534"/>
      <c r="Z247" s="534"/>
      <c r="AA247" s="534"/>
      <c r="AB247" s="534"/>
      <c r="AC247" s="659" t="str">
        <f>IFERROR(INDEX('3 - Land Summary'!$B$21:$B$120,(MATCH(AD247,'3 - Land Summary'!$C$21:$C$120,0))),"")</f>
        <v/>
      </c>
      <c r="AD247" s="629"/>
      <c r="AE247" s="586"/>
      <c r="AF247" s="587"/>
      <c r="AG247" s="586"/>
    </row>
    <row r="248" spans="2:33" ht="30" customHeight="1" x14ac:dyDescent="0.2">
      <c r="B248" s="668" t="str">
        <f>IFERROR(INDEX('3 - Land Summary'!$B$21:$B$120,(MATCH('4 - Species Breakdown'!$V248,'3 - Land Summary'!$C$21:$C$120,0))),"")</f>
        <v/>
      </c>
      <c r="C248" s="632"/>
      <c r="D248" s="579"/>
      <c r="E248" s="676" t="str">
        <f>IF(OR(COUNTIF('Look Up Data'!$D$149:$D$203,D248),COUNTIF('Look Up Data'!$D$149:$D$203,AE248)),"YES","NO")</f>
        <v>NO</v>
      </c>
      <c r="F248" s="580"/>
      <c r="G248" s="581"/>
      <c r="H248" s="669" t="str">
        <f>IFERROR(INDEX('3 - Land Summary'!$G$21:$G$120,(MATCH(C248,'3 - Land Summary'!$C$21:$C$120,0))),"")</f>
        <v/>
      </c>
      <c r="I248" s="669" t="str">
        <f>IFERROR(INDEX('3 - Land Summary'!$I$21:$I$120,(MATCH(C248,'3 - Land Summary'!$C$21:$C$120,0))),"")</f>
        <v/>
      </c>
      <c r="J248" s="669" t="str">
        <f t="shared" si="10"/>
        <v/>
      </c>
      <c r="K248" s="670" t="str">
        <f t="shared" si="12"/>
        <v/>
      </c>
      <c r="L248" s="579"/>
      <c r="M248" s="579"/>
      <c r="N248" s="632"/>
      <c r="O248" s="582" t="str">
        <f>IFERROR(VLOOKUP(D248,'Species List'!$D$10:$E$46,2,FALSE)*J248,"")</f>
        <v/>
      </c>
      <c r="P248" s="583" t="str">
        <f>IFERROR(VLOOKUP(D248,'Species List'!$D$51:$E$89,2,FALSE)*J248,"")</f>
        <v/>
      </c>
      <c r="Q248" s="583" t="str">
        <f>IFERROR(VLOOKUP(D248,'Species List'!$D$95:$E$102,2,FALSE)*J248,"")</f>
        <v/>
      </c>
      <c r="R248" s="583" t="str">
        <f>IFERROR(VLOOKUP(D248,'Species List'!$I$10:$J$11,2,FALSE)*J248,"")</f>
        <v/>
      </c>
      <c r="S248" s="584" t="str">
        <f>IFERROR(VLOOKUP(D248,'Species List'!$I$16:$J$61,2,FALSE)*J248,"")</f>
        <v/>
      </c>
      <c r="T248" s="584" t="str">
        <f>IFERROR(VLOOKUP(D248,'Species List'!$I$66:$J$66,2,FALSE)*J248,"")</f>
        <v/>
      </c>
      <c r="U248" s="584" t="str">
        <f>IFERROR(VLOOKUP(D248,'Species List'!$I$71:$J$82,2,FALSE)*J248,"")</f>
        <v/>
      </c>
      <c r="V248" s="585">
        <f t="shared" si="11"/>
        <v>0</v>
      </c>
      <c r="W248" s="534"/>
      <c r="X248" s="534"/>
      <c r="Y248" s="534"/>
      <c r="Z248" s="534"/>
      <c r="AA248" s="534"/>
      <c r="AB248" s="534"/>
      <c r="AC248" s="659" t="str">
        <f>IFERROR(INDEX('3 - Land Summary'!$B$21:$B$120,(MATCH(AD248,'3 - Land Summary'!$C$21:$C$120,0))),"")</f>
        <v/>
      </c>
      <c r="AD248" s="629"/>
      <c r="AE248" s="586"/>
      <c r="AF248" s="587"/>
      <c r="AG248" s="586"/>
    </row>
    <row r="249" spans="2:33" ht="30" customHeight="1" x14ac:dyDescent="0.2">
      <c r="B249" s="668" t="str">
        <f>IFERROR(INDEX('3 - Land Summary'!$B$21:$B$120,(MATCH('4 - Species Breakdown'!$V249,'3 - Land Summary'!$C$21:$C$120,0))),"")</f>
        <v/>
      </c>
      <c r="C249" s="632"/>
      <c r="D249" s="579"/>
      <c r="E249" s="676" t="str">
        <f>IF(OR(COUNTIF('Look Up Data'!$D$149:$D$203,D249),COUNTIF('Look Up Data'!$D$149:$D$203,AE249)),"YES","NO")</f>
        <v>NO</v>
      </c>
      <c r="F249" s="580"/>
      <c r="G249" s="581"/>
      <c r="H249" s="669" t="str">
        <f>IFERROR(INDEX('3 - Land Summary'!$G$21:$G$120,(MATCH(C249,'3 - Land Summary'!$C$21:$C$120,0))),"")</f>
        <v/>
      </c>
      <c r="I249" s="669" t="str">
        <f>IFERROR(INDEX('3 - Land Summary'!$I$21:$I$120,(MATCH(C249,'3 - Land Summary'!$C$21:$C$120,0))),"")</f>
        <v/>
      </c>
      <c r="J249" s="669" t="str">
        <f t="shared" si="10"/>
        <v/>
      </c>
      <c r="K249" s="670" t="str">
        <f t="shared" si="12"/>
        <v/>
      </c>
      <c r="L249" s="579"/>
      <c r="M249" s="579"/>
      <c r="N249" s="632"/>
      <c r="O249" s="582" t="str">
        <f>IFERROR(VLOOKUP(D249,'Species List'!$D$10:$E$46,2,FALSE)*J249,"")</f>
        <v/>
      </c>
      <c r="P249" s="583" t="str">
        <f>IFERROR(VLOOKUP(D249,'Species List'!$D$51:$E$89,2,FALSE)*J249,"")</f>
        <v/>
      </c>
      <c r="Q249" s="583" t="str">
        <f>IFERROR(VLOOKUP(D249,'Species List'!$D$95:$E$102,2,FALSE)*J249,"")</f>
        <v/>
      </c>
      <c r="R249" s="583" t="str">
        <f>IFERROR(VLOOKUP(D249,'Species List'!$I$10:$J$11,2,FALSE)*J249,"")</f>
        <v/>
      </c>
      <c r="S249" s="584" t="str">
        <f>IFERROR(VLOOKUP(D249,'Species List'!$I$16:$J$61,2,FALSE)*J249,"")</f>
        <v/>
      </c>
      <c r="T249" s="584" t="str">
        <f>IFERROR(VLOOKUP(D249,'Species List'!$I$66:$J$66,2,FALSE)*J249,"")</f>
        <v/>
      </c>
      <c r="U249" s="584" t="str">
        <f>IFERROR(VLOOKUP(D249,'Species List'!$I$71:$J$82,2,FALSE)*J249,"")</f>
        <v/>
      </c>
      <c r="V249" s="585">
        <f t="shared" si="11"/>
        <v>0</v>
      </c>
      <c r="W249" s="534"/>
      <c r="X249" s="534"/>
      <c r="Y249" s="534"/>
      <c r="Z249" s="534"/>
      <c r="AA249" s="534"/>
      <c r="AB249" s="534"/>
      <c r="AC249" s="659" t="str">
        <f>IFERROR(INDEX('3 - Land Summary'!$B$21:$B$120,(MATCH(AD249,'3 - Land Summary'!$C$21:$C$120,0))),"")</f>
        <v/>
      </c>
      <c r="AD249" s="629"/>
      <c r="AE249" s="586"/>
      <c r="AF249" s="587"/>
      <c r="AG249" s="586"/>
    </row>
    <row r="250" spans="2:33" ht="30" customHeight="1" x14ac:dyDescent="0.2">
      <c r="B250" s="668" t="str">
        <f>IFERROR(INDEX('3 - Land Summary'!$B$21:$B$120,(MATCH('4 - Species Breakdown'!$V250,'3 - Land Summary'!$C$21:$C$120,0))),"")</f>
        <v/>
      </c>
      <c r="C250" s="632"/>
      <c r="D250" s="579"/>
      <c r="E250" s="676" t="str">
        <f>IF(OR(COUNTIF('Look Up Data'!$D$149:$D$203,D250),COUNTIF('Look Up Data'!$D$149:$D$203,AE250)),"YES","NO")</f>
        <v>NO</v>
      </c>
      <c r="F250" s="580"/>
      <c r="G250" s="581"/>
      <c r="H250" s="669" t="str">
        <f>IFERROR(INDEX('3 - Land Summary'!$G$21:$G$120,(MATCH(C250,'3 - Land Summary'!$C$21:$C$120,0))),"")</f>
        <v/>
      </c>
      <c r="I250" s="669" t="str">
        <f>IFERROR(INDEX('3 - Land Summary'!$I$21:$I$120,(MATCH(C250,'3 - Land Summary'!$C$21:$C$120,0))),"")</f>
        <v/>
      </c>
      <c r="J250" s="669" t="str">
        <f t="shared" si="10"/>
        <v/>
      </c>
      <c r="K250" s="670" t="str">
        <f t="shared" si="12"/>
        <v/>
      </c>
      <c r="L250" s="579"/>
      <c r="M250" s="579"/>
      <c r="N250" s="632"/>
      <c r="O250" s="582" t="str">
        <f>IFERROR(VLOOKUP(D250,'Species List'!$D$10:$E$46,2,FALSE)*J250,"")</f>
        <v/>
      </c>
      <c r="P250" s="583" t="str">
        <f>IFERROR(VLOOKUP(D250,'Species List'!$D$51:$E$89,2,FALSE)*J250,"")</f>
        <v/>
      </c>
      <c r="Q250" s="583" t="str">
        <f>IFERROR(VLOOKUP(D250,'Species List'!$D$95:$E$102,2,FALSE)*J250,"")</f>
        <v/>
      </c>
      <c r="R250" s="583" t="str">
        <f>IFERROR(VLOOKUP(D250,'Species List'!$I$10:$J$11,2,FALSE)*J250,"")</f>
        <v/>
      </c>
      <c r="S250" s="584" t="str">
        <f>IFERROR(VLOOKUP(D250,'Species List'!$I$16:$J$61,2,FALSE)*J250,"")</f>
        <v/>
      </c>
      <c r="T250" s="584" t="str">
        <f>IFERROR(VLOOKUP(D250,'Species List'!$I$66:$J$66,2,FALSE)*J250,"")</f>
        <v/>
      </c>
      <c r="U250" s="584" t="str">
        <f>IFERROR(VLOOKUP(D250,'Species List'!$I$71:$J$82,2,FALSE)*J250,"")</f>
        <v/>
      </c>
      <c r="V250" s="585">
        <f t="shared" si="11"/>
        <v>0</v>
      </c>
      <c r="W250" s="534"/>
      <c r="X250" s="534"/>
      <c r="Y250" s="534"/>
      <c r="Z250" s="534"/>
      <c r="AA250" s="534"/>
      <c r="AB250" s="534"/>
      <c r="AC250" s="659" t="str">
        <f>IFERROR(INDEX('3 - Land Summary'!$B$21:$B$120,(MATCH(AD250,'3 - Land Summary'!$C$21:$C$120,0))),"")</f>
        <v/>
      </c>
      <c r="AD250" s="629"/>
      <c r="AE250" s="586"/>
      <c r="AF250" s="587"/>
      <c r="AG250" s="586"/>
    </row>
    <row r="251" spans="2:33" ht="30" customHeight="1" x14ac:dyDescent="0.2">
      <c r="B251" s="668" t="str">
        <f>IFERROR(INDEX('3 - Land Summary'!$B$21:$B$120,(MATCH('4 - Species Breakdown'!$V251,'3 - Land Summary'!$C$21:$C$120,0))),"")</f>
        <v/>
      </c>
      <c r="C251" s="632"/>
      <c r="D251" s="579"/>
      <c r="E251" s="676" t="str">
        <f>IF(OR(COUNTIF('Look Up Data'!$D$149:$D$203,D251),COUNTIF('Look Up Data'!$D$149:$D$203,AE251)),"YES","NO")</f>
        <v>NO</v>
      </c>
      <c r="F251" s="580"/>
      <c r="G251" s="581"/>
      <c r="H251" s="669" t="str">
        <f>IFERROR(INDEX('3 - Land Summary'!$G$21:$G$120,(MATCH(C251,'3 - Land Summary'!$C$21:$C$120,0))),"")</f>
        <v/>
      </c>
      <c r="I251" s="669" t="str">
        <f>IFERROR(INDEX('3 - Land Summary'!$I$21:$I$120,(MATCH(C251,'3 - Land Summary'!$C$21:$C$120,0))),"")</f>
        <v/>
      </c>
      <c r="J251" s="669" t="str">
        <f t="shared" si="10"/>
        <v/>
      </c>
      <c r="K251" s="670" t="str">
        <f t="shared" si="12"/>
        <v/>
      </c>
      <c r="L251" s="579"/>
      <c r="M251" s="579"/>
      <c r="N251" s="632"/>
      <c r="O251" s="582" t="str">
        <f>IFERROR(VLOOKUP(D251,'Species List'!$D$10:$E$46,2,FALSE)*J251,"")</f>
        <v/>
      </c>
      <c r="P251" s="583" t="str">
        <f>IFERROR(VLOOKUP(D251,'Species List'!$D$51:$E$89,2,FALSE)*J251,"")</f>
        <v/>
      </c>
      <c r="Q251" s="583" t="str">
        <f>IFERROR(VLOOKUP(D251,'Species List'!$D$95:$E$102,2,FALSE)*J251,"")</f>
        <v/>
      </c>
      <c r="R251" s="583" t="str">
        <f>IFERROR(VLOOKUP(D251,'Species List'!$I$10:$J$11,2,FALSE)*J251,"")</f>
        <v/>
      </c>
      <c r="S251" s="584" t="str">
        <f>IFERROR(VLOOKUP(D251,'Species List'!$I$16:$J$61,2,FALSE)*J251,"")</f>
        <v/>
      </c>
      <c r="T251" s="584" t="str">
        <f>IFERROR(VLOOKUP(D251,'Species List'!$I$66:$J$66,2,FALSE)*J251,"")</f>
        <v/>
      </c>
      <c r="U251" s="584" t="str">
        <f>IFERROR(VLOOKUP(D251,'Species List'!$I$71:$J$82,2,FALSE)*J251,"")</f>
        <v/>
      </c>
      <c r="V251" s="585">
        <f t="shared" si="11"/>
        <v>0</v>
      </c>
      <c r="W251" s="534"/>
      <c r="X251" s="534"/>
      <c r="Y251" s="534"/>
      <c r="Z251" s="534"/>
      <c r="AA251" s="534"/>
      <c r="AB251" s="534"/>
      <c r="AC251" s="659" t="str">
        <f>IFERROR(INDEX('3 - Land Summary'!$B$21:$B$120,(MATCH(AD251,'3 - Land Summary'!$C$21:$C$120,0))),"")</f>
        <v/>
      </c>
      <c r="AD251" s="629"/>
      <c r="AE251" s="586"/>
      <c r="AF251" s="587"/>
      <c r="AG251" s="586"/>
    </row>
    <row r="252" spans="2:33" ht="30" customHeight="1" x14ac:dyDescent="0.2">
      <c r="B252" s="668" t="str">
        <f>IFERROR(INDEX('3 - Land Summary'!$B$21:$B$120,(MATCH('4 - Species Breakdown'!$V252,'3 - Land Summary'!$C$21:$C$120,0))),"")</f>
        <v/>
      </c>
      <c r="C252" s="632"/>
      <c r="D252" s="579"/>
      <c r="E252" s="676" t="str">
        <f>IF(OR(COUNTIF('Look Up Data'!$D$149:$D$203,D252),COUNTIF('Look Up Data'!$D$149:$D$203,AE252)),"YES","NO")</f>
        <v>NO</v>
      </c>
      <c r="F252" s="580"/>
      <c r="G252" s="581"/>
      <c r="H252" s="669" t="str">
        <f>IFERROR(INDEX('3 - Land Summary'!$G$21:$G$120,(MATCH(C252,'3 - Land Summary'!$C$21:$C$120,0))),"")</f>
        <v/>
      </c>
      <c r="I252" s="669" t="str">
        <f>IFERROR(INDEX('3 - Land Summary'!$I$21:$I$120,(MATCH(C252,'3 - Land Summary'!$C$21:$C$120,0))),"")</f>
        <v/>
      </c>
      <c r="J252" s="669" t="str">
        <f t="shared" si="10"/>
        <v/>
      </c>
      <c r="K252" s="670" t="str">
        <f t="shared" si="12"/>
        <v/>
      </c>
      <c r="L252" s="579"/>
      <c r="M252" s="579"/>
      <c r="N252" s="632"/>
      <c r="O252" s="582" t="str">
        <f>IFERROR(VLOOKUP(D252,'Species List'!$D$10:$E$46,2,FALSE)*J252,"")</f>
        <v/>
      </c>
      <c r="P252" s="583" t="str">
        <f>IFERROR(VLOOKUP(D252,'Species List'!$D$51:$E$89,2,FALSE)*J252,"")</f>
        <v/>
      </c>
      <c r="Q252" s="583" t="str">
        <f>IFERROR(VLOOKUP(D252,'Species List'!$D$95:$E$102,2,FALSE)*J252,"")</f>
        <v/>
      </c>
      <c r="R252" s="583" t="str">
        <f>IFERROR(VLOOKUP(D252,'Species List'!$I$10:$J$11,2,FALSE)*J252,"")</f>
        <v/>
      </c>
      <c r="S252" s="584" t="str">
        <f>IFERROR(VLOOKUP(D252,'Species List'!$I$16:$J$61,2,FALSE)*J252,"")</f>
        <v/>
      </c>
      <c r="T252" s="584" t="str">
        <f>IFERROR(VLOOKUP(D252,'Species List'!$I$66:$J$66,2,FALSE)*J252,"")</f>
        <v/>
      </c>
      <c r="U252" s="584" t="str">
        <f>IFERROR(VLOOKUP(D252,'Species List'!$I$71:$J$82,2,FALSE)*J252,"")</f>
        <v/>
      </c>
      <c r="V252" s="585">
        <f t="shared" si="11"/>
        <v>0</v>
      </c>
      <c r="W252" s="534"/>
      <c r="X252" s="534"/>
      <c r="Y252" s="534"/>
      <c r="Z252" s="534"/>
      <c r="AA252" s="534"/>
      <c r="AB252" s="534"/>
      <c r="AC252" s="659" t="str">
        <f>IFERROR(INDEX('3 - Land Summary'!$B$21:$B$120,(MATCH(AD252,'3 - Land Summary'!$C$21:$C$120,0))),"")</f>
        <v/>
      </c>
      <c r="AD252" s="629"/>
      <c r="AE252" s="586"/>
      <c r="AF252" s="587"/>
      <c r="AG252" s="586"/>
    </row>
    <row r="253" spans="2:33" ht="30" customHeight="1" x14ac:dyDescent="0.2">
      <c r="B253" s="668" t="str">
        <f>IFERROR(INDEX('3 - Land Summary'!$B$21:$B$120,(MATCH('4 - Species Breakdown'!$V253,'3 - Land Summary'!$C$21:$C$120,0))),"")</f>
        <v/>
      </c>
      <c r="C253" s="632"/>
      <c r="D253" s="579"/>
      <c r="E253" s="676" t="str">
        <f>IF(OR(COUNTIF('Look Up Data'!$D$149:$D$203,D253),COUNTIF('Look Up Data'!$D$149:$D$203,AE253)),"YES","NO")</f>
        <v>NO</v>
      </c>
      <c r="F253" s="580"/>
      <c r="G253" s="581"/>
      <c r="H253" s="669" t="str">
        <f>IFERROR(INDEX('3 - Land Summary'!$G$21:$G$120,(MATCH(C253,'3 - Land Summary'!$C$21:$C$120,0))),"")</f>
        <v/>
      </c>
      <c r="I253" s="669" t="str">
        <f>IFERROR(INDEX('3 - Land Summary'!$I$21:$I$120,(MATCH(C253,'3 - Land Summary'!$C$21:$C$120,0))),"")</f>
        <v/>
      </c>
      <c r="J253" s="669" t="str">
        <f t="shared" si="10"/>
        <v/>
      </c>
      <c r="K253" s="670" t="str">
        <f t="shared" si="12"/>
        <v/>
      </c>
      <c r="L253" s="579"/>
      <c r="M253" s="579"/>
      <c r="N253" s="632"/>
      <c r="O253" s="582" t="str">
        <f>IFERROR(VLOOKUP(D253,'Species List'!$D$10:$E$46,2,FALSE)*J253,"")</f>
        <v/>
      </c>
      <c r="P253" s="583" t="str">
        <f>IFERROR(VLOOKUP(D253,'Species List'!$D$51:$E$89,2,FALSE)*J253,"")</f>
        <v/>
      </c>
      <c r="Q253" s="583" t="str">
        <f>IFERROR(VLOOKUP(D253,'Species List'!$D$95:$E$102,2,FALSE)*J253,"")</f>
        <v/>
      </c>
      <c r="R253" s="583" t="str">
        <f>IFERROR(VLOOKUP(D253,'Species List'!$I$10:$J$11,2,FALSE)*J253,"")</f>
        <v/>
      </c>
      <c r="S253" s="584" t="str">
        <f>IFERROR(VLOOKUP(D253,'Species List'!$I$16:$J$61,2,FALSE)*J253,"")</f>
        <v/>
      </c>
      <c r="T253" s="584" t="str">
        <f>IFERROR(VLOOKUP(D253,'Species List'!$I$66:$J$66,2,FALSE)*J253,"")</f>
        <v/>
      </c>
      <c r="U253" s="584" t="str">
        <f>IFERROR(VLOOKUP(D253,'Species List'!$I$71:$J$82,2,FALSE)*J253,"")</f>
        <v/>
      </c>
      <c r="V253" s="585">
        <f t="shared" si="11"/>
        <v>0</v>
      </c>
      <c r="W253" s="534"/>
      <c r="X253" s="534"/>
      <c r="Y253" s="534"/>
      <c r="Z253" s="534"/>
      <c r="AA253" s="534"/>
      <c r="AB253" s="534"/>
      <c r="AC253" s="659" t="str">
        <f>IFERROR(INDEX('3 - Land Summary'!$B$21:$B$120,(MATCH(AD253,'3 - Land Summary'!$C$21:$C$120,0))),"")</f>
        <v/>
      </c>
      <c r="AD253" s="629"/>
      <c r="AE253" s="586"/>
      <c r="AF253" s="587"/>
      <c r="AG253" s="586"/>
    </row>
    <row r="254" spans="2:33" ht="30" customHeight="1" x14ac:dyDescent="0.2">
      <c r="B254" s="668" t="str">
        <f>IFERROR(INDEX('3 - Land Summary'!$B$21:$B$120,(MATCH('4 - Species Breakdown'!$V254,'3 - Land Summary'!$C$21:$C$120,0))),"")</f>
        <v/>
      </c>
      <c r="C254" s="632"/>
      <c r="D254" s="579"/>
      <c r="E254" s="676" t="str">
        <f>IF(OR(COUNTIF('Look Up Data'!$D$149:$D$203,D254),COUNTIF('Look Up Data'!$D$149:$D$203,AE254)),"YES","NO")</f>
        <v>NO</v>
      </c>
      <c r="F254" s="580"/>
      <c r="G254" s="581"/>
      <c r="H254" s="669" t="str">
        <f>IFERROR(INDEX('3 - Land Summary'!$G$21:$G$120,(MATCH(C254,'3 - Land Summary'!$C$21:$C$120,0))),"")</f>
        <v/>
      </c>
      <c r="I254" s="669" t="str">
        <f>IFERROR(INDEX('3 - Land Summary'!$I$21:$I$120,(MATCH(C254,'3 - Land Summary'!$C$21:$C$120,0))),"")</f>
        <v/>
      </c>
      <c r="J254" s="669" t="str">
        <f t="shared" si="10"/>
        <v/>
      </c>
      <c r="K254" s="670" t="str">
        <f t="shared" si="12"/>
        <v/>
      </c>
      <c r="L254" s="579"/>
      <c r="M254" s="579"/>
      <c r="N254" s="632"/>
      <c r="O254" s="582" t="str">
        <f>IFERROR(VLOOKUP(D254,'Species List'!$D$10:$E$46,2,FALSE)*J254,"")</f>
        <v/>
      </c>
      <c r="P254" s="583" t="str">
        <f>IFERROR(VLOOKUP(D254,'Species List'!$D$51:$E$89,2,FALSE)*J254,"")</f>
        <v/>
      </c>
      <c r="Q254" s="583" t="str">
        <f>IFERROR(VLOOKUP(D254,'Species List'!$D$95:$E$102,2,FALSE)*J254,"")</f>
        <v/>
      </c>
      <c r="R254" s="583" t="str">
        <f>IFERROR(VLOOKUP(D254,'Species List'!$I$10:$J$11,2,FALSE)*J254,"")</f>
        <v/>
      </c>
      <c r="S254" s="584" t="str">
        <f>IFERROR(VLOOKUP(D254,'Species List'!$I$16:$J$61,2,FALSE)*J254,"")</f>
        <v/>
      </c>
      <c r="T254" s="584" t="str">
        <f>IFERROR(VLOOKUP(D254,'Species List'!$I$66:$J$66,2,FALSE)*J254,"")</f>
        <v/>
      </c>
      <c r="U254" s="584" t="str">
        <f>IFERROR(VLOOKUP(D254,'Species List'!$I$71:$J$82,2,FALSE)*J254,"")</f>
        <v/>
      </c>
      <c r="V254" s="585">
        <f t="shared" si="11"/>
        <v>0</v>
      </c>
      <c r="W254" s="534"/>
      <c r="X254" s="534"/>
      <c r="Y254" s="534"/>
      <c r="Z254" s="534"/>
      <c r="AA254" s="534"/>
      <c r="AB254" s="534"/>
      <c r="AC254" s="659" t="str">
        <f>IFERROR(INDEX('3 - Land Summary'!$B$21:$B$120,(MATCH(AD254,'3 - Land Summary'!$C$21:$C$120,0))),"")</f>
        <v/>
      </c>
      <c r="AD254" s="629"/>
      <c r="AE254" s="586"/>
      <c r="AF254" s="587"/>
      <c r="AG254" s="586"/>
    </row>
    <row r="255" spans="2:33" ht="30" customHeight="1" x14ac:dyDescent="0.2">
      <c r="B255" s="668" t="str">
        <f>IFERROR(INDEX('3 - Land Summary'!$B$21:$B$120,(MATCH('4 - Species Breakdown'!$V255,'3 - Land Summary'!$C$21:$C$120,0))),"")</f>
        <v/>
      </c>
      <c r="C255" s="632"/>
      <c r="D255" s="579"/>
      <c r="E255" s="676" t="str">
        <f>IF(OR(COUNTIF('Look Up Data'!$D$149:$D$203,D255),COUNTIF('Look Up Data'!$D$149:$D$203,AE255)),"YES","NO")</f>
        <v>NO</v>
      </c>
      <c r="F255" s="580"/>
      <c r="G255" s="581"/>
      <c r="H255" s="669" t="str">
        <f>IFERROR(INDEX('3 - Land Summary'!$G$21:$G$120,(MATCH(C255,'3 - Land Summary'!$C$21:$C$120,0))),"")</f>
        <v/>
      </c>
      <c r="I255" s="669" t="str">
        <f>IFERROR(INDEX('3 - Land Summary'!$I$21:$I$120,(MATCH(C255,'3 - Land Summary'!$C$21:$C$120,0))),"")</f>
        <v/>
      </c>
      <c r="J255" s="669" t="str">
        <f t="shared" si="10"/>
        <v/>
      </c>
      <c r="K255" s="670" t="str">
        <f t="shared" si="12"/>
        <v/>
      </c>
      <c r="L255" s="579"/>
      <c r="M255" s="579"/>
      <c r="N255" s="632"/>
      <c r="O255" s="582" t="str">
        <f>IFERROR(VLOOKUP(D255,'Species List'!$D$10:$E$46,2,FALSE)*J255,"")</f>
        <v/>
      </c>
      <c r="P255" s="583" t="str">
        <f>IFERROR(VLOOKUP(D255,'Species List'!$D$51:$E$89,2,FALSE)*J255,"")</f>
        <v/>
      </c>
      <c r="Q255" s="583" t="str">
        <f>IFERROR(VLOOKUP(D255,'Species List'!$D$95:$E$102,2,FALSE)*J255,"")</f>
        <v/>
      </c>
      <c r="R255" s="583" t="str">
        <f>IFERROR(VLOOKUP(D255,'Species List'!$I$10:$J$11,2,FALSE)*J255,"")</f>
        <v/>
      </c>
      <c r="S255" s="584" t="str">
        <f>IFERROR(VLOOKUP(D255,'Species List'!$I$16:$J$61,2,FALSE)*J255,"")</f>
        <v/>
      </c>
      <c r="T255" s="584" t="str">
        <f>IFERROR(VLOOKUP(D255,'Species List'!$I$66:$J$66,2,FALSE)*J255,"")</f>
        <v/>
      </c>
      <c r="U255" s="584" t="str">
        <f>IFERROR(VLOOKUP(D255,'Species List'!$I$71:$J$82,2,FALSE)*J255,"")</f>
        <v/>
      </c>
      <c r="V255" s="585">
        <f t="shared" si="11"/>
        <v>0</v>
      </c>
      <c r="W255" s="534"/>
      <c r="X255" s="534"/>
      <c r="Y255" s="534"/>
      <c r="Z255" s="534"/>
      <c r="AA255" s="534"/>
      <c r="AB255" s="534"/>
      <c r="AC255" s="659" t="str">
        <f>IFERROR(INDEX('3 - Land Summary'!$B$21:$B$120,(MATCH(AD255,'3 - Land Summary'!$C$21:$C$120,0))),"")</f>
        <v/>
      </c>
      <c r="AD255" s="629"/>
      <c r="AE255" s="586"/>
      <c r="AF255" s="587"/>
      <c r="AG255" s="586"/>
    </row>
    <row r="256" spans="2:33" ht="30" customHeight="1" x14ac:dyDescent="0.2">
      <c r="B256" s="668" t="str">
        <f>IFERROR(INDEX('3 - Land Summary'!$B$21:$B$120,(MATCH('4 - Species Breakdown'!$V256,'3 - Land Summary'!$C$21:$C$120,0))),"")</f>
        <v/>
      </c>
      <c r="C256" s="632"/>
      <c r="D256" s="579"/>
      <c r="E256" s="676" t="str">
        <f>IF(OR(COUNTIF('Look Up Data'!$D$149:$D$203,D256),COUNTIF('Look Up Data'!$D$149:$D$203,AE256)),"YES","NO")</f>
        <v>NO</v>
      </c>
      <c r="F256" s="580"/>
      <c r="G256" s="581"/>
      <c r="H256" s="669" t="str">
        <f>IFERROR(INDEX('3 - Land Summary'!$G$21:$G$120,(MATCH(C256,'3 - Land Summary'!$C$21:$C$120,0))),"")</f>
        <v/>
      </c>
      <c r="I256" s="669" t="str">
        <f>IFERROR(INDEX('3 - Land Summary'!$I$21:$I$120,(MATCH(C256,'3 - Land Summary'!$C$21:$C$120,0))),"")</f>
        <v/>
      </c>
      <c r="J256" s="669" t="str">
        <f t="shared" si="10"/>
        <v/>
      </c>
      <c r="K256" s="670" t="str">
        <f t="shared" si="12"/>
        <v/>
      </c>
      <c r="L256" s="579"/>
      <c r="M256" s="579"/>
      <c r="N256" s="632"/>
      <c r="O256" s="582" t="str">
        <f>IFERROR(VLOOKUP(D256,'Species List'!$D$10:$E$46,2,FALSE)*J256,"")</f>
        <v/>
      </c>
      <c r="P256" s="583" t="str">
        <f>IFERROR(VLOOKUP(D256,'Species List'!$D$51:$E$89,2,FALSE)*J256,"")</f>
        <v/>
      </c>
      <c r="Q256" s="583" t="str">
        <f>IFERROR(VLOOKUP(D256,'Species List'!$D$95:$E$102,2,FALSE)*J256,"")</f>
        <v/>
      </c>
      <c r="R256" s="583" t="str">
        <f>IFERROR(VLOOKUP(D256,'Species List'!$I$10:$J$11,2,FALSE)*J256,"")</f>
        <v/>
      </c>
      <c r="S256" s="584" t="str">
        <f>IFERROR(VLOOKUP(D256,'Species List'!$I$16:$J$61,2,FALSE)*J256,"")</f>
        <v/>
      </c>
      <c r="T256" s="584" t="str">
        <f>IFERROR(VLOOKUP(D256,'Species List'!$I$66:$J$66,2,FALSE)*J256,"")</f>
        <v/>
      </c>
      <c r="U256" s="584" t="str">
        <f>IFERROR(VLOOKUP(D256,'Species List'!$I$71:$J$82,2,FALSE)*J256,"")</f>
        <v/>
      </c>
      <c r="V256" s="585">
        <f t="shared" si="11"/>
        <v>0</v>
      </c>
      <c r="W256" s="534"/>
      <c r="X256" s="534"/>
      <c r="Y256" s="534"/>
      <c r="Z256" s="534"/>
      <c r="AA256" s="534"/>
      <c r="AB256" s="534"/>
      <c r="AC256" s="659" t="str">
        <f>IFERROR(INDEX('3 - Land Summary'!$B$21:$B$120,(MATCH(AD256,'3 - Land Summary'!$C$21:$C$120,0))),"")</f>
        <v/>
      </c>
      <c r="AD256" s="629"/>
      <c r="AE256" s="586"/>
      <c r="AF256" s="587"/>
      <c r="AG256" s="586"/>
    </row>
    <row r="257" spans="2:33" ht="30" customHeight="1" x14ac:dyDescent="0.2">
      <c r="B257" s="668" t="str">
        <f>IFERROR(INDEX('3 - Land Summary'!$B$21:$B$120,(MATCH('4 - Species Breakdown'!$V257,'3 - Land Summary'!$C$21:$C$120,0))),"")</f>
        <v/>
      </c>
      <c r="C257" s="632"/>
      <c r="D257" s="579"/>
      <c r="E257" s="676" t="str">
        <f>IF(OR(COUNTIF('Look Up Data'!$D$149:$D$203,D257),COUNTIF('Look Up Data'!$D$149:$D$203,AE257)),"YES","NO")</f>
        <v>NO</v>
      </c>
      <c r="F257" s="580"/>
      <c r="G257" s="581"/>
      <c r="H257" s="669" t="str">
        <f>IFERROR(INDEX('3 - Land Summary'!$G$21:$G$120,(MATCH(C257,'3 - Land Summary'!$C$21:$C$120,0))),"")</f>
        <v/>
      </c>
      <c r="I257" s="669" t="str">
        <f>IFERROR(INDEX('3 - Land Summary'!$I$21:$I$120,(MATCH(C257,'3 - Land Summary'!$C$21:$C$120,0))),"")</f>
        <v/>
      </c>
      <c r="J257" s="669" t="str">
        <f t="shared" si="10"/>
        <v/>
      </c>
      <c r="K257" s="670" t="str">
        <f t="shared" si="12"/>
        <v/>
      </c>
      <c r="L257" s="579"/>
      <c r="M257" s="579"/>
      <c r="N257" s="632"/>
      <c r="O257" s="582" t="str">
        <f>IFERROR(VLOOKUP(D257,'Species List'!$D$10:$E$46,2,FALSE)*J257,"")</f>
        <v/>
      </c>
      <c r="P257" s="583" t="str">
        <f>IFERROR(VLOOKUP(D257,'Species List'!$D$51:$E$89,2,FALSE)*J257,"")</f>
        <v/>
      </c>
      <c r="Q257" s="583" t="str">
        <f>IFERROR(VLOOKUP(D257,'Species List'!$D$95:$E$102,2,FALSE)*J257,"")</f>
        <v/>
      </c>
      <c r="R257" s="583" t="str">
        <f>IFERROR(VLOOKUP(D257,'Species List'!$I$10:$J$11,2,FALSE)*J257,"")</f>
        <v/>
      </c>
      <c r="S257" s="584" t="str">
        <f>IFERROR(VLOOKUP(D257,'Species List'!$I$16:$J$61,2,FALSE)*J257,"")</f>
        <v/>
      </c>
      <c r="T257" s="584" t="str">
        <f>IFERROR(VLOOKUP(D257,'Species List'!$I$66:$J$66,2,FALSE)*J257,"")</f>
        <v/>
      </c>
      <c r="U257" s="584" t="str">
        <f>IFERROR(VLOOKUP(D257,'Species List'!$I$71:$J$82,2,FALSE)*J257,"")</f>
        <v/>
      </c>
      <c r="V257" s="585">
        <f t="shared" si="11"/>
        <v>0</v>
      </c>
      <c r="W257" s="534"/>
      <c r="X257" s="534"/>
      <c r="Y257" s="534"/>
      <c r="Z257" s="534"/>
      <c r="AA257" s="534"/>
      <c r="AB257" s="534"/>
      <c r="AC257" s="659" t="str">
        <f>IFERROR(INDEX('3 - Land Summary'!$B$21:$B$120,(MATCH(AD257,'3 - Land Summary'!$C$21:$C$120,0))),"")</f>
        <v/>
      </c>
      <c r="AD257" s="629"/>
      <c r="AE257" s="586"/>
      <c r="AF257" s="587"/>
      <c r="AG257" s="586"/>
    </row>
    <row r="258" spans="2:33" ht="30" customHeight="1" x14ac:dyDescent="0.2">
      <c r="B258" s="668" t="str">
        <f>IFERROR(INDEX('3 - Land Summary'!$B$21:$B$120,(MATCH('4 - Species Breakdown'!$V258,'3 - Land Summary'!$C$21:$C$120,0))),"")</f>
        <v/>
      </c>
      <c r="C258" s="632"/>
      <c r="D258" s="579"/>
      <c r="E258" s="676" t="str">
        <f>IF(OR(COUNTIF('Look Up Data'!$D$149:$D$203,D258),COUNTIF('Look Up Data'!$D$149:$D$203,AE258)),"YES","NO")</f>
        <v>NO</v>
      </c>
      <c r="F258" s="580"/>
      <c r="G258" s="581"/>
      <c r="H258" s="669" t="str">
        <f>IFERROR(INDEX('3 - Land Summary'!$G$21:$G$120,(MATCH(C258,'3 - Land Summary'!$C$21:$C$120,0))),"")</f>
        <v/>
      </c>
      <c r="I258" s="669" t="str">
        <f>IFERROR(INDEX('3 - Land Summary'!$I$21:$I$120,(MATCH(C258,'3 - Land Summary'!$C$21:$C$120,0))),"")</f>
        <v/>
      </c>
      <c r="J258" s="669" t="str">
        <f t="shared" si="10"/>
        <v/>
      </c>
      <c r="K258" s="670" t="str">
        <f t="shared" si="12"/>
        <v/>
      </c>
      <c r="L258" s="579"/>
      <c r="M258" s="579"/>
      <c r="N258" s="632"/>
      <c r="O258" s="582" t="str">
        <f>IFERROR(VLOOKUP(D258,'Species List'!$D$10:$E$46,2,FALSE)*J258,"")</f>
        <v/>
      </c>
      <c r="P258" s="583" t="str">
        <f>IFERROR(VLOOKUP(D258,'Species List'!$D$51:$E$89,2,FALSE)*J258,"")</f>
        <v/>
      </c>
      <c r="Q258" s="583" t="str">
        <f>IFERROR(VLOOKUP(D258,'Species List'!$D$95:$E$102,2,FALSE)*J258,"")</f>
        <v/>
      </c>
      <c r="R258" s="583" t="str">
        <f>IFERROR(VLOOKUP(D258,'Species List'!$I$10:$J$11,2,FALSE)*J258,"")</f>
        <v/>
      </c>
      <c r="S258" s="584" t="str">
        <f>IFERROR(VLOOKUP(D258,'Species List'!$I$16:$J$61,2,FALSE)*J258,"")</f>
        <v/>
      </c>
      <c r="T258" s="584" t="str">
        <f>IFERROR(VLOOKUP(D258,'Species List'!$I$66:$J$66,2,FALSE)*J258,"")</f>
        <v/>
      </c>
      <c r="U258" s="584" t="str">
        <f>IFERROR(VLOOKUP(D258,'Species List'!$I$71:$J$82,2,FALSE)*J258,"")</f>
        <v/>
      </c>
      <c r="V258" s="585">
        <f t="shared" si="11"/>
        <v>0</v>
      </c>
      <c r="W258" s="534"/>
      <c r="X258" s="534"/>
      <c r="Y258" s="534"/>
      <c r="Z258" s="534"/>
      <c r="AA258" s="534"/>
      <c r="AB258" s="534"/>
      <c r="AC258" s="659" t="str">
        <f>IFERROR(INDEX('3 - Land Summary'!$B$21:$B$120,(MATCH(AD258,'3 - Land Summary'!$C$21:$C$120,0))),"")</f>
        <v/>
      </c>
      <c r="AD258" s="629"/>
      <c r="AE258" s="586"/>
      <c r="AF258" s="587"/>
      <c r="AG258" s="586"/>
    </row>
    <row r="259" spans="2:33" ht="30" customHeight="1" x14ac:dyDescent="0.2">
      <c r="B259" s="668" t="str">
        <f>IFERROR(INDEX('3 - Land Summary'!$B$21:$B$120,(MATCH('4 - Species Breakdown'!$V259,'3 - Land Summary'!$C$21:$C$120,0))),"")</f>
        <v/>
      </c>
      <c r="C259" s="632"/>
      <c r="D259" s="579"/>
      <c r="E259" s="676" t="str">
        <f>IF(OR(COUNTIF('Look Up Data'!$D$149:$D$203,D259),COUNTIF('Look Up Data'!$D$149:$D$203,AE259)),"YES","NO")</f>
        <v>NO</v>
      </c>
      <c r="F259" s="580"/>
      <c r="G259" s="581"/>
      <c r="H259" s="669" t="str">
        <f>IFERROR(INDEX('3 - Land Summary'!$G$21:$G$120,(MATCH(C259,'3 - Land Summary'!$C$21:$C$120,0))),"")</f>
        <v/>
      </c>
      <c r="I259" s="669" t="str">
        <f>IFERROR(INDEX('3 - Land Summary'!$I$21:$I$120,(MATCH(C259,'3 - Land Summary'!$C$21:$C$120,0))),"")</f>
        <v/>
      </c>
      <c r="J259" s="669" t="str">
        <f t="shared" si="10"/>
        <v/>
      </c>
      <c r="K259" s="670" t="str">
        <f t="shared" si="12"/>
        <v/>
      </c>
      <c r="L259" s="579"/>
      <c r="M259" s="579"/>
      <c r="N259" s="632"/>
      <c r="O259" s="582" t="str">
        <f>IFERROR(VLOOKUP(D259,'Species List'!$D$10:$E$46,2,FALSE)*J259,"")</f>
        <v/>
      </c>
      <c r="P259" s="583" t="str">
        <f>IFERROR(VLOOKUP(D259,'Species List'!$D$51:$E$89,2,FALSE)*J259,"")</f>
        <v/>
      </c>
      <c r="Q259" s="583" t="str">
        <f>IFERROR(VLOOKUP(D259,'Species List'!$D$95:$E$102,2,FALSE)*J259,"")</f>
        <v/>
      </c>
      <c r="R259" s="583" t="str">
        <f>IFERROR(VLOOKUP(D259,'Species List'!$I$10:$J$11,2,FALSE)*J259,"")</f>
        <v/>
      </c>
      <c r="S259" s="584" t="str">
        <f>IFERROR(VLOOKUP(D259,'Species List'!$I$16:$J$61,2,FALSE)*J259,"")</f>
        <v/>
      </c>
      <c r="T259" s="584" t="str">
        <f>IFERROR(VLOOKUP(D259,'Species List'!$I$66:$J$66,2,FALSE)*J259,"")</f>
        <v/>
      </c>
      <c r="U259" s="584" t="str">
        <f>IFERROR(VLOOKUP(D259,'Species List'!$I$71:$J$82,2,FALSE)*J259,"")</f>
        <v/>
      </c>
      <c r="V259" s="585">
        <f t="shared" si="11"/>
        <v>0</v>
      </c>
      <c r="W259" s="534"/>
      <c r="X259" s="534"/>
      <c r="Y259" s="534"/>
      <c r="Z259" s="534"/>
      <c r="AA259" s="534"/>
      <c r="AB259" s="534"/>
      <c r="AC259" s="659" t="str">
        <f>IFERROR(INDEX('3 - Land Summary'!$B$21:$B$120,(MATCH(AD259,'3 - Land Summary'!$C$21:$C$120,0))),"")</f>
        <v/>
      </c>
      <c r="AD259" s="629"/>
      <c r="AE259" s="586"/>
      <c r="AF259" s="587"/>
      <c r="AG259" s="586"/>
    </row>
    <row r="260" spans="2:33" ht="30" customHeight="1" x14ac:dyDescent="0.2">
      <c r="B260" s="668" t="str">
        <f>IFERROR(INDEX('3 - Land Summary'!$B$21:$B$120,(MATCH('4 - Species Breakdown'!$V260,'3 - Land Summary'!$C$21:$C$120,0))),"")</f>
        <v/>
      </c>
      <c r="C260" s="632"/>
      <c r="D260" s="579"/>
      <c r="E260" s="676" t="str">
        <f>IF(OR(COUNTIF('Look Up Data'!$D$149:$D$203,D260),COUNTIF('Look Up Data'!$D$149:$D$203,AE260)),"YES","NO")</f>
        <v>NO</v>
      </c>
      <c r="F260" s="580"/>
      <c r="G260" s="581"/>
      <c r="H260" s="669" t="str">
        <f>IFERROR(INDEX('3 - Land Summary'!$G$21:$G$120,(MATCH(C260,'3 - Land Summary'!$C$21:$C$120,0))),"")</f>
        <v/>
      </c>
      <c r="I260" s="669" t="str">
        <f>IFERROR(INDEX('3 - Land Summary'!$I$21:$I$120,(MATCH(C260,'3 - Land Summary'!$C$21:$C$120,0))),"")</f>
        <v/>
      </c>
      <c r="J260" s="669" t="str">
        <f t="shared" si="10"/>
        <v/>
      </c>
      <c r="K260" s="670" t="str">
        <f t="shared" si="12"/>
        <v/>
      </c>
      <c r="L260" s="579"/>
      <c r="M260" s="579"/>
      <c r="N260" s="632"/>
      <c r="O260" s="582" t="str">
        <f>IFERROR(VLOOKUP(D260,'Species List'!$D$10:$E$46,2,FALSE)*J260,"")</f>
        <v/>
      </c>
      <c r="P260" s="583" t="str">
        <f>IFERROR(VLOOKUP(D260,'Species List'!$D$51:$E$89,2,FALSE)*J260,"")</f>
        <v/>
      </c>
      <c r="Q260" s="583" t="str">
        <f>IFERROR(VLOOKUP(D260,'Species List'!$D$95:$E$102,2,FALSE)*J260,"")</f>
        <v/>
      </c>
      <c r="R260" s="583" t="str">
        <f>IFERROR(VLOOKUP(D260,'Species List'!$I$10:$J$11,2,FALSE)*J260,"")</f>
        <v/>
      </c>
      <c r="S260" s="584" t="str">
        <f>IFERROR(VLOOKUP(D260,'Species List'!$I$16:$J$61,2,FALSE)*J260,"")</f>
        <v/>
      </c>
      <c r="T260" s="584" t="str">
        <f>IFERROR(VLOOKUP(D260,'Species List'!$I$66:$J$66,2,FALSE)*J260,"")</f>
        <v/>
      </c>
      <c r="U260" s="584" t="str">
        <f>IFERROR(VLOOKUP(D260,'Species List'!$I$71:$J$82,2,FALSE)*J260,"")</f>
        <v/>
      </c>
      <c r="V260" s="585">
        <f t="shared" si="11"/>
        <v>0</v>
      </c>
      <c r="W260" s="534"/>
      <c r="X260" s="534"/>
      <c r="Y260" s="534"/>
      <c r="Z260" s="534"/>
      <c r="AA260" s="534"/>
      <c r="AB260" s="534"/>
      <c r="AC260" s="659" t="str">
        <f>IFERROR(INDEX('3 - Land Summary'!$B$21:$B$120,(MATCH(AD260,'3 - Land Summary'!$C$21:$C$120,0))),"")</f>
        <v/>
      </c>
      <c r="AD260" s="629"/>
      <c r="AE260" s="586"/>
      <c r="AF260" s="587"/>
      <c r="AG260" s="586"/>
    </row>
    <row r="261" spans="2:33" ht="30" customHeight="1" x14ac:dyDescent="0.2">
      <c r="B261" s="668" t="str">
        <f>IFERROR(INDEX('3 - Land Summary'!$B$21:$B$120,(MATCH('4 - Species Breakdown'!$V261,'3 - Land Summary'!$C$21:$C$120,0))),"")</f>
        <v/>
      </c>
      <c r="C261" s="632"/>
      <c r="D261" s="579"/>
      <c r="E261" s="676" t="str">
        <f>IF(OR(COUNTIF('Look Up Data'!$D$149:$D$203,D261),COUNTIF('Look Up Data'!$D$149:$D$203,AE261)),"YES","NO")</f>
        <v>NO</v>
      </c>
      <c r="F261" s="580"/>
      <c r="G261" s="581"/>
      <c r="H261" s="669" t="str">
        <f>IFERROR(INDEX('3 - Land Summary'!$G$21:$G$120,(MATCH(C261,'3 - Land Summary'!$C$21:$C$120,0))),"")</f>
        <v/>
      </c>
      <c r="I261" s="669" t="str">
        <f>IFERROR(INDEX('3 - Land Summary'!$I$21:$I$120,(MATCH(C261,'3 - Land Summary'!$C$21:$C$120,0))),"")</f>
        <v/>
      </c>
      <c r="J261" s="669" t="str">
        <f t="shared" si="10"/>
        <v/>
      </c>
      <c r="K261" s="670" t="str">
        <f t="shared" si="12"/>
        <v/>
      </c>
      <c r="L261" s="579"/>
      <c r="M261" s="579"/>
      <c r="N261" s="632"/>
      <c r="O261" s="582" t="str">
        <f>IFERROR(VLOOKUP(D261,'Species List'!$D$10:$E$46,2,FALSE)*J261,"")</f>
        <v/>
      </c>
      <c r="P261" s="583" t="str">
        <f>IFERROR(VLOOKUP(D261,'Species List'!$D$51:$E$89,2,FALSE)*J261,"")</f>
        <v/>
      </c>
      <c r="Q261" s="583" t="str">
        <f>IFERROR(VLOOKUP(D261,'Species List'!$D$95:$E$102,2,FALSE)*J261,"")</f>
        <v/>
      </c>
      <c r="R261" s="583" t="str">
        <f>IFERROR(VLOOKUP(D261,'Species List'!$I$10:$J$11,2,FALSE)*J261,"")</f>
        <v/>
      </c>
      <c r="S261" s="584" t="str">
        <f>IFERROR(VLOOKUP(D261,'Species List'!$I$16:$J$61,2,FALSE)*J261,"")</f>
        <v/>
      </c>
      <c r="T261" s="584" t="str">
        <f>IFERROR(VLOOKUP(D261,'Species List'!$I$66:$J$66,2,FALSE)*J261,"")</f>
        <v/>
      </c>
      <c r="U261" s="584" t="str">
        <f>IFERROR(VLOOKUP(D261,'Species List'!$I$71:$J$82,2,FALSE)*J261,"")</f>
        <v/>
      </c>
      <c r="V261" s="585">
        <f t="shared" si="11"/>
        <v>0</v>
      </c>
      <c r="W261" s="534"/>
      <c r="X261" s="534"/>
      <c r="Y261" s="534"/>
      <c r="Z261" s="534"/>
      <c r="AA261" s="534"/>
      <c r="AB261" s="534"/>
      <c r="AC261" s="659" t="str">
        <f>IFERROR(INDEX('3 - Land Summary'!$B$21:$B$120,(MATCH(AD261,'3 - Land Summary'!$C$21:$C$120,0))),"")</f>
        <v/>
      </c>
      <c r="AD261" s="629"/>
      <c r="AE261" s="586"/>
      <c r="AF261" s="587"/>
      <c r="AG261" s="586"/>
    </row>
    <row r="262" spans="2:33" ht="30" customHeight="1" x14ac:dyDescent="0.2">
      <c r="B262" s="668" t="str">
        <f>IFERROR(INDEX('3 - Land Summary'!$B$21:$B$120,(MATCH('4 - Species Breakdown'!$V262,'3 - Land Summary'!$C$21:$C$120,0))),"")</f>
        <v/>
      </c>
      <c r="C262" s="632"/>
      <c r="D262" s="579"/>
      <c r="E262" s="676" t="str">
        <f>IF(OR(COUNTIF('Look Up Data'!$D$149:$D$203,D262),COUNTIF('Look Up Data'!$D$149:$D$203,AE262)),"YES","NO")</f>
        <v>NO</v>
      </c>
      <c r="F262" s="580"/>
      <c r="G262" s="581"/>
      <c r="H262" s="669" t="str">
        <f>IFERROR(INDEX('3 - Land Summary'!$G$21:$G$120,(MATCH(C262,'3 - Land Summary'!$C$21:$C$120,0))),"")</f>
        <v/>
      </c>
      <c r="I262" s="669" t="str">
        <f>IFERROR(INDEX('3 - Land Summary'!$I$21:$I$120,(MATCH(C262,'3 - Land Summary'!$C$21:$C$120,0))),"")</f>
        <v/>
      </c>
      <c r="J262" s="669" t="str">
        <f t="shared" si="10"/>
        <v/>
      </c>
      <c r="K262" s="670" t="str">
        <f t="shared" si="12"/>
        <v/>
      </c>
      <c r="L262" s="579"/>
      <c r="M262" s="579"/>
      <c r="N262" s="632"/>
      <c r="O262" s="582" t="str">
        <f>IFERROR(VLOOKUP(D262,'Species List'!$D$10:$E$46,2,FALSE)*J262,"")</f>
        <v/>
      </c>
      <c r="P262" s="583" t="str">
        <f>IFERROR(VLOOKUP(D262,'Species List'!$D$51:$E$89,2,FALSE)*J262,"")</f>
        <v/>
      </c>
      <c r="Q262" s="583" t="str">
        <f>IFERROR(VLOOKUP(D262,'Species List'!$D$95:$E$102,2,FALSE)*J262,"")</f>
        <v/>
      </c>
      <c r="R262" s="583" t="str">
        <f>IFERROR(VLOOKUP(D262,'Species List'!$I$10:$J$11,2,FALSE)*J262,"")</f>
        <v/>
      </c>
      <c r="S262" s="584" t="str">
        <f>IFERROR(VLOOKUP(D262,'Species List'!$I$16:$J$61,2,FALSE)*J262,"")</f>
        <v/>
      </c>
      <c r="T262" s="584" t="str">
        <f>IFERROR(VLOOKUP(D262,'Species List'!$I$66:$J$66,2,FALSE)*J262,"")</f>
        <v/>
      </c>
      <c r="U262" s="584" t="str">
        <f>IFERROR(VLOOKUP(D262,'Species List'!$I$71:$J$82,2,FALSE)*J262,"")</f>
        <v/>
      </c>
      <c r="V262" s="585">
        <f t="shared" si="11"/>
        <v>0</v>
      </c>
      <c r="W262" s="534"/>
      <c r="X262" s="534"/>
      <c r="Y262" s="534"/>
      <c r="Z262" s="534"/>
      <c r="AA262" s="534"/>
      <c r="AB262" s="534"/>
      <c r="AC262" s="659" t="str">
        <f>IFERROR(INDEX('3 - Land Summary'!$B$21:$B$120,(MATCH(AD262,'3 - Land Summary'!$C$21:$C$120,0))),"")</f>
        <v/>
      </c>
      <c r="AD262" s="629"/>
      <c r="AE262" s="586"/>
      <c r="AF262" s="587"/>
      <c r="AG262" s="586"/>
    </row>
    <row r="263" spans="2:33" ht="30" customHeight="1" x14ac:dyDescent="0.2">
      <c r="B263" s="668" t="str">
        <f>IFERROR(INDEX('3 - Land Summary'!$B$21:$B$120,(MATCH('4 - Species Breakdown'!$V263,'3 - Land Summary'!$C$21:$C$120,0))),"")</f>
        <v/>
      </c>
      <c r="C263" s="632"/>
      <c r="D263" s="579"/>
      <c r="E263" s="676" t="str">
        <f>IF(OR(COUNTIF('Look Up Data'!$D$149:$D$203,D263),COUNTIF('Look Up Data'!$D$149:$D$203,AE263)),"YES","NO")</f>
        <v>NO</v>
      </c>
      <c r="F263" s="580"/>
      <c r="G263" s="581"/>
      <c r="H263" s="669" t="str">
        <f>IFERROR(INDEX('3 - Land Summary'!$G$21:$G$120,(MATCH(C263,'3 - Land Summary'!$C$21:$C$120,0))),"")</f>
        <v/>
      </c>
      <c r="I263" s="669" t="str">
        <f>IFERROR(INDEX('3 - Land Summary'!$I$21:$I$120,(MATCH(C263,'3 - Land Summary'!$C$21:$C$120,0))),"")</f>
        <v/>
      </c>
      <c r="J263" s="669" t="str">
        <f t="shared" si="10"/>
        <v/>
      </c>
      <c r="K263" s="670" t="str">
        <f t="shared" si="12"/>
        <v/>
      </c>
      <c r="L263" s="579"/>
      <c r="M263" s="579"/>
      <c r="N263" s="632"/>
      <c r="O263" s="582" t="str">
        <f>IFERROR(VLOOKUP(D263,'Species List'!$D$10:$E$46,2,FALSE)*J263,"")</f>
        <v/>
      </c>
      <c r="P263" s="583" t="str">
        <f>IFERROR(VLOOKUP(D263,'Species List'!$D$51:$E$89,2,FALSE)*J263,"")</f>
        <v/>
      </c>
      <c r="Q263" s="583" t="str">
        <f>IFERROR(VLOOKUP(D263,'Species List'!$D$95:$E$102,2,FALSE)*J263,"")</f>
        <v/>
      </c>
      <c r="R263" s="583" t="str">
        <f>IFERROR(VLOOKUP(D263,'Species List'!$I$10:$J$11,2,FALSE)*J263,"")</f>
        <v/>
      </c>
      <c r="S263" s="584" t="str">
        <f>IFERROR(VLOOKUP(D263,'Species List'!$I$16:$J$61,2,FALSE)*J263,"")</f>
        <v/>
      </c>
      <c r="T263" s="584" t="str">
        <f>IFERROR(VLOOKUP(D263,'Species List'!$I$66:$J$66,2,FALSE)*J263,"")</f>
        <v/>
      </c>
      <c r="U263" s="584" t="str">
        <f>IFERROR(VLOOKUP(D263,'Species List'!$I$71:$J$82,2,FALSE)*J263,"")</f>
        <v/>
      </c>
      <c r="V263" s="585">
        <f t="shared" si="11"/>
        <v>0</v>
      </c>
      <c r="W263" s="534"/>
      <c r="X263" s="534"/>
      <c r="Y263" s="534"/>
      <c r="Z263" s="534"/>
      <c r="AA263" s="534"/>
      <c r="AB263" s="534"/>
      <c r="AC263" s="659" t="str">
        <f>IFERROR(INDEX('3 - Land Summary'!$B$21:$B$120,(MATCH(AD263,'3 - Land Summary'!$C$21:$C$120,0))),"")</f>
        <v/>
      </c>
      <c r="AD263" s="629"/>
      <c r="AE263" s="586"/>
      <c r="AF263" s="587"/>
      <c r="AG263" s="586"/>
    </row>
    <row r="264" spans="2:33" ht="30" customHeight="1" x14ac:dyDescent="0.2">
      <c r="B264" s="668" t="str">
        <f>IFERROR(INDEX('3 - Land Summary'!$B$21:$B$120,(MATCH('4 - Species Breakdown'!$V264,'3 - Land Summary'!$C$21:$C$120,0))),"")</f>
        <v/>
      </c>
      <c r="C264" s="632"/>
      <c r="D264" s="579"/>
      <c r="E264" s="676" t="str">
        <f>IF(OR(COUNTIF('Look Up Data'!$D$149:$D$203,D264),COUNTIF('Look Up Data'!$D$149:$D$203,AE264)),"YES","NO")</f>
        <v>NO</v>
      </c>
      <c r="F264" s="580"/>
      <c r="G264" s="581"/>
      <c r="H264" s="669" t="str">
        <f>IFERROR(INDEX('3 - Land Summary'!$G$21:$G$120,(MATCH(C264,'3 - Land Summary'!$C$21:$C$120,0))),"")</f>
        <v/>
      </c>
      <c r="I264" s="669" t="str">
        <f>IFERROR(INDEX('3 - Land Summary'!$I$21:$I$120,(MATCH(C264,'3 - Land Summary'!$C$21:$C$120,0))),"")</f>
        <v/>
      </c>
      <c r="J264" s="669" t="str">
        <f t="shared" si="10"/>
        <v/>
      </c>
      <c r="K264" s="670" t="str">
        <f t="shared" si="12"/>
        <v/>
      </c>
      <c r="L264" s="579"/>
      <c r="M264" s="579"/>
      <c r="N264" s="632"/>
      <c r="O264" s="582" t="str">
        <f>IFERROR(VLOOKUP(D264,'Species List'!$D$10:$E$46,2,FALSE)*J264,"")</f>
        <v/>
      </c>
      <c r="P264" s="583" t="str">
        <f>IFERROR(VLOOKUP(D264,'Species List'!$D$51:$E$89,2,FALSE)*J264,"")</f>
        <v/>
      </c>
      <c r="Q264" s="583" t="str">
        <f>IFERROR(VLOOKUP(D264,'Species List'!$D$95:$E$102,2,FALSE)*J264,"")</f>
        <v/>
      </c>
      <c r="R264" s="583" t="str">
        <f>IFERROR(VLOOKUP(D264,'Species List'!$I$10:$J$11,2,FALSE)*J264,"")</f>
        <v/>
      </c>
      <c r="S264" s="584" t="str">
        <f>IFERROR(VLOOKUP(D264,'Species List'!$I$16:$J$61,2,FALSE)*J264,"")</f>
        <v/>
      </c>
      <c r="T264" s="584" t="str">
        <f>IFERROR(VLOOKUP(D264,'Species List'!$I$66:$J$66,2,FALSE)*J264,"")</f>
        <v/>
      </c>
      <c r="U264" s="584" t="str">
        <f>IFERROR(VLOOKUP(D264,'Species List'!$I$71:$J$82,2,FALSE)*J264,"")</f>
        <v/>
      </c>
      <c r="V264" s="585">
        <f t="shared" si="11"/>
        <v>0</v>
      </c>
      <c r="W264" s="534"/>
      <c r="X264" s="534"/>
      <c r="Y264" s="534"/>
      <c r="Z264" s="534"/>
      <c r="AA264" s="534"/>
      <c r="AB264" s="534"/>
      <c r="AC264" s="659" t="str">
        <f>IFERROR(INDEX('3 - Land Summary'!$B$21:$B$120,(MATCH(AD264,'3 - Land Summary'!$C$21:$C$120,0))),"")</f>
        <v/>
      </c>
      <c r="AD264" s="629"/>
      <c r="AE264" s="586"/>
      <c r="AF264" s="587"/>
      <c r="AG264" s="586"/>
    </row>
    <row r="265" spans="2:33" ht="30" customHeight="1" x14ac:dyDescent="0.2">
      <c r="B265" s="668" t="str">
        <f>IFERROR(INDEX('3 - Land Summary'!$B$21:$B$120,(MATCH('4 - Species Breakdown'!$V265,'3 - Land Summary'!$C$21:$C$120,0))),"")</f>
        <v/>
      </c>
      <c r="C265" s="632"/>
      <c r="D265" s="579"/>
      <c r="E265" s="676" t="str">
        <f>IF(OR(COUNTIF('Look Up Data'!$D$149:$D$203,D265),COUNTIF('Look Up Data'!$D$149:$D$203,AE265)),"YES","NO")</f>
        <v>NO</v>
      </c>
      <c r="F265" s="580"/>
      <c r="G265" s="581"/>
      <c r="H265" s="669" t="str">
        <f>IFERROR(INDEX('3 - Land Summary'!$G$21:$G$120,(MATCH(C265,'3 - Land Summary'!$C$21:$C$120,0))),"")</f>
        <v/>
      </c>
      <c r="I265" s="669" t="str">
        <f>IFERROR(INDEX('3 - Land Summary'!$I$21:$I$120,(MATCH(C265,'3 - Land Summary'!$C$21:$C$120,0))),"")</f>
        <v/>
      </c>
      <c r="J265" s="669" t="str">
        <f t="shared" si="10"/>
        <v/>
      </c>
      <c r="K265" s="670" t="str">
        <f t="shared" si="12"/>
        <v/>
      </c>
      <c r="L265" s="579"/>
      <c r="M265" s="579"/>
      <c r="N265" s="632"/>
      <c r="O265" s="582" t="str">
        <f>IFERROR(VLOOKUP(D265,'Species List'!$D$10:$E$46,2,FALSE)*J265,"")</f>
        <v/>
      </c>
      <c r="P265" s="583" t="str">
        <f>IFERROR(VLOOKUP(D265,'Species List'!$D$51:$E$89,2,FALSE)*J265,"")</f>
        <v/>
      </c>
      <c r="Q265" s="583" t="str">
        <f>IFERROR(VLOOKUP(D265,'Species List'!$D$95:$E$102,2,FALSE)*J265,"")</f>
        <v/>
      </c>
      <c r="R265" s="583" t="str">
        <f>IFERROR(VLOOKUP(D265,'Species List'!$I$10:$J$11,2,FALSE)*J265,"")</f>
        <v/>
      </c>
      <c r="S265" s="584" t="str">
        <f>IFERROR(VLOOKUP(D265,'Species List'!$I$16:$J$61,2,FALSE)*J265,"")</f>
        <v/>
      </c>
      <c r="T265" s="584" t="str">
        <f>IFERROR(VLOOKUP(D265,'Species List'!$I$66:$J$66,2,FALSE)*J265,"")</f>
        <v/>
      </c>
      <c r="U265" s="584" t="str">
        <f>IFERROR(VLOOKUP(D265,'Species List'!$I$71:$J$82,2,FALSE)*J265,"")</f>
        <v/>
      </c>
      <c r="V265" s="585">
        <f t="shared" si="11"/>
        <v>0</v>
      </c>
      <c r="W265" s="534"/>
      <c r="X265" s="534"/>
      <c r="Y265" s="534"/>
      <c r="Z265" s="534"/>
      <c r="AA265" s="534"/>
      <c r="AB265" s="534"/>
      <c r="AC265" s="659" t="str">
        <f>IFERROR(INDEX('3 - Land Summary'!$B$21:$B$120,(MATCH(AD265,'3 - Land Summary'!$C$21:$C$120,0))),"")</f>
        <v/>
      </c>
      <c r="AD265" s="629"/>
      <c r="AE265" s="586"/>
      <c r="AF265" s="587"/>
      <c r="AG265" s="586"/>
    </row>
    <row r="266" spans="2:33" ht="30" customHeight="1" x14ac:dyDescent="0.2">
      <c r="B266" s="668" t="str">
        <f>IFERROR(INDEX('3 - Land Summary'!$B$21:$B$120,(MATCH('4 - Species Breakdown'!$V266,'3 - Land Summary'!$C$21:$C$120,0))),"")</f>
        <v/>
      </c>
      <c r="C266" s="632"/>
      <c r="D266" s="579"/>
      <c r="E266" s="676" t="str">
        <f>IF(OR(COUNTIF('Look Up Data'!$D$149:$D$203,D266),COUNTIF('Look Up Data'!$D$149:$D$203,AE266)),"YES","NO")</f>
        <v>NO</v>
      </c>
      <c r="F266" s="580"/>
      <c r="G266" s="581"/>
      <c r="H266" s="669" t="str">
        <f>IFERROR(INDEX('3 - Land Summary'!$G$21:$G$120,(MATCH(C266,'3 - Land Summary'!$C$21:$C$120,0))),"")</f>
        <v/>
      </c>
      <c r="I266" s="669" t="str">
        <f>IFERROR(INDEX('3 - Land Summary'!$I$21:$I$120,(MATCH(C266,'3 - Land Summary'!$C$21:$C$120,0))),"")</f>
        <v/>
      </c>
      <c r="J266" s="669" t="str">
        <f t="shared" si="10"/>
        <v/>
      </c>
      <c r="K266" s="670" t="str">
        <f t="shared" si="12"/>
        <v/>
      </c>
      <c r="L266" s="579"/>
      <c r="M266" s="579"/>
      <c r="N266" s="632"/>
      <c r="O266" s="582" t="str">
        <f>IFERROR(VLOOKUP(D266,'Species List'!$D$10:$E$46,2,FALSE)*J266,"")</f>
        <v/>
      </c>
      <c r="P266" s="583" t="str">
        <f>IFERROR(VLOOKUP(D266,'Species List'!$D$51:$E$89,2,FALSE)*J266,"")</f>
        <v/>
      </c>
      <c r="Q266" s="583" t="str">
        <f>IFERROR(VLOOKUP(D266,'Species List'!$D$95:$E$102,2,FALSE)*J266,"")</f>
        <v/>
      </c>
      <c r="R266" s="583" t="str">
        <f>IFERROR(VLOOKUP(D266,'Species List'!$I$10:$J$11,2,FALSE)*J266,"")</f>
        <v/>
      </c>
      <c r="S266" s="584" t="str">
        <f>IFERROR(VLOOKUP(D266,'Species List'!$I$16:$J$61,2,FALSE)*J266,"")</f>
        <v/>
      </c>
      <c r="T266" s="584" t="str">
        <f>IFERROR(VLOOKUP(D266,'Species List'!$I$66:$J$66,2,FALSE)*J266,"")</f>
        <v/>
      </c>
      <c r="U266" s="584" t="str">
        <f>IFERROR(VLOOKUP(D266,'Species List'!$I$71:$J$82,2,FALSE)*J266,"")</f>
        <v/>
      </c>
      <c r="V266" s="585">
        <f t="shared" si="11"/>
        <v>0</v>
      </c>
      <c r="W266" s="534"/>
      <c r="X266" s="534"/>
      <c r="Y266" s="534"/>
      <c r="Z266" s="534"/>
      <c r="AA266" s="534"/>
      <c r="AB266" s="534"/>
      <c r="AC266" s="659" t="str">
        <f>IFERROR(INDEX('3 - Land Summary'!$B$21:$B$120,(MATCH(AD266,'3 - Land Summary'!$C$21:$C$120,0))),"")</f>
        <v/>
      </c>
      <c r="AD266" s="629"/>
      <c r="AE266" s="586"/>
      <c r="AF266" s="587"/>
      <c r="AG266" s="586"/>
    </row>
    <row r="267" spans="2:33" ht="30" customHeight="1" x14ac:dyDescent="0.2">
      <c r="B267" s="668" t="str">
        <f>IFERROR(INDEX('3 - Land Summary'!$B$21:$B$120,(MATCH('4 - Species Breakdown'!$V267,'3 - Land Summary'!$C$21:$C$120,0))),"")</f>
        <v/>
      </c>
      <c r="C267" s="632"/>
      <c r="D267" s="579"/>
      <c r="E267" s="676" t="str">
        <f>IF(OR(COUNTIF('Look Up Data'!$D$149:$D$203,D267),COUNTIF('Look Up Data'!$D$149:$D$203,AE267)),"YES","NO")</f>
        <v>NO</v>
      </c>
      <c r="F267" s="580"/>
      <c r="G267" s="581"/>
      <c r="H267" s="669" t="str">
        <f>IFERROR(INDEX('3 - Land Summary'!$G$21:$G$120,(MATCH(C267,'3 - Land Summary'!$C$21:$C$120,0))),"")</f>
        <v/>
      </c>
      <c r="I267" s="669" t="str">
        <f>IFERROR(INDEX('3 - Land Summary'!$I$21:$I$120,(MATCH(C267,'3 - Land Summary'!$C$21:$C$120,0))),"")</f>
        <v/>
      </c>
      <c r="J267" s="669" t="str">
        <f t="shared" si="10"/>
        <v/>
      </c>
      <c r="K267" s="670" t="str">
        <f t="shared" si="12"/>
        <v/>
      </c>
      <c r="L267" s="579"/>
      <c r="M267" s="579"/>
      <c r="N267" s="632"/>
      <c r="O267" s="582" t="str">
        <f>IFERROR(VLOOKUP(D267,'Species List'!$D$10:$E$46,2,FALSE)*J267,"")</f>
        <v/>
      </c>
      <c r="P267" s="583" t="str">
        <f>IFERROR(VLOOKUP(D267,'Species List'!$D$51:$E$89,2,FALSE)*J267,"")</f>
        <v/>
      </c>
      <c r="Q267" s="583" t="str">
        <f>IFERROR(VLOOKUP(D267,'Species List'!$D$95:$E$102,2,FALSE)*J267,"")</f>
        <v/>
      </c>
      <c r="R267" s="583" t="str">
        <f>IFERROR(VLOOKUP(D267,'Species List'!$I$10:$J$11,2,FALSE)*J267,"")</f>
        <v/>
      </c>
      <c r="S267" s="584" t="str">
        <f>IFERROR(VLOOKUP(D267,'Species List'!$I$16:$J$61,2,FALSE)*J267,"")</f>
        <v/>
      </c>
      <c r="T267" s="584" t="str">
        <f>IFERROR(VLOOKUP(D267,'Species List'!$I$66:$J$66,2,FALSE)*J267,"")</f>
        <v/>
      </c>
      <c r="U267" s="584" t="str">
        <f>IFERROR(VLOOKUP(D267,'Species List'!$I$71:$J$82,2,FALSE)*J267,"")</f>
        <v/>
      </c>
      <c r="V267" s="585">
        <f t="shared" si="11"/>
        <v>0</v>
      </c>
      <c r="W267" s="534"/>
      <c r="X267" s="534"/>
      <c r="Y267" s="534"/>
      <c r="Z267" s="534"/>
      <c r="AA267" s="534"/>
      <c r="AB267" s="534"/>
      <c r="AC267" s="659" t="str">
        <f>IFERROR(INDEX('3 - Land Summary'!$B$21:$B$120,(MATCH(AD267,'3 - Land Summary'!$C$21:$C$120,0))),"")</f>
        <v/>
      </c>
      <c r="AD267" s="629"/>
      <c r="AE267" s="586"/>
      <c r="AF267" s="587"/>
      <c r="AG267" s="586"/>
    </row>
    <row r="268" spans="2:33" ht="30" customHeight="1" x14ac:dyDescent="0.2">
      <c r="B268" s="668" t="str">
        <f>IFERROR(INDEX('3 - Land Summary'!$B$21:$B$120,(MATCH('4 - Species Breakdown'!$V268,'3 - Land Summary'!$C$21:$C$120,0))),"")</f>
        <v/>
      </c>
      <c r="C268" s="632"/>
      <c r="D268" s="579"/>
      <c r="E268" s="676" t="str">
        <f>IF(OR(COUNTIF('Look Up Data'!$D$149:$D$203,D268),COUNTIF('Look Up Data'!$D$149:$D$203,AE268)),"YES","NO")</f>
        <v>NO</v>
      </c>
      <c r="F268" s="580"/>
      <c r="G268" s="581"/>
      <c r="H268" s="669" t="str">
        <f>IFERROR(INDEX('3 - Land Summary'!$G$21:$G$120,(MATCH(C268,'3 - Land Summary'!$C$21:$C$120,0))),"")</f>
        <v/>
      </c>
      <c r="I268" s="669" t="str">
        <f>IFERROR(INDEX('3 - Land Summary'!$I$21:$I$120,(MATCH(C268,'3 - Land Summary'!$C$21:$C$120,0))),"")</f>
        <v/>
      </c>
      <c r="J268" s="669" t="str">
        <f t="shared" si="10"/>
        <v/>
      </c>
      <c r="K268" s="670" t="str">
        <f t="shared" si="12"/>
        <v/>
      </c>
      <c r="L268" s="579"/>
      <c r="M268" s="579"/>
      <c r="N268" s="632"/>
      <c r="O268" s="582" t="str">
        <f>IFERROR(VLOOKUP(D268,'Species List'!$D$10:$E$46,2,FALSE)*J268,"")</f>
        <v/>
      </c>
      <c r="P268" s="583" t="str">
        <f>IFERROR(VLOOKUP(D268,'Species List'!$D$51:$E$89,2,FALSE)*J268,"")</f>
        <v/>
      </c>
      <c r="Q268" s="583" t="str">
        <f>IFERROR(VLOOKUP(D268,'Species List'!$D$95:$E$102,2,FALSE)*J268,"")</f>
        <v/>
      </c>
      <c r="R268" s="583" t="str">
        <f>IFERROR(VLOOKUP(D268,'Species List'!$I$10:$J$11,2,FALSE)*J268,"")</f>
        <v/>
      </c>
      <c r="S268" s="584" t="str">
        <f>IFERROR(VLOOKUP(D268,'Species List'!$I$16:$J$61,2,FALSE)*J268,"")</f>
        <v/>
      </c>
      <c r="T268" s="584" t="str">
        <f>IFERROR(VLOOKUP(D268,'Species List'!$I$66:$J$66,2,FALSE)*J268,"")</f>
        <v/>
      </c>
      <c r="U268" s="584" t="str">
        <f>IFERROR(VLOOKUP(D268,'Species List'!$I$71:$J$82,2,FALSE)*J268,"")</f>
        <v/>
      </c>
      <c r="V268" s="585">
        <f t="shared" si="11"/>
        <v>0</v>
      </c>
      <c r="W268" s="534"/>
      <c r="X268" s="534"/>
      <c r="Y268" s="534"/>
      <c r="Z268" s="534"/>
      <c r="AA268" s="534"/>
      <c r="AB268" s="534"/>
      <c r="AC268" s="659" t="str">
        <f>IFERROR(INDEX('3 - Land Summary'!$B$21:$B$120,(MATCH(AD268,'3 - Land Summary'!$C$21:$C$120,0))),"")</f>
        <v/>
      </c>
      <c r="AD268" s="629"/>
      <c r="AE268" s="586"/>
      <c r="AF268" s="587"/>
      <c r="AG268" s="586"/>
    </row>
    <row r="269" spans="2:33" ht="30" customHeight="1" x14ac:dyDescent="0.2">
      <c r="B269" s="668" t="str">
        <f>IFERROR(INDEX('3 - Land Summary'!$B$21:$B$120,(MATCH('4 - Species Breakdown'!$V269,'3 - Land Summary'!$C$21:$C$120,0))),"")</f>
        <v/>
      </c>
      <c r="C269" s="632"/>
      <c r="D269" s="579"/>
      <c r="E269" s="676" t="str">
        <f>IF(OR(COUNTIF('Look Up Data'!$D$149:$D$203,D269),COUNTIF('Look Up Data'!$D$149:$D$203,AE269)),"YES","NO")</f>
        <v>NO</v>
      </c>
      <c r="F269" s="580"/>
      <c r="G269" s="581"/>
      <c r="H269" s="669" t="str">
        <f>IFERROR(INDEX('3 - Land Summary'!$G$21:$G$120,(MATCH(C269,'3 - Land Summary'!$C$21:$C$120,0))),"")</f>
        <v/>
      </c>
      <c r="I269" s="669" t="str">
        <f>IFERROR(INDEX('3 - Land Summary'!$I$21:$I$120,(MATCH(C269,'3 - Land Summary'!$C$21:$C$120,0))),"")</f>
        <v/>
      </c>
      <c r="J269" s="669" t="str">
        <f t="shared" si="10"/>
        <v/>
      </c>
      <c r="K269" s="670" t="str">
        <f t="shared" si="12"/>
        <v/>
      </c>
      <c r="L269" s="579"/>
      <c r="M269" s="579"/>
      <c r="N269" s="632"/>
      <c r="O269" s="582" t="str">
        <f>IFERROR(VLOOKUP(D269,'Species List'!$D$10:$E$46,2,FALSE)*J269,"")</f>
        <v/>
      </c>
      <c r="P269" s="583" t="str">
        <f>IFERROR(VLOOKUP(D269,'Species List'!$D$51:$E$89,2,FALSE)*J269,"")</f>
        <v/>
      </c>
      <c r="Q269" s="583" t="str">
        <f>IFERROR(VLOOKUP(D269,'Species List'!$D$95:$E$102,2,FALSE)*J269,"")</f>
        <v/>
      </c>
      <c r="R269" s="583" t="str">
        <f>IFERROR(VLOOKUP(D269,'Species List'!$I$10:$J$11,2,FALSE)*J269,"")</f>
        <v/>
      </c>
      <c r="S269" s="584" t="str">
        <f>IFERROR(VLOOKUP(D269,'Species List'!$I$16:$J$61,2,FALSE)*J269,"")</f>
        <v/>
      </c>
      <c r="T269" s="584" t="str">
        <f>IFERROR(VLOOKUP(D269,'Species List'!$I$66:$J$66,2,FALSE)*J269,"")</f>
        <v/>
      </c>
      <c r="U269" s="584" t="str">
        <f>IFERROR(VLOOKUP(D269,'Species List'!$I$71:$J$82,2,FALSE)*J269,"")</f>
        <v/>
      </c>
      <c r="V269" s="585">
        <f t="shared" si="11"/>
        <v>0</v>
      </c>
      <c r="W269" s="534"/>
      <c r="X269" s="534"/>
      <c r="Y269" s="534"/>
      <c r="Z269" s="534"/>
      <c r="AA269" s="534"/>
      <c r="AB269" s="534"/>
      <c r="AC269" s="659" t="str">
        <f>IFERROR(INDEX('3 - Land Summary'!$B$21:$B$120,(MATCH(AD269,'3 - Land Summary'!$C$21:$C$120,0))),"")</f>
        <v/>
      </c>
      <c r="AD269" s="629"/>
      <c r="AE269" s="586"/>
      <c r="AF269" s="587"/>
      <c r="AG269" s="586"/>
    </row>
    <row r="270" spans="2:33" ht="30" customHeight="1" x14ac:dyDescent="0.2">
      <c r="B270" s="668" t="str">
        <f>IFERROR(INDEX('3 - Land Summary'!$B$21:$B$120,(MATCH('4 - Species Breakdown'!$V270,'3 - Land Summary'!$C$21:$C$120,0))),"")</f>
        <v/>
      </c>
      <c r="C270" s="632"/>
      <c r="D270" s="579"/>
      <c r="E270" s="676" t="str">
        <f>IF(OR(COUNTIF('Look Up Data'!$D$149:$D$203,D270),COUNTIF('Look Up Data'!$D$149:$D$203,AE270)),"YES","NO")</f>
        <v>NO</v>
      </c>
      <c r="F270" s="580"/>
      <c r="G270" s="581"/>
      <c r="H270" s="669" t="str">
        <f>IFERROR(INDEX('3 - Land Summary'!$G$21:$G$120,(MATCH(C270,'3 - Land Summary'!$C$21:$C$120,0))),"")</f>
        <v/>
      </c>
      <c r="I270" s="669" t="str">
        <f>IFERROR(INDEX('3 - Land Summary'!$I$21:$I$120,(MATCH(C270,'3 - Land Summary'!$C$21:$C$120,0))),"")</f>
        <v/>
      </c>
      <c r="J270" s="669" t="str">
        <f t="shared" si="10"/>
        <v/>
      </c>
      <c r="K270" s="670" t="str">
        <f t="shared" si="12"/>
        <v/>
      </c>
      <c r="L270" s="579"/>
      <c r="M270" s="579"/>
      <c r="N270" s="632"/>
      <c r="O270" s="582" t="str">
        <f>IFERROR(VLOOKUP(D270,'Species List'!$D$10:$E$46,2,FALSE)*J270,"")</f>
        <v/>
      </c>
      <c r="P270" s="583" t="str">
        <f>IFERROR(VLOOKUP(D270,'Species List'!$D$51:$E$89,2,FALSE)*J270,"")</f>
        <v/>
      </c>
      <c r="Q270" s="583" t="str">
        <f>IFERROR(VLOOKUP(D270,'Species List'!$D$95:$E$102,2,FALSE)*J270,"")</f>
        <v/>
      </c>
      <c r="R270" s="583" t="str">
        <f>IFERROR(VLOOKUP(D270,'Species List'!$I$10:$J$11,2,FALSE)*J270,"")</f>
        <v/>
      </c>
      <c r="S270" s="584" t="str">
        <f>IFERROR(VLOOKUP(D270,'Species List'!$I$16:$J$61,2,FALSE)*J270,"")</f>
        <v/>
      </c>
      <c r="T270" s="584" t="str">
        <f>IFERROR(VLOOKUP(D270,'Species List'!$I$66:$J$66,2,FALSE)*J270,"")</f>
        <v/>
      </c>
      <c r="U270" s="584" t="str">
        <f>IFERROR(VLOOKUP(D270,'Species List'!$I$71:$J$82,2,FALSE)*J270,"")</f>
        <v/>
      </c>
      <c r="V270" s="585">
        <f t="shared" si="11"/>
        <v>0</v>
      </c>
      <c r="W270" s="534"/>
      <c r="X270" s="534"/>
      <c r="Y270" s="534"/>
      <c r="Z270" s="534"/>
      <c r="AA270" s="534"/>
      <c r="AB270" s="534"/>
      <c r="AC270" s="659" t="str">
        <f>IFERROR(INDEX('3 - Land Summary'!$B$21:$B$120,(MATCH(AD270,'3 - Land Summary'!$C$21:$C$120,0))),"")</f>
        <v/>
      </c>
      <c r="AD270" s="629"/>
      <c r="AE270" s="586"/>
      <c r="AF270" s="587"/>
      <c r="AG270" s="586"/>
    </row>
    <row r="271" spans="2:33" ht="30" customHeight="1" x14ac:dyDescent="0.2">
      <c r="B271" s="668" t="str">
        <f>IFERROR(INDEX('3 - Land Summary'!$B$21:$B$120,(MATCH('4 - Species Breakdown'!$V271,'3 - Land Summary'!$C$21:$C$120,0))),"")</f>
        <v/>
      </c>
      <c r="C271" s="632"/>
      <c r="D271" s="579"/>
      <c r="E271" s="676" t="str">
        <f>IF(OR(COUNTIF('Look Up Data'!$D$149:$D$203,D271),COUNTIF('Look Up Data'!$D$149:$D$203,AE271)),"YES","NO")</f>
        <v>NO</v>
      </c>
      <c r="F271" s="580"/>
      <c r="G271" s="581"/>
      <c r="H271" s="669" t="str">
        <f>IFERROR(INDEX('3 - Land Summary'!$G$21:$G$120,(MATCH(C271,'3 - Land Summary'!$C$21:$C$120,0))),"")</f>
        <v/>
      </c>
      <c r="I271" s="669" t="str">
        <f>IFERROR(INDEX('3 - Land Summary'!$I$21:$I$120,(MATCH(C271,'3 - Land Summary'!$C$21:$C$120,0))),"")</f>
        <v/>
      </c>
      <c r="J271" s="669" t="str">
        <f t="shared" si="10"/>
        <v/>
      </c>
      <c r="K271" s="670" t="str">
        <f t="shared" si="12"/>
        <v/>
      </c>
      <c r="L271" s="579"/>
      <c r="M271" s="579"/>
      <c r="N271" s="632"/>
      <c r="O271" s="582" t="str">
        <f>IFERROR(VLOOKUP(D271,'Species List'!$D$10:$E$46,2,FALSE)*J271,"")</f>
        <v/>
      </c>
      <c r="P271" s="583" t="str">
        <f>IFERROR(VLOOKUP(D271,'Species List'!$D$51:$E$89,2,FALSE)*J271,"")</f>
        <v/>
      </c>
      <c r="Q271" s="583" t="str">
        <f>IFERROR(VLOOKUP(D271,'Species List'!$D$95:$E$102,2,FALSE)*J271,"")</f>
        <v/>
      </c>
      <c r="R271" s="583" t="str">
        <f>IFERROR(VLOOKUP(D271,'Species List'!$I$10:$J$11,2,FALSE)*J271,"")</f>
        <v/>
      </c>
      <c r="S271" s="584" t="str">
        <f>IFERROR(VLOOKUP(D271,'Species List'!$I$16:$J$61,2,FALSE)*J271,"")</f>
        <v/>
      </c>
      <c r="T271" s="584" t="str">
        <f>IFERROR(VLOOKUP(D271,'Species List'!$I$66:$J$66,2,FALSE)*J271,"")</f>
        <v/>
      </c>
      <c r="U271" s="584" t="str">
        <f>IFERROR(VLOOKUP(D271,'Species List'!$I$71:$J$82,2,FALSE)*J271,"")</f>
        <v/>
      </c>
      <c r="V271" s="585">
        <f t="shared" si="11"/>
        <v>0</v>
      </c>
      <c r="W271" s="534"/>
      <c r="X271" s="534"/>
      <c r="Y271" s="534"/>
      <c r="Z271" s="534"/>
      <c r="AA271" s="534"/>
      <c r="AB271" s="534"/>
      <c r="AC271" s="659" t="str">
        <f>IFERROR(INDEX('3 - Land Summary'!$B$21:$B$120,(MATCH(AD271,'3 - Land Summary'!$C$21:$C$120,0))),"")</f>
        <v/>
      </c>
      <c r="AD271" s="629"/>
      <c r="AE271" s="586"/>
      <c r="AF271" s="587"/>
      <c r="AG271" s="586"/>
    </row>
    <row r="272" spans="2:33" ht="30" customHeight="1" x14ac:dyDescent="0.2">
      <c r="B272" s="668" t="str">
        <f>IFERROR(INDEX('3 - Land Summary'!$B$21:$B$120,(MATCH('4 - Species Breakdown'!$V272,'3 - Land Summary'!$C$21:$C$120,0))),"")</f>
        <v/>
      </c>
      <c r="C272" s="632"/>
      <c r="D272" s="579"/>
      <c r="E272" s="676" t="str">
        <f>IF(OR(COUNTIF('Look Up Data'!$D$149:$D$203,D272),COUNTIF('Look Up Data'!$D$149:$D$203,AE272)),"YES","NO")</f>
        <v>NO</v>
      </c>
      <c r="F272" s="580"/>
      <c r="G272" s="581"/>
      <c r="H272" s="669" t="str">
        <f>IFERROR(INDEX('3 - Land Summary'!$G$21:$G$120,(MATCH(C272,'3 - Land Summary'!$C$21:$C$120,0))),"")</f>
        <v/>
      </c>
      <c r="I272" s="669" t="str">
        <f>IFERROR(INDEX('3 - Land Summary'!$I$21:$I$120,(MATCH(C272,'3 - Land Summary'!$C$21:$C$120,0))),"")</f>
        <v/>
      </c>
      <c r="J272" s="669" t="str">
        <f t="shared" si="10"/>
        <v/>
      </c>
      <c r="K272" s="670" t="str">
        <f t="shared" si="12"/>
        <v/>
      </c>
      <c r="L272" s="579"/>
      <c r="M272" s="579"/>
      <c r="N272" s="632"/>
      <c r="O272" s="582" t="str">
        <f>IFERROR(VLOOKUP(D272,'Species List'!$D$10:$E$46,2,FALSE)*J272,"")</f>
        <v/>
      </c>
      <c r="P272" s="583" t="str">
        <f>IFERROR(VLOOKUP(D272,'Species List'!$D$51:$E$89,2,FALSE)*J272,"")</f>
        <v/>
      </c>
      <c r="Q272" s="583" t="str">
        <f>IFERROR(VLOOKUP(D272,'Species List'!$D$95:$E$102,2,FALSE)*J272,"")</f>
        <v/>
      </c>
      <c r="R272" s="583" t="str">
        <f>IFERROR(VLOOKUP(D272,'Species List'!$I$10:$J$11,2,FALSE)*J272,"")</f>
        <v/>
      </c>
      <c r="S272" s="584" t="str">
        <f>IFERROR(VLOOKUP(D272,'Species List'!$I$16:$J$61,2,FALSE)*J272,"")</f>
        <v/>
      </c>
      <c r="T272" s="584" t="str">
        <f>IFERROR(VLOOKUP(D272,'Species List'!$I$66:$J$66,2,FALSE)*J272,"")</f>
        <v/>
      </c>
      <c r="U272" s="584" t="str">
        <f>IFERROR(VLOOKUP(D272,'Species List'!$I$71:$J$82,2,FALSE)*J272,"")</f>
        <v/>
      </c>
      <c r="V272" s="585">
        <f t="shared" si="11"/>
        <v>0</v>
      </c>
      <c r="W272" s="534"/>
      <c r="X272" s="534"/>
      <c r="Y272" s="534"/>
      <c r="Z272" s="534"/>
      <c r="AA272" s="534"/>
      <c r="AB272" s="534"/>
      <c r="AC272" s="659" t="str">
        <f>IFERROR(INDEX('3 - Land Summary'!$B$21:$B$120,(MATCH(AD272,'3 - Land Summary'!$C$21:$C$120,0))),"")</f>
        <v/>
      </c>
      <c r="AD272" s="629"/>
      <c r="AE272" s="586"/>
      <c r="AF272" s="587"/>
      <c r="AG272" s="586"/>
    </row>
    <row r="273" spans="2:33" ht="30" customHeight="1" x14ac:dyDescent="0.2">
      <c r="B273" s="668" t="str">
        <f>IFERROR(INDEX('3 - Land Summary'!$B$21:$B$120,(MATCH('4 - Species Breakdown'!$V273,'3 - Land Summary'!$C$21:$C$120,0))),"")</f>
        <v/>
      </c>
      <c r="C273" s="632"/>
      <c r="D273" s="579"/>
      <c r="E273" s="676" t="str">
        <f>IF(OR(COUNTIF('Look Up Data'!$D$149:$D$203,D273),COUNTIF('Look Up Data'!$D$149:$D$203,AE273)),"YES","NO")</f>
        <v>NO</v>
      </c>
      <c r="F273" s="580"/>
      <c r="G273" s="581"/>
      <c r="H273" s="669" t="str">
        <f>IFERROR(INDEX('3 - Land Summary'!$G$21:$G$120,(MATCH(C273,'3 - Land Summary'!$C$21:$C$120,0))),"")</f>
        <v/>
      </c>
      <c r="I273" s="669" t="str">
        <f>IFERROR(INDEX('3 - Land Summary'!$I$21:$I$120,(MATCH(C273,'3 - Land Summary'!$C$21:$C$120,0))),"")</f>
        <v/>
      </c>
      <c r="J273" s="669" t="str">
        <f t="shared" si="10"/>
        <v/>
      </c>
      <c r="K273" s="670" t="str">
        <f t="shared" si="12"/>
        <v/>
      </c>
      <c r="L273" s="579"/>
      <c r="M273" s="579"/>
      <c r="N273" s="632"/>
      <c r="O273" s="582" t="str">
        <f>IFERROR(VLOOKUP(D273,'Species List'!$D$10:$E$46,2,FALSE)*J273,"")</f>
        <v/>
      </c>
      <c r="P273" s="583" t="str">
        <f>IFERROR(VLOOKUP(D273,'Species List'!$D$51:$E$89,2,FALSE)*J273,"")</f>
        <v/>
      </c>
      <c r="Q273" s="583" t="str">
        <f>IFERROR(VLOOKUP(D273,'Species List'!$D$95:$E$102,2,FALSE)*J273,"")</f>
        <v/>
      </c>
      <c r="R273" s="583" t="str">
        <f>IFERROR(VLOOKUP(D273,'Species List'!$I$10:$J$11,2,FALSE)*J273,"")</f>
        <v/>
      </c>
      <c r="S273" s="584" t="str">
        <f>IFERROR(VLOOKUP(D273,'Species List'!$I$16:$J$61,2,FALSE)*J273,"")</f>
        <v/>
      </c>
      <c r="T273" s="584" t="str">
        <f>IFERROR(VLOOKUP(D273,'Species List'!$I$66:$J$66,2,FALSE)*J273,"")</f>
        <v/>
      </c>
      <c r="U273" s="584" t="str">
        <f>IFERROR(VLOOKUP(D273,'Species List'!$I$71:$J$82,2,FALSE)*J273,"")</f>
        <v/>
      </c>
      <c r="V273" s="585">
        <f t="shared" si="11"/>
        <v>0</v>
      </c>
      <c r="W273" s="534"/>
      <c r="X273" s="534"/>
      <c r="Y273" s="534"/>
      <c r="Z273" s="534"/>
      <c r="AA273" s="534"/>
      <c r="AB273" s="534"/>
      <c r="AC273" s="659" t="str">
        <f>IFERROR(INDEX('3 - Land Summary'!$B$21:$B$120,(MATCH(AD273,'3 - Land Summary'!$C$21:$C$120,0))),"")</f>
        <v/>
      </c>
      <c r="AD273" s="629"/>
      <c r="AE273" s="586"/>
      <c r="AF273" s="587"/>
      <c r="AG273" s="586"/>
    </row>
    <row r="274" spans="2:33" ht="30" customHeight="1" x14ac:dyDescent="0.2">
      <c r="B274" s="668" t="str">
        <f>IFERROR(INDEX('3 - Land Summary'!$B$21:$B$120,(MATCH('4 - Species Breakdown'!$V274,'3 - Land Summary'!$C$21:$C$120,0))),"")</f>
        <v/>
      </c>
      <c r="C274" s="632"/>
      <c r="D274" s="579"/>
      <c r="E274" s="676" t="str">
        <f>IF(OR(COUNTIF('Look Up Data'!$D$149:$D$203,D274),COUNTIF('Look Up Data'!$D$149:$D$203,AE274)),"YES","NO")</f>
        <v>NO</v>
      </c>
      <c r="F274" s="580"/>
      <c r="G274" s="581"/>
      <c r="H274" s="669" t="str">
        <f>IFERROR(INDEX('3 - Land Summary'!$G$21:$G$120,(MATCH(C274,'3 - Land Summary'!$C$21:$C$120,0))),"")</f>
        <v/>
      </c>
      <c r="I274" s="669" t="str">
        <f>IFERROR(INDEX('3 - Land Summary'!$I$21:$I$120,(MATCH(C274,'3 - Land Summary'!$C$21:$C$120,0))),"")</f>
        <v/>
      </c>
      <c r="J274" s="669" t="str">
        <f t="shared" si="10"/>
        <v/>
      </c>
      <c r="K274" s="670" t="str">
        <f t="shared" si="12"/>
        <v/>
      </c>
      <c r="L274" s="579"/>
      <c r="M274" s="579"/>
      <c r="N274" s="632"/>
      <c r="O274" s="582" t="str">
        <f>IFERROR(VLOOKUP(D274,'Species List'!$D$10:$E$46,2,FALSE)*J274,"")</f>
        <v/>
      </c>
      <c r="P274" s="583" t="str">
        <f>IFERROR(VLOOKUP(D274,'Species List'!$D$51:$E$89,2,FALSE)*J274,"")</f>
        <v/>
      </c>
      <c r="Q274" s="583" t="str">
        <f>IFERROR(VLOOKUP(D274,'Species List'!$D$95:$E$102,2,FALSE)*J274,"")</f>
        <v/>
      </c>
      <c r="R274" s="583" t="str">
        <f>IFERROR(VLOOKUP(D274,'Species List'!$I$10:$J$11,2,FALSE)*J274,"")</f>
        <v/>
      </c>
      <c r="S274" s="584" t="str">
        <f>IFERROR(VLOOKUP(D274,'Species List'!$I$16:$J$61,2,FALSE)*J274,"")</f>
        <v/>
      </c>
      <c r="T274" s="584" t="str">
        <f>IFERROR(VLOOKUP(D274,'Species List'!$I$66:$J$66,2,FALSE)*J274,"")</f>
        <v/>
      </c>
      <c r="U274" s="584" t="str">
        <f>IFERROR(VLOOKUP(D274,'Species List'!$I$71:$J$82,2,FALSE)*J274,"")</f>
        <v/>
      </c>
      <c r="V274" s="585">
        <f t="shared" si="11"/>
        <v>0</v>
      </c>
      <c r="W274" s="534"/>
      <c r="X274" s="534"/>
      <c r="Y274" s="534"/>
      <c r="Z274" s="534"/>
      <c r="AA274" s="534"/>
      <c r="AB274" s="534"/>
      <c r="AC274" s="659" t="str">
        <f>IFERROR(INDEX('3 - Land Summary'!$B$21:$B$120,(MATCH(AD274,'3 - Land Summary'!$C$21:$C$120,0))),"")</f>
        <v/>
      </c>
      <c r="AD274" s="629"/>
      <c r="AE274" s="586"/>
      <c r="AF274" s="587"/>
      <c r="AG274" s="586"/>
    </row>
    <row r="275" spans="2:33" ht="30" customHeight="1" x14ac:dyDescent="0.2">
      <c r="B275" s="668" t="str">
        <f>IFERROR(INDEX('3 - Land Summary'!$B$21:$B$120,(MATCH('4 - Species Breakdown'!$V275,'3 - Land Summary'!$C$21:$C$120,0))),"")</f>
        <v/>
      </c>
      <c r="C275" s="632"/>
      <c r="D275" s="579"/>
      <c r="E275" s="676" t="str">
        <f>IF(OR(COUNTIF('Look Up Data'!$D$149:$D$203,D275),COUNTIF('Look Up Data'!$D$149:$D$203,AE275)),"YES","NO")</f>
        <v>NO</v>
      </c>
      <c r="F275" s="580"/>
      <c r="G275" s="581"/>
      <c r="H275" s="669" t="str">
        <f>IFERROR(INDEX('3 - Land Summary'!$G$21:$G$120,(MATCH(C275,'3 - Land Summary'!$C$21:$C$120,0))),"")</f>
        <v/>
      </c>
      <c r="I275" s="669" t="str">
        <f>IFERROR(INDEX('3 - Land Summary'!$I$21:$I$120,(MATCH(C275,'3 - Land Summary'!$C$21:$C$120,0))),"")</f>
        <v/>
      </c>
      <c r="J275" s="669" t="str">
        <f t="shared" si="10"/>
        <v/>
      </c>
      <c r="K275" s="670" t="str">
        <f t="shared" si="12"/>
        <v/>
      </c>
      <c r="L275" s="579"/>
      <c r="M275" s="579"/>
      <c r="N275" s="632"/>
      <c r="O275" s="582" t="str">
        <f>IFERROR(VLOOKUP(D275,'Species List'!$D$10:$E$46,2,FALSE)*J275,"")</f>
        <v/>
      </c>
      <c r="P275" s="583" t="str">
        <f>IFERROR(VLOOKUP(D275,'Species List'!$D$51:$E$89,2,FALSE)*J275,"")</f>
        <v/>
      </c>
      <c r="Q275" s="583" t="str">
        <f>IFERROR(VLOOKUP(D275,'Species List'!$D$95:$E$102,2,FALSE)*J275,"")</f>
        <v/>
      </c>
      <c r="R275" s="583" t="str">
        <f>IFERROR(VLOOKUP(D275,'Species List'!$I$10:$J$11,2,FALSE)*J275,"")</f>
        <v/>
      </c>
      <c r="S275" s="584" t="str">
        <f>IFERROR(VLOOKUP(D275,'Species List'!$I$16:$J$61,2,FALSE)*J275,"")</f>
        <v/>
      </c>
      <c r="T275" s="584" t="str">
        <f>IFERROR(VLOOKUP(D275,'Species List'!$I$66:$J$66,2,FALSE)*J275,"")</f>
        <v/>
      </c>
      <c r="U275" s="584" t="str">
        <f>IFERROR(VLOOKUP(D275,'Species List'!$I$71:$J$82,2,FALSE)*J275,"")</f>
        <v/>
      </c>
      <c r="V275" s="585">
        <f t="shared" si="11"/>
        <v>0</v>
      </c>
      <c r="W275" s="534"/>
      <c r="X275" s="534"/>
      <c r="Y275" s="534"/>
      <c r="Z275" s="534"/>
      <c r="AA275" s="534"/>
      <c r="AB275" s="534"/>
      <c r="AC275" s="659" t="str">
        <f>IFERROR(INDEX('3 - Land Summary'!$B$21:$B$120,(MATCH(AD275,'3 - Land Summary'!$C$21:$C$120,0))),"")</f>
        <v/>
      </c>
      <c r="AD275" s="629"/>
      <c r="AE275" s="586"/>
      <c r="AF275" s="587"/>
      <c r="AG275" s="586"/>
    </row>
    <row r="276" spans="2:33" ht="30" customHeight="1" x14ac:dyDescent="0.2">
      <c r="B276" s="668" t="str">
        <f>IFERROR(INDEX('3 - Land Summary'!$B$21:$B$120,(MATCH('4 - Species Breakdown'!$V276,'3 - Land Summary'!$C$21:$C$120,0))),"")</f>
        <v/>
      </c>
      <c r="C276" s="632"/>
      <c r="D276" s="579"/>
      <c r="E276" s="676" t="str">
        <f>IF(OR(COUNTIF('Look Up Data'!$D$149:$D$203,D276),COUNTIF('Look Up Data'!$D$149:$D$203,AE276)),"YES","NO")</f>
        <v>NO</v>
      </c>
      <c r="F276" s="580"/>
      <c r="G276" s="581"/>
      <c r="H276" s="669" t="str">
        <f>IFERROR(INDEX('3 - Land Summary'!$G$21:$G$120,(MATCH(C276,'3 - Land Summary'!$C$21:$C$120,0))),"")</f>
        <v/>
      </c>
      <c r="I276" s="669" t="str">
        <f>IFERROR(INDEX('3 - Land Summary'!$I$21:$I$120,(MATCH(C276,'3 - Land Summary'!$C$21:$C$120,0))),"")</f>
        <v/>
      </c>
      <c r="J276" s="669" t="str">
        <f t="shared" si="10"/>
        <v/>
      </c>
      <c r="K276" s="670" t="str">
        <f t="shared" si="12"/>
        <v/>
      </c>
      <c r="L276" s="579"/>
      <c r="M276" s="579"/>
      <c r="N276" s="632"/>
      <c r="O276" s="582" t="str">
        <f>IFERROR(VLOOKUP(D276,'Species List'!$D$10:$E$46,2,FALSE)*J276,"")</f>
        <v/>
      </c>
      <c r="P276" s="583" t="str">
        <f>IFERROR(VLOOKUP(D276,'Species List'!$D$51:$E$89,2,FALSE)*J276,"")</f>
        <v/>
      </c>
      <c r="Q276" s="583" t="str">
        <f>IFERROR(VLOOKUP(D276,'Species List'!$D$95:$E$102,2,FALSE)*J276,"")</f>
        <v/>
      </c>
      <c r="R276" s="583" t="str">
        <f>IFERROR(VLOOKUP(D276,'Species List'!$I$10:$J$11,2,FALSE)*J276,"")</f>
        <v/>
      </c>
      <c r="S276" s="584" t="str">
        <f>IFERROR(VLOOKUP(D276,'Species List'!$I$16:$J$61,2,FALSE)*J276,"")</f>
        <v/>
      </c>
      <c r="T276" s="584" t="str">
        <f>IFERROR(VLOOKUP(D276,'Species List'!$I$66:$J$66,2,FALSE)*J276,"")</f>
        <v/>
      </c>
      <c r="U276" s="584" t="str">
        <f>IFERROR(VLOOKUP(D276,'Species List'!$I$71:$J$82,2,FALSE)*J276,"")</f>
        <v/>
      </c>
      <c r="V276" s="585">
        <f t="shared" si="11"/>
        <v>0</v>
      </c>
      <c r="W276" s="534"/>
      <c r="X276" s="534"/>
      <c r="Y276" s="534"/>
      <c r="Z276" s="534"/>
      <c r="AA276" s="534"/>
      <c r="AB276" s="534"/>
      <c r="AC276" s="659" t="str">
        <f>IFERROR(INDEX('3 - Land Summary'!$B$21:$B$120,(MATCH(AD276,'3 - Land Summary'!$C$21:$C$120,0))),"")</f>
        <v/>
      </c>
      <c r="AD276" s="629"/>
      <c r="AE276" s="586"/>
      <c r="AF276" s="587"/>
      <c r="AG276" s="586"/>
    </row>
    <row r="277" spans="2:33" ht="30" customHeight="1" x14ac:dyDescent="0.2">
      <c r="B277" s="668" t="str">
        <f>IFERROR(INDEX('3 - Land Summary'!$B$21:$B$120,(MATCH('4 - Species Breakdown'!$V277,'3 - Land Summary'!$C$21:$C$120,0))),"")</f>
        <v/>
      </c>
      <c r="C277" s="632"/>
      <c r="D277" s="579"/>
      <c r="E277" s="676" t="str">
        <f>IF(OR(COUNTIF('Look Up Data'!$D$149:$D$203,D277),COUNTIF('Look Up Data'!$D$149:$D$203,AE277)),"YES","NO")</f>
        <v>NO</v>
      </c>
      <c r="F277" s="580"/>
      <c r="G277" s="581"/>
      <c r="H277" s="669" t="str">
        <f>IFERROR(INDEX('3 - Land Summary'!$G$21:$G$120,(MATCH(C277,'3 - Land Summary'!$C$21:$C$120,0))),"")</f>
        <v/>
      </c>
      <c r="I277" s="669" t="str">
        <f>IFERROR(INDEX('3 - Land Summary'!$I$21:$I$120,(MATCH(C277,'3 - Land Summary'!$C$21:$C$120,0))),"")</f>
        <v/>
      </c>
      <c r="J277" s="669" t="str">
        <f t="shared" si="10"/>
        <v/>
      </c>
      <c r="K277" s="670" t="str">
        <f t="shared" si="12"/>
        <v/>
      </c>
      <c r="L277" s="579"/>
      <c r="M277" s="579"/>
      <c r="N277" s="632"/>
      <c r="O277" s="582" t="str">
        <f>IFERROR(VLOOKUP(D277,'Species List'!$D$10:$E$46,2,FALSE)*J277,"")</f>
        <v/>
      </c>
      <c r="P277" s="583" t="str">
        <f>IFERROR(VLOOKUP(D277,'Species List'!$D$51:$E$89,2,FALSE)*J277,"")</f>
        <v/>
      </c>
      <c r="Q277" s="583" t="str">
        <f>IFERROR(VLOOKUP(D277,'Species List'!$D$95:$E$102,2,FALSE)*J277,"")</f>
        <v/>
      </c>
      <c r="R277" s="583" t="str">
        <f>IFERROR(VLOOKUP(D277,'Species List'!$I$10:$J$11,2,FALSE)*J277,"")</f>
        <v/>
      </c>
      <c r="S277" s="584" t="str">
        <f>IFERROR(VLOOKUP(D277,'Species List'!$I$16:$J$61,2,FALSE)*J277,"")</f>
        <v/>
      </c>
      <c r="T277" s="584" t="str">
        <f>IFERROR(VLOOKUP(D277,'Species List'!$I$66:$J$66,2,FALSE)*J277,"")</f>
        <v/>
      </c>
      <c r="U277" s="584" t="str">
        <f>IFERROR(VLOOKUP(D277,'Species List'!$I$71:$J$82,2,FALSE)*J277,"")</f>
        <v/>
      </c>
      <c r="V277" s="585">
        <f t="shared" si="11"/>
        <v>0</v>
      </c>
      <c r="W277" s="534"/>
      <c r="X277" s="534"/>
      <c r="Y277" s="534"/>
      <c r="Z277" s="534"/>
      <c r="AA277" s="534"/>
      <c r="AB277" s="534"/>
      <c r="AC277" s="659" t="str">
        <f>IFERROR(INDEX('3 - Land Summary'!$B$21:$B$120,(MATCH(AD277,'3 - Land Summary'!$C$21:$C$120,0))),"")</f>
        <v/>
      </c>
      <c r="AD277" s="629"/>
      <c r="AE277" s="586"/>
      <c r="AF277" s="587"/>
      <c r="AG277" s="586"/>
    </row>
    <row r="278" spans="2:33" ht="30" customHeight="1" x14ac:dyDescent="0.2">
      <c r="B278" s="668" t="str">
        <f>IFERROR(INDEX('3 - Land Summary'!$B$21:$B$120,(MATCH('4 - Species Breakdown'!$V278,'3 - Land Summary'!$C$21:$C$120,0))),"")</f>
        <v/>
      </c>
      <c r="C278" s="632"/>
      <c r="D278" s="579"/>
      <c r="E278" s="676" t="str">
        <f>IF(OR(COUNTIF('Look Up Data'!$D$149:$D$203,D278),COUNTIF('Look Up Data'!$D$149:$D$203,AE278)),"YES","NO")</f>
        <v>NO</v>
      </c>
      <c r="F278" s="580"/>
      <c r="G278" s="581"/>
      <c r="H278" s="669" t="str">
        <f>IFERROR(INDEX('3 - Land Summary'!$G$21:$G$120,(MATCH(C278,'3 - Land Summary'!$C$21:$C$120,0))),"")</f>
        <v/>
      </c>
      <c r="I278" s="669" t="str">
        <f>IFERROR(INDEX('3 - Land Summary'!$I$21:$I$120,(MATCH(C278,'3 - Land Summary'!$C$21:$C$120,0))),"")</f>
        <v/>
      </c>
      <c r="J278" s="669" t="str">
        <f t="shared" si="10"/>
        <v/>
      </c>
      <c r="K278" s="670" t="str">
        <f t="shared" si="12"/>
        <v/>
      </c>
      <c r="L278" s="579"/>
      <c r="M278" s="579"/>
      <c r="N278" s="632"/>
      <c r="O278" s="582" t="str">
        <f>IFERROR(VLOOKUP(D278,'Species List'!$D$10:$E$46,2,FALSE)*J278,"")</f>
        <v/>
      </c>
      <c r="P278" s="583" t="str">
        <f>IFERROR(VLOOKUP(D278,'Species List'!$D$51:$E$89,2,FALSE)*J278,"")</f>
        <v/>
      </c>
      <c r="Q278" s="583" t="str">
        <f>IFERROR(VLOOKUP(D278,'Species List'!$D$95:$E$102,2,FALSE)*J278,"")</f>
        <v/>
      </c>
      <c r="R278" s="583" t="str">
        <f>IFERROR(VLOOKUP(D278,'Species List'!$I$10:$J$11,2,FALSE)*J278,"")</f>
        <v/>
      </c>
      <c r="S278" s="584" t="str">
        <f>IFERROR(VLOOKUP(D278,'Species List'!$I$16:$J$61,2,FALSE)*J278,"")</f>
        <v/>
      </c>
      <c r="T278" s="584" t="str">
        <f>IFERROR(VLOOKUP(D278,'Species List'!$I$66:$J$66,2,FALSE)*J278,"")</f>
        <v/>
      </c>
      <c r="U278" s="584" t="str">
        <f>IFERROR(VLOOKUP(D278,'Species List'!$I$71:$J$82,2,FALSE)*J278,"")</f>
        <v/>
      </c>
      <c r="V278" s="585">
        <f t="shared" si="11"/>
        <v>0</v>
      </c>
      <c r="W278" s="534"/>
      <c r="X278" s="534"/>
      <c r="Y278" s="534"/>
      <c r="Z278" s="534"/>
      <c r="AA278" s="534"/>
      <c r="AB278" s="534"/>
      <c r="AC278" s="659" t="str">
        <f>IFERROR(INDEX('3 - Land Summary'!$B$21:$B$120,(MATCH(AD278,'3 - Land Summary'!$C$21:$C$120,0))),"")</f>
        <v/>
      </c>
      <c r="AD278" s="629"/>
      <c r="AE278" s="586"/>
      <c r="AF278" s="587"/>
      <c r="AG278" s="586"/>
    </row>
    <row r="279" spans="2:33" ht="30" customHeight="1" x14ac:dyDescent="0.2">
      <c r="B279" s="668" t="str">
        <f>IFERROR(INDEX('3 - Land Summary'!$B$21:$B$120,(MATCH('4 - Species Breakdown'!$V279,'3 - Land Summary'!$C$21:$C$120,0))),"")</f>
        <v/>
      </c>
      <c r="C279" s="632"/>
      <c r="D279" s="579"/>
      <c r="E279" s="676" t="str">
        <f>IF(OR(COUNTIF('Look Up Data'!$D$149:$D$203,D279),COUNTIF('Look Up Data'!$D$149:$D$203,AE279)),"YES","NO")</f>
        <v>NO</v>
      </c>
      <c r="F279" s="580"/>
      <c r="G279" s="581"/>
      <c r="H279" s="669" t="str">
        <f>IFERROR(INDEX('3 - Land Summary'!$G$21:$G$120,(MATCH(C279,'3 - Land Summary'!$C$21:$C$120,0))),"")</f>
        <v/>
      </c>
      <c r="I279" s="669" t="str">
        <f>IFERROR(INDEX('3 - Land Summary'!$I$21:$I$120,(MATCH(C279,'3 - Land Summary'!$C$21:$C$120,0))),"")</f>
        <v/>
      </c>
      <c r="J279" s="669" t="str">
        <f t="shared" si="10"/>
        <v/>
      </c>
      <c r="K279" s="670" t="str">
        <f t="shared" si="12"/>
        <v/>
      </c>
      <c r="L279" s="579"/>
      <c r="M279" s="579"/>
      <c r="N279" s="632"/>
      <c r="O279" s="582" t="str">
        <f>IFERROR(VLOOKUP(D279,'Species List'!$D$10:$E$46,2,FALSE)*J279,"")</f>
        <v/>
      </c>
      <c r="P279" s="583" t="str">
        <f>IFERROR(VLOOKUP(D279,'Species List'!$D$51:$E$89,2,FALSE)*J279,"")</f>
        <v/>
      </c>
      <c r="Q279" s="583" t="str">
        <f>IFERROR(VLOOKUP(D279,'Species List'!$D$95:$E$102,2,FALSE)*J279,"")</f>
        <v/>
      </c>
      <c r="R279" s="583" t="str">
        <f>IFERROR(VLOOKUP(D279,'Species List'!$I$10:$J$11,2,FALSE)*J279,"")</f>
        <v/>
      </c>
      <c r="S279" s="584" t="str">
        <f>IFERROR(VLOOKUP(D279,'Species List'!$I$16:$J$61,2,FALSE)*J279,"")</f>
        <v/>
      </c>
      <c r="T279" s="584" t="str">
        <f>IFERROR(VLOOKUP(D279,'Species List'!$I$66:$J$66,2,FALSE)*J279,"")</f>
        <v/>
      </c>
      <c r="U279" s="584" t="str">
        <f>IFERROR(VLOOKUP(D279,'Species List'!$I$71:$J$82,2,FALSE)*J279,"")</f>
        <v/>
      </c>
      <c r="V279" s="585">
        <f t="shared" si="11"/>
        <v>0</v>
      </c>
      <c r="W279" s="534"/>
      <c r="X279" s="534"/>
      <c r="Y279" s="534"/>
      <c r="Z279" s="534"/>
      <c r="AA279" s="534"/>
      <c r="AB279" s="534"/>
      <c r="AC279" s="659" t="str">
        <f>IFERROR(INDEX('3 - Land Summary'!$B$21:$B$120,(MATCH(AD279,'3 - Land Summary'!$C$21:$C$120,0))),"")</f>
        <v/>
      </c>
      <c r="AD279" s="629"/>
      <c r="AE279" s="586"/>
      <c r="AF279" s="587"/>
      <c r="AG279" s="586"/>
    </row>
    <row r="280" spans="2:33" ht="30" customHeight="1" x14ac:dyDescent="0.2">
      <c r="B280" s="668" t="str">
        <f>IFERROR(INDEX('3 - Land Summary'!$B$21:$B$120,(MATCH('4 - Species Breakdown'!$V280,'3 - Land Summary'!$C$21:$C$120,0))),"")</f>
        <v/>
      </c>
      <c r="C280" s="632"/>
      <c r="D280" s="579"/>
      <c r="E280" s="676" t="str">
        <f>IF(OR(COUNTIF('Look Up Data'!$D$149:$D$203,D280),COUNTIF('Look Up Data'!$D$149:$D$203,AE280)),"YES","NO")</f>
        <v>NO</v>
      </c>
      <c r="F280" s="580"/>
      <c r="G280" s="581"/>
      <c r="H280" s="669" t="str">
        <f>IFERROR(INDEX('3 - Land Summary'!$G$21:$G$120,(MATCH(C280,'3 - Land Summary'!$C$21:$C$120,0))),"")</f>
        <v/>
      </c>
      <c r="I280" s="669" t="str">
        <f>IFERROR(INDEX('3 - Land Summary'!$I$21:$I$120,(MATCH(C280,'3 - Land Summary'!$C$21:$C$120,0))),"")</f>
        <v/>
      </c>
      <c r="J280" s="669" t="str">
        <f t="shared" si="10"/>
        <v/>
      </c>
      <c r="K280" s="670" t="str">
        <f t="shared" si="12"/>
        <v/>
      </c>
      <c r="L280" s="579"/>
      <c r="M280" s="579"/>
      <c r="N280" s="632"/>
      <c r="O280" s="582" t="str">
        <f>IFERROR(VLOOKUP(D280,'Species List'!$D$10:$E$46,2,FALSE)*J280,"")</f>
        <v/>
      </c>
      <c r="P280" s="583" t="str">
        <f>IFERROR(VLOOKUP(D280,'Species List'!$D$51:$E$89,2,FALSE)*J280,"")</f>
        <v/>
      </c>
      <c r="Q280" s="583" t="str">
        <f>IFERROR(VLOOKUP(D280,'Species List'!$D$95:$E$102,2,FALSE)*J280,"")</f>
        <v/>
      </c>
      <c r="R280" s="583" t="str">
        <f>IFERROR(VLOOKUP(D280,'Species List'!$I$10:$J$11,2,FALSE)*J280,"")</f>
        <v/>
      </c>
      <c r="S280" s="584" t="str">
        <f>IFERROR(VLOOKUP(D280,'Species List'!$I$16:$J$61,2,FALSE)*J280,"")</f>
        <v/>
      </c>
      <c r="T280" s="584" t="str">
        <f>IFERROR(VLOOKUP(D280,'Species List'!$I$66:$J$66,2,FALSE)*J280,"")</f>
        <v/>
      </c>
      <c r="U280" s="584" t="str">
        <f>IFERROR(VLOOKUP(D280,'Species List'!$I$71:$J$82,2,FALSE)*J280,"")</f>
        <v/>
      </c>
      <c r="V280" s="585">
        <f t="shared" si="11"/>
        <v>0</v>
      </c>
      <c r="W280" s="534"/>
      <c r="X280" s="534"/>
      <c r="Y280" s="534"/>
      <c r="Z280" s="534"/>
      <c r="AA280" s="534"/>
      <c r="AB280" s="534"/>
      <c r="AC280" s="659" t="str">
        <f>IFERROR(INDEX('3 - Land Summary'!$B$21:$B$120,(MATCH(AD280,'3 - Land Summary'!$C$21:$C$120,0))),"")</f>
        <v/>
      </c>
      <c r="AD280" s="629"/>
      <c r="AE280" s="586"/>
      <c r="AF280" s="587"/>
      <c r="AG280" s="586"/>
    </row>
    <row r="281" spans="2:33" ht="30" customHeight="1" x14ac:dyDescent="0.2">
      <c r="B281" s="668" t="str">
        <f>IFERROR(INDEX('3 - Land Summary'!$B$21:$B$120,(MATCH('4 - Species Breakdown'!$V281,'3 - Land Summary'!$C$21:$C$120,0))),"")</f>
        <v/>
      </c>
      <c r="C281" s="632"/>
      <c r="D281" s="579"/>
      <c r="E281" s="676" t="str">
        <f>IF(OR(COUNTIF('Look Up Data'!$D$149:$D$203,D281),COUNTIF('Look Up Data'!$D$149:$D$203,AE281)),"YES","NO")</f>
        <v>NO</v>
      </c>
      <c r="F281" s="580"/>
      <c r="G281" s="581"/>
      <c r="H281" s="669" t="str">
        <f>IFERROR(INDEX('3 - Land Summary'!$G$21:$G$120,(MATCH(C281,'3 - Land Summary'!$C$21:$C$120,0))),"")</f>
        <v/>
      </c>
      <c r="I281" s="669" t="str">
        <f>IFERROR(INDEX('3 - Land Summary'!$I$21:$I$120,(MATCH(C281,'3 - Land Summary'!$C$21:$C$120,0))),"")</f>
        <v/>
      </c>
      <c r="J281" s="669" t="str">
        <f t="shared" si="10"/>
        <v/>
      </c>
      <c r="K281" s="670" t="str">
        <f t="shared" si="12"/>
        <v/>
      </c>
      <c r="L281" s="579"/>
      <c r="M281" s="579"/>
      <c r="N281" s="632"/>
      <c r="O281" s="582" t="str">
        <f>IFERROR(VLOOKUP(D281,'Species List'!$D$10:$E$46,2,FALSE)*J281,"")</f>
        <v/>
      </c>
      <c r="P281" s="583" t="str">
        <f>IFERROR(VLOOKUP(D281,'Species List'!$D$51:$E$89,2,FALSE)*J281,"")</f>
        <v/>
      </c>
      <c r="Q281" s="583" t="str">
        <f>IFERROR(VLOOKUP(D281,'Species List'!$D$95:$E$102,2,FALSE)*J281,"")</f>
        <v/>
      </c>
      <c r="R281" s="583" t="str">
        <f>IFERROR(VLOOKUP(D281,'Species List'!$I$10:$J$11,2,FALSE)*J281,"")</f>
        <v/>
      </c>
      <c r="S281" s="584" t="str">
        <f>IFERROR(VLOOKUP(D281,'Species List'!$I$16:$J$61,2,FALSE)*J281,"")</f>
        <v/>
      </c>
      <c r="T281" s="584" t="str">
        <f>IFERROR(VLOOKUP(D281,'Species List'!$I$66:$J$66,2,FALSE)*J281,"")</f>
        <v/>
      </c>
      <c r="U281" s="584" t="str">
        <f>IFERROR(VLOOKUP(D281,'Species List'!$I$71:$J$82,2,FALSE)*J281,"")</f>
        <v/>
      </c>
      <c r="V281" s="585">
        <f t="shared" si="11"/>
        <v>0</v>
      </c>
      <c r="W281" s="534"/>
      <c r="X281" s="534"/>
      <c r="Y281" s="534"/>
      <c r="Z281" s="534"/>
      <c r="AA281" s="534"/>
      <c r="AB281" s="534"/>
      <c r="AC281" s="659" t="str">
        <f>IFERROR(INDEX('3 - Land Summary'!$B$21:$B$120,(MATCH(AD281,'3 - Land Summary'!$C$21:$C$120,0))),"")</f>
        <v/>
      </c>
      <c r="AD281" s="629"/>
      <c r="AE281" s="586"/>
      <c r="AF281" s="587"/>
      <c r="AG281" s="586"/>
    </row>
    <row r="282" spans="2:33" ht="30" customHeight="1" x14ac:dyDescent="0.2">
      <c r="B282" s="668" t="str">
        <f>IFERROR(INDEX('3 - Land Summary'!$B$21:$B$120,(MATCH('4 - Species Breakdown'!$V282,'3 - Land Summary'!$C$21:$C$120,0))),"")</f>
        <v/>
      </c>
      <c r="C282" s="632"/>
      <c r="D282" s="579"/>
      <c r="E282" s="676" t="str">
        <f>IF(OR(COUNTIF('Look Up Data'!$D$149:$D$203,D282),COUNTIF('Look Up Data'!$D$149:$D$203,AE282)),"YES","NO")</f>
        <v>NO</v>
      </c>
      <c r="F282" s="580"/>
      <c r="G282" s="581"/>
      <c r="H282" s="669" t="str">
        <f>IFERROR(INDEX('3 - Land Summary'!$G$21:$G$120,(MATCH(C282,'3 - Land Summary'!$C$21:$C$120,0))),"")</f>
        <v/>
      </c>
      <c r="I282" s="669" t="str">
        <f>IFERROR(INDEX('3 - Land Summary'!$I$21:$I$120,(MATCH(C282,'3 - Land Summary'!$C$21:$C$120,0))),"")</f>
        <v/>
      </c>
      <c r="J282" s="669" t="str">
        <f t="shared" si="10"/>
        <v/>
      </c>
      <c r="K282" s="670" t="str">
        <f t="shared" si="12"/>
        <v/>
      </c>
      <c r="L282" s="579"/>
      <c r="M282" s="579"/>
      <c r="N282" s="632"/>
      <c r="O282" s="582" t="str">
        <f>IFERROR(VLOOKUP(D282,'Species List'!$D$10:$E$46,2,FALSE)*J282,"")</f>
        <v/>
      </c>
      <c r="P282" s="583" t="str">
        <f>IFERROR(VLOOKUP(D282,'Species List'!$D$51:$E$89,2,FALSE)*J282,"")</f>
        <v/>
      </c>
      <c r="Q282" s="583" t="str">
        <f>IFERROR(VLOOKUP(D282,'Species List'!$D$95:$E$102,2,FALSE)*J282,"")</f>
        <v/>
      </c>
      <c r="R282" s="583" t="str">
        <f>IFERROR(VLOOKUP(D282,'Species List'!$I$10:$J$11,2,FALSE)*J282,"")</f>
        <v/>
      </c>
      <c r="S282" s="584" t="str">
        <f>IFERROR(VLOOKUP(D282,'Species List'!$I$16:$J$61,2,FALSE)*J282,"")</f>
        <v/>
      </c>
      <c r="T282" s="584" t="str">
        <f>IFERROR(VLOOKUP(D282,'Species List'!$I$66:$J$66,2,FALSE)*J282,"")</f>
        <v/>
      </c>
      <c r="U282" s="584" t="str">
        <f>IFERROR(VLOOKUP(D282,'Species List'!$I$71:$J$82,2,FALSE)*J282,"")</f>
        <v/>
      </c>
      <c r="V282" s="585">
        <f t="shared" si="11"/>
        <v>0</v>
      </c>
      <c r="W282" s="534"/>
      <c r="X282" s="534"/>
      <c r="Y282" s="534"/>
      <c r="Z282" s="534"/>
      <c r="AA282" s="534"/>
      <c r="AB282" s="534"/>
      <c r="AC282" s="659" t="str">
        <f>IFERROR(INDEX('3 - Land Summary'!$B$21:$B$120,(MATCH(AD282,'3 - Land Summary'!$C$21:$C$120,0))),"")</f>
        <v/>
      </c>
      <c r="AD282" s="629"/>
      <c r="AE282" s="586"/>
      <c r="AF282" s="587"/>
      <c r="AG282" s="586"/>
    </row>
    <row r="283" spans="2:33" ht="30" customHeight="1" x14ac:dyDescent="0.2">
      <c r="B283" s="668" t="str">
        <f>IFERROR(INDEX('3 - Land Summary'!$B$21:$B$120,(MATCH('4 - Species Breakdown'!$V283,'3 - Land Summary'!$C$21:$C$120,0))),"")</f>
        <v/>
      </c>
      <c r="C283" s="632"/>
      <c r="D283" s="579"/>
      <c r="E283" s="676" t="str">
        <f>IF(OR(COUNTIF('Look Up Data'!$D$149:$D$203,D283),COUNTIF('Look Up Data'!$D$149:$D$203,AE283)),"YES","NO")</f>
        <v>NO</v>
      </c>
      <c r="F283" s="580"/>
      <c r="G283" s="581"/>
      <c r="H283" s="669" t="str">
        <f>IFERROR(INDEX('3 - Land Summary'!$G$21:$G$120,(MATCH(C283,'3 - Land Summary'!$C$21:$C$120,0))),"")</f>
        <v/>
      </c>
      <c r="I283" s="669" t="str">
        <f>IFERROR(INDEX('3 - Land Summary'!$I$21:$I$120,(MATCH(C283,'3 - Land Summary'!$C$21:$C$120,0))),"")</f>
        <v/>
      </c>
      <c r="J283" s="669" t="str">
        <f t="shared" si="10"/>
        <v/>
      </c>
      <c r="K283" s="670" t="str">
        <f t="shared" si="12"/>
        <v/>
      </c>
      <c r="L283" s="579"/>
      <c r="M283" s="579"/>
      <c r="N283" s="632"/>
      <c r="O283" s="582" t="str">
        <f>IFERROR(VLOOKUP(D283,'Species List'!$D$10:$E$46,2,FALSE)*J283,"")</f>
        <v/>
      </c>
      <c r="P283" s="583" t="str">
        <f>IFERROR(VLOOKUP(D283,'Species List'!$D$51:$E$89,2,FALSE)*J283,"")</f>
        <v/>
      </c>
      <c r="Q283" s="583" t="str">
        <f>IFERROR(VLOOKUP(D283,'Species List'!$D$95:$E$102,2,FALSE)*J283,"")</f>
        <v/>
      </c>
      <c r="R283" s="583" t="str">
        <f>IFERROR(VLOOKUP(D283,'Species List'!$I$10:$J$11,2,FALSE)*J283,"")</f>
        <v/>
      </c>
      <c r="S283" s="584" t="str">
        <f>IFERROR(VLOOKUP(D283,'Species List'!$I$16:$J$61,2,FALSE)*J283,"")</f>
        <v/>
      </c>
      <c r="T283" s="584" t="str">
        <f>IFERROR(VLOOKUP(D283,'Species List'!$I$66:$J$66,2,FALSE)*J283,"")</f>
        <v/>
      </c>
      <c r="U283" s="584" t="str">
        <f>IFERROR(VLOOKUP(D283,'Species List'!$I$71:$J$82,2,FALSE)*J283,"")</f>
        <v/>
      </c>
      <c r="V283" s="585">
        <f t="shared" si="11"/>
        <v>0</v>
      </c>
      <c r="W283" s="534"/>
      <c r="X283" s="534"/>
      <c r="Y283" s="534"/>
      <c r="Z283" s="534"/>
      <c r="AA283" s="534"/>
      <c r="AB283" s="534"/>
      <c r="AC283" s="659" t="str">
        <f>IFERROR(INDEX('3 - Land Summary'!$B$21:$B$120,(MATCH(AD283,'3 - Land Summary'!$C$21:$C$120,0))),"")</f>
        <v/>
      </c>
      <c r="AD283" s="629"/>
      <c r="AE283" s="586"/>
      <c r="AF283" s="587"/>
      <c r="AG283" s="586"/>
    </row>
    <row r="284" spans="2:33" ht="30" customHeight="1" x14ac:dyDescent="0.2">
      <c r="B284" s="668" t="str">
        <f>IFERROR(INDEX('3 - Land Summary'!$B$21:$B$120,(MATCH('4 - Species Breakdown'!$V284,'3 - Land Summary'!$C$21:$C$120,0))),"")</f>
        <v/>
      </c>
      <c r="C284" s="632"/>
      <c r="D284" s="579"/>
      <c r="E284" s="676" t="str">
        <f>IF(OR(COUNTIF('Look Up Data'!$D$149:$D$203,D284),COUNTIF('Look Up Data'!$D$149:$D$203,AE284)),"YES","NO")</f>
        <v>NO</v>
      </c>
      <c r="F284" s="580"/>
      <c r="G284" s="581"/>
      <c r="H284" s="669" t="str">
        <f>IFERROR(INDEX('3 - Land Summary'!$G$21:$G$120,(MATCH(C284,'3 - Land Summary'!$C$21:$C$120,0))),"")</f>
        <v/>
      </c>
      <c r="I284" s="669" t="str">
        <f>IFERROR(INDEX('3 - Land Summary'!$I$21:$I$120,(MATCH(C284,'3 - Land Summary'!$C$21:$C$120,0))),"")</f>
        <v/>
      </c>
      <c r="J284" s="669" t="str">
        <f t="shared" si="10"/>
        <v/>
      </c>
      <c r="K284" s="670" t="str">
        <f t="shared" si="12"/>
        <v/>
      </c>
      <c r="L284" s="579"/>
      <c r="M284" s="579"/>
      <c r="N284" s="632"/>
      <c r="O284" s="582" t="str">
        <f>IFERROR(VLOOKUP(D284,'Species List'!$D$10:$E$46,2,FALSE)*J284,"")</f>
        <v/>
      </c>
      <c r="P284" s="583" t="str">
        <f>IFERROR(VLOOKUP(D284,'Species List'!$D$51:$E$89,2,FALSE)*J284,"")</f>
        <v/>
      </c>
      <c r="Q284" s="583" t="str">
        <f>IFERROR(VLOOKUP(D284,'Species List'!$D$95:$E$102,2,FALSE)*J284,"")</f>
        <v/>
      </c>
      <c r="R284" s="583" t="str">
        <f>IFERROR(VLOOKUP(D284,'Species List'!$I$10:$J$11,2,FALSE)*J284,"")</f>
        <v/>
      </c>
      <c r="S284" s="584" t="str">
        <f>IFERROR(VLOOKUP(D284,'Species List'!$I$16:$J$61,2,FALSE)*J284,"")</f>
        <v/>
      </c>
      <c r="T284" s="584" t="str">
        <f>IFERROR(VLOOKUP(D284,'Species List'!$I$66:$J$66,2,FALSE)*J284,"")</f>
        <v/>
      </c>
      <c r="U284" s="584" t="str">
        <f>IFERROR(VLOOKUP(D284,'Species List'!$I$71:$J$82,2,FALSE)*J284,"")</f>
        <v/>
      </c>
      <c r="V284" s="585">
        <f t="shared" si="11"/>
        <v>0</v>
      </c>
      <c r="W284" s="534"/>
      <c r="X284" s="534"/>
      <c r="Y284" s="534"/>
      <c r="Z284" s="534"/>
      <c r="AA284" s="534"/>
      <c r="AB284" s="534"/>
      <c r="AC284" s="659" t="str">
        <f>IFERROR(INDEX('3 - Land Summary'!$B$21:$B$120,(MATCH(AD284,'3 - Land Summary'!$C$21:$C$120,0))),"")</f>
        <v/>
      </c>
      <c r="AD284" s="629"/>
      <c r="AE284" s="586"/>
      <c r="AF284" s="587"/>
      <c r="AG284" s="586"/>
    </row>
    <row r="285" spans="2:33" ht="30" customHeight="1" x14ac:dyDescent="0.2">
      <c r="B285" s="668" t="str">
        <f>IFERROR(INDEX('3 - Land Summary'!$B$21:$B$120,(MATCH('4 - Species Breakdown'!$V285,'3 - Land Summary'!$C$21:$C$120,0))),"")</f>
        <v/>
      </c>
      <c r="C285" s="632"/>
      <c r="D285" s="579"/>
      <c r="E285" s="676" t="str">
        <f>IF(OR(COUNTIF('Look Up Data'!$D$149:$D$203,D285),COUNTIF('Look Up Data'!$D$149:$D$203,AE285)),"YES","NO")</f>
        <v>NO</v>
      </c>
      <c r="F285" s="580"/>
      <c r="G285" s="581"/>
      <c r="H285" s="669" t="str">
        <f>IFERROR(INDEX('3 - Land Summary'!$G$21:$G$120,(MATCH(C285,'3 - Land Summary'!$C$21:$C$120,0))),"")</f>
        <v/>
      </c>
      <c r="I285" s="669" t="str">
        <f>IFERROR(INDEX('3 - Land Summary'!$I$21:$I$120,(MATCH(C285,'3 - Land Summary'!$C$21:$C$120,0))),"")</f>
        <v/>
      </c>
      <c r="J285" s="669" t="str">
        <f t="shared" si="10"/>
        <v/>
      </c>
      <c r="K285" s="670" t="str">
        <f t="shared" si="12"/>
        <v/>
      </c>
      <c r="L285" s="579"/>
      <c r="M285" s="579"/>
      <c r="N285" s="632"/>
      <c r="O285" s="582" t="str">
        <f>IFERROR(VLOOKUP(D285,'Species List'!$D$10:$E$46,2,FALSE)*J285,"")</f>
        <v/>
      </c>
      <c r="P285" s="583" t="str">
        <f>IFERROR(VLOOKUP(D285,'Species List'!$D$51:$E$89,2,FALSE)*J285,"")</f>
        <v/>
      </c>
      <c r="Q285" s="583" t="str">
        <f>IFERROR(VLOOKUP(D285,'Species List'!$D$95:$E$102,2,FALSE)*J285,"")</f>
        <v/>
      </c>
      <c r="R285" s="583" t="str">
        <f>IFERROR(VLOOKUP(D285,'Species List'!$I$10:$J$11,2,FALSE)*J285,"")</f>
        <v/>
      </c>
      <c r="S285" s="584" t="str">
        <f>IFERROR(VLOOKUP(D285,'Species List'!$I$16:$J$61,2,FALSE)*J285,"")</f>
        <v/>
      </c>
      <c r="T285" s="584" t="str">
        <f>IFERROR(VLOOKUP(D285,'Species List'!$I$66:$J$66,2,FALSE)*J285,"")</f>
        <v/>
      </c>
      <c r="U285" s="584" t="str">
        <f>IFERROR(VLOOKUP(D285,'Species List'!$I$71:$J$82,2,FALSE)*J285,"")</f>
        <v/>
      </c>
      <c r="V285" s="585">
        <f t="shared" si="11"/>
        <v>0</v>
      </c>
      <c r="W285" s="534"/>
      <c r="X285" s="534"/>
      <c r="Y285" s="534"/>
      <c r="Z285" s="534"/>
      <c r="AA285" s="534"/>
      <c r="AB285" s="534"/>
      <c r="AC285" s="659" t="str">
        <f>IFERROR(INDEX('3 - Land Summary'!$B$21:$B$120,(MATCH(AD285,'3 - Land Summary'!$C$21:$C$120,0))),"")</f>
        <v/>
      </c>
      <c r="AD285" s="629"/>
      <c r="AE285" s="586"/>
      <c r="AF285" s="587"/>
      <c r="AG285" s="586"/>
    </row>
    <row r="286" spans="2:33" ht="30" customHeight="1" x14ac:dyDescent="0.2">
      <c r="B286" s="668" t="str">
        <f>IFERROR(INDEX('3 - Land Summary'!$B$21:$B$120,(MATCH('4 - Species Breakdown'!$V286,'3 - Land Summary'!$C$21:$C$120,0))),"")</f>
        <v/>
      </c>
      <c r="C286" s="632"/>
      <c r="D286" s="579"/>
      <c r="E286" s="676" t="str">
        <f>IF(OR(COUNTIF('Look Up Data'!$D$149:$D$203,D286),COUNTIF('Look Up Data'!$D$149:$D$203,AE286)),"YES","NO")</f>
        <v>NO</v>
      </c>
      <c r="F286" s="580"/>
      <c r="G286" s="581"/>
      <c r="H286" s="669" t="str">
        <f>IFERROR(INDEX('3 - Land Summary'!$G$21:$G$120,(MATCH(C286,'3 - Land Summary'!$C$21:$C$120,0))),"")</f>
        <v/>
      </c>
      <c r="I286" s="669" t="str">
        <f>IFERROR(INDEX('3 - Land Summary'!$I$21:$I$120,(MATCH(C286,'3 - Land Summary'!$C$21:$C$120,0))),"")</f>
        <v/>
      </c>
      <c r="J286" s="669" t="str">
        <f t="shared" si="10"/>
        <v/>
      </c>
      <c r="K286" s="670" t="str">
        <f t="shared" si="12"/>
        <v/>
      </c>
      <c r="L286" s="579"/>
      <c r="M286" s="579"/>
      <c r="N286" s="632"/>
      <c r="O286" s="582" t="str">
        <f>IFERROR(VLOOKUP(D286,'Species List'!$D$10:$E$46,2,FALSE)*J286,"")</f>
        <v/>
      </c>
      <c r="P286" s="583" t="str">
        <f>IFERROR(VLOOKUP(D286,'Species List'!$D$51:$E$89,2,FALSE)*J286,"")</f>
        <v/>
      </c>
      <c r="Q286" s="583" t="str">
        <f>IFERROR(VLOOKUP(D286,'Species List'!$D$95:$E$102,2,FALSE)*J286,"")</f>
        <v/>
      </c>
      <c r="R286" s="583" t="str">
        <f>IFERROR(VLOOKUP(D286,'Species List'!$I$10:$J$11,2,FALSE)*J286,"")</f>
        <v/>
      </c>
      <c r="S286" s="584" t="str">
        <f>IFERROR(VLOOKUP(D286,'Species List'!$I$16:$J$61,2,FALSE)*J286,"")</f>
        <v/>
      </c>
      <c r="T286" s="584" t="str">
        <f>IFERROR(VLOOKUP(D286,'Species List'!$I$66:$J$66,2,FALSE)*J286,"")</f>
        <v/>
      </c>
      <c r="U286" s="584" t="str">
        <f>IFERROR(VLOOKUP(D286,'Species List'!$I$71:$J$82,2,FALSE)*J286,"")</f>
        <v/>
      </c>
      <c r="V286" s="585">
        <f t="shared" si="11"/>
        <v>0</v>
      </c>
      <c r="W286" s="534"/>
      <c r="X286" s="534"/>
      <c r="Y286" s="534"/>
      <c r="Z286" s="534"/>
      <c r="AA286" s="534"/>
      <c r="AB286" s="534"/>
      <c r="AC286" s="659" t="str">
        <f>IFERROR(INDEX('3 - Land Summary'!$B$21:$B$120,(MATCH(AD286,'3 - Land Summary'!$C$21:$C$120,0))),"")</f>
        <v/>
      </c>
      <c r="AD286" s="629"/>
      <c r="AE286" s="586"/>
      <c r="AF286" s="587"/>
      <c r="AG286" s="586"/>
    </row>
    <row r="287" spans="2:33" ht="30" customHeight="1" x14ac:dyDescent="0.2">
      <c r="B287" s="668" t="str">
        <f>IFERROR(INDEX('3 - Land Summary'!$B$21:$B$120,(MATCH('4 - Species Breakdown'!$V287,'3 - Land Summary'!$C$21:$C$120,0))),"")</f>
        <v/>
      </c>
      <c r="C287" s="632"/>
      <c r="D287" s="579"/>
      <c r="E287" s="676" t="str">
        <f>IF(OR(COUNTIF('Look Up Data'!$D$149:$D$203,D287),COUNTIF('Look Up Data'!$D$149:$D$203,AE287)),"YES","NO")</f>
        <v>NO</v>
      </c>
      <c r="F287" s="580"/>
      <c r="G287" s="581"/>
      <c r="H287" s="669" t="str">
        <f>IFERROR(INDEX('3 - Land Summary'!$G$21:$G$120,(MATCH(C287,'3 - Land Summary'!$C$21:$C$120,0))),"")</f>
        <v/>
      </c>
      <c r="I287" s="669" t="str">
        <f>IFERROR(INDEX('3 - Land Summary'!$I$21:$I$120,(MATCH(C287,'3 - Land Summary'!$C$21:$C$120,0))),"")</f>
        <v/>
      </c>
      <c r="J287" s="669" t="str">
        <f t="shared" ref="J287:J350" si="13">IFERROR(((H287-I287)*F287)/100,"")</f>
        <v/>
      </c>
      <c r="K287" s="670" t="str">
        <f t="shared" si="12"/>
        <v/>
      </c>
      <c r="L287" s="579"/>
      <c r="M287" s="579"/>
      <c r="N287" s="632"/>
      <c r="O287" s="582" t="str">
        <f>IFERROR(VLOOKUP(D287,'Species List'!$D$10:$E$46,2,FALSE)*J287,"")</f>
        <v/>
      </c>
      <c r="P287" s="583" t="str">
        <f>IFERROR(VLOOKUP(D287,'Species List'!$D$51:$E$89,2,FALSE)*J287,"")</f>
        <v/>
      </c>
      <c r="Q287" s="583" t="str">
        <f>IFERROR(VLOOKUP(D287,'Species List'!$D$95:$E$102,2,FALSE)*J287,"")</f>
        <v/>
      </c>
      <c r="R287" s="583" t="str">
        <f>IFERROR(VLOOKUP(D287,'Species List'!$I$10:$J$11,2,FALSE)*J287,"")</f>
        <v/>
      </c>
      <c r="S287" s="584" t="str">
        <f>IFERROR(VLOOKUP(D287,'Species List'!$I$16:$J$61,2,FALSE)*J287,"")</f>
        <v/>
      </c>
      <c r="T287" s="584" t="str">
        <f>IFERROR(VLOOKUP(D287,'Species List'!$I$66:$J$66,2,FALSE)*J287,"")</f>
        <v/>
      </c>
      <c r="U287" s="584" t="str">
        <f>IFERROR(VLOOKUP(D287,'Species List'!$I$71:$J$82,2,FALSE)*J287,"")</f>
        <v/>
      </c>
      <c r="V287" s="585">
        <f t="shared" ref="V287:V350" si="14">C287</f>
        <v>0</v>
      </c>
      <c r="W287" s="534"/>
      <c r="X287" s="534"/>
      <c r="Y287" s="534"/>
      <c r="Z287" s="534"/>
      <c r="AA287" s="534"/>
      <c r="AB287" s="534"/>
      <c r="AC287" s="659" t="str">
        <f>IFERROR(INDEX('3 - Land Summary'!$B$21:$B$120,(MATCH(AD287,'3 - Land Summary'!$C$21:$C$120,0))),"")</f>
        <v/>
      </c>
      <c r="AD287" s="629"/>
      <c r="AE287" s="586"/>
      <c r="AF287" s="587"/>
      <c r="AG287" s="586"/>
    </row>
    <row r="288" spans="2:33" ht="30" customHeight="1" x14ac:dyDescent="0.2">
      <c r="B288" s="668" t="str">
        <f>IFERROR(INDEX('3 - Land Summary'!$B$21:$B$120,(MATCH('4 - Species Breakdown'!$V288,'3 - Land Summary'!$C$21:$C$120,0))),"")</f>
        <v/>
      </c>
      <c r="C288" s="632"/>
      <c r="D288" s="579"/>
      <c r="E288" s="676" t="str">
        <f>IF(OR(COUNTIF('Look Up Data'!$D$149:$D$203,D288),COUNTIF('Look Up Data'!$D$149:$D$203,AE288)),"YES","NO")</f>
        <v>NO</v>
      </c>
      <c r="F288" s="580"/>
      <c r="G288" s="581"/>
      <c r="H288" s="669" t="str">
        <f>IFERROR(INDEX('3 - Land Summary'!$G$21:$G$120,(MATCH(C288,'3 - Land Summary'!$C$21:$C$120,0))),"")</f>
        <v/>
      </c>
      <c r="I288" s="669" t="str">
        <f>IFERROR(INDEX('3 - Land Summary'!$I$21:$I$120,(MATCH(C288,'3 - Land Summary'!$C$21:$C$120,0))),"")</f>
        <v/>
      </c>
      <c r="J288" s="669" t="str">
        <f t="shared" si="13"/>
        <v/>
      </c>
      <c r="K288" s="670" t="str">
        <f t="shared" ref="K288:K351" si="15">IFERROR(ROUND(J288*G288,0),"")</f>
        <v/>
      </c>
      <c r="L288" s="579"/>
      <c r="M288" s="579"/>
      <c r="N288" s="632"/>
      <c r="O288" s="582" t="str">
        <f>IFERROR(VLOOKUP(D288,'Species List'!$D$10:$E$46,2,FALSE)*J288,"")</f>
        <v/>
      </c>
      <c r="P288" s="583" t="str">
        <f>IFERROR(VLOOKUP(D288,'Species List'!$D$51:$E$89,2,FALSE)*J288,"")</f>
        <v/>
      </c>
      <c r="Q288" s="583" t="str">
        <f>IFERROR(VLOOKUP(D288,'Species List'!$D$95:$E$102,2,FALSE)*J288,"")</f>
        <v/>
      </c>
      <c r="R288" s="583" t="str">
        <f>IFERROR(VLOOKUP(D288,'Species List'!$I$10:$J$11,2,FALSE)*J288,"")</f>
        <v/>
      </c>
      <c r="S288" s="584" t="str">
        <f>IFERROR(VLOOKUP(D288,'Species List'!$I$16:$J$61,2,FALSE)*J288,"")</f>
        <v/>
      </c>
      <c r="T288" s="584" t="str">
        <f>IFERROR(VLOOKUP(D288,'Species List'!$I$66:$J$66,2,FALSE)*J288,"")</f>
        <v/>
      </c>
      <c r="U288" s="584" t="str">
        <f>IFERROR(VLOOKUP(D288,'Species List'!$I$71:$J$82,2,FALSE)*J288,"")</f>
        <v/>
      </c>
      <c r="V288" s="585">
        <f t="shared" si="14"/>
        <v>0</v>
      </c>
      <c r="W288" s="534"/>
      <c r="X288" s="534"/>
      <c r="Y288" s="534"/>
      <c r="Z288" s="534"/>
      <c r="AA288" s="534"/>
      <c r="AB288" s="534"/>
      <c r="AC288" s="659" t="str">
        <f>IFERROR(INDEX('3 - Land Summary'!$B$21:$B$120,(MATCH(AD288,'3 - Land Summary'!$C$21:$C$120,0))),"")</f>
        <v/>
      </c>
      <c r="AD288" s="629"/>
      <c r="AE288" s="586"/>
      <c r="AF288" s="587"/>
      <c r="AG288" s="586"/>
    </row>
    <row r="289" spans="2:33" ht="30" customHeight="1" x14ac:dyDescent="0.2">
      <c r="B289" s="668" t="str">
        <f>IFERROR(INDEX('3 - Land Summary'!$B$21:$B$120,(MATCH('4 - Species Breakdown'!$V289,'3 - Land Summary'!$C$21:$C$120,0))),"")</f>
        <v/>
      </c>
      <c r="C289" s="632"/>
      <c r="D289" s="579"/>
      <c r="E289" s="676" t="str">
        <f>IF(OR(COUNTIF('Look Up Data'!$D$149:$D$203,D289),COUNTIF('Look Up Data'!$D$149:$D$203,AE289)),"YES","NO")</f>
        <v>NO</v>
      </c>
      <c r="F289" s="580"/>
      <c r="G289" s="581"/>
      <c r="H289" s="669" t="str">
        <f>IFERROR(INDEX('3 - Land Summary'!$G$21:$G$120,(MATCH(C289,'3 - Land Summary'!$C$21:$C$120,0))),"")</f>
        <v/>
      </c>
      <c r="I289" s="669" t="str">
        <f>IFERROR(INDEX('3 - Land Summary'!$I$21:$I$120,(MATCH(C289,'3 - Land Summary'!$C$21:$C$120,0))),"")</f>
        <v/>
      </c>
      <c r="J289" s="669" t="str">
        <f t="shared" si="13"/>
        <v/>
      </c>
      <c r="K289" s="670" t="str">
        <f t="shared" si="15"/>
        <v/>
      </c>
      <c r="L289" s="579"/>
      <c r="M289" s="579"/>
      <c r="N289" s="632"/>
      <c r="O289" s="582" t="str">
        <f>IFERROR(VLOOKUP(D289,'Species List'!$D$10:$E$46,2,FALSE)*J289,"")</f>
        <v/>
      </c>
      <c r="P289" s="583" t="str">
        <f>IFERROR(VLOOKUP(D289,'Species List'!$D$51:$E$89,2,FALSE)*J289,"")</f>
        <v/>
      </c>
      <c r="Q289" s="583" t="str">
        <f>IFERROR(VLOOKUP(D289,'Species List'!$D$95:$E$102,2,FALSE)*J289,"")</f>
        <v/>
      </c>
      <c r="R289" s="583" t="str">
        <f>IFERROR(VLOOKUP(D289,'Species List'!$I$10:$J$11,2,FALSE)*J289,"")</f>
        <v/>
      </c>
      <c r="S289" s="584" t="str">
        <f>IFERROR(VLOOKUP(D289,'Species List'!$I$16:$J$61,2,FALSE)*J289,"")</f>
        <v/>
      </c>
      <c r="T289" s="584" t="str">
        <f>IFERROR(VLOOKUP(D289,'Species List'!$I$66:$J$66,2,FALSE)*J289,"")</f>
        <v/>
      </c>
      <c r="U289" s="584" t="str">
        <f>IFERROR(VLOOKUP(D289,'Species List'!$I$71:$J$82,2,FALSE)*J289,"")</f>
        <v/>
      </c>
      <c r="V289" s="585">
        <f t="shared" si="14"/>
        <v>0</v>
      </c>
      <c r="W289" s="534"/>
      <c r="X289" s="534"/>
      <c r="Y289" s="534"/>
      <c r="Z289" s="534"/>
      <c r="AA289" s="534"/>
      <c r="AB289" s="534"/>
      <c r="AC289" s="659" t="str">
        <f>IFERROR(INDEX('3 - Land Summary'!$B$21:$B$120,(MATCH(AD289,'3 - Land Summary'!$C$21:$C$120,0))),"")</f>
        <v/>
      </c>
      <c r="AD289" s="629"/>
      <c r="AE289" s="586"/>
      <c r="AF289" s="587"/>
      <c r="AG289" s="586"/>
    </row>
    <row r="290" spans="2:33" ht="30" customHeight="1" x14ac:dyDescent="0.2">
      <c r="B290" s="668" t="str">
        <f>IFERROR(INDEX('3 - Land Summary'!$B$21:$B$120,(MATCH('4 - Species Breakdown'!$V290,'3 - Land Summary'!$C$21:$C$120,0))),"")</f>
        <v/>
      </c>
      <c r="C290" s="632"/>
      <c r="D290" s="579"/>
      <c r="E290" s="676" t="str">
        <f>IF(OR(COUNTIF('Look Up Data'!$D$149:$D$203,D290),COUNTIF('Look Up Data'!$D$149:$D$203,AE290)),"YES","NO")</f>
        <v>NO</v>
      </c>
      <c r="F290" s="580"/>
      <c r="G290" s="581"/>
      <c r="H290" s="669" t="str">
        <f>IFERROR(INDEX('3 - Land Summary'!$G$21:$G$120,(MATCH(C290,'3 - Land Summary'!$C$21:$C$120,0))),"")</f>
        <v/>
      </c>
      <c r="I290" s="669" t="str">
        <f>IFERROR(INDEX('3 - Land Summary'!$I$21:$I$120,(MATCH(C290,'3 - Land Summary'!$C$21:$C$120,0))),"")</f>
        <v/>
      </c>
      <c r="J290" s="669" t="str">
        <f t="shared" si="13"/>
        <v/>
      </c>
      <c r="K290" s="670" t="str">
        <f t="shared" si="15"/>
        <v/>
      </c>
      <c r="L290" s="579"/>
      <c r="M290" s="579"/>
      <c r="N290" s="632"/>
      <c r="O290" s="582" t="str">
        <f>IFERROR(VLOOKUP(D290,'Species List'!$D$10:$E$46,2,FALSE)*J290,"")</f>
        <v/>
      </c>
      <c r="P290" s="583" t="str">
        <f>IFERROR(VLOOKUP(D290,'Species List'!$D$51:$E$89,2,FALSE)*J290,"")</f>
        <v/>
      </c>
      <c r="Q290" s="583" t="str">
        <f>IFERROR(VLOOKUP(D290,'Species List'!$D$95:$E$102,2,FALSE)*J290,"")</f>
        <v/>
      </c>
      <c r="R290" s="583" t="str">
        <f>IFERROR(VLOOKUP(D290,'Species List'!$I$10:$J$11,2,FALSE)*J290,"")</f>
        <v/>
      </c>
      <c r="S290" s="584" t="str">
        <f>IFERROR(VLOOKUP(D290,'Species List'!$I$16:$J$61,2,FALSE)*J290,"")</f>
        <v/>
      </c>
      <c r="T290" s="584" t="str">
        <f>IFERROR(VLOOKUP(D290,'Species List'!$I$66:$J$66,2,FALSE)*J290,"")</f>
        <v/>
      </c>
      <c r="U290" s="584" t="str">
        <f>IFERROR(VLOOKUP(D290,'Species List'!$I$71:$J$82,2,FALSE)*J290,"")</f>
        <v/>
      </c>
      <c r="V290" s="585">
        <f t="shared" si="14"/>
        <v>0</v>
      </c>
      <c r="W290" s="534"/>
      <c r="X290" s="534"/>
      <c r="Y290" s="534"/>
      <c r="Z290" s="534"/>
      <c r="AA290" s="534"/>
      <c r="AB290" s="534"/>
      <c r="AC290" s="659" t="str">
        <f>IFERROR(INDEX('3 - Land Summary'!$B$21:$B$120,(MATCH(AD290,'3 - Land Summary'!$C$21:$C$120,0))),"")</f>
        <v/>
      </c>
      <c r="AD290" s="629"/>
      <c r="AE290" s="586"/>
      <c r="AF290" s="587"/>
      <c r="AG290" s="586"/>
    </row>
    <row r="291" spans="2:33" ht="30" customHeight="1" x14ac:dyDescent="0.2">
      <c r="B291" s="668" t="str">
        <f>IFERROR(INDEX('3 - Land Summary'!$B$21:$B$120,(MATCH('4 - Species Breakdown'!$V291,'3 - Land Summary'!$C$21:$C$120,0))),"")</f>
        <v/>
      </c>
      <c r="C291" s="632"/>
      <c r="D291" s="579"/>
      <c r="E291" s="676" t="str">
        <f>IF(OR(COUNTIF('Look Up Data'!$D$149:$D$203,D291),COUNTIF('Look Up Data'!$D$149:$D$203,AE291)),"YES","NO")</f>
        <v>NO</v>
      </c>
      <c r="F291" s="580"/>
      <c r="G291" s="581"/>
      <c r="H291" s="669" t="str">
        <f>IFERROR(INDEX('3 - Land Summary'!$G$21:$G$120,(MATCH(C291,'3 - Land Summary'!$C$21:$C$120,0))),"")</f>
        <v/>
      </c>
      <c r="I291" s="669" t="str">
        <f>IFERROR(INDEX('3 - Land Summary'!$I$21:$I$120,(MATCH(C291,'3 - Land Summary'!$C$21:$C$120,0))),"")</f>
        <v/>
      </c>
      <c r="J291" s="669" t="str">
        <f t="shared" si="13"/>
        <v/>
      </c>
      <c r="K291" s="670" t="str">
        <f t="shared" si="15"/>
        <v/>
      </c>
      <c r="L291" s="579"/>
      <c r="M291" s="579"/>
      <c r="N291" s="632"/>
      <c r="O291" s="582" t="str">
        <f>IFERROR(VLOOKUP(D291,'Species List'!$D$10:$E$46,2,FALSE)*J291,"")</f>
        <v/>
      </c>
      <c r="P291" s="583" t="str">
        <f>IFERROR(VLOOKUP(D291,'Species List'!$D$51:$E$89,2,FALSE)*J291,"")</f>
        <v/>
      </c>
      <c r="Q291" s="583" t="str">
        <f>IFERROR(VLOOKUP(D291,'Species List'!$D$95:$E$102,2,FALSE)*J291,"")</f>
        <v/>
      </c>
      <c r="R291" s="583" t="str">
        <f>IFERROR(VLOOKUP(D291,'Species List'!$I$10:$J$11,2,FALSE)*J291,"")</f>
        <v/>
      </c>
      <c r="S291" s="584" t="str">
        <f>IFERROR(VLOOKUP(D291,'Species List'!$I$16:$J$61,2,FALSE)*J291,"")</f>
        <v/>
      </c>
      <c r="T291" s="584" t="str">
        <f>IFERROR(VLOOKUP(D291,'Species List'!$I$66:$J$66,2,FALSE)*J291,"")</f>
        <v/>
      </c>
      <c r="U291" s="584" t="str">
        <f>IFERROR(VLOOKUP(D291,'Species List'!$I$71:$J$82,2,FALSE)*J291,"")</f>
        <v/>
      </c>
      <c r="V291" s="585">
        <f t="shared" si="14"/>
        <v>0</v>
      </c>
      <c r="W291" s="534"/>
      <c r="X291" s="534"/>
      <c r="Y291" s="534"/>
      <c r="Z291" s="534"/>
      <c r="AA291" s="534"/>
      <c r="AB291" s="534"/>
      <c r="AC291" s="659" t="str">
        <f>IFERROR(INDEX('3 - Land Summary'!$B$21:$B$120,(MATCH(AD291,'3 - Land Summary'!$C$21:$C$120,0))),"")</f>
        <v/>
      </c>
      <c r="AD291" s="629"/>
      <c r="AE291" s="586"/>
      <c r="AF291" s="587"/>
      <c r="AG291" s="586"/>
    </row>
    <row r="292" spans="2:33" ht="30" customHeight="1" x14ac:dyDescent="0.2">
      <c r="B292" s="668" t="str">
        <f>IFERROR(INDEX('3 - Land Summary'!$B$21:$B$120,(MATCH('4 - Species Breakdown'!$V292,'3 - Land Summary'!$C$21:$C$120,0))),"")</f>
        <v/>
      </c>
      <c r="C292" s="632"/>
      <c r="D292" s="579"/>
      <c r="E292" s="676" t="str">
        <f>IF(OR(COUNTIF('Look Up Data'!$D$149:$D$203,D292),COUNTIF('Look Up Data'!$D$149:$D$203,AE292)),"YES","NO")</f>
        <v>NO</v>
      </c>
      <c r="F292" s="580"/>
      <c r="G292" s="581"/>
      <c r="H292" s="669" t="str">
        <f>IFERROR(INDEX('3 - Land Summary'!$G$21:$G$120,(MATCH(C292,'3 - Land Summary'!$C$21:$C$120,0))),"")</f>
        <v/>
      </c>
      <c r="I292" s="669" t="str">
        <f>IFERROR(INDEX('3 - Land Summary'!$I$21:$I$120,(MATCH(C292,'3 - Land Summary'!$C$21:$C$120,0))),"")</f>
        <v/>
      </c>
      <c r="J292" s="669" t="str">
        <f t="shared" si="13"/>
        <v/>
      </c>
      <c r="K292" s="670" t="str">
        <f t="shared" si="15"/>
        <v/>
      </c>
      <c r="L292" s="579"/>
      <c r="M292" s="579"/>
      <c r="N292" s="632"/>
      <c r="O292" s="582" t="str">
        <f>IFERROR(VLOOKUP(D292,'Species List'!$D$10:$E$46,2,FALSE)*J292,"")</f>
        <v/>
      </c>
      <c r="P292" s="583" t="str">
        <f>IFERROR(VLOOKUP(D292,'Species List'!$D$51:$E$89,2,FALSE)*J292,"")</f>
        <v/>
      </c>
      <c r="Q292" s="583" t="str">
        <f>IFERROR(VLOOKUP(D292,'Species List'!$D$95:$E$102,2,FALSE)*J292,"")</f>
        <v/>
      </c>
      <c r="R292" s="583" t="str">
        <f>IFERROR(VLOOKUP(D292,'Species List'!$I$10:$J$11,2,FALSE)*J292,"")</f>
        <v/>
      </c>
      <c r="S292" s="584" t="str">
        <f>IFERROR(VLOOKUP(D292,'Species List'!$I$16:$J$61,2,FALSE)*J292,"")</f>
        <v/>
      </c>
      <c r="T292" s="584" t="str">
        <f>IFERROR(VLOOKUP(D292,'Species List'!$I$66:$J$66,2,FALSE)*J292,"")</f>
        <v/>
      </c>
      <c r="U292" s="584" t="str">
        <f>IFERROR(VLOOKUP(D292,'Species List'!$I$71:$J$82,2,FALSE)*J292,"")</f>
        <v/>
      </c>
      <c r="V292" s="585">
        <f t="shared" si="14"/>
        <v>0</v>
      </c>
      <c r="W292" s="534"/>
      <c r="X292" s="534"/>
      <c r="Y292" s="534"/>
      <c r="Z292" s="534"/>
      <c r="AA292" s="534"/>
      <c r="AB292" s="534"/>
      <c r="AC292" s="659" t="str">
        <f>IFERROR(INDEX('3 - Land Summary'!$B$21:$B$120,(MATCH(AD292,'3 - Land Summary'!$C$21:$C$120,0))),"")</f>
        <v/>
      </c>
      <c r="AD292" s="629"/>
      <c r="AE292" s="586"/>
      <c r="AF292" s="587"/>
      <c r="AG292" s="586"/>
    </row>
    <row r="293" spans="2:33" ht="30" customHeight="1" x14ac:dyDescent="0.2">
      <c r="B293" s="668" t="str">
        <f>IFERROR(INDEX('3 - Land Summary'!$B$21:$B$120,(MATCH('4 - Species Breakdown'!$V293,'3 - Land Summary'!$C$21:$C$120,0))),"")</f>
        <v/>
      </c>
      <c r="C293" s="632"/>
      <c r="D293" s="579"/>
      <c r="E293" s="676" t="str">
        <f>IF(OR(COUNTIF('Look Up Data'!$D$149:$D$203,D293),COUNTIF('Look Up Data'!$D$149:$D$203,AE293)),"YES","NO")</f>
        <v>NO</v>
      </c>
      <c r="F293" s="580"/>
      <c r="G293" s="581"/>
      <c r="H293" s="669" t="str">
        <f>IFERROR(INDEX('3 - Land Summary'!$G$21:$G$120,(MATCH(C293,'3 - Land Summary'!$C$21:$C$120,0))),"")</f>
        <v/>
      </c>
      <c r="I293" s="669" t="str">
        <f>IFERROR(INDEX('3 - Land Summary'!$I$21:$I$120,(MATCH(C293,'3 - Land Summary'!$C$21:$C$120,0))),"")</f>
        <v/>
      </c>
      <c r="J293" s="669" t="str">
        <f t="shared" si="13"/>
        <v/>
      </c>
      <c r="K293" s="670" t="str">
        <f t="shared" si="15"/>
        <v/>
      </c>
      <c r="L293" s="579"/>
      <c r="M293" s="579"/>
      <c r="N293" s="632"/>
      <c r="O293" s="582" t="str">
        <f>IFERROR(VLOOKUP(D293,'Species List'!$D$10:$E$46,2,FALSE)*J293,"")</f>
        <v/>
      </c>
      <c r="P293" s="583" t="str">
        <f>IFERROR(VLOOKUP(D293,'Species List'!$D$51:$E$89,2,FALSE)*J293,"")</f>
        <v/>
      </c>
      <c r="Q293" s="583" t="str">
        <f>IFERROR(VLOOKUP(D293,'Species List'!$D$95:$E$102,2,FALSE)*J293,"")</f>
        <v/>
      </c>
      <c r="R293" s="583" t="str">
        <f>IFERROR(VLOOKUP(D293,'Species List'!$I$10:$J$11,2,FALSE)*J293,"")</f>
        <v/>
      </c>
      <c r="S293" s="584" t="str">
        <f>IFERROR(VLOOKUP(D293,'Species List'!$I$16:$J$61,2,FALSE)*J293,"")</f>
        <v/>
      </c>
      <c r="T293" s="584" t="str">
        <f>IFERROR(VLOOKUP(D293,'Species List'!$I$66:$J$66,2,FALSE)*J293,"")</f>
        <v/>
      </c>
      <c r="U293" s="584" t="str">
        <f>IFERROR(VLOOKUP(D293,'Species List'!$I$71:$J$82,2,FALSE)*J293,"")</f>
        <v/>
      </c>
      <c r="V293" s="585">
        <f t="shared" si="14"/>
        <v>0</v>
      </c>
      <c r="W293" s="534"/>
      <c r="X293" s="534"/>
      <c r="Y293" s="534"/>
      <c r="Z293" s="534"/>
      <c r="AA293" s="534"/>
      <c r="AB293" s="534"/>
      <c r="AC293" s="659" t="str">
        <f>IFERROR(INDEX('3 - Land Summary'!$B$21:$B$120,(MATCH(AD293,'3 - Land Summary'!$C$21:$C$120,0))),"")</f>
        <v/>
      </c>
      <c r="AD293" s="629"/>
      <c r="AE293" s="586"/>
      <c r="AF293" s="587"/>
      <c r="AG293" s="586"/>
    </row>
    <row r="294" spans="2:33" ht="30" customHeight="1" x14ac:dyDescent="0.2">
      <c r="B294" s="668" t="str">
        <f>IFERROR(INDEX('3 - Land Summary'!$B$21:$B$120,(MATCH('4 - Species Breakdown'!$V294,'3 - Land Summary'!$C$21:$C$120,0))),"")</f>
        <v/>
      </c>
      <c r="C294" s="632"/>
      <c r="D294" s="579"/>
      <c r="E294" s="676" t="str">
        <f>IF(OR(COUNTIF('Look Up Data'!$D$149:$D$203,D294),COUNTIF('Look Up Data'!$D$149:$D$203,AE294)),"YES","NO")</f>
        <v>NO</v>
      </c>
      <c r="F294" s="580"/>
      <c r="G294" s="581"/>
      <c r="H294" s="669" t="str">
        <f>IFERROR(INDEX('3 - Land Summary'!$G$21:$G$120,(MATCH(C294,'3 - Land Summary'!$C$21:$C$120,0))),"")</f>
        <v/>
      </c>
      <c r="I294" s="669" t="str">
        <f>IFERROR(INDEX('3 - Land Summary'!$I$21:$I$120,(MATCH(C294,'3 - Land Summary'!$C$21:$C$120,0))),"")</f>
        <v/>
      </c>
      <c r="J294" s="669" t="str">
        <f t="shared" si="13"/>
        <v/>
      </c>
      <c r="K294" s="670" t="str">
        <f t="shared" si="15"/>
        <v/>
      </c>
      <c r="L294" s="579"/>
      <c r="M294" s="579"/>
      <c r="N294" s="632"/>
      <c r="O294" s="582" t="str">
        <f>IFERROR(VLOOKUP(D294,'Species List'!$D$10:$E$46,2,FALSE)*J294,"")</f>
        <v/>
      </c>
      <c r="P294" s="583" t="str">
        <f>IFERROR(VLOOKUP(D294,'Species List'!$D$51:$E$89,2,FALSE)*J294,"")</f>
        <v/>
      </c>
      <c r="Q294" s="583" t="str">
        <f>IFERROR(VLOOKUP(D294,'Species List'!$D$95:$E$102,2,FALSE)*J294,"")</f>
        <v/>
      </c>
      <c r="R294" s="583" t="str">
        <f>IFERROR(VLOOKUP(D294,'Species List'!$I$10:$J$11,2,FALSE)*J294,"")</f>
        <v/>
      </c>
      <c r="S294" s="584" t="str">
        <f>IFERROR(VLOOKUP(D294,'Species List'!$I$16:$J$61,2,FALSE)*J294,"")</f>
        <v/>
      </c>
      <c r="T294" s="584" t="str">
        <f>IFERROR(VLOOKUP(D294,'Species List'!$I$66:$J$66,2,FALSE)*J294,"")</f>
        <v/>
      </c>
      <c r="U294" s="584" t="str">
        <f>IFERROR(VLOOKUP(D294,'Species List'!$I$71:$J$82,2,FALSE)*J294,"")</f>
        <v/>
      </c>
      <c r="V294" s="585">
        <f t="shared" si="14"/>
        <v>0</v>
      </c>
      <c r="W294" s="534"/>
      <c r="X294" s="534"/>
      <c r="Y294" s="534"/>
      <c r="Z294" s="534"/>
      <c r="AA294" s="534"/>
      <c r="AB294" s="534"/>
      <c r="AC294" s="659" t="str">
        <f>IFERROR(INDEX('3 - Land Summary'!$B$21:$B$120,(MATCH(AD294,'3 - Land Summary'!$C$21:$C$120,0))),"")</f>
        <v/>
      </c>
      <c r="AD294" s="629"/>
      <c r="AE294" s="586"/>
      <c r="AF294" s="587"/>
      <c r="AG294" s="586"/>
    </row>
    <row r="295" spans="2:33" ht="30" customHeight="1" x14ac:dyDescent="0.2">
      <c r="B295" s="668" t="str">
        <f>IFERROR(INDEX('3 - Land Summary'!$B$21:$B$120,(MATCH('4 - Species Breakdown'!$V295,'3 - Land Summary'!$C$21:$C$120,0))),"")</f>
        <v/>
      </c>
      <c r="C295" s="632"/>
      <c r="D295" s="579"/>
      <c r="E295" s="676" t="str">
        <f>IF(OR(COUNTIF('Look Up Data'!$D$149:$D$203,D295),COUNTIF('Look Up Data'!$D$149:$D$203,AE295)),"YES","NO")</f>
        <v>NO</v>
      </c>
      <c r="F295" s="580"/>
      <c r="G295" s="581"/>
      <c r="H295" s="669" t="str">
        <f>IFERROR(INDEX('3 - Land Summary'!$G$21:$G$120,(MATCH(C295,'3 - Land Summary'!$C$21:$C$120,0))),"")</f>
        <v/>
      </c>
      <c r="I295" s="669" t="str">
        <f>IFERROR(INDEX('3 - Land Summary'!$I$21:$I$120,(MATCH(C295,'3 - Land Summary'!$C$21:$C$120,0))),"")</f>
        <v/>
      </c>
      <c r="J295" s="669" t="str">
        <f t="shared" si="13"/>
        <v/>
      </c>
      <c r="K295" s="670" t="str">
        <f t="shared" si="15"/>
        <v/>
      </c>
      <c r="L295" s="579"/>
      <c r="M295" s="579"/>
      <c r="N295" s="632"/>
      <c r="O295" s="582" t="str">
        <f>IFERROR(VLOOKUP(D295,'Species List'!$D$10:$E$46,2,FALSE)*J295,"")</f>
        <v/>
      </c>
      <c r="P295" s="583" t="str">
        <f>IFERROR(VLOOKUP(D295,'Species List'!$D$51:$E$89,2,FALSE)*J295,"")</f>
        <v/>
      </c>
      <c r="Q295" s="583" t="str">
        <f>IFERROR(VLOOKUP(D295,'Species List'!$D$95:$E$102,2,FALSE)*J295,"")</f>
        <v/>
      </c>
      <c r="R295" s="583" t="str">
        <f>IFERROR(VLOOKUP(D295,'Species List'!$I$10:$J$11,2,FALSE)*J295,"")</f>
        <v/>
      </c>
      <c r="S295" s="584" t="str">
        <f>IFERROR(VLOOKUP(D295,'Species List'!$I$16:$J$61,2,FALSE)*J295,"")</f>
        <v/>
      </c>
      <c r="T295" s="584" t="str">
        <f>IFERROR(VLOOKUP(D295,'Species List'!$I$66:$J$66,2,FALSE)*J295,"")</f>
        <v/>
      </c>
      <c r="U295" s="584" t="str">
        <f>IFERROR(VLOOKUP(D295,'Species List'!$I$71:$J$82,2,FALSE)*J295,"")</f>
        <v/>
      </c>
      <c r="V295" s="585">
        <f t="shared" si="14"/>
        <v>0</v>
      </c>
      <c r="W295" s="534"/>
      <c r="X295" s="534"/>
      <c r="Y295" s="534"/>
      <c r="Z295" s="534"/>
      <c r="AA295" s="534"/>
      <c r="AB295" s="534"/>
      <c r="AC295" s="659" t="str">
        <f>IFERROR(INDEX('3 - Land Summary'!$B$21:$B$120,(MATCH(AD295,'3 - Land Summary'!$C$21:$C$120,0))),"")</f>
        <v/>
      </c>
      <c r="AD295" s="629"/>
      <c r="AE295" s="586"/>
      <c r="AF295" s="587"/>
      <c r="AG295" s="586"/>
    </row>
    <row r="296" spans="2:33" ht="30" customHeight="1" x14ac:dyDescent="0.2">
      <c r="B296" s="668" t="str">
        <f>IFERROR(INDEX('3 - Land Summary'!$B$21:$B$120,(MATCH('4 - Species Breakdown'!$V296,'3 - Land Summary'!$C$21:$C$120,0))),"")</f>
        <v/>
      </c>
      <c r="C296" s="632"/>
      <c r="D296" s="579"/>
      <c r="E296" s="676" t="str">
        <f>IF(OR(COUNTIF('Look Up Data'!$D$149:$D$203,D296),COUNTIF('Look Up Data'!$D$149:$D$203,AE296)),"YES","NO")</f>
        <v>NO</v>
      </c>
      <c r="F296" s="580"/>
      <c r="G296" s="581"/>
      <c r="H296" s="669" t="str">
        <f>IFERROR(INDEX('3 - Land Summary'!$G$21:$G$120,(MATCH(C296,'3 - Land Summary'!$C$21:$C$120,0))),"")</f>
        <v/>
      </c>
      <c r="I296" s="669" t="str">
        <f>IFERROR(INDEX('3 - Land Summary'!$I$21:$I$120,(MATCH(C296,'3 - Land Summary'!$C$21:$C$120,0))),"")</f>
        <v/>
      </c>
      <c r="J296" s="669" t="str">
        <f t="shared" si="13"/>
        <v/>
      </c>
      <c r="K296" s="670" t="str">
        <f t="shared" si="15"/>
        <v/>
      </c>
      <c r="L296" s="579"/>
      <c r="M296" s="579"/>
      <c r="N296" s="632"/>
      <c r="O296" s="582" t="str">
        <f>IFERROR(VLOOKUP(D296,'Species List'!$D$10:$E$46,2,FALSE)*J296,"")</f>
        <v/>
      </c>
      <c r="P296" s="583" t="str">
        <f>IFERROR(VLOOKUP(D296,'Species List'!$D$51:$E$89,2,FALSE)*J296,"")</f>
        <v/>
      </c>
      <c r="Q296" s="583" t="str">
        <f>IFERROR(VLOOKUP(D296,'Species List'!$D$95:$E$102,2,FALSE)*J296,"")</f>
        <v/>
      </c>
      <c r="R296" s="583" t="str">
        <f>IFERROR(VLOOKUP(D296,'Species List'!$I$10:$J$11,2,FALSE)*J296,"")</f>
        <v/>
      </c>
      <c r="S296" s="584" t="str">
        <f>IFERROR(VLOOKUP(D296,'Species List'!$I$16:$J$61,2,FALSE)*J296,"")</f>
        <v/>
      </c>
      <c r="T296" s="584" t="str">
        <f>IFERROR(VLOOKUP(D296,'Species List'!$I$66:$J$66,2,FALSE)*J296,"")</f>
        <v/>
      </c>
      <c r="U296" s="584" t="str">
        <f>IFERROR(VLOOKUP(D296,'Species List'!$I$71:$J$82,2,FALSE)*J296,"")</f>
        <v/>
      </c>
      <c r="V296" s="585">
        <f t="shared" si="14"/>
        <v>0</v>
      </c>
      <c r="W296" s="534"/>
      <c r="X296" s="534"/>
      <c r="Y296" s="534"/>
      <c r="Z296" s="534"/>
      <c r="AA296" s="534"/>
      <c r="AB296" s="534"/>
      <c r="AC296" s="659" t="str">
        <f>IFERROR(INDEX('3 - Land Summary'!$B$21:$B$120,(MATCH(AD296,'3 - Land Summary'!$C$21:$C$120,0))),"")</f>
        <v/>
      </c>
      <c r="AD296" s="629"/>
      <c r="AE296" s="586"/>
      <c r="AF296" s="587"/>
      <c r="AG296" s="586"/>
    </row>
    <row r="297" spans="2:33" ht="30" customHeight="1" x14ac:dyDescent="0.2">
      <c r="B297" s="668" t="str">
        <f>IFERROR(INDEX('3 - Land Summary'!$B$21:$B$120,(MATCH('4 - Species Breakdown'!$V297,'3 - Land Summary'!$C$21:$C$120,0))),"")</f>
        <v/>
      </c>
      <c r="C297" s="632"/>
      <c r="D297" s="579"/>
      <c r="E297" s="676" t="str">
        <f>IF(OR(COUNTIF('Look Up Data'!$D$149:$D$203,D297),COUNTIF('Look Up Data'!$D$149:$D$203,AE297)),"YES","NO")</f>
        <v>NO</v>
      </c>
      <c r="F297" s="580"/>
      <c r="G297" s="581"/>
      <c r="H297" s="669" t="str">
        <f>IFERROR(INDEX('3 - Land Summary'!$G$21:$G$120,(MATCH(C297,'3 - Land Summary'!$C$21:$C$120,0))),"")</f>
        <v/>
      </c>
      <c r="I297" s="669" t="str">
        <f>IFERROR(INDEX('3 - Land Summary'!$I$21:$I$120,(MATCH(C297,'3 - Land Summary'!$C$21:$C$120,0))),"")</f>
        <v/>
      </c>
      <c r="J297" s="669" t="str">
        <f t="shared" si="13"/>
        <v/>
      </c>
      <c r="K297" s="670" t="str">
        <f t="shared" si="15"/>
        <v/>
      </c>
      <c r="L297" s="579"/>
      <c r="M297" s="579"/>
      <c r="N297" s="632"/>
      <c r="O297" s="582" t="str">
        <f>IFERROR(VLOOKUP(D297,'Species List'!$D$10:$E$46,2,FALSE)*J297,"")</f>
        <v/>
      </c>
      <c r="P297" s="583" t="str">
        <f>IFERROR(VLOOKUP(D297,'Species List'!$D$51:$E$89,2,FALSE)*J297,"")</f>
        <v/>
      </c>
      <c r="Q297" s="583" t="str">
        <f>IFERROR(VLOOKUP(D297,'Species List'!$D$95:$E$102,2,FALSE)*J297,"")</f>
        <v/>
      </c>
      <c r="R297" s="583" t="str">
        <f>IFERROR(VLOOKUP(D297,'Species List'!$I$10:$J$11,2,FALSE)*J297,"")</f>
        <v/>
      </c>
      <c r="S297" s="584" t="str">
        <f>IFERROR(VLOOKUP(D297,'Species List'!$I$16:$J$61,2,FALSE)*J297,"")</f>
        <v/>
      </c>
      <c r="T297" s="584" t="str">
        <f>IFERROR(VLOOKUP(D297,'Species List'!$I$66:$J$66,2,FALSE)*J297,"")</f>
        <v/>
      </c>
      <c r="U297" s="584" t="str">
        <f>IFERROR(VLOOKUP(D297,'Species List'!$I$71:$J$82,2,FALSE)*J297,"")</f>
        <v/>
      </c>
      <c r="V297" s="585">
        <f t="shared" si="14"/>
        <v>0</v>
      </c>
      <c r="W297" s="534"/>
      <c r="X297" s="534"/>
      <c r="Y297" s="534"/>
      <c r="Z297" s="534"/>
      <c r="AA297" s="534"/>
      <c r="AB297" s="534"/>
      <c r="AC297" s="659" t="str">
        <f>IFERROR(INDEX('3 - Land Summary'!$B$21:$B$120,(MATCH(AD297,'3 - Land Summary'!$C$21:$C$120,0))),"")</f>
        <v/>
      </c>
      <c r="AD297" s="629"/>
      <c r="AE297" s="586"/>
      <c r="AF297" s="587"/>
      <c r="AG297" s="586"/>
    </row>
    <row r="298" spans="2:33" ht="30" customHeight="1" x14ac:dyDescent="0.2">
      <c r="B298" s="668" t="str">
        <f>IFERROR(INDEX('3 - Land Summary'!$B$21:$B$120,(MATCH('4 - Species Breakdown'!$V298,'3 - Land Summary'!$C$21:$C$120,0))),"")</f>
        <v/>
      </c>
      <c r="C298" s="632"/>
      <c r="D298" s="579"/>
      <c r="E298" s="676" t="str">
        <f>IF(OR(COUNTIF('Look Up Data'!$D$149:$D$203,D298),COUNTIF('Look Up Data'!$D$149:$D$203,AE298)),"YES","NO")</f>
        <v>NO</v>
      </c>
      <c r="F298" s="580"/>
      <c r="G298" s="581"/>
      <c r="H298" s="669" t="str">
        <f>IFERROR(INDEX('3 - Land Summary'!$G$21:$G$120,(MATCH(C298,'3 - Land Summary'!$C$21:$C$120,0))),"")</f>
        <v/>
      </c>
      <c r="I298" s="669" t="str">
        <f>IFERROR(INDEX('3 - Land Summary'!$I$21:$I$120,(MATCH(C298,'3 - Land Summary'!$C$21:$C$120,0))),"")</f>
        <v/>
      </c>
      <c r="J298" s="669" t="str">
        <f t="shared" si="13"/>
        <v/>
      </c>
      <c r="K298" s="670" t="str">
        <f t="shared" si="15"/>
        <v/>
      </c>
      <c r="L298" s="579"/>
      <c r="M298" s="579"/>
      <c r="N298" s="632"/>
      <c r="O298" s="582" t="str">
        <f>IFERROR(VLOOKUP(D298,'Species List'!$D$10:$E$46,2,FALSE)*J298,"")</f>
        <v/>
      </c>
      <c r="P298" s="583" t="str">
        <f>IFERROR(VLOOKUP(D298,'Species List'!$D$51:$E$89,2,FALSE)*J298,"")</f>
        <v/>
      </c>
      <c r="Q298" s="583" t="str">
        <f>IFERROR(VLOOKUP(D298,'Species List'!$D$95:$E$102,2,FALSE)*J298,"")</f>
        <v/>
      </c>
      <c r="R298" s="583" t="str">
        <f>IFERROR(VLOOKUP(D298,'Species List'!$I$10:$J$11,2,FALSE)*J298,"")</f>
        <v/>
      </c>
      <c r="S298" s="584" t="str">
        <f>IFERROR(VLOOKUP(D298,'Species List'!$I$16:$J$61,2,FALSE)*J298,"")</f>
        <v/>
      </c>
      <c r="T298" s="584" t="str">
        <f>IFERROR(VLOOKUP(D298,'Species List'!$I$66:$J$66,2,FALSE)*J298,"")</f>
        <v/>
      </c>
      <c r="U298" s="584" t="str">
        <f>IFERROR(VLOOKUP(D298,'Species List'!$I$71:$J$82,2,FALSE)*J298,"")</f>
        <v/>
      </c>
      <c r="V298" s="585">
        <f t="shared" si="14"/>
        <v>0</v>
      </c>
      <c r="W298" s="534"/>
      <c r="X298" s="534"/>
      <c r="Y298" s="534"/>
      <c r="Z298" s="534"/>
      <c r="AA298" s="534"/>
      <c r="AB298" s="534"/>
      <c r="AC298" s="659" t="str">
        <f>IFERROR(INDEX('3 - Land Summary'!$B$21:$B$120,(MATCH(AD298,'3 - Land Summary'!$C$21:$C$120,0))),"")</f>
        <v/>
      </c>
      <c r="AD298" s="629"/>
      <c r="AE298" s="586"/>
      <c r="AF298" s="587"/>
      <c r="AG298" s="586"/>
    </row>
    <row r="299" spans="2:33" ht="30" customHeight="1" x14ac:dyDescent="0.2">
      <c r="B299" s="668" t="str">
        <f>IFERROR(INDEX('3 - Land Summary'!$B$21:$B$120,(MATCH('4 - Species Breakdown'!$V299,'3 - Land Summary'!$C$21:$C$120,0))),"")</f>
        <v/>
      </c>
      <c r="C299" s="632"/>
      <c r="D299" s="579"/>
      <c r="E299" s="676" t="str">
        <f>IF(OR(COUNTIF('Look Up Data'!$D$149:$D$203,D299),COUNTIF('Look Up Data'!$D$149:$D$203,AE299)),"YES","NO")</f>
        <v>NO</v>
      </c>
      <c r="F299" s="580"/>
      <c r="G299" s="581"/>
      <c r="H299" s="669" t="str">
        <f>IFERROR(INDEX('3 - Land Summary'!$G$21:$G$120,(MATCH(C299,'3 - Land Summary'!$C$21:$C$120,0))),"")</f>
        <v/>
      </c>
      <c r="I299" s="669" t="str">
        <f>IFERROR(INDEX('3 - Land Summary'!$I$21:$I$120,(MATCH(C299,'3 - Land Summary'!$C$21:$C$120,0))),"")</f>
        <v/>
      </c>
      <c r="J299" s="669" t="str">
        <f t="shared" si="13"/>
        <v/>
      </c>
      <c r="K299" s="670" t="str">
        <f t="shared" si="15"/>
        <v/>
      </c>
      <c r="L299" s="579"/>
      <c r="M299" s="579"/>
      <c r="N299" s="632"/>
      <c r="O299" s="582" t="str">
        <f>IFERROR(VLOOKUP(D299,'Species List'!$D$10:$E$46,2,FALSE)*J299,"")</f>
        <v/>
      </c>
      <c r="P299" s="583" t="str">
        <f>IFERROR(VLOOKUP(D299,'Species List'!$D$51:$E$89,2,FALSE)*J299,"")</f>
        <v/>
      </c>
      <c r="Q299" s="583" t="str">
        <f>IFERROR(VLOOKUP(D299,'Species List'!$D$95:$E$102,2,FALSE)*J299,"")</f>
        <v/>
      </c>
      <c r="R299" s="583" t="str">
        <f>IFERROR(VLOOKUP(D299,'Species List'!$I$10:$J$11,2,FALSE)*J299,"")</f>
        <v/>
      </c>
      <c r="S299" s="584" t="str">
        <f>IFERROR(VLOOKUP(D299,'Species List'!$I$16:$J$61,2,FALSE)*J299,"")</f>
        <v/>
      </c>
      <c r="T299" s="584" t="str">
        <f>IFERROR(VLOOKUP(D299,'Species List'!$I$66:$J$66,2,FALSE)*J299,"")</f>
        <v/>
      </c>
      <c r="U299" s="584" t="str">
        <f>IFERROR(VLOOKUP(D299,'Species List'!$I$71:$J$82,2,FALSE)*J299,"")</f>
        <v/>
      </c>
      <c r="V299" s="585">
        <f t="shared" si="14"/>
        <v>0</v>
      </c>
      <c r="W299" s="534"/>
      <c r="X299" s="534"/>
      <c r="Y299" s="534"/>
      <c r="Z299" s="534"/>
      <c r="AA299" s="534"/>
      <c r="AB299" s="534"/>
      <c r="AC299" s="659" t="str">
        <f>IFERROR(INDEX('3 - Land Summary'!$B$21:$B$120,(MATCH(AD299,'3 - Land Summary'!$C$21:$C$120,0))),"")</f>
        <v/>
      </c>
      <c r="AD299" s="629"/>
      <c r="AE299" s="586"/>
      <c r="AF299" s="587"/>
      <c r="AG299" s="586"/>
    </row>
    <row r="300" spans="2:33" ht="30" customHeight="1" x14ac:dyDescent="0.2">
      <c r="B300" s="668" t="str">
        <f>IFERROR(INDEX('3 - Land Summary'!$B$21:$B$120,(MATCH('4 - Species Breakdown'!$V300,'3 - Land Summary'!$C$21:$C$120,0))),"")</f>
        <v/>
      </c>
      <c r="C300" s="632"/>
      <c r="D300" s="579"/>
      <c r="E300" s="676" t="str">
        <f>IF(OR(COUNTIF('Look Up Data'!$D$149:$D$203,D300),COUNTIF('Look Up Data'!$D$149:$D$203,AE300)),"YES","NO")</f>
        <v>NO</v>
      </c>
      <c r="F300" s="580"/>
      <c r="G300" s="581"/>
      <c r="H300" s="669" t="str">
        <f>IFERROR(INDEX('3 - Land Summary'!$G$21:$G$120,(MATCH(C300,'3 - Land Summary'!$C$21:$C$120,0))),"")</f>
        <v/>
      </c>
      <c r="I300" s="669" t="str">
        <f>IFERROR(INDEX('3 - Land Summary'!$I$21:$I$120,(MATCH(C300,'3 - Land Summary'!$C$21:$C$120,0))),"")</f>
        <v/>
      </c>
      <c r="J300" s="669" t="str">
        <f t="shared" si="13"/>
        <v/>
      </c>
      <c r="K300" s="670" t="str">
        <f t="shared" si="15"/>
        <v/>
      </c>
      <c r="L300" s="579"/>
      <c r="M300" s="579"/>
      <c r="N300" s="632"/>
      <c r="O300" s="582" t="str">
        <f>IFERROR(VLOOKUP(D300,'Species List'!$D$10:$E$46,2,FALSE)*J300,"")</f>
        <v/>
      </c>
      <c r="P300" s="583" t="str">
        <f>IFERROR(VLOOKUP(D300,'Species List'!$D$51:$E$89,2,FALSE)*J300,"")</f>
        <v/>
      </c>
      <c r="Q300" s="583" t="str">
        <f>IFERROR(VLOOKUP(D300,'Species List'!$D$95:$E$102,2,FALSE)*J300,"")</f>
        <v/>
      </c>
      <c r="R300" s="583" t="str">
        <f>IFERROR(VLOOKUP(D300,'Species List'!$I$10:$J$11,2,FALSE)*J300,"")</f>
        <v/>
      </c>
      <c r="S300" s="584" t="str">
        <f>IFERROR(VLOOKUP(D300,'Species List'!$I$16:$J$61,2,FALSE)*J300,"")</f>
        <v/>
      </c>
      <c r="T300" s="584" t="str">
        <f>IFERROR(VLOOKUP(D300,'Species List'!$I$66:$J$66,2,FALSE)*J300,"")</f>
        <v/>
      </c>
      <c r="U300" s="584" t="str">
        <f>IFERROR(VLOOKUP(D300,'Species List'!$I$71:$J$82,2,FALSE)*J300,"")</f>
        <v/>
      </c>
      <c r="V300" s="585">
        <f t="shared" si="14"/>
        <v>0</v>
      </c>
      <c r="W300" s="534"/>
      <c r="X300" s="534"/>
      <c r="Y300" s="534"/>
      <c r="Z300" s="534"/>
      <c r="AA300" s="534"/>
      <c r="AB300" s="534"/>
      <c r="AC300" s="659" t="str">
        <f>IFERROR(INDEX('3 - Land Summary'!$B$21:$B$120,(MATCH(AD300,'3 - Land Summary'!$C$21:$C$120,0))),"")</f>
        <v/>
      </c>
      <c r="AD300" s="629"/>
      <c r="AE300" s="586"/>
      <c r="AF300" s="587"/>
      <c r="AG300" s="586"/>
    </row>
    <row r="301" spans="2:33" ht="30" customHeight="1" x14ac:dyDescent="0.2">
      <c r="B301" s="668" t="str">
        <f>IFERROR(INDEX('3 - Land Summary'!$B$21:$B$120,(MATCH('4 - Species Breakdown'!$V301,'3 - Land Summary'!$C$21:$C$120,0))),"")</f>
        <v/>
      </c>
      <c r="C301" s="632"/>
      <c r="D301" s="579"/>
      <c r="E301" s="676" t="str">
        <f>IF(OR(COUNTIF('Look Up Data'!$D$149:$D$203,D301),COUNTIF('Look Up Data'!$D$149:$D$203,AE301)),"YES","NO")</f>
        <v>NO</v>
      </c>
      <c r="F301" s="580"/>
      <c r="G301" s="581"/>
      <c r="H301" s="669" t="str">
        <f>IFERROR(INDEX('3 - Land Summary'!$G$21:$G$120,(MATCH(C301,'3 - Land Summary'!$C$21:$C$120,0))),"")</f>
        <v/>
      </c>
      <c r="I301" s="669" t="str">
        <f>IFERROR(INDEX('3 - Land Summary'!$I$21:$I$120,(MATCH(C301,'3 - Land Summary'!$C$21:$C$120,0))),"")</f>
        <v/>
      </c>
      <c r="J301" s="669" t="str">
        <f t="shared" si="13"/>
        <v/>
      </c>
      <c r="K301" s="670" t="str">
        <f t="shared" si="15"/>
        <v/>
      </c>
      <c r="L301" s="579"/>
      <c r="M301" s="579"/>
      <c r="N301" s="632"/>
      <c r="O301" s="582" t="str">
        <f>IFERROR(VLOOKUP(D301,'Species List'!$D$10:$E$46,2,FALSE)*J301,"")</f>
        <v/>
      </c>
      <c r="P301" s="583" t="str">
        <f>IFERROR(VLOOKUP(D301,'Species List'!$D$51:$E$89,2,FALSE)*J301,"")</f>
        <v/>
      </c>
      <c r="Q301" s="583" t="str">
        <f>IFERROR(VLOOKUP(D301,'Species List'!$D$95:$E$102,2,FALSE)*J301,"")</f>
        <v/>
      </c>
      <c r="R301" s="583" t="str">
        <f>IFERROR(VLOOKUP(D301,'Species List'!$I$10:$J$11,2,FALSE)*J301,"")</f>
        <v/>
      </c>
      <c r="S301" s="584" t="str">
        <f>IFERROR(VLOOKUP(D301,'Species List'!$I$16:$J$61,2,FALSE)*J301,"")</f>
        <v/>
      </c>
      <c r="T301" s="584" t="str">
        <f>IFERROR(VLOOKUP(D301,'Species List'!$I$66:$J$66,2,FALSE)*J301,"")</f>
        <v/>
      </c>
      <c r="U301" s="584" t="str">
        <f>IFERROR(VLOOKUP(D301,'Species List'!$I$71:$J$82,2,FALSE)*J301,"")</f>
        <v/>
      </c>
      <c r="V301" s="585">
        <f t="shared" si="14"/>
        <v>0</v>
      </c>
      <c r="W301" s="534"/>
      <c r="X301" s="534"/>
      <c r="Y301" s="534"/>
      <c r="Z301" s="534"/>
      <c r="AA301" s="534"/>
      <c r="AB301" s="534"/>
      <c r="AC301" s="659" t="str">
        <f>IFERROR(INDEX('3 - Land Summary'!$B$21:$B$120,(MATCH(AD301,'3 - Land Summary'!$C$21:$C$120,0))),"")</f>
        <v/>
      </c>
      <c r="AD301" s="629"/>
      <c r="AE301" s="586"/>
      <c r="AF301" s="587"/>
      <c r="AG301" s="586"/>
    </row>
    <row r="302" spans="2:33" ht="30" customHeight="1" x14ac:dyDescent="0.2">
      <c r="B302" s="668" t="str">
        <f>IFERROR(INDEX('3 - Land Summary'!$B$21:$B$120,(MATCH('4 - Species Breakdown'!$V302,'3 - Land Summary'!$C$21:$C$120,0))),"")</f>
        <v/>
      </c>
      <c r="C302" s="632"/>
      <c r="D302" s="579"/>
      <c r="E302" s="676" t="str">
        <f>IF(OR(COUNTIF('Look Up Data'!$D$149:$D$203,D302),COUNTIF('Look Up Data'!$D$149:$D$203,AE302)),"YES","NO")</f>
        <v>NO</v>
      </c>
      <c r="F302" s="580"/>
      <c r="G302" s="581"/>
      <c r="H302" s="669" t="str">
        <f>IFERROR(INDEX('3 - Land Summary'!$G$21:$G$120,(MATCH(C302,'3 - Land Summary'!$C$21:$C$120,0))),"")</f>
        <v/>
      </c>
      <c r="I302" s="669" t="str">
        <f>IFERROR(INDEX('3 - Land Summary'!$I$21:$I$120,(MATCH(C302,'3 - Land Summary'!$C$21:$C$120,0))),"")</f>
        <v/>
      </c>
      <c r="J302" s="669" t="str">
        <f t="shared" si="13"/>
        <v/>
      </c>
      <c r="K302" s="670" t="str">
        <f t="shared" si="15"/>
        <v/>
      </c>
      <c r="L302" s="579"/>
      <c r="M302" s="579"/>
      <c r="N302" s="632"/>
      <c r="O302" s="582" t="str">
        <f>IFERROR(VLOOKUP(D302,'Species List'!$D$10:$E$46,2,FALSE)*J302,"")</f>
        <v/>
      </c>
      <c r="P302" s="583" t="str">
        <f>IFERROR(VLOOKUP(D302,'Species List'!$D$51:$E$89,2,FALSE)*J302,"")</f>
        <v/>
      </c>
      <c r="Q302" s="583" t="str">
        <f>IFERROR(VLOOKUP(D302,'Species List'!$D$95:$E$102,2,FALSE)*J302,"")</f>
        <v/>
      </c>
      <c r="R302" s="583" t="str">
        <f>IFERROR(VLOOKUP(D302,'Species List'!$I$10:$J$11,2,FALSE)*J302,"")</f>
        <v/>
      </c>
      <c r="S302" s="584" t="str">
        <f>IFERROR(VLOOKUP(D302,'Species List'!$I$16:$J$61,2,FALSE)*J302,"")</f>
        <v/>
      </c>
      <c r="T302" s="584" t="str">
        <f>IFERROR(VLOOKUP(D302,'Species List'!$I$66:$J$66,2,FALSE)*J302,"")</f>
        <v/>
      </c>
      <c r="U302" s="584" t="str">
        <f>IFERROR(VLOOKUP(D302,'Species List'!$I$71:$J$82,2,FALSE)*J302,"")</f>
        <v/>
      </c>
      <c r="V302" s="585">
        <f t="shared" si="14"/>
        <v>0</v>
      </c>
      <c r="W302" s="534"/>
      <c r="X302" s="534"/>
      <c r="Y302" s="534"/>
      <c r="Z302" s="534"/>
      <c r="AA302" s="534"/>
      <c r="AB302" s="534"/>
      <c r="AC302" s="659" t="str">
        <f>IFERROR(INDEX('3 - Land Summary'!$B$21:$B$120,(MATCH(AD302,'3 - Land Summary'!$C$21:$C$120,0))),"")</f>
        <v/>
      </c>
      <c r="AD302" s="629"/>
      <c r="AE302" s="586"/>
      <c r="AF302" s="587"/>
      <c r="AG302" s="586"/>
    </row>
    <row r="303" spans="2:33" ht="30" customHeight="1" x14ac:dyDescent="0.2">
      <c r="B303" s="668" t="str">
        <f>IFERROR(INDEX('3 - Land Summary'!$B$21:$B$120,(MATCH('4 - Species Breakdown'!$V303,'3 - Land Summary'!$C$21:$C$120,0))),"")</f>
        <v/>
      </c>
      <c r="C303" s="632"/>
      <c r="D303" s="579"/>
      <c r="E303" s="676" t="str">
        <f>IF(OR(COUNTIF('Look Up Data'!$D$149:$D$203,D303),COUNTIF('Look Up Data'!$D$149:$D$203,AE303)),"YES","NO")</f>
        <v>NO</v>
      </c>
      <c r="F303" s="580"/>
      <c r="G303" s="581"/>
      <c r="H303" s="669" t="str">
        <f>IFERROR(INDEX('3 - Land Summary'!$G$21:$G$120,(MATCH(C303,'3 - Land Summary'!$C$21:$C$120,0))),"")</f>
        <v/>
      </c>
      <c r="I303" s="669" t="str">
        <f>IFERROR(INDEX('3 - Land Summary'!$I$21:$I$120,(MATCH(C303,'3 - Land Summary'!$C$21:$C$120,0))),"")</f>
        <v/>
      </c>
      <c r="J303" s="669" t="str">
        <f t="shared" si="13"/>
        <v/>
      </c>
      <c r="K303" s="670" t="str">
        <f t="shared" si="15"/>
        <v/>
      </c>
      <c r="L303" s="579"/>
      <c r="M303" s="579"/>
      <c r="N303" s="632"/>
      <c r="O303" s="582" t="str">
        <f>IFERROR(VLOOKUP(D303,'Species List'!$D$10:$E$46,2,FALSE)*J303,"")</f>
        <v/>
      </c>
      <c r="P303" s="583" t="str">
        <f>IFERROR(VLOOKUP(D303,'Species List'!$D$51:$E$89,2,FALSE)*J303,"")</f>
        <v/>
      </c>
      <c r="Q303" s="583" t="str">
        <f>IFERROR(VLOOKUP(D303,'Species List'!$D$95:$E$102,2,FALSE)*J303,"")</f>
        <v/>
      </c>
      <c r="R303" s="583" t="str">
        <f>IFERROR(VLOOKUP(D303,'Species List'!$I$10:$J$11,2,FALSE)*J303,"")</f>
        <v/>
      </c>
      <c r="S303" s="584" t="str">
        <f>IFERROR(VLOOKUP(D303,'Species List'!$I$16:$J$61,2,FALSE)*J303,"")</f>
        <v/>
      </c>
      <c r="T303" s="584" t="str">
        <f>IFERROR(VLOOKUP(D303,'Species List'!$I$66:$J$66,2,FALSE)*J303,"")</f>
        <v/>
      </c>
      <c r="U303" s="584" t="str">
        <f>IFERROR(VLOOKUP(D303,'Species List'!$I$71:$J$82,2,FALSE)*J303,"")</f>
        <v/>
      </c>
      <c r="V303" s="585">
        <f t="shared" si="14"/>
        <v>0</v>
      </c>
      <c r="W303" s="534"/>
      <c r="X303" s="534"/>
      <c r="Y303" s="534"/>
      <c r="Z303" s="534"/>
      <c r="AA303" s="534"/>
      <c r="AB303" s="534"/>
      <c r="AC303" s="659" t="str">
        <f>IFERROR(INDEX('3 - Land Summary'!$B$21:$B$120,(MATCH(AD303,'3 - Land Summary'!$C$21:$C$120,0))),"")</f>
        <v/>
      </c>
      <c r="AD303" s="629"/>
      <c r="AE303" s="586"/>
      <c r="AF303" s="587"/>
      <c r="AG303" s="586"/>
    </row>
    <row r="304" spans="2:33" ht="30" customHeight="1" x14ac:dyDescent="0.2">
      <c r="B304" s="668" t="str">
        <f>IFERROR(INDEX('3 - Land Summary'!$B$21:$B$120,(MATCH('4 - Species Breakdown'!$V304,'3 - Land Summary'!$C$21:$C$120,0))),"")</f>
        <v/>
      </c>
      <c r="C304" s="632"/>
      <c r="D304" s="579"/>
      <c r="E304" s="676" t="str">
        <f>IF(OR(COUNTIF('Look Up Data'!$D$149:$D$203,D304),COUNTIF('Look Up Data'!$D$149:$D$203,AE304)),"YES","NO")</f>
        <v>NO</v>
      </c>
      <c r="F304" s="580"/>
      <c r="G304" s="581"/>
      <c r="H304" s="669" t="str">
        <f>IFERROR(INDEX('3 - Land Summary'!$G$21:$G$120,(MATCH(C304,'3 - Land Summary'!$C$21:$C$120,0))),"")</f>
        <v/>
      </c>
      <c r="I304" s="669" t="str">
        <f>IFERROR(INDEX('3 - Land Summary'!$I$21:$I$120,(MATCH(C304,'3 - Land Summary'!$C$21:$C$120,0))),"")</f>
        <v/>
      </c>
      <c r="J304" s="669" t="str">
        <f t="shared" si="13"/>
        <v/>
      </c>
      <c r="K304" s="670" t="str">
        <f t="shared" si="15"/>
        <v/>
      </c>
      <c r="L304" s="579"/>
      <c r="M304" s="579"/>
      <c r="N304" s="632"/>
      <c r="O304" s="582" t="str">
        <f>IFERROR(VLOOKUP(D304,'Species List'!$D$10:$E$46,2,FALSE)*J304,"")</f>
        <v/>
      </c>
      <c r="P304" s="583" t="str">
        <f>IFERROR(VLOOKUP(D304,'Species List'!$D$51:$E$89,2,FALSE)*J304,"")</f>
        <v/>
      </c>
      <c r="Q304" s="583" t="str">
        <f>IFERROR(VLOOKUP(D304,'Species List'!$D$95:$E$102,2,FALSE)*J304,"")</f>
        <v/>
      </c>
      <c r="R304" s="583" t="str">
        <f>IFERROR(VLOOKUP(D304,'Species List'!$I$10:$J$11,2,FALSE)*J304,"")</f>
        <v/>
      </c>
      <c r="S304" s="584" t="str">
        <f>IFERROR(VLOOKUP(D304,'Species List'!$I$16:$J$61,2,FALSE)*J304,"")</f>
        <v/>
      </c>
      <c r="T304" s="584" t="str">
        <f>IFERROR(VLOOKUP(D304,'Species List'!$I$66:$J$66,2,FALSE)*J304,"")</f>
        <v/>
      </c>
      <c r="U304" s="584" t="str">
        <f>IFERROR(VLOOKUP(D304,'Species List'!$I$71:$J$82,2,FALSE)*J304,"")</f>
        <v/>
      </c>
      <c r="V304" s="585">
        <f t="shared" si="14"/>
        <v>0</v>
      </c>
      <c r="W304" s="534"/>
      <c r="X304" s="534"/>
      <c r="Y304" s="534"/>
      <c r="Z304" s="534"/>
      <c r="AA304" s="534"/>
      <c r="AB304" s="534"/>
      <c r="AC304" s="659" t="str">
        <f>IFERROR(INDEX('3 - Land Summary'!$B$21:$B$120,(MATCH(AD304,'3 - Land Summary'!$C$21:$C$120,0))),"")</f>
        <v/>
      </c>
      <c r="AD304" s="629"/>
      <c r="AE304" s="586"/>
      <c r="AF304" s="587"/>
      <c r="AG304" s="586"/>
    </row>
    <row r="305" spans="2:33" ht="30" customHeight="1" x14ac:dyDescent="0.2">
      <c r="B305" s="668" t="str">
        <f>IFERROR(INDEX('3 - Land Summary'!$B$21:$B$120,(MATCH('4 - Species Breakdown'!$V305,'3 - Land Summary'!$C$21:$C$120,0))),"")</f>
        <v/>
      </c>
      <c r="C305" s="632"/>
      <c r="D305" s="579"/>
      <c r="E305" s="676" t="str">
        <f>IF(OR(COUNTIF('Look Up Data'!$D$149:$D$203,D305),COUNTIF('Look Up Data'!$D$149:$D$203,AE305)),"YES","NO")</f>
        <v>NO</v>
      </c>
      <c r="F305" s="580"/>
      <c r="G305" s="581"/>
      <c r="H305" s="669" t="str">
        <f>IFERROR(INDEX('3 - Land Summary'!$G$21:$G$120,(MATCH(C305,'3 - Land Summary'!$C$21:$C$120,0))),"")</f>
        <v/>
      </c>
      <c r="I305" s="669" t="str">
        <f>IFERROR(INDEX('3 - Land Summary'!$I$21:$I$120,(MATCH(C305,'3 - Land Summary'!$C$21:$C$120,0))),"")</f>
        <v/>
      </c>
      <c r="J305" s="669" t="str">
        <f t="shared" si="13"/>
        <v/>
      </c>
      <c r="K305" s="670" t="str">
        <f t="shared" si="15"/>
        <v/>
      </c>
      <c r="L305" s="579"/>
      <c r="M305" s="579"/>
      <c r="N305" s="632"/>
      <c r="O305" s="582" t="str">
        <f>IFERROR(VLOOKUP(D305,'Species List'!$D$10:$E$46,2,FALSE)*J305,"")</f>
        <v/>
      </c>
      <c r="P305" s="583" t="str">
        <f>IFERROR(VLOOKUP(D305,'Species List'!$D$51:$E$89,2,FALSE)*J305,"")</f>
        <v/>
      </c>
      <c r="Q305" s="583" t="str">
        <f>IFERROR(VLOOKUP(D305,'Species List'!$D$95:$E$102,2,FALSE)*J305,"")</f>
        <v/>
      </c>
      <c r="R305" s="583" t="str">
        <f>IFERROR(VLOOKUP(D305,'Species List'!$I$10:$J$11,2,FALSE)*J305,"")</f>
        <v/>
      </c>
      <c r="S305" s="584" t="str">
        <f>IFERROR(VLOOKUP(D305,'Species List'!$I$16:$J$61,2,FALSE)*J305,"")</f>
        <v/>
      </c>
      <c r="T305" s="584" t="str">
        <f>IFERROR(VLOOKUP(D305,'Species List'!$I$66:$J$66,2,FALSE)*J305,"")</f>
        <v/>
      </c>
      <c r="U305" s="584" t="str">
        <f>IFERROR(VLOOKUP(D305,'Species List'!$I$71:$J$82,2,FALSE)*J305,"")</f>
        <v/>
      </c>
      <c r="V305" s="585">
        <f t="shared" si="14"/>
        <v>0</v>
      </c>
      <c r="W305" s="534"/>
      <c r="X305" s="534"/>
      <c r="Y305" s="534"/>
      <c r="Z305" s="534"/>
      <c r="AA305" s="534"/>
      <c r="AB305" s="534"/>
      <c r="AC305" s="659" t="str">
        <f>IFERROR(INDEX('3 - Land Summary'!$B$21:$B$120,(MATCH(AD305,'3 - Land Summary'!$C$21:$C$120,0))),"")</f>
        <v/>
      </c>
      <c r="AD305" s="629"/>
      <c r="AE305" s="586"/>
      <c r="AF305" s="587"/>
      <c r="AG305" s="586"/>
    </row>
    <row r="306" spans="2:33" ht="30" customHeight="1" x14ac:dyDescent="0.2">
      <c r="B306" s="668" t="str">
        <f>IFERROR(INDEX('3 - Land Summary'!$B$21:$B$120,(MATCH('4 - Species Breakdown'!$V306,'3 - Land Summary'!$C$21:$C$120,0))),"")</f>
        <v/>
      </c>
      <c r="C306" s="632"/>
      <c r="D306" s="579"/>
      <c r="E306" s="676" t="str">
        <f>IF(OR(COUNTIF('Look Up Data'!$D$149:$D$203,D306),COUNTIF('Look Up Data'!$D$149:$D$203,AE306)),"YES","NO")</f>
        <v>NO</v>
      </c>
      <c r="F306" s="580"/>
      <c r="G306" s="581"/>
      <c r="H306" s="669" t="str">
        <f>IFERROR(INDEX('3 - Land Summary'!$G$21:$G$120,(MATCH(C306,'3 - Land Summary'!$C$21:$C$120,0))),"")</f>
        <v/>
      </c>
      <c r="I306" s="669" t="str">
        <f>IFERROR(INDEX('3 - Land Summary'!$I$21:$I$120,(MATCH(C306,'3 - Land Summary'!$C$21:$C$120,0))),"")</f>
        <v/>
      </c>
      <c r="J306" s="669" t="str">
        <f t="shared" si="13"/>
        <v/>
      </c>
      <c r="K306" s="670" t="str">
        <f t="shared" si="15"/>
        <v/>
      </c>
      <c r="L306" s="579"/>
      <c r="M306" s="579"/>
      <c r="N306" s="632"/>
      <c r="O306" s="582" t="str">
        <f>IFERROR(VLOOKUP(D306,'Species List'!$D$10:$E$46,2,FALSE)*J306,"")</f>
        <v/>
      </c>
      <c r="P306" s="583" t="str">
        <f>IFERROR(VLOOKUP(D306,'Species List'!$D$51:$E$89,2,FALSE)*J306,"")</f>
        <v/>
      </c>
      <c r="Q306" s="583" t="str">
        <f>IFERROR(VLOOKUP(D306,'Species List'!$D$95:$E$102,2,FALSE)*J306,"")</f>
        <v/>
      </c>
      <c r="R306" s="583" t="str">
        <f>IFERROR(VLOOKUP(D306,'Species List'!$I$10:$J$11,2,FALSE)*J306,"")</f>
        <v/>
      </c>
      <c r="S306" s="584" t="str">
        <f>IFERROR(VLOOKUP(D306,'Species List'!$I$16:$J$61,2,FALSE)*J306,"")</f>
        <v/>
      </c>
      <c r="T306" s="584" t="str">
        <f>IFERROR(VLOOKUP(D306,'Species List'!$I$66:$J$66,2,FALSE)*J306,"")</f>
        <v/>
      </c>
      <c r="U306" s="584" t="str">
        <f>IFERROR(VLOOKUP(D306,'Species List'!$I$71:$J$82,2,FALSE)*J306,"")</f>
        <v/>
      </c>
      <c r="V306" s="585">
        <f t="shared" si="14"/>
        <v>0</v>
      </c>
      <c r="W306" s="534"/>
      <c r="X306" s="534"/>
      <c r="Y306" s="534"/>
      <c r="Z306" s="534"/>
      <c r="AA306" s="534"/>
      <c r="AB306" s="534"/>
      <c r="AC306" s="659" t="str">
        <f>IFERROR(INDEX('3 - Land Summary'!$B$21:$B$120,(MATCH(AD306,'3 - Land Summary'!$C$21:$C$120,0))),"")</f>
        <v/>
      </c>
      <c r="AD306" s="629"/>
      <c r="AE306" s="586"/>
      <c r="AF306" s="587"/>
      <c r="AG306" s="586"/>
    </row>
    <row r="307" spans="2:33" ht="30" customHeight="1" x14ac:dyDescent="0.2">
      <c r="B307" s="668" t="str">
        <f>IFERROR(INDEX('3 - Land Summary'!$B$21:$B$120,(MATCH('4 - Species Breakdown'!$V307,'3 - Land Summary'!$C$21:$C$120,0))),"")</f>
        <v/>
      </c>
      <c r="C307" s="632"/>
      <c r="D307" s="579"/>
      <c r="E307" s="676" t="str">
        <f>IF(OR(COUNTIF('Look Up Data'!$D$149:$D$203,D307),COUNTIF('Look Up Data'!$D$149:$D$203,AE307)),"YES","NO")</f>
        <v>NO</v>
      </c>
      <c r="F307" s="580"/>
      <c r="G307" s="581"/>
      <c r="H307" s="669" t="str">
        <f>IFERROR(INDEX('3 - Land Summary'!$G$21:$G$120,(MATCH(C307,'3 - Land Summary'!$C$21:$C$120,0))),"")</f>
        <v/>
      </c>
      <c r="I307" s="669" t="str">
        <f>IFERROR(INDEX('3 - Land Summary'!$I$21:$I$120,(MATCH(C307,'3 - Land Summary'!$C$21:$C$120,0))),"")</f>
        <v/>
      </c>
      <c r="J307" s="669" t="str">
        <f t="shared" si="13"/>
        <v/>
      </c>
      <c r="K307" s="670" t="str">
        <f t="shared" si="15"/>
        <v/>
      </c>
      <c r="L307" s="579"/>
      <c r="M307" s="579"/>
      <c r="N307" s="632"/>
      <c r="O307" s="582" t="str">
        <f>IFERROR(VLOOKUP(D307,'Species List'!$D$10:$E$46,2,FALSE)*J307,"")</f>
        <v/>
      </c>
      <c r="P307" s="583" t="str">
        <f>IFERROR(VLOOKUP(D307,'Species List'!$D$51:$E$89,2,FALSE)*J307,"")</f>
        <v/>
      </c>
      <c r="Q307" s="583" t="str">
        <f>IFERROR(VLOOKUP(D307,'Species List'!$D$95:$E$102,2,FALSE)*J307,"")</f>
        <v/>
      </c>
      <c r="R307" s="583" t="str">
        <f>IFERROR(VLOOKUP(D307,'Species List'!$I$10:$J$11,2,FALSE)*J307,"")</f>
        <v/>
      </c>
      <c r="S307" s="584" t="str">
        <f>IFERROR(VLOOKUP(D307,'Species List'!$I$16:$J$61,2,FALSE)*J307,"")</f>
        <v/>
      </c>
      <c r="T307" s="584" t="str">
        <f>IFERROR(VLOOKUP(D307,'Species List'!$I$66:$J$66,2,FALSE)*J307,"")</f>
        <v/>
      </c>
      <c r="U307" s="584" t="str">
        <f>IFERROR(VLOOKUP(D307,'Species List'!$I$71:$J$82,2,FALSE)*J307,"")</f>
        <v/>
      </c>
      <c r="V307" s="585">
        <f t="shared" si="14"/>
        <v>0</v>
      </c>
      <c r="W307" s="534"/>
      <c r="X307" s="534"/>
      <c r="Y307" s="534"/>
      <c r="Z307" s="534"/>
      <c r="AA307" s="534"/>
      <c r="AB307" s="534"/>
      <c r="AC307" s="659" t="str">
        <f>IFERROR(INDEX('3 - Land Summary'!$B$21:$B$120,(MATCH(AD307,'3 - Land Summary'!$C$21:$C$120,0))),"")</f>
        <v/>
      </c>
      <c r="AD307" s="629"/>
      <c r="AE307" s="586"/>
      <c r="AF307" s="587"/>
      <c r="AG307" s="586"/>
    </row>
    <row r="308" spans="2:33" ht="30" customHeight="1" x14ac:dyDescent="0.2">
      <c r="B308" s="668" t="str">
        <f>IFERROR(INDEX('3 - Land Summary'!$B$21:$B$120,(MATCH('4 - Species Breakdown'!$V308,'3 - Land Summary'!$C$21:$C$120,0))),"")</f>
        <v/>
      </c>
      <c r="C308" s="632"/>
      <c r="D308" s="579"/>
      <c r="E308" s="676" t="str">
        <f>IF(OR(COUNTIF('Look Up Data'!$D$149:$D$203,D308),COUNTIF('Look Up Data'!$D$149:$D$203,AE308)),"YES","NO")</f>
        <v>NO</v>
      </c>
      <c r="F308" s="580"/>
      <c r="G308" s="581"/>
      <c r="H308" s="669" t="str">
        <f>IFERROR(INDEX('3 - Land Summary'!$G$21:$G$120,(MATCH(C308,'3 - Land Summary'!$C$21:$C$120,0))),"")</f>
        <v/>
      </c>
      <c r="I308" s="669" t="str">
        <f>IFERROR(INDEX('3 - Land Summary'!$I$21:$I$120,(MATCH(C308,'3 - Land Summary'!$C$21:$C$120,0))),"")</f>
        <v/>
      </c>
      <c r="J308" s="669" t="str">
        <f t="shared" si="13"/>
        <v/>
      </c>
      <c r="K308" s="670" t="str">
        <f t="shared" si="15"/>
        <v/>
      </c>
      <c r="L308" s="579"/>
      <c r="M308" s="579"/>
      <c r="N308" s="632"/>
      <c r="O308" s="582" t="str">
        <f>IFERROR(VLOOKUP(D308,'Species List'!$D$10:$E$46,2,FALSE)*J308,"")</f>
        <v/>
      </c>
      <c r="P308" s="583" t="str">
        <f>IFERROR(VLOOKUP(D308,'Species List'!$D$51:$E$89,2,FALSE)*J308,"")</f>
        <v/>
      </c>
      <c r="Q308" s="583" t="str">
        <f>IFERROR(VLOOKUP(D308,'Species List'!$D$95:$E$102,2,FALSE)*J308,"")</f>
        <v/>
      </c>
      <c r="R308" s="583" t="str">
        <f>IFERROR(VLOOKUP(D308,'Species List'!$I$10:$J$11,2,FALSE)*J308,"")</f>
        <v/>
      </c>
      <c r="S308" s="584" t="str">
        <f>IFERROR(VLOOKUP(D308,'Species List'!$I$16:$J$61,2,FALSE)*J308,"")</f>
        <v/>
      </c>
      <c r="T308" s="584" t="str">
        <f>IFERROR(VLOOKUP(D308,'Species List'!$I$66:$J$66,2,FALSE)*J308,"")</f>
        <v/>
      </c>
      <c r="U308" s="584" t="str">
        <f>IFERROR(VLOOKUP(D308,'Species List'!$I$71:$J$82,2,FALSE)*J308,"")</f>
        <v/>
      </c>
      <c r="V308" s="585">
        <f t="shared" si="14"/>
        <v>0</v>
      </c>
      <c r="W308" s="534"/>
      <c r="X308" s="534"/>
      <c r="Y308" s="534"/>
      <c r="Z308" s="534"/>
      <c r="AA308" s="534"/>
      <c r="AB308" s="534"/>
      <c r="AC308" s="659" t="str">
        <f>IFERROR(INDEX('3 - Land Summary'!$B$21:$B$120,(MATCH(AD308,'3 - Land Summary'!$C$21:$C$120,0))),"")</f>
        <v/>
      </c>
      <c r="AD308" s="629"/>
      <c r="AE308" s="586"/>
      <c r="AF308" s="587"/>
      <c r="AG308" s="586"/>
    </row>
    <row r="309" spans="2:33" ht="30" customHeight="1" x14ac:dyDescent="0.2">
      <c r="B309" s="668" t="str">
        <f>IFERROR(INDEX('3 - Land Summary'!$B$21:$B$120,(MATCH('4 - Species Breakdown'!$V309,'3 - Land Summary'!$C$21:$C$120,0))),"")</f>
        <v/>
      </c>
      <c r="C309" s="632"/>
      <c r="D309" s="579"/>
      <c r="E309" s="676" t="str">
        <f>IF(OR(COUNTIF('Look Up Data'!$D$149:$D$203,D309),COUNTIF('Look Up Data'!$D$149:$D$203,AE309)),"YES","NO")</f>
        <v>NO</v>
      </c>
      <c r="F309" s="580"/>
      <c r="G309" s="581"/>
      <c r="H309" s="669" t="str">
        <f>IFERROR(INDEX('3 - Land Summary'!$G$21:$G$120,(MATCH(C309,'3 - Land Summary'!$C$21:$C$120,0))),"")</f>
        <v/>
      </c>
      <c r="I309" s="669" t="str">
        <f>IFERROR(INDEX('3 - Land Summary'!$I$21:$I$120,(MATCH(C309,'3 - Land Summary'!$C$21:$C$120,0))),"")</f>
        <v/>
      </c>
      <c r="J309" s="669" t="str">
        <f t="shared" si="13"/>
        <v/>
      </c>
      <c r="K309" s="670" t="str">
        <f t="shared" si="15"/>
        <v/>
      </c>
      <c r="L309" s="579"/>
      <c r="M309" s="579"/>
      <c r="N309" s="632"/>
      <c r="O309" s="582" t="str">
        <f>IFERROR(VLOOKUP(D309,'Species List'!$D$10:$E$46,2,FALSE)*J309,"")</f>
        <v/>
      </c>
      <c r="P309" s="583" t="str">
        <f>IFERROR(VLOOKUP(D309,'Species List'!$D$51:$E$89,2,FALSE)*J309,"")</f>
        <v/>
      </c>
      <c r="Q309" s="583" t="str">
        <f>IFERROR(VLOOKUP(D309,'Species List'!$D$95:$E$102,2,FALSE)*J309,"")</f>
        <v/>
      </c>
      <c r="R309" s="583" t="str">
        <f>IFERROR(VLOOKUP(D309,'Species List'!$I$10:$J$11,2,FALSE)*J309,"")</f>
        <v/>
      </c>
      <c r="S309" s="584" t="str">
        <f>IFERROR(VLOOKUP(D309,'Species List'!$I$16:$J$61,2,FALSE)*J309,"")</f>
        <v/>
      </c>
      <c r="T309" s="584" t="str">
        <f>IFERROR(VLOOKUP(D309,'Species List'!$I$66:$J$66,2,FALSE)*J309,"")</f>
        <v/>
      </c>
      <c r="U309" s="584" t="str">
        <f>IFERROR(VLOOKUP(D309,'Species List'!$I$71:$J$82,2,FALSE)*J309,"")</f>
        <v/>
      </c>
      <c r="V309" s="585">
        <f t="shared" si="14"/>
        <v>0</v>
      </c>
      <c r="W309" s="534"/>
      <c r="X309" s="534"/>
      <c r="Y309" s="534"/>
      <c r="Z309" s="534"/>
      <c r="AA309" s="534"/>
      <c r="AB309" s="534"/>
      <c r="AC309" s="659" t="str">
        <f>IFERROR(INDEX('3 - Land Summary'!$B$21:$B$120,(MATCH(AD309,'3 - Land Summary'!$C$21:$C$120,0))),"")</f>
        <v/>
      </c>
      <c r="AD309" s="629"/>
      <c r="AE309" s="586"/>
      <c r="AF309" s="587"/>
      <c r="AG309" s="586"/>
    </row>
    <row r="310" spans="2:33" ht="30" customHeight="1" x14ac:dyDescent="0.2">
      <c r="B310" s="668" t="str">
        <f>IFERROR(INDEX('3 - Land Summary'!$B$21:$B$120,(MATCH('4 - Species Breakdown'!$V310,'3 - Land Summary'!$C$21:$C$120,0))),"")</f>
        <v/>
      </c>
      <c r="C310" s="632"/>
      <c r="D310" s="579"/>
      <c r="E310" s="676" t="str">
        <f>IF(OR(COUNTIF('Look Up Data'!$D$149:$D$203,D310),COUNTIF('Look Up Data'!$D$149:$D$203,AE310)),"YES","NO")</f>
        <v>NO</v>
      </c>
      <c r="F310" s="580"/>
      <c r="G310" s="581"/>
      <c r="H310" s="669" t="str">
        <f>IFERROR(INDEX('3 - Land Summary'!$G$21:$G$120,(MATCH(C310,'3 - Land Summary'!$C$21:$C$120,0))),"")</f>
        <v/>
      </c>
      <c r="I310" s="669" t="str">
        <f>IFERROR(INDEX('3 - Land Summary'!$I$21:$I$120,(MATCH(C310,'3 - Land Summary'!$C$21:$C$120,0))),"")</f>
        <v/>
      </c>
      <c r="J310" s="669" t="str">
        <f t="shared" si="13"/>
        <v/>
      </c>
      <c r="K310" s="670" t="str">
        <f t="shared" si="15"/>
        <v/>
      </c>
      <c r="L310" s="579"/>
      <c r="M310" s="579"/>
      <c r="N310" s="632"/>
      <c r="O310" s="582" t="str">
        <f>IFERROR(VLOOKUP(D310,'Species List'!$D$10:$E$46,2,FALSE)*J310,"")</f>
        <v/>
      </c>
      <c r="P310" s="583" t="str">
        <f>IFERROR(VLOOKUP(D310,'Species List'!$D$51:$E$89,2,FALSE)*J310,"")</f>
        <v/>
      </c>
      <c r="Q310" s="583" t="str">
        <f>IFERROR(VLOOKUP(D310,'Species List'!$D$95:$E$102,2,FALSE)*J310,"")</f>
        <v/>
      </c>
      <c r="R310" s="583" t="str">
        <f>IFERROR(VLOOKUP(D310,'Species List'!$I$10:$J$11,2,FALSE)*J310,"")</f>
        <v/>
      </c>
      <c r="S310" s="584" t="str">
        <f>IFERROR(VLOOKUP(D310,'Species List'!$I$16:$J$61,2,FALSE)*J310,"")</f>
        <v/>
      </c>
      <c r="T310" s="584" t="str">
        <f>IFERROR(VLOOKUP(D310,'Species List'!$I$66:$J$66,2,FALSE)*J310,"")</f>
        <v/>
      </c>
      <c r="U310" s="584" t="str">
        <f>IFERROR(VLOOKUP(D310,'Species List'!$I$71:$J$82,2,FALSE)*J310,"")</f>
        <v/>
      </c>
      <c r="V310" s="585">
        <f t="shared" si="14"/>
        <v>0</v>
      </c>
      <c r="W310" s="534"/>
      <c r="X310" s="534"/>
      <c r="Y310" s="534"/>
      <c r="Z310" s="534"/>
      <c r="AA310" s="534"/>
      <c r="AB310" s="534"/>
      <c r="AC310" s="659" t="str">
        <f>IFERROR(INDEX('3 - Land Summary'!$B$21:$B$120,(MATCH(AD310,'3 - Land Summary'!$C$21:$C$120,0))),"")</f>
        <v/>
      </c>
      <c r="AD310" s="629"/>
      <c r="AE310" s="586"/>
      <c r="AF310" s="587"/>
      <c r="AG310" s="586"/>
    </row>
    <row r="311" spans="2:33" ht="30" customHeight="1" x14ac:dyDescent="0.2">
      <c r="B311" s="668" t="str">
        <f>IFERROR(INDEX('3 - Land Summary'!$B$21:$B$120,(MATCH('4 - Species Breakdown'!$V311,'3 - Land Summary'!$C$21:$C$120,0))),"")</f>
        <v/>
      </c>
      <c r="C311" s="632"/>
      <c r="D311" s="579"/>
      <c r="E311" s="676" t="str">
        <f>IF(OR(COUNTIF('Look Up Data'!$D$149:$D$203,D311),COUNTIF('Look Up Data'!$D$149:$D$203,AE311)),"YES","NO")</f>
        <v>NO</v>
      </c>
      <c r="F311" s="580"/>
      <c r="G311" s="581"/>
      <c r="H311" s="669" t="str">
        <f>IFERROR(INDEX('3 - Land Summary'!$G$21:$G$120,(MATCH(C311,'3 - Land Summary'!$C$21:$C$120,0))),"")</f>
        <v/>
      </c>
      <c r="I311" s="669" t="str">
        <f>IFERROR(INDEX('3 - Land Summary'!$I$21:$I$120,(MATCH(C311,'3 - Land Summary'!$C$21:$C$120,0))),"")</f>
        <v/>
      </c>
      <c r="J311" s="669" t="str">
        <f t="shared" si="13"/>
        <v/>
      </c>
      <c r="K311" s="670" t="str">
        <f t="shared" si="15"/>
        <v/>
      </c>
      <c r="L311" s="579"/>
      <c r="M311" s="579"/>
      <c r="N311" s="632"/>
      <c r="O311" s="582" t="str">
        <f>IFERROR(VLOOKUP(D311,'Species List'!$D$10:$E$46,2,FALSE)*J311,"")</f>
        <v/>
      </c>
      <c r="P311" s="583" t="str">
        <f>IFERROR(VLOOKUP(D311,'Species List'!$D$51:$E$89,2,FALSE)*J311,"")</f>
        <v/>
      </c>
      <c r="Q311" s="583" t="str">
        <f>IFERROR(VLOOKUP(D311,'Species List'!$D$95:$E$102,2,FALSE)*J311,"")</f>
        <v/>
      </c>
      <c r="R311" s="583" t="str">
        <f>IFERROR(VLOOKUP(D311,'Species List'!$I$10:$J$11,2,FALSE)*J311,"")</f>
        <v/>
      </c>
      <c r="S311" s="584" t="str">
        <f>IFERROR(VLOOKUP(D311,'Species List'!$I$16:$J$61,2,FALSE)*J311,"")</f>
        <v/>
      </c>
      <c r="T311" s="584" t="str">
        <f>IFERROR(VLOOKUP(D311,'Species List'!$I$66:$J$66,2,FALSE)*J311,"")</f>
        <v/>
      </c>
      <c r="U311" s="584" t="str">
        <f>IFERROR(VLOOKUP(D311,'Species List'!$I$71:$J$82,2,FALSE)*J311,"")</f>
        <v/>
      </c>
      <c r="V311" s="585">
        <f t="shared" si="14"/>
        <v>0</v>
      </c>
      <c r="W311" s="534"/>
      <c r="X311" s="534"/>
      <c r="Y311" s="534"/>
      <c r="Z311" s="534"/>
      <c r="AA311" s="534"/>
      <c r="AB311" s="534"/>
      <c r="AC311" s="659" t="str">
        <f>IFERROR(INDEX('3 - Land Summary'!$B$21:$B$120,(MATCH(AD311,'3 - Land Summary'!$C$21:$C$120,0))),"")</f>
        <v/>
      </c>
      <c r="AD311" s="629"/>
      <c r="AE311" s="586"/>
      <c r="AF311" s="587"/>
      <c r="AG311" s="586"/>
    </row>
    <row r="312" spans="2:33" ht="30" customHeight="1" x14ac:dyDescent="0.2">
      <c r="B312" s="668" t="str">
        <f>IFERROR(INDEX('3 - Land Summary'!$B$21:$B$120,(MATCH('4 - Species Breakdown'!$V312,'3 - Land Summary'!$C$21:$C$120,0))),"")</f>
        <v/>
      </c>
      <c r="C312" s="632"/>
      <c r="D312" s="579"/>
      <c r="E312" s="676" t="str">
        <f>IF(OR(COUNTIF('Look Up Data'!$D$149:$D$203,D312),COUNTIF('Look Up Data'!$D$149:$D$203,AE312)),"YES","NO")</f>
        <v>NO</v>
      </c>
      <c r="F312" s="580"/>
      <c r="G312" s="581"/>
      <c r="H312" s="669" t="str">
        <f>IFERROR(INDEX('3 - Land Summary'!$G$21:$G$120,(MATCH(C312,'3 - Land Summary'!$C$21:$C$120,0))),"")</f>
        <v/>
      </c>
      <c r="I312" s="669" t="str">
        <f>IFERROR(INDEX('3 - Land Summary'!$I$21:$I$120,(MATCH(C312,'3 - Land Summary'!$C$21:$C$120,0))),"")</f>
        <v/>
      </c>
      <c r="J312" s="669" t="str">
        <f t="shared" si="13"/>
        <v/>
      </c>
      <c r="K312" s="670" t="str">
        <f t="shared" si="15"/>
        <v/>
      </c>
      <c r="L312" s="579"/>
      <c r="M312" s="579"/>
      <c r="N312" s="632"/>
      <c r="O312" s="582" t="str">
        <f>IFERROR(VLOOKUP(D312,'Species List'!$D$10:$E$46,2,FALSE)*J312,"")</f>
        <v/>
      </c>
      <c r="P312" s="583" t="str">
        <f>IFERROR(VLOOKUP(D312,'Species List'!$D$51:$E$89,2,FALSE)*J312,"")</f>
        <v/>
      </c>
      <c r="Q312" s="583" t="str">
        <f>IFERROR(VLOOKUP(D312,'Species List'!$D$95:$E$102,2,FALSE)*J312,"")</f>
        <v/>
      </c>
      <c r="R312" s="583" t="str">
        <f>IFERROR(VLOOKUP(D312,'Species List'!$I$10:$J$11,2,FALSE)*J312,"")</f>
        <v/>
      </c>
      <c r="S312" s="584" t="str">
        <f>IFERROR(VLOOKUP(D312,'Species List'!$I$16:$J$61,2,FALSE)*J312,"")</f>
        <v/>
      </c>
      <c r="T312" s="584" t="str">
        <f>IFERROR(VLOOKUP(D312,'Species List'!$I$66:$J$66,2,FALSE)*J312,"")</f>
        <v/>
      </c>
      <c r="U312" s="584" t="str">
        <f>IFERROR(VLOOKUP(D312,'Species List'!$I$71:$J$82,2,FALSE)*J312,"")</f>
        <v/>
      </c>
      <c r="V312" s="585">
        <f t="shared" si="14"/>
        <v>0</v>
      </c>
      <c r="W312" s="534"/>
      <c r="X312" s="534"/>
      <c r="Y312" s="534"/>
      <c r="Z312" s="534"/>
      <c r="AA312" s="534"/>
      <c r="AB312" s="534"/>
      <c r="AC312" s="659" t="str">
        <f>IFERROR(INDEX('3 - Land Summary'!$B$21:$B$120,(MATCH(AD312,'3 - Land Summary'!$C$21:$C$120,0))),"")</f>
        <v/>
      </c>
      <c r="AD312" s="629"/>
      <c r="AE312" s="586"/>
      <c r="AF312" s="587"/>
      <c r="AG312" s="586"/>
    </row>
    <row r="313" spans="2:33" ht="30" customHeight="1" x14ac:dyDescent="0.2">
      <c r="B313" s="668" t="str">
        <f>IFERROR(INDEX('3 - Land Summary'!$B$21:$B$120,(MATCH('4 - Species Breakdown'!$V313,'3 - Land Summary'!$C$21:$C$120,0))),"")</f>
        <v/>
      </c>
      <c r="C313" s="632"/>
      <c r="D313" s="579"/>
      <c r="E313" s="676" t="str">
        <f>IF(OR(COUNTIF('Look Up Data'!$D$149:$D$203,D313),COUNTIF('Look Up Data'!$D$149:$D$203,AE313)),"YES","NO")</f>
        <v>NO</v>
      </c>
      <c r="F313" s="580"/>
      <c r="G313" s="581"/>
      <c r="H313" s="669" t="str">
        <f>IFERROR(INDEX('3 - Land Summary'!$G$21:$G$120,(MATCH(C313,'3 - Land Summary'!$C$21:$C$120,0))),"")</f>
        <v/>
      </c>
      <c r="I313" s="669" t="str">
        <f>IFERROR(INDEX('3 - Land Summary'!$I$21:$I$120,(MATCH(C313,'3 - Land Summary'!$C$21:$C$120,0))),"")</f>
        <v/>
      </c>
      <c r="J313" s="669" t="str">
        <f t="shared" si="13"/>
        <v/>
      </c>
      <c r="K313" s="670" t="str">
        <f t="shared" si="15"/>
        <v/>
      </c>
      <c r="L313" s="579"/>
      <c r="M313" s="579"/>
      <c r="N313" s="632"/>
      <c r="O313" s="582" t="str">
        <f>IFERROR(VLOOKUP(D313,'Species List'!$D$10:$E$46,2,FALSE)*J313,"")</f>
        <v/>
      </c>
      <c r="P313" s="583" t="str">
        <f>IFERROR(VLOOKUP(D313,'Species List'!$D$51:$E$89,2,FALSE)*J313,"")</f>
        <v/>
      </c>
      <c r="Q313" s="583" t="str">
        <f>IFERROR(VLOOKUP(D313,'Species List'!$D$95:$E$102,2,FALSE)*J313,"")</f>
        <v/>
      </c>
      <c r="R313" s="583" t="str">
        <f>IFERROR(VLOOKUP(D313,'Species List'!$I$10:$J$11,2,FALSE)*J313,"")</f>
        <v/>
      </c>
      <c r="S313" s="584" t="str">
        <f>IFERROR(VLOOKUP(D313,'Species List'!$I$16:$J$61,2,FALSE)*J313,"")</f>
        <v/>
      </c>
      <c r="T313" s="584" t="str">
        <f>IFERROR(VLOOKUP(D313,'Species List'!$I$66:$J$66,2,FALSE)*J313,"")</f>
        <v/>
      </c>
      <c r="U313" s="584" t="str">
        <f>IFERROR(VLOOKUP(D313,'Species List'!$I$71:$J$82,2,FALSE)*J313,"")</f>
        <v/>
      </c>
      <c r="V313" s="585">
        <f t="shared" si="14"/>
        <v>0</v>
      </c>
      <c r="W313" s="534"/>
      <c r="X313" s="534"/>
      <c r="Y313" s="534"/>
      <c r="Z313" s="534"/>
      <c r="AA313" s="534"/>
      <c r="AB313" s="534"/>
      <c r="AC313" s="659" t="str">
        <f>IFERROR(INDEX('3 - Land Summary'!$B$21:$B$120,(MATCH(AD313,'3 - Land Summary'!$C$21:$C$120,0))),"")</f>
        <v/>
      </c>
      <c r="AD313" s="629"/>
      <c r="AE313" s="586"/>
      <c r="AF313" s="587"/>
      <c r="AG313" s="586"/>
    </row>
    <row r="314" spans="2:33" ht="30" customHeight="1" x14ac:dyDescent="0.2">
      <c r="B314" s="668" t="str">
        <f>IFERROR(INDEX('3 - Land Summary'!$B$21:$B$120,(MATCH('4 - Species Breakdown'!$V314,'3 - Land Summary'!$C$21:$C$120,0))),"")</f>
        <v/>
      </c>
      <c r="C314" s="632"/>
      <c r="D314" s="579"/>
      <c r="E314" s="676" t="str">
        <f>IF(OR(COUNTIF('Look Up Data'!$D$149:$D$203,D314),COUNTIF('Look Up Data'!$D$149:$D$203,AE314)),"YES","NO")</f>
        <v>NO</v>
      </c>
      <c r="F314" s="580"/>
      <c r="G314" s="581"/>
      <c r="H314" s="669" t="str">
        <f>IFERROR(INDEX('3 - Land Summary'!$G$21:$G$120,(MATCH(C314,'3 - Land Summary'!$C$21:$C$120,0))),"")</f>
        <v/>
      </c>
      <c r="I314" s="669" t="str">
        <f>IFERROR(INDEX('3 - Land Summary'!$I$21:$I$120,(MATCH(C314,'3 - Land Summary'!$C$21:$C$120,0))),"")</f>
        <v/>
      </c>
      <c r="J314" s="669" t="str">
        <f t="shared" si="13"/>
        <v/>
      </c>
      <c r="K314" s="670" t="str">
        <f t="shared" si="15"/>
        <v/>
      </c>
      <c r="L314" s="579"/>
      <c r="M314" s="579"/>
      <c r="N314" s="632"/>
      <c r="O314" s="582" t="str">
        <f>IFERROR(VLOOKUP(D314,'Species List'!$D$10:$E$46,2,FALSE)*J314,"")</f>
        <v/>
      </c>
      <c r="P314" s="583" t="str">
        <f>IFERROR(VLOOKUP(D314,'Species List'!$D$51:$E$89,2,FALSE)*J314,"")</f>
        <v/>
      </c>
      <c r="Q314" s="583" t="str">
        <f>IFERROR(VLOOKUP(D314,'Species List'!$D$95:$E$102,2,FALSE)*J314,"")</f>
        <v/>
      </c>
      <c r="R314" s="583" t="str">
        <f>IFERROR(VLOOKUP(D314,'Species List'!$I$10:$J$11,2,FALSE)*J314,"")</f>
        <v/>
      </c>
      <c r="S314" s="584" t="str">
        <f>IFERROR(VLOOKUP(D314,'Species List'!$I$16:$J$61,2,FALSE)*J314,"")</f>
        <v/>
      </c>
      <c r="T314" s="584" t="str">
        <f>IFERROR(VLOOKUP(D314,'Species List'!$I$66:$J$66,2,FALSE)*J314,"")</f>
        <v/>
      </c>
      <c r="U314" s="584" t="str">
        <f>IFERROR(VLOOKUP(D314,'Species List'!$I$71:$J$82,2,FALSE)*J314,"")</f>
        <v/>
      </c>
      <c r="V314" s="585">
        <f t="shared" si="14"/>
        <v>0</v>
      </c>
      <c r="W314" s="534"/>
      <c r="X314" s="534"/>
      <c r="Y314" s="534"/>
      <c r="Z314" s="534"/>
      <c r="AA314" s="534"/>
      <c r="AB314" s="534"/>
      <c r="AC314" s="659" t="str">
        <f>IFERROR(INDEX('3 - Land Summary'!$B$21:$B$120,(MATCH(AD314,'3 - Land Summary'!$C$21:$C$120,0))),"")</f>
        <v/>
      </c>
      <c r="AD314" s="629"/>
      <c r="AE314" s="586"/>
      <c r="AF314" s="587"/>
      <c r="AG314" s="586"/>
    </row>
    <row r="315" spans="2:33" ht="30" customHeight="1" x14ac:dyDescent="0.2">
      <c r="B315" s="668" t="str">
        <f>IFERROR(INDEX('3 - Land Summary'!$B$21:$B$120,(MATCH('4 - Species Breakdown'!$V315,'3 - Land Summary'!$C$21:$C$120,0))),"")</f>
        <v/>
      </c>
      <c r="C315" s="632"/>
      <c r="D315" s="579"/>
      <c r="E315" s="676" t="str">
        <f>IF(OR(COUNTIF('Look Up Data'!$D$149:$D$203,D315),COUNTIF('Look Up Data'!$D$149:$D$203,AE315)),"YES","NO")</f>
        <v>NO</v>
      </c>
      <c r="F315" s="580"/>
      <c r="G315" s="581"/>
      <c r="H315" s="669" t="str">
        <f>IFERROR(INDEX('3 - Land Summary'!$G$21:$G$120,(MATCH(C315,'3 - Land Summary'!$C$21:$C$120,0))),"")</f>
        <v/>
      </c>
      <c r="I315" s="669" t="str">
        <f>IFERROR(INDEX('3 - Land Summary'!$I$21:$I$120,(MATCH(C315,'3 - Land Summary'!$C$21:$C$120,0))),"")</f>
        <v/>
      </c>
      <c r="J315" s="669" t="str">
        <f t="shared" si="13"/>
        <v/>
      </c>
      <c r="K315" s="670" t="str">
        <f t="shared" si="15"/>
        <v/>
      </c>
      <c r="L315" s="579"/>
      <c r="M315" s="579"/>
      <c r="N315" s="632"/>
      <c r="O315" s="582" t="str">
        <f>IFERROR(VLOOKUP(D315,'Species List'!$D$10:$E$46,2,FALSE)*J315,"")</f>
        <v/>
      </c>
      <c r="P315" s="583" t="str">
        <f>IFERROR(VLOOKUP(D315,'Species List'!$D$51:$E$89,2,FALSE)*J315,"")</f>
        <v/>
      </c>
      <c r="Q315" s="583" t="str">
        <f>IFERROR(VLOOKUP(D315,'Species List'!$D$95:$E$102,2,FALSE)*J315,"")</f>
        <v/>
      </c>
      <c r="R315" s="583" t="str">
        <f>IFERROR(VLOOKUP(D315,'Species List'!$I$10:$J$11,2,FALSE)*J315,"")</f>
        <v/>
      </c>
      <c r="S315" s="584" t="str">
        <f>IFERROR(VLOOKUP(D315,'Species List'!$I$16:$J$61,2,FALSE)*J315,"")</f>
        <v/>
      </c>
      <c r="T315" s="584" t="str">
        <f>IFERROR(VLOOKUP(D315,'Species List'!$I$66:$J$66,2,FALSE)*J315,"")</f>
        <v/>
      </c>
      <c r="U315" s="584" t="str">
        <f>IFERROR(VLOOKUP(D315,'Species List'!$I$71:$J$82,2,FALSE)*J315,"")</f>
        <v/>
      </c>
      <c r="V315" s="585">
        <f t="shared" si="14"/>
        <v>0</v>
      </c>
      <c r="W315" s="534"/>
      <c r="X315" s="534"/>
      <c r="Y315" s="534"/>
      <c r="Z315" s="534"/>
      <c r="AA315" s="534"/>
      <c r="AB315" s="534"/>
      <c r="AC315" s="659" t="str">
        <f>IFERROR(INDEX('3 - Land Summary'!$B$21:$B$120,(MATCH(AD315,'3 - Land Summary'!$C$21:$C$120,0))),"")</f>
        <v/>
      </c>
      <c r="AD315" s="629"/>
      <c r="AE315" s="586"/>
      <c r="AF315" s="587"/>
      <c r="AG315" s="586"/>
    </row>
    <row r="316" spans="2:33" ht="30" customHeight="1" x14ac:dyDescent="0.2">
      <c r="B316" s="668" t="str">
        <f>IFERROR(INDEX('3 - Land Summary'!$B$21:$B$120,(MATCH('4 - Species Breakdown'!$V316,'3 - Land Summary'!$C$21:$C$120,0))),"")</f>
        <v/>
      </c>
      <c r="C316" s="632"/>
      <c r="D316" s="579"/>
      <c r="E316" s="676" t="str">
        <f>IF(OR(COUNTIF('Look Up Data'!$D$149:$D$203,D316),COUNTIF('Look Up Data'!$D$149:$D$203,AE316)),"YES","NO")</f>
        <v>NO</v>
      </c>
      <c r="F316" s="580"/>
      <c r="G316" s="581"/>
      <c r="H316" s="669" t="str">
        <f>IFERROR(INDEX('3 - Land Summary'!$G$21:$G$120,(MATCH(C316,'3 - Land Summary'!$C$21:$C$120,0))),"")</f>
        <v/>
      </c>
      <c r="I316" s="669" t="str">
        <f>IFERROR(INDEX('3 - Land Summary'!$I$21:$I$120,(MATCH(C316,'3 - Land Summary'!$C$21:$C$120,0))),"")</f>
        <v/>
      </c>
      <c r="J316" s="669" t="str">
        <f t="shared" si="13"/>
        <v/>
      </c>
      <c r="K316" s="670" t="str">
        <f t="shared" si="15"/>
        <v/>
      </c>
      <c r="L316" s="579"/>
      <c r="M316" s="579"/>
      <c r="N316" s="632"/>
      <c r="O316" s="582" t="str">
        <f>IFERROR(VLOOKUP(D316,'Species List'!$D$10:$E$46,2,FALSE)*J316,"")</f>
        <v/>
      </c>
      <c r="P316" s="583" t="str">
        <f>IFERROR(VLOOKUP(D316,'Species List'!$D$51:$E$89,2,FALSE)*J316,"")</f>
        <v/>
      </c>
      <c r="Q316" s="583" t="str">
        <f>IFERROR(VLOOKUP(D316,'Species List'!$D$95:$E$102,2,FALSE)*J316,"")</f>
        <v/>
      </c>
      <c r="R316" s="583" t="str">
        <f>IFERROR(VLOOKUP(D316,'Species List'!$I$10:$J$11,2,FALSE)*J316,"")</f>
        <v/>
      </c>
      <c r="S316" s="584" t="str">
        <f>IFERROR(VLOOKUP(D316,'Species List'!$I$16:$J$61,2,FALSE)*J316,"")</f>
        <v/>
      </c>
      <c r="T316" s="584" t="str">
        <f>IFERROR(VLOOKUP(D316,'Species List'!$I$66:$J$66,2,FALSE)*J316,"")</f>
        <v/>
      </c>
      <c r="U316" s="584" t="str">
        <f>IFERROR(VLOOKUP(D316,'Species List'!$I$71:$J$82,2,FALSE)*J316,"")</f>
        <v/>
      </c>
      <c r="V316" s="585">
        <f t="shared" si="14"/>
        <v>0</v>
      </c>
      <c r="W316" s="534"/>
      <c r="X316" s="534"/>
      <c r="Y316" s="534"/>
      <c r="Z316" s="534"/>
      <c r="AA316" s="534"/>
      <c r="AB316" s="534"/>
      <c r="AC316" s="659" t="str">
        <f>IFERROR(INDEX('3 - Land Summary'!$B$21:$B$120,(MATCH(AD316,'3 - Land Summary'!$C$21:$C$120,0))),"")</f>
        <v/>
      </c>
      <c r="AD316" s="629"/>
      <c r="AE316" s="586"/>
      <c r="AF316" s="587"/>
      <c r="AG316" s="586"/>
    </row>
    <row r="317" spans="2:33" ht="30" customHeight="1" x14ac:dyDescent="0.2">
      <c r="B317" s="668" t="str">
        <f>IFERROR(INDEX('3 - Land Summary'!$B$21:$B$120,(MATCH('4 - Species Breakdown'!$V317,'3 - Land Summary'!$C$21:$C$120,0))),"")</f>
        <v/>
      </c>
      <c r="C317" s="632"/>
      <c r="D317" s="579"/>
      <c r="E317" s="676" t="str">
        <f>IF(OR(COUNTIF('Look Up Data'!$D$149:$D$203,D317),COUNTIF('Look Up Data'!$D$149:$D$203,AE317)),"YES","NO")</f>
        <v>NO</v>
      </c>
      <c r="F317" s="580"/>
      <c r="G317" s="581"/>
      <c r="H317" s="669" t="str">
        <f>IFERROR(INDEX('3 - Land Summary'!$G$21:$G$120,(MATCH(C317,'3 - Land Summary'!$C$21:$C$120,0))),"")</f>
        <v/>
      </c>
      <c r="I317" s="669" t="str">
        <f>IFERROR(INDEX('3 - Land Summary'!$I$21:$I$120,(MATCH(C317,'3 - Land Summary'!$C$21:$C$120,0))),"")</f>
        <v/>
      </c>
      <c r="J317" s="669" t="str">
        <f t="shared" si="13"/>
        <v/>
      </c>
      <c r="K317" s="670" t="str">
        <f t="shared" si="15"/>
        <v/>
      </c>
      <c r="L317" s="579"/>
      <c r="M317" s="579"/>
      <c r="N317" s="632"/>
      <c r="O317" s="582" t="str">
        <f>IFERROR(VLOOKUP(D317,'Species List'!$D$10:$E$46,2,FALSE)*J317,"")</f>
        <v/>
      </c>
      <c r="P317" s="583" t="str">
        <f>IFERROR(VLOOKUP(D317,'Species List'!$D$51:$E$89,2,FALSE)*J317,"")</f>
        <v/>
      </c>
      <c r="Q317" s="583" t="str">
        <f>IFERROR(VLOOKUP(D317,'Species List'!$D$95:$E$102,2,FALSE)*J317,"")</f>
        <v/>
      </c>
      <c r="R317" s="583" t="str">
        <f>IFERROR(VLOOKUP(D317,'Species List'!$I$10:$J$11,2,FALSE)*J317,"")</f>
        <v/>
      </c>
      <c r="S317" s="584" t="str">
        <f>IFERROR(VLOOKUP(D317,'Species List'!$I$16:$J$61,2,FALSE)*J317,"")</f>
        <v/>
      </c>
      <c r="T317" s="584" t="str">
        <f>IFERROR(VLOOKUP(D317,'Species List'!$I$66:$J$66,2,FALSE)*J317,"")</f>
        <v/>
      </c>
      <c r="U317" s="584" t="str">
        <f>IFERROR(VLOOKUP(D317,'Species List'!$I$71:$J$82,2,FALSE)*J317,"")</f>
        <v/>
      </c>
      <c r="V317" s="585">
        <f t="shared" si="14"/>
        <v>0</v>
      </c>
      <c r="W317" s="534"/>
      <c r="X317" s="534"/>
      <c r="Y317" s="534"/>
      <c r="Z317" s="534"/>
      <c r="AA317" s="534"/>
      <c r="AB317" s="534"/>
      <c r="AC317" s="659" t="str">
        <f>IFERROR(INDEX('3 - Land Summary'!$B$21:$B$120,(MATCH(AD317,'3 - Land Summary'!$C$21:$C$120,0))),"")</f>
        <v/>
      </c>
      <c r="AD317" s="629"/>
      <c r="AE317" s="586"/>
      <c r="AF317" s="587"/>
      <c r="AG317" s="586"/>
    </row>
    <row r="318" spans="2:33" ht="30" customHeight="1" x14ac:dyDescent="0.2">
      <c r="B318" s="668" t="str">
        <f>IFERROR(INDEX('3 - Land Summary'!$B$21:$B$120,(MATCH('4 - Species Breakdown'!$V318,'3 - Land Summary'!$C$21:$C$120,0))),"")</f>
        <v/>
      </c>
      <c r="C318" s="632"/>
      <c r="D318" s="579"/>
      <c r="E318" s="676" t="str">
        <f>IF(OR(COUNTIF('Look Up Data'!$D$149:$D$203,D318),COUNTIF('Look Up Data'!$D$149:$D$203,AE318)),"YES","NO")</f>
        <v>NO</v>
      </c>
      <c r="F318" s="580"/>
      <c r="G318" s="581"/>
      <c r="H318" s="669" t="str">
        <f>IFERROR(INDEX('3 - Land Summary'!$G$21:$G$120,(MATCH(C318,'3 - Land Summary'!$C$21:$C$120,0))),"")</f>
        <v/>
      </c>
      <c r="I318" s="669" t="str">
        <f>IFERROR(INDEX('3 - Land Summary'!$I$21:$I$120,(MATCH(C318,'3 - Land Summary'!$C$21:$C$120,0))),"")</f>
        <v/>
      </c>
      <c r="J318" s="669" t="str">
        <f t="shared" si="13"/>
        <v/>
      </c>
      <c r="K318" s="670" t="str">
        <f t="shared" si="15"/>
        <v/>
      </c>
      <c r="L318" s="579"/>
      <c r="M318" s="579"/>
      <c r="N318" s="632"/>
      <c r="O318" s="582" t="str">
        <f>IFERROR(VLOOKUP(D318,'Species List'!$D$10:$E$46,2,FALSE)*J318,"")</f>
        <v/>
      </c>
      <c r="P318" s="583" t="str">
        <f>IFERROR(VLOOKUP(D318,'Species List'!$D$51:$E$89,2,FALSE)*J318,"")</f>
        <v/>
      </c>
      <c r="Q318" s="583" t="str">
        <f>IFERROR(VLOOKUP(D318,'Species List'!$D$95:$E$102,2,FALSE)*J318,"")</f>
        <v/>
      </c>
      <c r="R318" s="583" t="str">
        <f>IFERROR(VLOOKUP(D318,'Species List'!$I$10:$J$11,2,FALSE)*J318,"")</f>
        <v/>
      </c>
      <c r="S318" s="584" t="str">
        <f>IFERROR(VLOOKUP(D318,'Species List'!$I$16:$J$61,2,FALSE)*J318,"")</f>
        <v/>
      </c>
      <c r="T318" s="584" t="str">
        <f>IFERROR(VLOOKUP(D318,'Species List'!$I$66:$J$66,2,FALSE)*J318,"")</f>
        <v/>
      </c>
      <c r="U318" s="584" t="str">
        <f>IFERROR(VLOOKUP(D318,'Species List'!$I$71:$J$82,2,FALSE)*J318,"")</f>
        <v/>
      </c>
      <c r="V318" s="585">
        <f t="shared" si="14"/>
        <v>0</v>
      </c>
      <c r="W318" s="534"/>
      <c r="X318" s="534"/>
      <c r="Y318" s="534"/>
      <c r="Z318" s="534"/>
      <c r="AA318" s="534"/>
      <c r="AB318" s="534"/>
      <c r="AC318" s="659" t="str">
        <f>IFERROR(INDEX('3 - Land Summary'!$B$21:$B$120,(MATCH(AD318,'3 - Land Summary'!$C$21:$C$120,0))),"")</f>
        <v/>
      </c>
      <c r="AD318" s="629"/>
      <c r="AE318" s="586"/>
      <c r="AF318" s="587"/>
      <c r="AG318" s="586"/>
    </row>
    <row r="319" spans="2:33" ht="30" customHeight="1" x14ac:dyDescent="0.2">
      <c r="B319" s="668" t="str">
        <f>IFERROR(INDEX('3 - Land Summary'!$B$21:$B$120,(MATCH('4 - Species Breakdown'!$V319,'3 - Land Summary'!$C$21:$C$120,0))),"")</f>
        <v/>
      </c>
      <c r="C319" s="632"/>
      <c r="D319" s="579"/>
      <c r="E319" s="676" t="str">
        <f>IF(OR(COUNTIF('Look Up Data'!$D$149:$D$203,D319),COUNTIF('Look Up Data'!$D$149:$D$203,AE319)),"YES","NO")</f>
        <v>NO</v>
      </c>
      <c r="F319" s="580"/>
      <c r="G319" s="581"/>
      <c r="H319" s="669" t="str">
        <f>IFERROR(INDEX('3 - Land Summary'!$G$21:$G$120,(MATCH(C319,'3 - Land Summary'!$C$21:$C$120,0))),"")</f>
        <v/>
      </c>
      <c r="I319" s="669" t="str">
        <f>IFERROR(INDEX('3 - Land Summary'!$I$21:$I$120,(MATCH(C319,'3 - Land Summary'!$C$21:$C$120,0))),"")</f>
        <v/>
      </c>
      <c r="J319" s="669" t="str">
        <f t="shared" si="13"/>
        <v/>
      </c>
      <c r="K319" s="670" t="str">
        <f t="shared" si="15"/>
        <v/>
      </c>
      <c r="L319" s="579"/>
      <c r="M319" s="579"/>
      <c r="N319" s="632"/>
      <c r="O319" s="582" t="str">
        <f>IFERROR(VLOOKUP(D319,'Species List'!$D$10:$E$46,2,FALSE)*J319,"")</f>
        <v/>
      </c>
      <c r="P319" s="583" t="str">
        <f>IFERROR(VLOOKUP(D319,'Species List'!$D$51:$E$89,2,FALSE)*J319,"")</f>
        <v/>
      </c>
      <c r="Q319" s="583" t="str">
        <f>IFERROR(VLOOKUP(D319,'Species List'!$D$95:$E$102,2,FALSE)*J319,"")</f>
        <v/>
      </c>
      <c r="R319" s="583" t="str">
        <f>IFERROR(VLOOKUP(D319,'Species List'!$I$10:$J$11,2,FALSE)*J319,"")</f>
        <v/>
      </c>
      <c r="S319" s="584" t="str">
        <f>IFERROR(VLOOKUP(D319,'Species List'!$I$16:$J$61,2,FALSE)*J319,"")</f>
        <v/>
      </c>
      <c r="T319" s="584" t="str">
        <f>IFERROR(VLOOKUP(D319,'Species List'!$I$66:$J$66,2,FALSE)*J319,"")</f>
        <v/>
      </c>
      <c r="U319" s="584" t="str">
        <f>IFERROR(VLOOKUP(D319,'Species List'!$I$71:$J$82,2,FALSE)*J319,"")</f>
        <v/>
      </c>
      <c r="V319" s="585">
        <f t="shared" si="14"/>
        <v>0</v>
      </c>
      <c r="W319" s="534"/>
      <c r="X319" s="534"/>
      <c r="Y319" s="534"/>
      <c r="Z319" s="534"/>
      <c r="AA319" s="534"/>
      <c r="AB319" s="534"/>
      <c r="AC319" s="659" t="str">
        <f>IFERROR(INDEX('3 - Land Summary'!$B$21:$B$120,(MATCH(AD319,'3 - Land Summary'!$C$21:$C$120,0))),"")</f>
        <v/>
      </c>
      <c r="AD319" s="629"/>
      <c r="AE319" s="586"/>
      <c r="AF319" s="587"/>
      <c r="AG319" s="586"/>
    </row>
    <row r="320" spans="2:33" ht="30" customHeight="1" x14ac:dyDescent="0.2">
      <c r="B320" s="668" t="str">
        <f>IFERROR(INDEX('3 - Land Summary'!$B$21:$B$120,(MATCH('4 - Species Breakdown'!$V320,'3 - Land Summary'!$C$21:$C$120,0))),"")</f>
        <v/>
      </c>
      <c r="C320" s="632"/>
      <c r="D320" s="579"/>
      <c r="E320" s="676" t="str">
        <f>IF(OR(COUNTIF('Look Up Data'!$D$149:$D$203,D320),COUNTIF('Look Up Data'!$D$149:$D$203,AE320)),"YES","NO")</f>
        <v>NO</v>
      </c>
      <c r="F320" s="580"/>
      <c r="G320" s="581"/>
      <c r="H320" s="669" t="str">
        <f>IFERROR(INDEX('3 - Land Summary'!$G$21:$G$120,(MATCH(C320,'3 - Land Summary'!$C$21:$C$120,0))),"")</f>
        <v/>
      </c>
      <c r="I320" s="669" t="str">
        <f>IFERROR(INDEX('3 - Land Summary'!$I$21:$I$120,(MATCH(C320,'3 - Land Summary'!$C$21:$C$120,0))),"")</f>
        <v/>
      </c>
      <c r="J320" s="669" t="str">
        <f t="shared" si="13"/>
        <v/>
      </c>
      <c r="K320" s="670" t="str">
        <f t="shared" si="15"/>
        <v/>
      </c>
      <c r="L320" s="579"/>
      <c r="M320" s="579"/>
      <c r="N320" s="632"/>
      <c r="O320" s="582" t="str">
        <f>IFERROR(VLOOKUP(D320,'Species List'!$D$10:$E$46,2,FALSE)*J320,"")</f>
        <v/>
      </c>
      <c r="P320" s="583" t="str">
        <f>IFERROR(VLOOKUP(D320,'Species List'!$D$51:$E$89,2,FALSE)*J320,"")</f>
        <v/>
      </c>
      <c r="Q320" s="583" t="str">
        <f>IFERROR(VLOOKUP(D320,'Species List'!$D$95:$E$102,2,FALSE)*J320,"")</f>
        <v/>
      </c>
      <c r="R320" s="583" t="str">
        <f>IFERROR(VLOOKUP(D320,'Species List'!$I$10:$J$11,2,FALSE)*J320,"")</f>
        <v/>
      </c>
      <c r="S320" s="584" t="str">
        <f>IFERROR(VLOOKUP(D320,'Species List'!$I$16:$J$61,2,FALSE)*J320,"")</f>
        <v/>
      </c>
      <c r="T320" s="584" t="str">
        <f>IFERROR(VLOOKUP(D320,'Species List'!$I$66:$J$66,2,FALSE)*J320,"")</f>
        <v/>
      </c>
      <c r="U320" s="584" t="str">
        <f>IFERROR(VLOOKUP(D320,'Species List'!$I$71:$J$82,2,FALSE)*J320,"")</f>
        <v/>
      </c>
      <c r="V320" s="585">
        <f t="shared" si="14"/>
        <v>0</v>
      </c>
      <c r="W320" s="534"/>
      <c r="X320" s="534"/>
      <c r="Y320" s="534"/>
      <c r="Z320" s="534"/>
      <c r="AA320" s="534"/>
      <c r="AB320" s="534"/>
      <c r="AC320" s="659" t="str">
        <f>IFERROR(INDEX('3 - Land Summary'!$B$21:$B$120,(MATCH(AD320,'3 - Land Summary'!$C$21:$C$120,0))),"")</f>
        <v/>
      </c>
      <c r="AD320" s="629"/>
      <c r="AE320" s="586"/>
      <c r="AF320" s="587"/>
      <c r="AG320" s="586"/>
    </row>
    <row r="321" spans="2:33" ht="30" customHeight="1" x14ac:dyDescent="0.2">
      <c r="B321" s="668" t="str">
        <f>IFERROR(INDEX('3 - Land Summary'!$B$21:$B$120,(MATCH('4 - Species Breakdown'!$V321,'3 - Land Summary'!$C$21:$C$120,0))),"")</f>
        <v/>
      </c>
      <c r="C321" s="632"/>
      <c r="D321" s="579"/>
      <c r="E321" s="676" t="str">
        <f>IF(OR(COUNTIF('Look Up Data'!$D$149:$D$203,D321),COUNTIF('Look Up Data'!$D$149:$D$203,AE321)),"YES","NO")</f>
        <v>NO</v>
      </c>
      <c r="F321" s="580"/>
      <c r="G321" s="581"/>
      <c r="H321" s="669" t="str">
        <f>IFERROR(INDEX('3 - Land Summary'!$G$21:$G$120,(MATCH(C321,'3 - Land Summary'!$C$21:$C$120,0))),"")</f>
        <v/>
      </c>
      <c r="I321" s="669" t="str">
        <f>IFERROR(INDEX('3 - Land Summary'!$I$21:$I$120,(MATCH(C321,'3 - Land Summary'!$C$21:$C$120,0))),"")</f>
        <v/>
      </c>
      <c r="J321" s="669" t="str">
        <f t="shared" si="13"/>
        <v/>
      </c>
      <c r="K321" s="670" t="str">
        <f t="shared" si="15"/>
        <v/>
      </c>
      <c r="L321" s="579"/>
      <c r="M321" s="579"/>
      <c r="N321" s="632"/>
      <c r="O321" s="582" t="str">
        <f>IFERROR(VLOOKUP(D321,'Species List'!$D$10:$E$46,2,FALSE)*J321,"")</f>
        <v/>
      </c>
      <c r="P321" s="583" t="str">
        <f>IFERROR(VLOOKUP(D321,'Species List'!$D$51:$E$89,2,FALSE)*J321,"")</f>
        <v/>
      </c>
      <c r="Q321" s="583" t="str">
        <f>IFERROR(VLOOKUP(D321,'Species List'!$D$95:$E$102,2,FALSE)*J321,"")</f>
        <v/>
      </c>
      <c r="R321" s="583" t="str">
        <f>IFERROR(VLOOKUP(D321,'Species List'!$I$10:$J$11,2,FALSE)*J321,"")</f>
        <v/>
      </c>
      <c r="S321" s="584" t="str">
        <f>IFERROR(VLOOKUP(D321,'Species List'!$I$16:$J$61,2,FALSE)*J321,"")</f>
        <v/>
      </c>
      <c r="T321" s="584" t="str">
        <f>IFERROR(VLOOKUP(D321,'Species List'!$I$66:$J$66,2,FALSE)*J321,"")</f>
        <v/>
      </c>
      <c r="U321" s="584" t="str">
        <f>IFERROR(VLOOKUP(D321,'Species List'!$I$71:$J$82,2,FALSE)*J321,"")</f>
        <v/>
      </c>
      <c r="V321" s="585">
        <f t="shared" si="14"/>
        <v>0</v>
      </c>
      <c r="W321" s="534"/>
      <c r="X321" s="534"/>
      <c r="Y321" s="534"/>
      <c r="Z321" s="534"/>
      <c r="AA321" s="534"/>
      <c r="AB321" s="534"/>
      <c r="AC321" s="659" t="str">
        <f>IFERROR(INDEX('3 - Land Summary'!$B$21:$B$120,(MATCH(AD321,'3 - Land Summary'!$C$21:$C$120,0))),"")</f>
        <v/>
      </c>
      <c r="AD321" s="629"/>
      <c r="AE321" s="586"/>
      <c r="AF321" s="587"/>
      <c r="AG321" s="586"/>
    </row>
    <row r="322" spans="2:33" ht="30" customHeight="1" x14ac:dyDescent="0.2">
      <c r="B322" s="668" t="str">
        <f>IFERROR(INDEX('3 - Land Summary'!$B$21:$B$120,(MATCH('4 - Species Breakdown'!$V322,'3 - Land Summary'!$C$21:$C$120,0))),"")</f>
        <v/>
      </c>
      <c r="C322" s="632"/>
      <c r="D322" s="579"/>
      <c r="E322" s="676" t="str">
        <f>IF(OR(COUNTIF('Look Up Data'!$D$149:$D$203,D322),COUNTIF('Look Up Data'!$D$149:$D$203,AE322)),"YES","NO")</f>
        <v>NO</v>
      </c>
      <c r="F322" s="580"/>
      <c r="G322" s="581"/>
      <c r="H322" s="669" t="str">
        <f>IFERROR(INDEX('3 - Land Summary'!$G$21:$G$120,(MATCH(C322,'3 - Land Summary'!$C$21:$C$120,0))),"")</f>
        <v/>
      </c>
      <c r="I322" s="669" t="str">
        <f>IFERROR(INDEX('3 - Land Summary'!$I$21:$I$120,(MATCH(C322,'3 - Land Summary'!$C$21:$C$120,0))),"")</f>
        <v/>
      </c>
      <c r="J322" s="669" t="str">
        <f t="shared" si="13"/>
        <v/>
      </c>
      <c r="K322" s="670" t="str">
        <f t="shared" si="15"/>
        <v/>
      </c>
      <c r="L322" s="579"/>
      <c r="M322" s="579"/>
      <c r="N322" s="632"/>
      <c r="O322" s="582" t="str">
        <f>IFERROR(VLOOKUP(D322,'Species List'!$D$10:$E$46,2,FALSE)*J322,"")</f>
        <v/>
      </c>
      <c r="P322" s="583" t="str">
        <f>IFERROR(VLOOKUP(D322,'Species List'!$D$51:$E$89,2,FALSE)*J322,"")</f>
        <v/>
      </c>
      <c r="Q322" s="583" t="str">
        <f>IFERROR(VLOOKUP(D322,'Species List'!$D$95:$E$102,2,FALSE)*J322,"")</f>
        <v/>
      </c>
      <c r="R322" s="583" t="str">
        <f>IFERROR(VLOOKUP(D322,'Species List'!$I$10:$J$11,2,FALSE)*J322,"")</f>
        <v/>
      </c>
      <c r="S322" s="584" t="str">
        <f>IFERROR(VLOOKUP(D322,'Species List'!$I$16:$J$61,2,FALSE)*J322,"")</f>
        <v/>
      </c>
      <c r="T322" s="584" t="str">
        <f>IFERROR(VLOOKUP(D322,'Species List'!$I$66:$J$66,2,FALSE)*J322,"")</f>
        <v/>
      </c>
      <c r="U322" s="584" t="str">
        <f>IFERROR(VLOOKUP(D322,'Species List'!$I$71:$J$82,2,FALSE)*J322,"")</f>
        <v/>
      </c>
      <c r="V322" s="585">
        <f t="shared" si="14"/>
        <v>0</v>
      </c>
      <c r="W322" s="534"/>
      <c r="X322" s="534"/>
      <c r="Y322" s="534"/>
      <c r="Z322" s="534"/>
      <c r="AA322" s="534"/>
      <c r="AB322" s="534"/>
      <c r="AC322" s="659" t="str">
        <f>IFERROR(INDEX('3 - Land Summary'!$B$21:$B$120,(MATCH(AD322,'3 - Land Summary'!$C$21:$C$120,0))),"")</f>
        <v/>
      </c>
      <c r="AD322" s="629"/>
      <c r="AE322" s="586"/>
      <c r="AF322" s="587"/>
      <c r="AG322" s="586"/>
    </row>
    <row r="323" spans="2:33" ht="30" customHeight="1" x14ac:dyDescent="0.2">
      <c r="B323" s="668" t="str">
        <f>IFERROR(INDEX('3 - Land Summary'!$B$21:$B$120,(MATCH('4 - Species Breakdown'!$V323,'3 - Land Summary'!$C$21:$C$120,0))),"")</f>
        <v/>
      </c>
      <c r="C323" s="632"/>
      <c r="D323" s="579"/>
      <c r="E323" s="676" t="str">
        <f>IF(OR(COUNTIF('Look Up Data'!$D$149:$D$203,D323),COUNTIF('Look Up Data'!$D$149:$D$203,AE323)),"YES","NO")</f>
        <v>NO</v>
      </c>
      <c r="F323" s="580"/>
      <c r="G323" s="581"/>
      <c r="H323" s="669" t="str">
        <f>IFERROR(INDEX('3 - Land Summary'!$G$21:$G$120,(MATCH(C323,'3 - Land Summary'!$C$21:$C$120,0))),"")</f>
        <v/>
      </c>
      <c r="I323" s="669" t="str">
        <f>IFERROR(INDEX('3 - Land Summary'!$I$21:$I$120,(MATCH(C323,'3 - Land Summary'!$C$21:$C$120,0))),"")</f>
        <v/>
      </c>
      <c r="J323" s="669" t="str">
        <f t="shared" si="13"/>
        <v/>
      </c>
      <c r="K323" s="670" t="str">
        <f t="shared" si="15"/>
        <v/>
      </c>
      <c r="L323" s="579"/>
      <c r="M323" s="579"/>
      <c r="N323" s="632"/>
      <c r="O323" s="582" t="str">
        <f>IFERROR(VLOOKUP(D323,'Species List'!$D$10:$E$46,2,FALSE)*J323,"")</f>
        <v/>
      </c>
      <c r="P323" s="583" t="str">
        <f>IFERROR(VLOOKUP(D323,'Species List'!$D$51:$E$89,2,FALSE)*J323,"")</f>
        <v/>
      </c>
      <c r="Q323" s="583" t="str">
        <f>IFERROR(VLOOKUP(D323,'Species List'!$D$95:$E$102,2,FALSE)*J323,"")</f>
        <v/>
      </c>
      <c r="R323" s="583" t="str">
        <f>IFERROR(VLOOKUP(D323,'Species List'!$I$10:$J$11,2,FALSE)*J323,"")</f>
        <v/>
      </c>
      <c r="S323" s="584" t="str">
        <f>IFERROR(VLOOKUP(D323,'Species List'!$I$16:$J$61,2,FALSE)*J323,"")</f>
        <v/>
      </c>
      <c r="T323" s="584" t="str">
        <f>IFERROR(VLOOKUP(D323,'Species List'!$I$66:$J$66,2,FALSE)*J323,"")</f>
        <v/>
      </c>
      <c r="U323" s="584" t="str">
        <f>IFERROR(VLOOKUP(D323,'Species List'!$I$71:$J$82,2,FALSE)*J323,"")</f>
        <v/>
      </c>
      <c r="V323" s="585">
        <f t="shared" si="14"/>
        <v>0</v>
      </c>
      <c r="W323" s="534"/>
      <c r="X323" s="534"/>
      <c r="Y323" s="534"/>
      <c r="Z323" s="534"/>
      <c r="AA323" s="534"/>
      <c r="AB323" s="534"/>
      <c r="AC323" s="659" t="str">
        <f>IFERROR(INDEX('3 - Land Summary'!$B$21:$B$120,(MATCH(AD323,'3 - Land Summary'!$C$21:$C$120,0))),"")</f>
        <v/>
      </c>
      <c r="AD323" s="629"/>
      <c r="AE323" s="586"/>
      <c r="AF323" s="587"/>
      <c r="AG323" s="586"/>
    </row>
    <row r="324" spans="2:33" ht="30" customHeight="1" x14ac:dyDescent="0.2">
      <c r="B324" s="668" t="str">
        <f>IFERROR(INDEX('3 - Land Summary'!$B$21:$B$120,(MATCH('4 - Species Breakdown'!$V324,'3 - Land Summary'!$C$21:$C$120,0))),"")</f>
        <v/>
      </c>
      <c r="C324" s="632"/>
      <c r="D324" s="579"/>
      <c r="E324" s="676" t="str">
        <f>IF(OR(COUNTIF('Look Up Data'!$D$149:$D$203,D324),COUNTIF('Look Up Data'!$D$149:$D$203,AE324)),"YES","NO")</f>
        <v>NO</v>
      </c>
      <c r="F324" s="580"/>
      <c r="G324" s="581"/>
      <c r="H324" s="669" t="str">
        <f>IFERROR(INDEX('3 - Land Summary'!$G$21:$G$120,(MATCH(C324,'3 - Land Summary'!$C$21:$C$120,0))),"")</f>
        <v/>
      </c>
      <c r="I324" s="669" t="str">
        <f>IFERROR(INDEX('3 - Land Summary'!$I$21:$I$120,(MATCH(C324,'3 - Land Summary'!$C$21:$C$120,0))),"")</f>
        <v/>
      </c>
      <c r="J324" s="669" t="str">
        <f t="shared" si="13"/>
        <v/>
      </c>
      <c r="K324" s="670" t="str">
        <f t="shared" si="15"/>
        <v/>
      </c>
      <c r="L324" s="579"/>
      <c r="M324" s="579"/>
      <c r="N324" s="632"/>
      <c r="O324" s="582" t="str">
        <f>IFERROR(VLOOKUP(D324,'Species List'!$D$10:$E$46,2,FALSE)*J324,"")</f>
        <v/>
      </c>
      <c r="P324" s="583" t="str">
        <f>IFERROR(VLOOKUP(D324,'Species List'!$D$51:$E$89,2,FALSE)*J324,"")</f>
        <v/>
      </c>
      <c r="Q324" s="583" t="str">
        <f>IFERROR(VLOOKUP(D324,'Species List'!$D$95:$E$102,2,FALSE)*J324,"")</f>
        <v/>
      </c>
      <c r="R324" s="583" t="str">
        <f>IFERROR(VLOOKUP(D324,'Species List'!$I$10:$J$11,2,FALSE)*J324,"")</f>
        <v/>
      </c>
      <c r="S324" s="584" t="str">
        <f>IFERROR(VLOOKUP(D324,'Species List'!$I$16:$J$61,2,FALSE)*J324,"")</f>
        <v/>
      </c>
      <c r="T324" s="584" t="str">
        <f>IFERROR(VLOOKUP(D324,'Species List'!$I$66:$J$66,2,FALSE)*J324,"")</f>
        <v/>
      </c>
      <c r="U324" s="584" t="str">
        <f>IFERROR(VLOOKUP(D324,'Species List'!$I$71:$J$82,2,FALSE)*J324,"")</f>
        <v/>
      </c>
      <c r="V324" s="585">
        <f t="shared" si="14"/>
        <v>0</v>
      </c>
      <c r="W324" s="534"/>
      <c r="X324" s="534"/>
      <c r="Y324" s="534"/>
      <c r="Z324" s="534"/>
      <c r="AA324" s="534"/>
      <c r="AB324" s="534"/>
      <c r="AC324" s="659" t="str">
        <f>IFERROR(INDEX('3 - Land Summary'!$B$21:$B$120,(MATCH(AD324,'3 - Land Summary'!$C$21:$C$120,0))),"")</f>
        <v/>
      </c>
      <c r="AD324" s="629"/>
      <c r="AE324" s="586"/>
      <c r="AF324" s="587"/>
      <c r="AG324" s="586"/>
    </row>
    <row r="325" spans="2:33" ht="30" customHeight="1" x14ac:dyDescent="0.2">
      <c r="B325" s="668" t="str">
        <f>IFERROR(INDEX('3 - Land Summary'!$B$21:$B$120,(MATCH('4 - Species Breakdown'!$V325,'3 - Land Summary'!$C$21:$C$120,0))),"")</f>
        <v/>
      </c>
      <c r="C325" s="632"/>
      <c r="D325" s="579"/>
      <c r="E325" s="676" t="str">
        <f>IF(OR(COUNTIF('Look Up Data'!$D$149:$D$203,D325),COUNTIF('Look Up Data'!$D$149:$D$203,AE325)),"YES","NO")</f>
        <v>NO</v>
      </c>
      <c r="F325" s="580"/>
      <c r="G325" s="581"/>
      <c r="H325" s="669" t="str">
        <f>IFERROR(INDEX('3 - Land Summary'!$G$21:$G$120,(MATCH(C325,'3 - Land Summary'!$C$21:$C$120,0))),"")</f>
        <v/>
      </c>
      <c r="I325" s="669" t="str">
        <f>IFERROR(INDEX('3 - Land Summary'!$I$21:$I$120,(MATCH(C325,'3 - Land Summary'!$C$21:$C$120,0))),"")</f>
        <v/>
      </c>
      <c r="J325" s="669" t="str">
        <f t="shared" si="13"/>
        <v/>
      </c>
      <c r="K325" s="670" t="str">
        <f t="shared" si="15"/>
        <v/>
      </c>
      <c r="L325" s="579"/>
      <c r="M325" s="579"/>
      <c r="N325" s="632"/>
      <c r="O325" s="582" t="str">
        <f>IFERROR(VLOOKUP(D325,'Species List'!$D$10:$E$46,2,FALSE)*J325,"")</f>
        <v/>
      </c>
      <c r="P325" s="583" t="str">
        <f>IFERROR(VLOOKUP(D325,'Species List'!$D$51:$E$89,2,FALSE)*J325,"")</f>
        <v/>
      </c>
      <c r="Q325" s="583" t="str">
        <f>IFERROR(VLOOKUP(D325,'Species List'!$D$95:$E$102,2,FALSE)*J325,"")</f>
        <v/>
      </c>
      <c r="R325" s="583" t="str">
        <f>IFERROR(VLOOKUP(D325,'Species List'!$I$10:$J$11,2,FALSE)*J325,"")</f>
        <v/>
      </c>
      <c r="S325" s="584" t="str">
        <f>IFERROR(VLOOKUP(D325,'Species List'!$I$16:$J$61,2,FALSE)*J325,"")</f>
        <v/>
      </c>
      <c r="T325" s="584" t="str">
        <f>IFERROR(VLOOKUP(D325,'Species List'!$I$66:$J$66,2,FALSE)*J325,"")</f>
        <v/>
      </c>
      <c r="U325" s="584" t="str">
        <f>IFERROR(VLOOKUP(D325,'Species List'!$I$71:$J$82,2,FALSE)*J325,"")</f>
        <v/>
      </c>
      <c r="V325" s="585">
        <f t="shared" si="14"/>
        <v>0</v>
      </c>
      <c r="W325" s="534"/>
      <c r="X325" s="534"/>
      <c r="Y325" s="534"/>
      <c r="Z325" s="534"/>
      <c r="AA325" s="534"/>
      <c r="AB325" s="534"/>
      <c r="AC325" s="659" t="str">
        <f>IFERROR(INDEX('3 - Land Summary'!$B$21:$B$120,(MATCH(AD325,'3 - Land Summary'!$C$21:$C$120,0))),"")</f>
        <v/>
      </c>
      <c r="AD325" s="629"/>
      <c r="AE325" s="586"/>
      <c r="AF325" s="587"/>
      <c r="AG325" s="586"/>
    </row>
    <row r="326" spans="2:33" ht="30" customHeight="1" x14ac:dyDescent="0.2">
      <c r="B326" s="668" t="str">
        <f>IFERROR(INDEX('3 - Land Summary'!$B$21:$B$120,(MATCH('4 - Species Breakdown'!$V326,'3 - Land Summary'!$C$21:$C$120,0))),"")</f>
        <v/>
      </c>
      <c r="C326" s="632"/>
      <c r="D326" s="579"/>
      <c r="E326" s="676" t="str">
        <f>IF(OR(COUNTIF('Look Up Data'!$D$149:$D$203,D326),COUNTIF('Look Up Data'!$D$149:$D$203,AE326)),"YES","NO")</f>
        <v>NO</v>
      </c>
      <c r="F326" s="580"/>
      <c r="G326" s="581"/>
      <c r="H326" s="669" t="str">
        <f>IFERROR(INDEX('3 - Land Summary'!$G$21:$G$120,(MATCH(C326,'3 - Land Summary'!$C$21:$C$120,0))),"")</f>
        <v/>
      </c>
      <c r="I326" s="669" t="str">
        <f>IFERROR(INDEX('3 - Land Summary'!$I$21:$I$120,(MATCH(C326,'3 - Land Summary'!$C$21:$C$120,0))),"")</f>
        <v/>
      </c>
      <c r="J326" s="669" t="str">
        <f t="shared" si="13"/>
        <v/>
      </c>
      <c r="K326" s="670" t="str">
        <f t="shared" si="15"/>
        <v/>
      </c>
      <c r="L326" s="579"/>
      <c r="M326" s="579"/>
      <c r="N326" s="632"/>
      <c r="O326" s="582" t="str">
        <f>IFERROR(VLOOKUP(D326,'Species List'!$D$10:$E$46,2,FALSE)*J326,"")</f>
        <v/>
      </c>
      <c r="P326" s="583" t="str">
        <f>IFERROR(VLOOKUP(D326,'Species List'!$D$51:$E$89,2,FALSE)*J326,"")</f>
        <v/>
      </c>
      <c r="Q326" s="583" t="str">
        <f>IFERROR(VLOOKUP(D326,'Species List'!$D$95:$E$102,2,FALSE)*J326,"")</f>
        <v/>
      </c>
      <c r="R326" s="583" t="str">
        <f>IFERROR(VLOOKUP(D326,'Species List'!$I$10:$J$11,2,FALSE)*J326,"")</f>
        <v/>
      </c>
      <c r="S326" s="584" t="str">
        <f>IFERROR(VLOOKUP(D326,'Species List'!$I$16:$J$61,2,FALSE)*J326,"")</f>
        <v/>
      </c>
      <c r="T326" s="584" t="str">
        <f>IFERROR(VLOOKUP(D326,'Species List'!$I$66:$J$66,2,FALSE)*J326,"")</f>
        <v/>
      </c>
      <c r="U326" s="584" t="str">
        <f>IFERROR(VLOOKUP(D326,'Species List'!$I$71:$J$82,2,FALSE)*J326,"")</f>
        <v/>
      </c>
      <c r="V326" s="585">
        <f t="shared" si="14"/>
        <v>0</v>
      </c>
      <c r="W326" s="534"/>
      <c r="X326" s="534"/>
      <c r="Y326" s="534"/>
      <c r="Z326" s="534"/>
      <c r="AA326" s="534"/>
      <c r="AB326" s="534"/>
      <c r="AC326" s="659" t="str">
        <f>IFERROR(INDEX('3 - Land Summary'!$B$21:$B$120,(MATCH(AD326,'3 - Land Summary'!$C$21:$C$120,0))),"")</f>
        <v/>
      </c>
      <c r="AD326" s="629"/>
      <c r="AE326" s="586"/>
      <c r="AF326" s="587"/>
      <c r="AG326" s="586"/>
    </row>
    <row r="327" spans="2:33" ht="30" customHeight="1" x14ac:dyDescent="0.2">
      <c r="B327" s="668" t="str">
        <f>IFERROR(INDEX('3 - Land Summary'!$B$21:$B$120,(MATCH('4 - Species Breakdown'!$V327,'3 - Land Summary'!$C$21:$C$120,0))),"")</f>
        <v/>
      </c>
      <c r="C327" s="632"/>
      <c r="D327" s="579"/>
      <c r="E327" s="676" t="str">
        <f>IF(OR(COUNTIF('Look Up Data'!$D$149:$D$203,D327),COUNTIF('Look Up Data'!$D$149:$D$203,AE327)),"YES","NO")</f>
        <v>NO</v>
      </c>
      <c r="F327" s="580"/>
      <c r="G327" s="581"/>
      <c r="H327" s="669" t="str">
        <f>IFERROR(INDEX('3 - Land Summary'!$G$21:$G$120,(MATCH(C327,'3 - Land Summary'!$C$21:$C$120,0))),"")</f>
        <v/>
      </c>
      <c r="I327" s="669" t="str">
        <f>IFERROR(INDEX('3 - Land Summary'!$I$21:$I$120,(MATCH(C327,'3 - Land Summary'!$C$21:$C$120,0))),"")</f>
        <v/>
      </c>
      <c r="J327" s="669" t="str">
        <f t="shared" si="13"/>
        <v/>
      </c>
      <c r="K327" s="670" t="str">
        <f t="shared" si="15"/>
        <v/>
      </c>
      <c r="L327" s="579"/>
      <c r="M327" s="579"/>
      <c r="N327" s="632"/>
      <c r="O327" s="582" t="str">
        <f>IFERROR(VLOOKUP(D327,'Species List'!$D$10:$E$46,2,FALSE)*J327,"")</f>
        <v/>
      </c>
      <c r="P327" s="583" t="str">
        <f>IFERROR(VLOOKUP(D327,'Species List'!$D$51:$E$89,2,FALSE)*J327,"")</f>
        <v/>
      </c>
      <c r="Q327" s="583" t="str">
        <f>IFERROR(VLOOKUP(D327,'Species List'!$D$95:$E$102,2,FALSE)*J327,"")</f>
        <v/>
      </c>
      <c r="R327" s="583" t="str">
        <f>IFERROR(VLOOKUP(D327,'Species List'!$I$10:$J$11,2,FALSE)*J327,"")</f>
        <v/>
      </c>
      <c r="S327" s="584" t="str">
        <f>IFERROR(VLOOKUP(D327,'Species List'!$I$16:$J$61,2,FALSE)*J327,"")</f>
        <v/>
      </c>
      <c r="T327" s="584" t="str">
        <f>IFERROR(VLOOKUP(D327,'Species List'!$I$66:$J$66,2,FALSE)*J327,"")</f>
        <v/>
      </c>
      <c r="U327" s="584" t="str">
        <f>IFERROR(VLOOKUP(D327,'Species List'!$I$71:$J$82,2,FALSE)*J327,"")</f>
        <v/>
      </c>
      <c r="V327" s="585">
        <f t="shared" si="14"/>
        <v>0</v>
      </c>
      <c r="W327" s="534"/>
      <c r="X327" s="534"/>
      <c r="Y327" s="534"/>
      <c r="Z327" s="534"/>
      <c r="AA327" s="534"/>
      <c r="AB327" s="534"/>
      <c r="AC327" s="659" t="str">
        <f>IFERROR(INDEX('3 - Land Summary'!$B$21:$B$120,(MATCH(AD327,'3 - Land Summary'!$C$21:$C$120,0))),"")</f>
        <v/>
      </c>
      <c r="AD327" s="629"/>
      <c r="AE327" s="586"/>
      <c r="AF327" s="587"/>
      <c r="AG327" s="586"/>
    </row>
    <row r="328" spans="2:33" ht="30" customHeight="1" x14ac:dyDescent="0.2">
      <c r="B328" s="668" t="str">
        <f>IFERROR(INDEX('3 - Land Summary'!$B$21:$B$120,(MATCH('4 - Species Breakdown'!$V328,'3 - Land Summary'!$C$21:$C$120,0))),"")</f>
        <v/>
      </c>
      <c r="C328" s="632"/>
      <c r="D328" s="579"/>
      <c r="E328" s="676" t="str">
        <f>IF(OR(COUNTIF('Look Up Data'!$D$149:$D$203,D328),COUNTIF('Look Up Data'!$D$149:$D$203,AE328)),"YES","NO")</f>
        <v>NO</v>
      </c>
      <c r="F328" s="580"/>
      <c r="G328" s="581"/>
      <c r="H328" s="669" t="str">
        <f>IFERROR(INDEX('3 - Land Summary'!$G$21:$G$120,(MATCH(C328,'3 - Land Summary'!$C$21:$C$120,0))),"")</f>
        <v/>
      </c>
      <c r="I328" s="669" t="str">
        <f>IFERROR(INDEX('3 - Land Summary'!$I$21:$I$120,(MATCH(C328,'3 - Land Summary'!$C$21:$C$120,0))),"")</f>
        <v/>
      </c>
      <c r="J328" s="669" t="str">
        <f t="shared" si="13"/>
        <v/>
      </c>
      <c r="K328" s="670" t="str">
        <f t="shared" si="15"/>
        <v/>
      </c>
      <c r="L328" s="579"/>
      <c r="M328" s="579"/>
      <c r="N328" s="632"/>
      <c r="O328" s="582" t="str">
        <f>IFERROR(VLOOKUP(D328,'Species List'!$D$10:$E$46,2,FALSE)*J328,"")</f>
        <v/>
      </c>
      <c r="P328" s="583" t="str">
        <f>IFERROR(VLOOKUP(D328,'Species List'!$D$51:$E$89,2,FALSE)*J328,"")</f>
        <v/>
      </c>
      <c r="Q328" s="583" t="str">
        <f>IFERROR(VLOOKUP(D328,'Species List'!$D$95:$E$102,2,FALSE)*J328,"")</f>
        <v/>
      </c>
      <c r="R328" s="583" t="str">
        <f>IFERROR(VLOOKUP(D328,'Species List'!$I$10:$J$11,2,FALSE)*J328,"")</f>
        <v/>
      </c>
      <c r="S328" s="584" t="str">
        <f>IFERROR(VLOOKUP(D328,'Species List'!$I$16:$J$61,2,FALSE)*J328,"")</f>
        <v/>
      </c>
      <c r="T328" s="584" t="str">
        <f>IFERROR(VLOOKUP(D328,'Species List'!$I$66:$J$66,2,FALSE)*J328,"")</f>
        <v/>
      </c>
      <c r="U328" s="584" t="str">
        <f>IFERROR(VLOOKUP(D328,'Species List'!$I$71:$J$82,2,FALSE)*J328,"")</f>
        <v/>
      </c>
      <c r="V328" s="585">
        <f t="shared" si="14"/>
        <v>0</v>
      </c>
      <c r="W328" s="534"/>
      <c r="X328" s="534"/>
      <c r="Y328" s="534"/>
      <c r="Z328" s="534"/>
      <c r="AA328" s="534"/>
      <c r="AB328" s="534"/>
      <c r="AC328" s="659" t="str">
        <f>IFERROR(INDEX('3 - Land Summary'!$B$21:$B$120,(MATCH(AD328,'3 - Land Summary'!$C$21:$C$120,0))),"")</f>
        <v/>
      </c>
      <c r="AD328" s="629"/>
      <c r="AE328" s="586"/>
      <c r="AF328" s="587"/>
      <c r="AG328" s="586"/>
    </row>
    <row r="329" spans="2:33" ht="30" customHeight="1" x14ac:dyDescent="0.2">
      <c r="B329" s="668" t="str">
        <f>IFERROR(INDEX('3 - Land Summary'!$B$21:$B$120,(MATCH('4 - Species Breakdown'!$V329,'3 - Land Summary'!$C$21:$C$120,0))),"")</f>
        <v/>
      </c>
      <c r="C329" s="632"/>
      <c r="D329" s="579"/>
      <c r="E329" s="676" t="str">
        <f>IF(OR(COUNTIF('Look Up Data'!$D$149:$D$203,D329),COUNTIF('Look Up Data'!$D$149:$D$203,AE329)),"YES","NO")</f>
        <v>NO</v>
      </c>
      <c r="F329" s="580"/>
      <c r="G329" s="581"/>
      <c r="H329" s="669" t="str">
        <f>IFERROR(INDEX('3 - Land Summary'!$G$21:$G$120,(MATCH(C329,'3 - Land Summary'!$C$21:$C$120,0))),"")</f>
        <v/>
      </c>
      <c r="I329" s="669" t="str">
        <f>IFERROR(INDEX('3 - Land Summary'!$I$21:$I$120,(MATCH(C329,'3 - Land Summary'!$C$21:$C$120,0))),"")</f>
        <v/>
      </c>
      <c r="J329" s="669" t="str">
        <f t="shared" si="13"/>
        <v/>
      </c>
      <c r="K329" s="670" t="str">
        <f t="shared" si="15"/>
        <v/>
      </c>
      <c r="L329" s="579"/>
      <c r="M329" s="579"/>
      <c r="N329" s="632"/>
      <c r="O329" s="582" t="str">
        <f>IFERROR(VLOOKUP(D329,'Species List'!$D$10:$E$46,2,FALSE)*J329,"")</f>
        <v/>
      </c>
      <c r="P329" s="583" t="str">
        <f>IFERROR(VLOOKUP(D329,'Species List'!$D$51:$E$89,2,FALSE)*J329,"")</f>
        <v/>
      </c>
      <c r="Q329" s="583" t="str">
        <f>IFERROR(VLOOKUP(D329,'Species List'!$D$95:$E$102,2,FALSE)*J329,"")</f>
        <v/>
      </c>
      <c r="R329" s="583" t="str">
        <f>IFERROR(VLOOKUP(D329,'Species List'!$I$10:$J$11,2,FALSE)*J329,"")</f>
        <v/>
      </c>
      <c r="S329" s="584" t="str">
        <f>IFERROR(VLOOKUP(D329,'Species List'!$I$16:$J$61,2,FALSE)*J329,"")</f>
        <v/>
      </c>
      <c r="T329" s="584" t="str">
        <f>IFERROR(VLOOKUP(D329,'Species List'!$I$66:$J$66,2,FALSE)*J329,"")</f>
        <v/>
      </c>
      <c r="U329" s="584" t="str">
        <f>IFERROR(VLOOKUP(D329,'Species List'!$I$71:$J$82,2,FALSE)*J329,"")</f>
        <v/>
      </c>
      <c r="V329" s="585">
        <f t="shared" si="14"/>
        <v>0</v>
      </c>
      <c r="W329" s="534"/>
      <c r="X329" s="534"/>
      <c r="Y329" s="534"/>
      <c r="Z329" s="534"/>
      <c r="AA329" s="534"/>
      <c r="AB329" s="534"/>
      <c r="AC329" s="659" t="str">
        <f>IFERROR(INDEX('3 - Land Summary'!$B$21:$B$120,(MATCH(AD329,'3 - Land Summary'!$C$21:$C$120,0))),"")</f>
        <v/>
      </c>
      <c r="AD329" s="629"/>
      <c r="AE329" s="586"/>
      <c r="AF329" s="587"/>
      <c r="AG329" s="586"/>
    </row>
    <row r="330" spans="2:33" ht="30" customHeight="1" x14ac:dyDescent="0.2">
      <c r="B330" s="668" t="str">
        <f>IFERROR(INDEX('3 - Land Summary'!$B$21:$B$120,(MATCH('4 - Species Breakdown'!$V330,'3 - Land Summary'!$C$21:$C$120,0))),"")</f>
        <v/>
      </c>
      <c r="C330" s="632"/>
      <c r="D330" s="579"/>
      <c r="E330" s="676" t="str">
        <f>IF(OR(COUNTIF('Look Up Data'!$D$149:$D$203,D330),COUNTIF('Look Up Data'!$D$149:$D$203,AE330)),"YES","NO")</f>
        <v>NO</v>
      </c>
      <c r="F330" s="580"/>
      <c r="G330" s="581"/>
      <c r="H330" s="669" t="str">
        <f>IFERROR(INDEX('3 - Land Summary'!$G$21:$G$120,(MATCH(C330,'3 - Land Summary'!$C$21:$C$120,0))),"")</f>
        <v/>
      </c>
      <c r="I330" s="669" t="str">
        <f>IFERROR(INDEX('3 - Land Summary'!$I$21:$I$120,(MATCH(C330,'3 - Land Summary'!$C$21:$C$120,0))),"")</f>
        <v/>
      </c>
      <c r="J330" s="669" t="str">
        <f t="shared" si="13"/>
        <v/>
      </c>
      <c r="K330" s="670" t="str">
        <f t="shared" si="15"/>
        <v/>
      </c>
      <c r="L330" s="579"/>
      <c r="M330" s="579"/>
      <c r="N330" s="632"/>
      <c r="O330" s="582" t="str">
        <f>IFERROR(VLOOKUP(D330,'Species List'!$D$10:$E$46,2,FALSE)*J330,"")</f>
        <v/>
      </c>
      <c r="P330" s="583" t="str">
        <f>IFERROR(VLOOKUP(D330,'Species List'!$D$51:$E$89,2,FALSE)*J330,"")</f>
        <v/>
      </c>
      <c r="Q330" s="583" t="str">
        <f>IFERROR(VLOOKUP(D330,'Species List'!$D$95:$E$102,2,FALSE)*J330,"")</f>
        <v/>
      </c>
      <c r="R330" s="583" t="str">
        <f>IFERROR(VLOOKUP(D330,'Species List'!$I$10:$J$11,2,FALSE)*J330,"")</f>
        <v/>
      </c>
      <c r="S330" s="584" t="str">
        <f>IFERROR(VLOOKUP(D330,'Species List'!$I$16:$J$61,2,FALSE)*J330,"")</f>
        <v/>
      </c>
      <c r="T330" s="584" t="str">
        <f>IFERROR(VLOOKUP(D330,'Species List'!$I$66:$J$66,2,FALSE)*J330,"")</f>
        <v/>
      </c>
      <c r="U330" s="584" t="str">
        <f>IFERROR(VLOOKUP(D330,'Species List'!$I$71:$J$82,2,FALSE)*J330,"")</f>
        <v/>
      </c>
      <c r="V330" s="585">
        <f t="shared" si="14"/>
        <v>0</v>
      </c>
      <c r="W330" s="534"/>
      <c r="X330" s="534"/>
      <c r="Y330" s="534"/>
      <c r="Z330" s="534"/>
      <c r="AA330" s="534"/>
      <c r="AB330" s="534"/>
      <c r="AC330" s="659" t="str">
        <f>IFERROR(INDEX('3 - Land Summary'!$B$21:$B$120,(MATCH(AD330,'3 - Land Summary'!$C$21:$C$120,0))),"")</f>
        <v/>
      </c>
      <c r="AD330" s="629"/>
      <c r="AE330" s="586"/>
      <c r="AF330" s="587"/>
      <c r="AG330" s="586"/>
    </row>
    <row r="331" spans="2:33" ht="30" customHeight="1" x14ac:dyDescent="0.2">
      <c r="B331" s="668" t="str">
        <f>IFERROR(INDEX('3 - Land Summary'!$B$21:$B$120,(MATCH('4 - Species Breakdown'!$V331,'3 - Land Summary'!$C$21:$C$120,0))),"")</f>
        <v/>
      </c>
      <c r="C331" s="632"/>
      <c r="D331" s="579"/>
      <c r="E331" s="676" t="str">
        <f>IF(OR(COUNTIF('Look Up Data'!$D$149:$D$203,D331),COUNTIF('Look Up Data'!$D$149:$D$203,AE331)),"YES","NO")</f>
        <v>NO</v>
      </c>
      <c r="F331" s="580"/>
      <c r="G331" s="581"/>
      <c r="H331" s="669" t="str">
        <f>IFERROR(INDEX('3 - Land Summary'!$G$21:$G$120,(MATCH(C331,'3 - Land Summary'!$C$21:$C$120,0))),"")</f>
        <v/>
      </c>
      <c r="I331" s="669" t="str">
        <f>IFERROR(INDEX('3 - Land Summary'!$I$21:$I$120,(MATCH(C331,'3 - Land Summary'!$C$21:$C$120,0))),"")</f>
        <v/>
      </c>
      <c r="J331" s="669" t="str">
        <f t="shared" si="13"/>
        <v/>
      </c>
      <c r="K331" s="670" t="str">
        <f t="shared" si="15"/>
        <v/>
      </c>
      <c r="L331" s="579"/>
      <c r="M331" s="579"/>
      <c r="N331" s="632"/>
      <c r="O331" s="582" t="str">
        <f>IFERROR(VLOOKUP(D331,'Species List'!$D$10:$E$46,2,FALSE)*J331,"")</f>
        <v/>
      </c>
      <c r="P331" s="583" t="str">
        <f>IFERROR(VLOOKUP(D331,'Species List'!$D$51:$E$89,2,FALSE)*J331,"")</f>
        <v/>
      </c>
      <c r="Q331" s="583" t="str">
        <f>IFERROR(VLOOKUP(D331,'Species List'!$D$95:$E$102,2,FALSE)*J331,"")</f>
        <v/>
      </c>
      <c r="R331" s="583" t="str">
        <f>IFERROR(VLOOKUP(D331,'Species List'!$I$10:$J$11,2,FALSE)*J331,"")</f>
        <v/>
      </c>
      <c r="S331" s="584" t="str">
        <f>IFERROR(VLOOKUP(D331,'Species List'!$I$16:$J$61,2,FALSE)*J331,"")</f>
        <v/>
      </c>
      <c r="T331" s="584" t="str">
        <f>IFERROR(VLOOKUP(D331,'Species List'!$I$66:$J$66,2,FALSE)*J331,"")</f>
        <v/>
      </c>
      <c r="U331" s="584" t="str">
        <f>IFERROR(VLOOKUP(D331,'Species List'!$I$71:$J$82,2,FALSE)*J331,"")</f>
        <v/>
      </c>
      <c r="V331" s="585">
        <f t="shared" si="14"/>
        <v>0</v>
      </c>
      <c r="W331" s="534"/>
      <c r="X331" s="534"/>
      <c r="Y331" s="534"/>
      <c r="Z331" s="534"/>
      <c r="AA331" s="534"/>
      <c r="AB331" s="534"/>
      <c r="AC331" s="659" t="str">
        <f>IFERROR(INDEX('3 - Land Summary'!$B$21:$B$120,(MATCH(AD331,'3 - Land Summary'!$C$21:$C$120,0))),"")</f>
        <v/>
      </c>
      <c r="AD331" s="629"/>
      <c r="AE331" s="586"/>
      <c r="AF331" s="587"/>
      <c r="AG331" s="586"/>
    </row>
    <row r="332" spans="2:33" ht="30" customHeight="1" x14ac:dyDescent="0.2">
      <c r="B332" s="668" t="str">
        <f>IFERROR(INDEX('3 - Land Summary'!$B$21:$B$120,(MATCH('4 - Species Breakdown'!$V332,'3 - Land Summary'!$C$21:$C$120,0))),"")</f>
        <v/>
      </c>
      <c r="C332" s="632"/>
      <c r="D332" s="579"/>
      <c r="E332" s="676" t="str">
        <f>IF(OR(COUNTIF('Look Up Data'!$D$149:$D$203,D332),COUNTIF('Look Up Data'!$D$149:$D$203,AE332)),"YES","NO")</f>
        <v>NO</v>
      </c>
      <c r="F332" s="580"/>
      <c r="G332" s="581"/>
      <c r="H332" s="669" t="str">
        <f>IFERROR(INDEX('3 - Land Summary'!$G$21:$G$120,(MATCH(C332,'3 - Land Summary'!$C$21:$C$120,0))),"")</f>
        <v/>
      </c>
      <c r="I332" s="669" t="str">
        <f>IFERROR(INDEX('3 - Land Summary'!$I$21:$I$120,(MATCH(C332,'3 - Land Summary'!$C$21:$C$120,0))),"")</f>
        <v/>
      </c>
      <c r="J332" s="669" t="str">
        <f t="shared" si="13"/>
        <v/>
      </c>
      <c r="K332" s="670" t="str">
        <f t="shared" si="15"/>
        <v/>
      </c>
      <c r="L332" s="579"/>
      <c r="M332" s="579"/>
      <c r="N332" s="632"/>
      <c r="O332" s="582" t="str">
        <f>IFERROR(VLOOKUP(D332,'Species List'!$D$10:$E$46,2,FALSE)*J332,"")</f>
        <v/>
      </c>
      <c r="P332" s="583" t="str">
        <f>IFERROR(VLOOKUP(D332,'Species List'!$D$51:$E$89,2,FALSE)*J332,"")</f>
        <v/>
      </c>
      <c r="Q332" s="583" t="str">
        <f>IFERROR(VLOOKUP(D332,'Species List'!$D$95:$E$102,2,FALSE)*J332,"")</f>
        <v/>
      </c>
      <c r="R332" s="583" t="str">
        <f>IFERROR(VLOOKUP(D332,'Species List'!$I$10:$J$11,2,FALSE)*J332,"")</f>
        <v/>
      </c>
      <c r="S332" s="584" t="str">
        <f>IFERROR(VLOOKUP(D332,'Species List'!$I$16:$J$61,2,FALSE)*J332,"")</f>
        <v/>
      </c>
      <c r="T332" s="584" t="str">
        <f>IFERROR(VLOOKUP(D332,'Species List'!$I$66:$J$66,2,FALSE)*J332,"")</f>
        <v/>
      </c>
      <c r="U332" s="584" t="str">
        <f>IFERROR(VLOOKUP(D332,'Species List'!$I$71:$J$82,2,FALSE)*J332,"")</f>
        <v/>
      </c>
      <c r="V332" s="585">
        <f t="shared" si="14"/>
        <v>0</v>
      </c>
      <c r="W332" s="534"/>
      <c r="X332" s="534"/>
      <c r="Y332" s="534"/>
      <c r="Z332" s="534"/>
      <c r="AA332" s="534"/>
      <c r="AB332" s="534"/>
      <c r="AC332" s="659" t="str">
        <f>IFERROR(INDEX('3 - Land Summary'!$B$21:$B$120,(MATCH(AD332,'3 - Land Summary'!$C$21:$C$120,0))),"")</f>
        <v/>
      </c>
      <c r="AD332" s="629"/>
      <c r="AE332" s="586"/>
      <c r="AF332" s="587"/>
      <c r="AG332" s="586"/>
    </row>
    <row r="333" spans="2:33" ht="30" customHeight="1" x14ac:dyDescent="0.2">
      <c r="B333" s="668" t="str">
        <f>IFERROR(INDEX('3 - Land Summary'!$B$21:$B$120,(MATCH('4 - Species Breakdown'!$V333,'3 - Land Summary'!$C$21:$C$120,0))),"")</f>
        <v/>
      </c>
      <c r="C333" s="632"/>
      <c r="D333" s="579"/>
      <c r="E333" s="676" t="str">
        <f>IF(OR(COUNTIF('Look Up Data'!$D$149:$D$203,D333),COUNTIF('Look Up Data'!$D$149:$D$203,AE333)),"YES","NO")</f>
        <v>NO</v>
      </c>
      <c r="F333" s="580"/>
      <c r="G333" s="581"/>
      <c r="H333" s="669" t="str">
        <f>IFERROR(INDEX('3 - Land Summary'!$G$21:$G$120,(MATCH(C333,'3 - Land Summary'!$C$21:$C$120,0))),"")</f>
        <v/>
      </c>
      <c r="I333" s="669" t="str">
        <f>IFERROR(INDEX('3 - Land Summary'!$I$21:$I$120,(MATCH(C333,'3 - Land Summary'!$C$21:$C$120,0))),"")</f>
        <v/>
      </c>
      <c r="J333" s="669" t="str">
        <f t="shared" si="13"/>
        <v/>
      </c>
      <c r="K333" s="670" t="str">
        <f t="shared" si="15"/>
        <v/>
      </c>
      <c r="L333" s="579"/>
      <c r="M333" s="579"/>
      <c r="N333" s="632"/>
      <c r="O333" s="582" t="str">
        <f>IFERROR(VLOOKUP(D333,'Species List'!$D$10:$E$46,2,FALSE)*J333,"")</f>
        <v/>
      </c>
      <c r="P333" s="583" t="str">
        <f>IFERROR(VLOOKUP(D333,'Species List'!$D$51:$E$89,2,FALSE)*J333,"")</f>
        <v/>
      </c>
      <c r="Q333" s="583" t="str">
        <f>IFERROR(VLOOKUP(D333,'Species List'!$D$95:$E$102,2,FALSE)*J333,"")</f>
        <v/>
      </c>
      <c r="R333" s="583" t="str">
        <f>IFERROR(VLOOKUP(D333,'Species List'!$I$10:$J$11,2,FALSE)*J333,"")</f>
        <v/>
      </c>
      <c r="S333" s="584" t="str">
        <f>IFERROR(VLOOKUP(D333,'Species List'!$I$16:$J$61,2,FALSE)*J333,"")</f>
        <v/>
      </c>
      <c r="T333" s="584" t="str">
        <f>IFERROR(VLOOKUP(D333,'Species List'!$I$66:$J$66,2,FALSE)*J333,"")</f>
        <v/>
      </c>
      <c r="U333" s="584" t="str">
        <f>IFERROR(VLOOKUP(D333,'Species List'!$I$71:$J$82,2,FALSE)*J333,"")</f>
        <v/>
      </c>
      <c r="V333" s="585">
        <f t="shared" si="14"/>
        <v>0</v>
      </c>
      <c r="W333" s="534"/>
      <c r="X333" s="534"/>
      <c r="Y333" s="534"/>
      <c r="Z333" s="534"/>
      <c r="AA333" s="534"/>
      <c r="AB333" s="534"/>
      <c r="AC333" s="659" t="str">
        <f>IFERROR(INDEX('3 - Land Summary'!$B$21:$B$120,(MATCH(AD333,'3 - Land Summary'!$C$21:$C$120,0))),"")</f>
        <v/>
      </c>
      <c r="AD333" s="629"/>
      <c r="AE333" s="586"/>
      <c r="AF333" s="587"/>
      <c r="AG333" s="586"/>
    </row>
    <row r="334" spans="2:33" ht="30" customHeight="1" x14ac:dyDescent="0.2">
      <c r="B334" s="668" t="str">
        <f>IFERROR(INDEX('3 - Land Summary'!$B$21:$B$120,(MATCH('4 - Species Breakdown'!$V334,'3 - Land Summary'!$C$21:$C$120,0))),"")</f>
        <v/>
      </c>
      <c r="C334" s="632"/>
      <c r="D334" s="579"/>
      <c r="E334" s="676" t="str">
        <f>IF(OR(COUNTIF('Look Up Data'!$D$149:$D$203,D334),COUNTIF('Look Up Data'!$D$149:$D$203,AE334)),"YES","NO")</f>
        <v>NO</v>
      </c>
      <c r="F334" s="580"/>
      <c r="G334" s="581"/>
      <c r="H334" s="669" t="str">
        <f>IFERROR(INDEX('3 - Land Summary'!$G$21:$G$120,(MATCH(C334,'3 - Land Summary'!$C$21:$C$120,0))),"")</f>
        <v/>
      </c>
      <c r="I334" s="669" t="str">
        <f>IFERROR(INDEX('3 - Land Summary'!$I$21:$I$120,(MATCH(C334,'3 - Land Summary'!$C$21:$C$120,0))),"")</f>
        <v/>
      </c>
      <c r="J334" s="669" t="str">
        <f t="shared" si="13"/>
        <v/>
      </c>
      <c r="K334" s="670" t="str">
        <f t="shared" si="15"/>
        <v/>
      </c>
      <c r="L334" s="579"/>
      <c r="M334" s="579"/>
      <c r="N334" s="632"/>
      <c r="O334" s="582" t="str">
        <f>IFERROR(VLOOKUP(D334,'Species List'!$D$10:$E$46,2,FALSE)*J334,"")</f>
        <v/>
      </c>
      <c r="P334" s="583" t="str">
        <f>IFERROR(VLOOKUP(D334,'Species List'!$D$51:$E$89,2,FALSE)*J334,"")</f>
        <v/>
      </c>
      <c r="Q334" s="583" t="str">
        <f>IFERROR(VLOOKUP(D334,'Species List'!$D$95:$E$102,2,FALSE)*J334,"")</f>
        <v/>
      </c>
      <c r="R334" s="583" t="str">
        <f>IFERROR(VLOOKUP(D334,'Species List'!$I$10:$J$11,2,FALSE)*J334,"")</f>
        <v/>
      </c>
      <c r="S334" s="584" t="str">
        <f>IFERROR(VLOOKUP(D334,'Species List'!$I$16:$J$61,2,FALSE)*J334,"")</f>
        <v/>
      </c>
      <c r="T334" s="584" t="str">
        <f>IFERROR(VLOOKUP(D334,'Species List'!$I$66:$J$66,2,FALSE)*J334,"")</f>
        <v/>
      </c>
      <c r="U334" s="584" t="str">
        <f>IFERROR(VLOOKUP(D334,'Species List'!$I$71:$J$82,2,FALSE)*J334,"")</f>
        <v/>
      </c>
      <c r="V334" s="585">
        <f t="shared" si="14"/>
        <v>0</v>
      </c>
      <c r="W334" s="534"/>
      <c r="X334" s="534"/>
      <c r="Y334" s="534"/>
      <c r="Z334" s="534"/>
      <c r="AA334" s="534"/>
      <c r="AB334" s="534"/>
      <c r="AC334" s="659" t="str">
        <f>IFERROR(INDEX('3 - Land Summary'!$B$21:$B$120,(MATCH(AD334,'3 - Land Summary'!$C$21:$C$120,0))),"")</f>
        <v/>
      </c>
      <c r="AD334" s="629"/>
      <c r="AE334" s="586"/>
      <c r="AF334" s="587"/>
      <c r="AG334" s="586"/>
    </row>
    <row r="335" spans="2:33" ht="30" customHeight="1" x14ac:dyDescent="0.2">
      <c r="B335" s="668" t="str">
        <f>IFERROR(INDEX('3 - Land Summary'!$B$21:$B$120,(MATCH('4 - Species Breakdown'!$V335,'3 - Land Summary'!$C$21:$C$120,0))),"")</f>
        <v/>
      </c>
      <c r="C335" s="632"/>
      <c r="D335" s="579"/>
      <c r="E335" s="676" t="str">
        <f>IF(OR(COUNTIF('Look Up Data'!$D$149:$D$203,D335),COUNTIF('Look Up Data'!$D$149:$D$203,AE335)),"YES","NO")</f>
        <v>NO</v>
      </c>
      <c r="F335" s="580"/>
      <c r="G335" s="581"/>
      <c r="H335" s="669" t="str">
        <f>IFERROR(INDEX('3 - Land Summary'!$G$21:$G$120,(MATCH(C335,'3 - Land Summary'!$C$21:$C$120,0))),"")</f>
        <v/>
      </c>
      <c r="I335" s="669" t="str">
        <f>IFERROR(INDEX('3 - Land Summary'!$I$21:$I$120,(MATCH(C335,'3 - Land Summary'!$C$21:$C$120,0))),"")</f>
        <v/>
      </c>
      <c r="J335" s="669" t="str">
        <f t="shared" si="13"/>
        <v/>
      </c>
      <c r="K335" s="670" t="str">
        <f t="shared" si="15"/>
        <v/>
      </c>
      <c r="L335" s="579"/>
      <c r="M335" s="579"/>
      <c r="N335" s="632"/>
      <c r="O335" s="582" t="str">
        <f>IFERROR(VLOOKUP(D335,'Species List'!$D$10:$E$46,2,FALSE)*J335,"")</f>
        <v/>
      </c>
      <c r="P335" s="583" t="str">
        <f>IFERROR(VLOOKUP(D335,'Species List'!$D$51:$E$89,2,FALSE)*J335,"")</f>
        <v/>
      </c>
      <c r="Q335" s="583" t="str">
        <f>IFERROR(VLOOKUP(D335,'Species List'!$D$95:$E$102,2,FALSE)*J335,"")</f>
        <v/>
      </c>
      <c r="R335" s="583" t="str">
        <f>IFERROR(VLOOKUP(D335,'Species List'!$I$10:$J$11,2,FALSE)*J335,"")</f>
        <v/>
      </c>
      <c r="S335" s="584" t="str">
        <f>IFERROR(VLOOKUP(D335,'Species List'!$I$16:$J$61,2,FALSE)*J335,"")</f>
        <v/>
      </c>
      <c r="T335" s="584" t="str">
        <f>IFERROR(VLOOKUP(D335,'Species List'!$I$66:$J$66,2,FALSE)*J335,"")</f>
        <v/>
      </c>
      <c r="U335" s="584" t="str">
        <f>IFERROR(VLOOKUP(D335,'Species List'!$I$71:$J$82,2,FALSE)*J335,"")</f>
        <v/>
      </c>
      <c r="V335" s="585">
        <f t="shared" si="14"/>
        <v>0</v>
      </c>
      <c r="W335" s="534"/>
      <c r="X335" s="534"/>
      <c r="Y335" s="534"/>
      <c r="Z335" s="534"/>
      <c r="AA335" s="534"/>
      <c r="AB335" s="534"/>
      <c r="AC335" s="659" t="str">
        <f>IFERROR(INDEX('3 - Land Summary'!$B$21:$B$120,(MATCH(AD335,'3 - Land Summary'!$C$21:$C$120,0))),"")</f>
        <v/>
      </c>
      <c r="AD335" s="629"/>
      <c r="AE335" s="586"/>
      <c r="AF335" s="587"/>
      <c r="AG335" s="586"/>
    </row>
    <row r="336" spans="2:33" ht="30" customHeight="1" x14ac:dyDescent="0.2">
      <c r="B336" s="668" t="str">
        <f>IFERROR(INDEX('3 - Land Summary'!$B$21:$B$120,(MATCH('4 - Species Breakdown'!$V336,'3 - Land Summary'!$C$21:$C$120,0))),"")</f>
        <v/>
      </c>
      <c r="C336" s="632"/>
      <c r="D336" s="579"/>
      <c r="E336" s="676" t="str">
        <f>IF(OR(COUNTIF('Look Up Data'!$D$149:$D$203,D336),COUNTIF('Look Up Data'!$D$149:$D$203,AE336)),"YES","NO")</f>
        <v>NO</v>
      </c>
      <c r="F336" s="580"/>
      <c r="G336" s="581"/>
      <c r="H336" s="669" t="str">
        <f>IFERROR(INDEX('3 - Land Summary'!$G$21:$G$120,(MATCH(C336,'3 - Land Summary'!$C$21:$C$120,0))),"")</f>
        <v/>
      </c>
      <c r="I336" s="669" t="str">
        <f>IFERROR(INDEX('3 - Land Summary'!$I$21:$I$120,(MATCH(C336,'3 - Land Summary'!$C$21:$C$120,0))),"")</f>
        <v/>
      </c>
      <c r="J336" s="669" t="str">
        <f t="shared" si="13"/>
        <v/>
      </c>
      <c r="K336" s="670" t="str">
        <f t="shared" si="15"/>
        <v/>
      </c>
      <c r="L336" s="579"/>
      <c r="M336" s="579"/>
      <c r="N336" s="632"/>
      <c r="O336" s="582" t="str">
        <f>IFERROR(VLOOKUP(D336,'Species List'!$D$10:$E$46,2,FALSE)*J336,"")</f>
        <v/>
      </c>
      <c r="P336" s="583" t="str">
        <f>IFERROR(VLOOKUP(D336,'Species List'!$D$51:$E$89,2,FALSE)*J336,"")</f>
        <v/>
      </c>
      <c r="Q336" s="583" t="str">
        <f>IFERROR(VLOOKUP(D336,'Species List'!$D$95:$E$102,2,FALSE)*J336,"")</f>
        <v/>
      </c>
      <c r="R336" s="583" t="str">
        <f>IFERROR(VLOOKUP(D336,'Species List'!$I$10:$J$11,2,FALSE)*J336,"")</f>
        <v/>
      </c>
      <c r="S336" s="584" t="str">
        <f>IFERROR(VLOOKUP(D336,'Species List'!$I$16:$J$61,2,FALSE)*J336,"")</f>
        <v/>
      </c>
      <c r="T336" s="584" t="str">
        <f>IFERROR(VLOOKUP(D336,'Species List'!$I$66:$J$66,2,FALSE)*J336,"")</f>
        <v/>
      </c>
      <c r="U336" s="584" t="str">
        <f>IFERROR(VLOOKUP(D336,'Species List'!$I$71:$J$82,2,FALSE)*J336,"")</f>
        <v/>
      </c>
      <c r="V336" s="585">
        <f t="shared" si="14"/>
        <v>0</v>
      </c>
      <c r="W336" s="534"/>
      <c r="X336" s="534"/>
      <c r="Y336" s="534"/>
      <c r="Z336" s="534"/>
      <c r="AA336" s="534"/>
      <c r="AB336" s="534"/>
      <c r="AC336" s="659" t="str">
        <f>IFERROR(INDEX('3 - Land Summary'!$B$21:$B$120,(MATCH(AD336,'3 - Land Summary'!$C$21:$C$120,0))),"")</f>
        <v/>
      </c>
      <c r="AD336" s="629"/>
      <c r="AE336" s="586"/>
      <c r="AF336" s="587"/>
      <c r="AG336" s="586"/>
    </row>
    <row r="337" spans="2:33" ht="30" customHeight="1" x14ac:dyDescent="0.2">
      <c r="B337" s="668" t="str">
        <f>IFERROR(INDEX('3 - Land Summary'!$B$21:$B$120,(MATCH('4 - Species Breakdown'!$V337,'3 - Land Summary'!$C$21:$C$120,0))),"")</f>
        <v/>
      </c>
      <c r="C337" s="632"/>
      <c r="D337" s="579"/>
      <c r="E337" s="676" t="str">
        <f>IF(OR(COUNTIF('Look Up Data'!$D$149:$D$203,D337),COUNTIF('Look Up Data'!$D$149:$D$203,AE337)),"YES","NO")</f>
        <v>NO</v>
      </c>
      <c r="F337" s="580"/>
      <c r="G337" s="581"/>
      <c r="H337" s="669" t="str">
        <f>IFERROR(INDEX('3 - Land Summary'!$G$21:$G$120,(MATCH(C337,'3 - Land Summary'!$C$21:$C$120,0))),"")</f>
        <v/>
      </c>
      <c r="I337" s="669" t="str">
        <f>IFERROR(INDEX('3 - Land Summary'!$I$21:$I$120,(MATCH(C337,'3 - Land Summary'!$C$21:$C$120,0))),"")</f>
        <v/>
      </c>
      <c r="J337" s="669" t="str">
        <f t="shared" si="13"/>
        <v/>
      </c>
      <c r="K337" s="670" t="str">
        <f t="shared" si="15"/>
        <v/>
      </c>
      <c r="L337" s="579"/>
      <c r="M337" s="579"/>
      <c r="N337" s="632"/>
      <c r="O337" s="582" t="str">
        <f>IFERROR(VLOOKUP(D337,'Species List'!$D$10:$E$46,2,FALSE)*J337,"")</f>
        <v/>
      </c>
      <c r="P337" s="583" t="str">
        <f>IFERROR(VLOOKUP(D337,'Species List'!$D$51:$E$89,2,FALSE)*J337,"")</f>
        <v/>
      </c>
      <c r="Q337" s="583" t="str">
        <f>IFERROR(VLOOKUP(D337,'Species List'!$D$95:$E$102,2,FALSE)*J337,"")</f>
        <v/>
      </c>
      <c r="R337" s="583" t="str">
        <f>IFERROR(VLOOKUP(D337,'Species List'!$I$10:$J$11,2,FALSE)*J337,"")</f>
        <v/>
      </c>
      <c r="S337" s="584" t="str">
        <f>IFERROR(VLOOKUP(D337,'Species List'!$I$16:$J$61,2,FALSE)*J337,"")</f>
        <v/>
      </c>
      <c r="T337" s="584" t="str">
        <f>IFERROR(VLOOKUP(D337,'Species List'!$I$66:$J$66,2,FALSE)*J337,"")</f>
        <v/>
      </c>
      <c r="U337" s="584" t="str">
        <f>IFERROR(VLOOKUP(D337,'Species List'!$I$71:$J$82,2,FALSE)*J337,"")</f>
        <v/>
      </c>
      <c r="V337" s="585">
        <f t="shared" si="14"/>
        <v>0</v>
      </c>
      <c r="W337" s="534"/>
      <c r="X337" s="534"/>
      <c r="Y337" s="534"/>
      <c r="Z337" s="534"/>
      <c r="AA337" s="534"/>
      <c r="AB337" s="534"/>
      <c r="AC337" s="659" t="str">
        <f>IFERROR(INDEX('3 - Land Summary'!$B$21:$B$120,(MATCH(AD337,'3 - Land Summary'!$C$21:$C$120,0))),"")</f>
        <v/>
      </c>
      <c r="AD337" s="629"/>
      <c r="AE337" s="586"/>
      <c r="AF337" s="587"/>
      <c r="AG337" s="586"/>
    </row>
    <row r="338" spans="2:33" ht="30" customHeight="1" x14ac:dyDescent="0.2">
      <c r="B338" s="668" t="str">
        <f>IFERROR(INDEX('3 - Land Summary'!$B$21:$B$120,(MATCH('4 - Species Breakdown'!$V338,'3 - Land Summary'!$C$21:$C$120,0))),"")</f>
        <v/>
      </c>
      <c r="C338" s="632"/>
      <c r="D338" s="579"/>
      <c r="E338" s="676" t="str">
        <f>IF(OR(COUNTIF('Look Up Data'!$D$149:$D$203,D338),COUNTIF('Look Up Data'!$D$149:$D$203,AE338)),"YES","NO")</f>
        <v>NO</v>
      </c>
      <c r="F338" s="580"/>
      <c r="G338" s="581"/>
      <c r="H338" s="669" t="str">
        <f>IFERROR(INDEX('3 - Land Summary'!$G$21:$G$120,(MATCH(C338,'3 - Land Summary'!$C$21:$C$120,0))),"")</f>
        <v/>
      </c>
      <c r="I338" s="669" t="str">
        <f>IFERROR(INDEX('3 - Land Summary'!$I$21:$I$120,(MATCH(C338,'3 - Land Summary'!$C$21:$C$120,0))),"")</f>
        <v/>
      </c>
      <c r="J338" s="669" t="str">
        <f t="shared" si="13"/>
        <v/>
      </c>
      <c r="K338" s="670" t="str">
        <f t="shared" si="15"/>
        <v/>
      </c>
      <c r="L338" s="579"/>
      <c r="M338" s="579"/>
      <c r="N338" s="632"/>
      <c r="O338" s="582" t="str">
        <f>IFERROR(VLOOKUP(D338,'Species List'!$D$10:$E$46,2,FALSE)*J338,"")</f>
        <v/>
      </c>
      <c r="P338" s="583" t="str">
        <f>IFERROR(VLOOKUP(D338,'Species List'!$D$51:$E$89,2,FALSE)*J338,"")</f>
        <v/>
      </c>
      <c r="Q338" s="583" t="str">
        <f>IFERROR(VLOOKUP(D338,'Species List'!$D$95:$E$102,2,FALSE)*J338,"")</f>
        <v/>
      </c>
      <c r="R338" s="583" t="str">
        <f>IFERROR(VLOOKUP(D338,'Species List'!$I$10:$J$11,2,FALSE)*J338,"")</f>
        <v/>
      </c>
      <c r="S338" s="584" t="str">
        <f>IFERROR(VLOOKUP(D338,'Species List'!$I$16:$J$61,2,FALSE)*J338,"")</f>
        <v/>
      </c>
      <c r="T338" s="584" t="str">
        <f>IFERROR(VLOOKUP(D338,'Species List'!$I$66:$J$66,2,FALSE)*J338,"")</f>
        <v/>
      </c>
      <c r="U338" s="584" t="str">
        <f>IFERROR(VLOOKUP(D338,'Species List'!$I$71:$J$82,2,FALSE)*J338,"")</f>
        <v/>
      </c>
      <c r="V338" s="585">
        <f t="shared" si="14"/>
        <v>0</v>
      </c>
      <c r="W338" s="534"/>
      <c r="X338" s="534"/>
      <c r="Y338" s="534"/>
      <c r="Z338" s="534"/>
      <c r="AA338" s="534"/>
      <c r="AB338" s="534"/>
      <c r="AC338" s="659" t="str">
        <f>IFERROR(INDEX('3 - Land Summary'!$B$21:$B$120,(MATCH(AD338,'3 - Land Summary'!$C$21:$C$120,0))),"")</f>
        <v/>
      </c>
      <c r="AD338" s="629"/>
      <c r="AE338" s="586"/>
      <c r="AF338" s="587"/>
      <c r="AG338" s="586"/>
    </row>
    <row r="339" spans="2:33" ht="30" customHeight="1" x14ac:dyDescent="0.2">
      <c r="B339" s="668" t="str">
        <f>IFERROR(INDEX('3 - Land Summary'!$B$21:$B$120,(MATCH('4 - Species Breakdown'!$V339,'3 - Land Summary'!$C$21:$C$120,0))),"")</f>
        <v/>
      </c>
      <c r="C339" s="632"/>
      <c r="D339" s="579"/>
      <c r="E339" s="676" t="str">
        <f>IF(OR(COUNTIF('Look Up Data'!$D$149:$D$203,D339),COUNTIF('Look Up Data'!$D$149:$D$203,AE339)),"YES","NO")</f>
        <v>NO</v>
      </c>
      <c r="F339" s="580"/>
      <c r="G339" s="581"/>
      <c r="H339" s="669" t="str">
        <f>IFERROR(INDEX('3 - Land Summary'!$G$21:$G$120,(MATCH(C339,'3 - Land Summary'!$C$21:$C$120,0))),"")</f>
        <v/>
      </c>
      <c r="I339" s="669" t="str">
        <f>IFERROR(INDEX('3 - Land Summary'!$I$21:$I$120,(MATCH(C339,'3 - Land Summary'!$C$21:$C$120,0))),"")</f>
        <v/>
      </c>
      <c r="J339" s="669" t="str">
        <f t="shared" si="13"/>
        <v/>
      </c>
      <c r="K339" s="670" t="str">
        <f t="shared" si="15"/>
        <v/>
      </c>
      <c r="L339" s="579"/>
      <c r="M339" s="579"/>
      <c r="N339" s="632"/>
      <c r="O339" s="582" t="str">
        <f>IFERROR(VLOOKUP(D339,'Species List'!$D$10:$E$46,2,FALSE)*J339,"")</f>
        <v/>
      </c>
      <c r="P339" s="583" t="str">
        <f>IFERROR(VLOOKUP(D339,'Species List'!$D$51:$E$89,2,FALSE)*J339,"")</f>
        <v/>
      </c>
      <c r="Q339" s="583" t="str">
        <f>IFERROR(VLOOKUP(D339,'Species List'!$D$95:$E$102,2,FALSE)*J339,"")</f>
        <v/>
      </c>
      <c r="R339" s="583" t="str">
        <f>IFERROR(VLOOKUP(D339,'Species List'!$I$10:$J$11,2,FALSE)*J339,"")</f>
        <v/>
      </c>
      <c r="S339" s="584" t="str">
        <f>IFERROR(VLOOKUP(D339,'Species List'!$I$16:$J$61,2,FALSE)*J339,"")</f>
        <v/>
      </c>
      <c r="T339" s="584" t="str">
        <f>IFERROR(VLOOKUP(D339,'Species List'!$I$66:$J$66,2,FALSE)*J339,"")</f>
        <v/>
      </c>
      <c r="U339" s="584" t="str">
        <f>IFERROR(VLOOKUP(D339,'Species List'!$I$71:$J$82,2,FALSE)*J339,"")</f>
        <v/>
      </c>
      <c r="V339" s="585">
        <f t="shared" si="14"/>
        <v>0</v>
      </c>
      <c r="W339" s="534"/>
      <c r="X339" s="534"/>
      <c r="Y339" s="534"/>
      <c r="Z339" s="534"/>
      <c r="AA339" s="534"/>
      <c r="AB339" s="534"/>
      <c r="AC339" s="659" t="str">
        <f>IFERROR(INDEX('3 - Land Summary'!$B$21:$B$120,(MATCH(AD339,'3 - Land Summary'!$C$21:$C$120,0))),"")</f>
        <v/>
      </c>
      <c r="AD339" s="629"/>
      <c r="AE339" s="586"/>
      <c r="AF339" s="587"/>
      <c r="AG339" s="586"/>
    </row>
    <row r="340" spans="2:33" ht="30" customHeight="1" x14ac:dyDescent="0.2">
      <c r="B340" s="668" t="str">
        <f>IFERROR(INDEX('3 - Land Summary'!$B$21:$B$120,(MATCH('4 - Species Breakdown'!$V340,'3 - Land Summary'!$C$21:$C$120,0))),"")</f>
        <v/>
      </c>
      <c r="C340" s="632"/>
      <c r="D340" s="579"/>
      <c r="E340" s="676" t="str">
        <f>IF(OR(COUNTIF('Look Up Data'!$D$149:$D$203,D340),COUNTIF('Look Up Data'!$D$149:$D$203,AE340)),"YES","NO")</f>
        <v>NO</v>
      </c>
      <c r="F340" s="580"/>
      <c r="G340" s="581"/>
      <c r="H340" s="669" t="str">
        <f>IFERROR(INDEX('3 - Land Summary'!$G$21:$G$120,(MATCH(C340,'3 - Land Summary'!$C$21:$C$120,0))),"")</f>
        <v/>
      </c>
      <c r="I340" s="669" t="str">
        <f>IFERROR(INDEX('3 - Land Summary'!$I$21:$I$120,(MATCH(C340,'3 - Land Summary'!$C$21:$C$120,0))),"")</f>
        <v/>
      </c>
      <c r="J340" s="669" t="str">
        <f t="shared" si="13"/>
        <v/>
      </c>
      <c r="K340" s="670" t="str">
        <f t="shared" si="15"/>
        <v/>
      </c>
      <c r="L340" s="579"/>
      <c r="M340" s="579"/>
      <c r="N340" s="632"/>
      <c r="O340" s="582" t="str">
        <f>IFERROR(VLOOKUP(D340,'Species List'!$D$10:$E$46,2,FALSE)*J340,"")</f>
        <v/>
      </c>
      <c r="P340" s="583" t="str">
        <f>IFERROR(VLOOKUP(D340,'Species List'!$D$51:$E$89,2,FALSE)*J340,"")</f>
        <v/>
      </c>
      <c r="Q340" s="583" t="str">
        <f>IFERROR(VLOOKUP(D340,'Species List'!$D$95:$E$102,2,FALSE)*J340,"")</f>
        <v/>
      </c>
      <c r="R340" s="583" t="str">
        <f>IFERROR(VLOOKUP(D340,'Species List'!$I$10:$J$11,2,FALSE)*J340,"")</f>
        <v/>
      </c>
      <c r="S340" s="584" t="str">
        <f>IFERROR(VLOOKUP(D340,'Species List'!$I$16:$J$61,2,FALSE)*J340,"")</f>
        <v/>
      </c>
      <c r="T340" s="584" t="str">
        <f>IFERROR(VLOOKUP(D340,'Species List'!$I$66:$J$66,2,FALSE)*J340,"")</f>
        <v/>
      </c>
      <c r="U340" s="584" t="str">
        <f>IFERROR(VLOOKUP(D340,'Species List'!$I$71:$J$82,2,FALSE)*J340,"")</f>
        <v/>
      </c>
      <c r="V340" s="585">
        <f t="shared" si="14"/>
        <v>0</v>
      </c>
      <c r="W340" s="534"/>
      <c r="X340" s="534"/>
      <c r="Y340" s="534"/>
      <c r="Z340" s="534"/>
      <c r="AA340" s="534"/>
      <c r="AB340" s="534"/>
      <c r="AC340" s="659" t="str">
        <f>IFERROR(INDEX('3 - Land Summary'!$B$21:$B$120,(MATCH(AD340,'3 - Land Summary'!$C$21:$C$120,0))),"")</f>
        <v/>
      </c>
      <c r="AD340" s="629"/>
      <c r="AE340" s="586"/>
      <c r="AF340" s="587"/>
      <c r="AG340" s="586"/>
    </row>
    <row r="341" spans="2:33" ht="30" customHeight="1" x14ac:dyDescent="0.2">
      <c r="B341" s="668" t="str">
        <f>IFERROR(INDEX('3 - Land Summary'!$B$21:$B$120,(MATCH('4 - Species Breakdown'!$V341,'3 - Land Summary'!$C$21:$C$120,0))),"")</f>
        <v/>
      </c>
      <c r="C341" s="632"/>
      <c r="D341" s="579"/>
      <c r="E341" s="676" t="str">
        <f>IF(OR(COUNTIF('Look Up Data'!$D$149:$D$203,D341),COUNTIF('Look Up Data'!$D$149:$D$203,AE341)),"YES","NO")</f>
        <v>NO</v>
      </c>
      <c r="F341" s="580"/>
      <c r="G341" s="581"/>
      <c r="H341" s="669" t="str">
        <f>IFERROR(INDEX('3 - Land Summary'!$G$21:$G$120,(MATCH(C341,'3 - Land Summary'!$C$21:$C$120,0))),"")</f>
        <v/>
      </c>
      <c r="I341" s="669" t="str">
        <f>IFERROR(INDEX('3 - Land Summary'!$I$21:$I$120,(MATCH(C341,'3 - Land Summary'!$C$21:$C$120,0))),"")</f>
        <v/>
      </c>
      <c r="J341" s="669" t="str">
        <f t="shared" si="13"/>
        <v/>
      </c>
      <c r="K341" s="670" t="str">
        <f t="shared" si="15"/>
        <v/>
      </c>
      <c r="L341" s="579"/>
      <c r="M341" s="579"/>
      <c r="N341" s="632"/>
      <c r="O341" s="582" t="str">
        <f>IFERROR(VLOOKUP(D341,'Species List'!$D$10:$E$46,2,FALSE)*J341,"")</f>
        <v/>
      </c>
      <c r="P341" s="583" t="str">
        <f>IFERROR(VLOOKUP(D341,'Species List'!$D$51:$E$89,2,FALSE)*J341,"")</f>
        <v/>
      </c>
      <c r="Q341" s="583" t="str">
        <f>IFERROR(VLOOKUP(D341,'Species List'!$D$95:$E$102,2,FALSE)*J341,"")</f>
        <v/>
      </c>
      <c r="R341" s="583" t="str">
        <f>IFERROR(VLOOKUP(D341,'Species List'!$I$10:$J$11,2,FALSE)*J341,"")</f>
        <v/>
      </c>
      <c r="S341" s="584" t="str">
        <f>IFERROR(VLOOKUP(D341,'Species List'!$I$16:$J$61,2,FALSE)*J341,"")</f>
        <v/>
      </c>
      <c r="T341" s="584" t="str">
        <f>IFERROR(VLOOKUP(D341,'Species List'!$I$66:$J$66,2,FALSE)*J341,"")</f>
        <v/>
      </c>
      <c r="U341" s="584" t="str">
        <f>IFERROR(VLOOKUP(D341,'Species List'!$I$71:$J$82,2,FALSE)*J341,"")</f>
        <v/>
      </c>
      <c r="V341" s="585">
        <f t="shared" si="14"/>
        <v>0</v>
      </c>
      <c r="W341" s="534"/>
      <c r="X341" s="534"/>
      <c r="Y341" s="534"/>
      <c r="Z341" s="534"/>
      <c r="AA341" s="534"/>
      <c r="AB341" s="534"/>
      <c r="AC341" s="659" t="str">
        <f>IFERROR(INDEX('3 - Land Summary'!$B$21:$B$120,(MATCH(AD341,'3 - Land Summary'!$C$21:$C$120,0))),"")</f>
        <v/>
      </c>
      <c r="AD341" s="629"/>
      <c r="AE341" s="586"/>
      <c r="AF341" s="587"/>
      <c r="AG341" s="586"/>
    </row>
    <row r="342" spans="2:33" ht="30" customHeight="1" x14ac:dyDescent="0.2">
      <c r="B342" s="668" t="str">
        <f>IFERROR(INDEX('3 - Land Summary'!$B$21:$B$120,(MATCH('4 - Species Breakdown'!$V342,'3 - Land Summary'!$C$21:$C$120,0))),"")</f>
        <v/>
      </c>
      <c r="C342" s="632"/>
      <c r="D342" s="579"/>
      <c r="E342" s="676" t="str">
        <f>IF(OR(COUNTIF('Look Up Data'!$D$149:$D$203,D342),COUNTIF('Look Up Data'!$D$149:$D$203,AE342)),"YES","NO")</f>
        <v>NO</v>
      </c>
      <c r="F342" s="580"/>
      <c r="G342" s="581"/>
      <c r="H342" s="669" t="str">
        <f>IFERROR(INDEX('3 - Land Summary'!$G$21:$G$120,(MATCH(C342,'3 - Land Summary'!$C$21:$C$120,0))),"")</f>
        <v/>
      </c>
      <c r="I342" s="669" t="str">
        <f>IFERROR(INDEX('3 - Land Summary'!$I$21:$I$120,(MATCH(C342,'3 - Land Summary'!$C$21:$C$120,0))),"")</f>
        <v/>
      </c>
      <c r="J342" s="669" t="str">
        <f t="shared" si="13"/>
        <v/>
      </c>
      <c r="K342" s="670" t="str">
        <f t="shared" si="15"/>
        <v/>
      </c>
      <c r="L342" s="579"/>
      <c r="M342" s="579"/>
      <c r="N342" s="632"/>
      <c r="O342" s="582" t="str">
        <f>IFERROR(VLOOKUP(D342,'Species List'!$D$10:$E$46,2,FALSE)*J342,"")</f>
        <v/>
      </c>
      <c r="P342" s="583" t="str">
        <f>IFERROR(VLOOKUP(D342,'Species List'!$D$51:$E$89,2,FALSE)*J342,"")</f>
        <v/>
      </c>
      <c r="Q342" s="583" t="str">
        <f>IFERROR(VLOOKUP(D342,'Species List'!$D$95:$E$102,2,FALSE)*J342,"")</f>
        <v/>
      </c>
      <c r="R342" s="583" t="str">
        <f>IFERROR(VLOOKUP(D342,'Species List'!$I$10:$J$11,2,FALSE)*J342,"")</f>
        <v/>
      </c>
      <c r="S342" s="584" t="str">
        <f>IFERROR(VLOOKUP(D342,'Species List'!$I$16:$J$61,2,FALSE)*J342,"")</f>
        <v/>
      </c>
      <c r="T342" s="584" t="str">
        <f>IFERROR(VLOOKUP(D342,'Species List'!$I$66:$J$66,2,FALSE)*J342,"")</f>
        <v/>
      </c>
      <c r="U342" s="584" t="str">
        <f>IFERROR(VLOOKUP(D342,'Species List'!$I$71:$J$82,2,FALSE)*J342,"")</f>
        <v/>
      </c>
      <c r="V342" s="585">
        <f t="shared" si="14"/>
        <v>0</v>
      </c>
      <c r="W342" s="534"/>
      <c r="X342" s="534"/>
      <c r="Y342" s="534"/>
      <c r="Z342" s="534"/>
      <c r="AA342" s="534"/>
      <c r="AB342" s="534"/>
      <c r="AC342" s="659" t="str">
        <f>IFERROR(INDEX('3 - Land Summary'!$B$21:$B$120,(MATCH(AD342,'3 - Land Summary'!$C$21:$C$120,0))),"")</f>
        <v/>
      </c>
      <c r="AD342" s="629"/>
      <c r="AE342" s="586"/>
      <c r="AF342" s="587"/>
      <c r="AG342" s="586"/>
    </row>
    <row r="343" spans="2:33" ht="30" customHeight="1" x14ac:dyDescent="0.2">
      <c r="B343" s="668" t="str">
        <f>IFERROR(INDEX('3 - Land Summary'!$B$21:$B$120,(MATCH('4 - Species Breakdown'!$V343,'3 - Land Summary'!$C$21:$C$120,0))),"")</f>
        <v/>
      </c>
      <c r="C343" s="632"/>
      <c r="D343" s="579"/>
      <c r="E343" s="676" t="str">
        <f>IF(OR(COUNTIF('Look Up Data'!$D$149:$D$203,D343),COUNTIF('Look Up Data'!$D$149:$D$203,AE343)),"YES","NO")</f>
        <v>NO</v>
      </c>
      <c r="F343" s="580"/>
      <c r="G343" s="581"/>
      <c r="H343" s="669" t="str">
        <f>IFERROR(INDEX('3 - Land Summary'!$G$21:$G$120,(MATCH(C343,'3 - Land Summary'!$C$21:$C$120,0))),"")</f>
        <v/>
      </c>
      <c r="I343" s="669" t="str">
        <f>IFERROR(INDEX('3 - Land Summary'!$I$21:$I$120,(MATCH(C343,'3 - Land Summary'!$C$21:$C$120,0))),"")</f>
        <v/>
      </c>
      <c r="J343" s="669" t="str">
        <f t="shared" si="13"/>
        <v/>
      </c>
      <c r="K343" s="670" t="str">
        <f t="shared" si="15"/>
        <v/>
      </c>
      <c r="L343" s="579"/>
      <c r="M343" s="579"/>
      <c r="N343" s="632"/>
      <c r="O343" s="582" t="str">
        <f>IFERROR(VLOOKUP(D343,'Species List'!$D$10:$E$46,2,FALSE)*J343,"")</f>
        <v/>
      </c>
      <c r="P343" s="583" t="str">
        <f>IFERROR(VLOOKUP(D343,'Species List'!$D$51:$E$89,2,FALSE)*J343,"")</f>
        <v/>
      </c>
      <c r="Q343" s="583" t="str">
        <f>IFERROR(VLOOKUP(D343,'Species List'!$D$95:$E$102,2,FALSE)*J343,"")</f>
        <v/>
      </c>
      <c r="R343" s="583" t="str">
        <f>IFERROR(VLOOKUP(D343,'Species List'!$I$10:$J$11,2,FALSE)*J343,"")</f>
        <v/>
      </c>
      <c r="S343" s="584" t="str">
        <f>IFERROR(VLOOKUP(D343,'Species List'!$I$16:$J$61,2,FALSE)*J343,"")</f>
        <v/>
      </c>
      <c r="T343" s="584" t="str">
        <f>IFERROR(VLOOKUP(D343,'Species List'!$I$66:$J$66,2,FALSE)*J343,"")</f>
        <v/>
      </c>
      <c r="U343" s="584" t="str">
        <f>IFERROR(VLOOKUP(D343,'Species List'!$I$71:$J$82,2,FALSE)*J343,"")</f>
        <v/>
      </c>
      <c r="V343" s="585">
        <f t="shared" si="14"/>
        <v>0</v>
      </c>
      <c r="W343" s="534"/>
      <c r="X343" s="534"/>
      <c r="Y343" s="534"/>
      <c r="Z343" s="534"/>
      <c r="AA343" s="534"/>
      <c r="AB343" s="534"/>
      <c r="AC343" s="659" t="str">
        <f>IFERROR(INDEX('3 - Land Summary'!$B$21:$B$120,(MATCH(AD343,'3 - Land Summary'!$C$21:$C$120,0))),"")</f>
        <v/>
      </c>
      <c r="AD343" s="629"/>
      <c r="AE343" s="586"/>
      <c r="AF343" s="587"/>
      <c r="AG343" s="586"/>
    </row>
    <row r="344" spans="2:33" ht="30" customHeight="1" x14ac:dyDescent="0.2">
      <c r="B344" s="668" t="str">
        <f>IFERROR(INDEX('3 - Land Summary'!$B$21:$B$120,(MATCH('4 - Species Breakdown'!$V344,'3 - Land Summary'!$C$21:$C$120,0))),"")</f>
        <v/>
      </c>
      <c r="C344" s="632"/>
      <c r="D344" s="579"/>
      <c r="E344" s="676" t="str">
        <f>IF(OR(COUNTIF('Look Up Data'!$D$149:$D$203,D344),COUNTIF('Look Up Data'!$D$149:$D$203,AE344)),"YES","NO")</f>
        <v>NO</v>
      </c>
      <c r="F344" s="580"/>
      <c r="G344" s="581"/>
      <c r="H344" s="669" t="str">
        <f>IFERROR(INDEX('3 - Land Summary'!$G$21:$G$120,(MATCH(C344,'3 - Land Summary'!$C$21:$C$120,0))),"")</f>
        <v/>
      </c>
      <c r="I344" s="669" t="str">
        <f>IFERROR(INDEX('3 - Land Summary'!$I$21:$I$120,(MATCH(C344,'3 - Land Summary'!$C$21:$C$120,0))),"")</f>
        <v/>
      </c>
      <c r="J344" s="669" t="str">
        <f t="shared" si="13"/>
        <v/>
      </c>
      <c r="K344" s="670" t="str">
        <f t="shared" si="15"/>
        <v/>
      </c>
      <c r="L344" s="579"/>
      <c r="M344" s="579"/>
      <c r="N344" s="632"/>
      <c r="O344" s="582" t="str">
        <f>IFERROR(VLOOKUP(D344,'Species List'!$D$10:$E$46,2,FALSE)*J344,"")</f>
        <v/>
      </c>
      <c r="P344" s="583" t="str">
        <f>IFERROR(VLOOKUP(D344,'Species List'!$D$51:$E$89,2,FALSE)*J344,"")</f>
        <v/>
      </c>
      <c r="Q344" s="583" t="str">
        <f>IFERROR(VLOOKUP(D344,'Species List'!$D$95:$E$102,2,FALSE)*J344,"")</f>
        <v/>
      </c>
      <c r="R344" s="583" t="str">
        <f>IFERROR(VLOOKUP(D344,'Species List'!$I$10:$J$11,2,FALSE)*J344,"")</f>
        <v/>
      </c>
      <c r="S344" s="584" t="str">
        <f>IFERROR(VLOOKUP(D344,'Species List'!$I$16:$J$61,2,FALSE)*J344,"")</f>
        <v/>
      </c>
      <c r="T344" s="584" t="str">
        <f>IFERROR(VLOOKUP(D344,'Species List'!$I$66:$J$66,2,FALSE)*J344,"")</f>
        <v/>
      </c>
      <c r="U344" s="584" t="str">
        <f>IFERROR(VLOOKUP(D344,'Species List'!$I$71:$J$82,2,FALSE)*J344,"")</f>
        <v/>
      </c>
      <c r="V344" s="585">
        <f t="shared" si="14"/>
        <v>0</v>
      </c>
      <c r="W344" s="534"/>
      <c r="X344" s="534"/>
      <c r="Y344" s="534"/>
      <c r="Z344" s="534"/>
      <c r="AA344" s="534"/>
      <c r="AB344" s="534"/>
      <c r="AC344" s="659" t="str">
        <f>IFERROR(INDEX('3 - Land Summary'!$B$21:$B$120,(MATCH(AD344,'3 - Land Summary'!$C$21:$C$120,0))),"")</f>
        <v/>
      </c>
      <c r="AD344" s="629"/>
      <c r="AE344" s="586"/>
      <c r="AF344" s="587"/>
      <c r="AG344" s="586"/>
    </row>
    <row r="345" spans="2:33" ht="30" customHeight="1" x14ac:dyDescent="0.2">
      <c r="B345" s="668" t="str">
        <f>IFERROR(INDEX('3 - Land Summary'!$B$21:$B$120,(MATCH('4 - Species Breakdown'!$V345,'3 - Land Summary'!$C$21:$C$120,0))),"")</f>
        <v/>
      </c>
      <c r="C345" s="632"/>
      <c r="D345" s="579"/>
      <c r="E345" s="676" t="str">
        <f>IF(OR(COUNTIF('Look Up Data'!$D$149:$D$203,D345),COUNTIF('Look Up Data'!$D$149:$D$203,AE345)),"YES","NO")</f>
        <v>NO</v>
      </c>
      <c r="F345" s="580"/>
      <c r="G345" s="581"/>
      <c r="H345" s="669" t="str">
        <f>IFERROR(INDEX('3 - Land Summary'!$G$21:$G$120,(MATCH(C345,'3 - Land Summary'!$C$21:$C$120,0))),"")</f>
        <v/>
      </c>
      <c r="I345" s="669" t="str">
        <f>IFERROR(INDEX('3 - Land Summary'!$I$21:$I$120,(MATCH(C345,'3 - Land Summary'!$C$21:$C$120,0))),"")</f>
        <v/>
      </c>
      <c r="J345" s="669" t="str">
        <f t="shared" si="13"/>
        <v/>
      </c>
      <c r="K345" s="670" t="str">
        <f t="shared" si="15"/>
        <v/>
      </c>
      <c r="L345" s="579"/>
      <c r="M345" s="579"/>
      <c r="N345" s="632"/>
      <c r="O345" s="582" t="str">
        <f>IFERROR(VLOOKUP(D345,'Species List'!$D$10:$E$46,2,FALSE)*J345,"")</f>
        <v/>
      </c>
      <c r="P345" s="583" t="str">
        <f>IFERROR(VLOOKUP(D345,'Species List'!$D$51:$E$89,2,FALSE)*J345,"")</f>
        <v/>
      </c>
      <c r="Q345" s="583" t="str">
        <f>IFERROR(VLOOKUP(D345,'Species List'!$D$95:$E$102,2,FALSE)*J345,"")</f>
        <v/>
      </c>
      <c r="R345" s="583" t="str">
        <f>IFERROR(VLOOKUP(D345,'Species List'!$I$10:$J$11,2,FALSE)*J345,"")</f>
        <v/>
      </c>
      <c r="S345" s="584" t="str">
        <f>IFERROR(VLOOKUP(D345,'Species List'!$I$16:$J$61,2,FALSE)*J345,"")</f>
        <v/>
      </c>
      <c r="T345" s="584" t="str">
        <f>IFERROR(VLOOKUP(D345,'Species List'!$I$66:$J$66,2,FALSE)*J345,"")</f>
        <v/>
      </c>
      <c r="U345" s="584" t="str">
        <f>IFERROR(VLOOKUP(D345,'Species List'!$I$71:$J$82,2,FALSE)*J345,"")</f>
        <v/>
      </c>
      <c r="V345" s="585">
        <f t="shared" si="14"/>
        <v>0</v>
      </c>
      <c r="W345" s="534"/>
      <c r="X345" s="534"/>
      <c r="Y345" s="534"/>
      <c r="Z345" s="534"/>
      <c r="AA345" s="534"/>
      <c r="AB345" s="534"/>
      <c r="AC345" s="659" t="str">
        <f>IFERROR(INDEX('3 - Land Summary'!$B$21:$B$120,(MATCH(AD345,'3 - Land Summary'!$C$21:$C$120,0))),"")</f>
        <v/>
      </c>
      <c r="AD345" s="629"/>
      <c r="AE345" s="586"/>
      <c r="AF345" s="587"/>
      <c r="AG345" s="586"/>
    </row>
    <row r="346" spans="2:33" ht="30" customHeight="1" x14ac:dyDescent="0.2">
      <c r="B346" s="668" t="str">
        <f>IFERROR(INDEX('3 - Land Summary'!$B$21:$B$120,(MATCH('4 - Species Breakdown'!$V346,'3 - Land Summary'!$C$21:$C$120,0))),"")</f>
        <v/>
      </c>
      <c r="C346" s="632"/>
      <c r="D346" s="579"/>
      <c r="E346" s="676" t="str">
        <f>IF(OR(COUNTIF('Look Up Data'!$D$149:$D$203,D346),COUNTIF('Look Up Data'!$D$149:$D$203,AE346)),"YES","NO")</f>
        <v>NO</v>
      </c>
      <c r="F346" s="580"/>
      <c r="G346" s="581"/>
      <c r="H346" s="669" t="str">
        <f>IFERROR(INDEX('3 - Land Summary'!$G$21:$G$120,(MATCH(C346,'3 - Land Summary'!$C$21:$C$120,0))),"")</f>
        <v/>
      </c>
      <c r="I346" s="669" t="str">
        <f>IFERROR(INDEX('3 - Land Summary'!$I$21:$I$120,(MATCH(C346,'3 - Land Summary'!$C$21:$C$120,0))),"")</f>
        <v/>
      </c>
      <c r="J346" s="669" t="str">
        <f t="shared" si="13"/>
        <v/>
      </c>
      <c r="K346" s="670" t="str">
        <f t="shared" si="15"/>
        <v/>
      </c>
      <c r="L346" s="579"/>
      <c r="M346" s="579"/>
      <c r="N346" s="632"/>
      <c r="O346" s="582" t="str">
        <f>IFERROR(VLOOKUP(D346,'Species List'!$D$10:$E$46,2,FALSE)*J346,"")</f>
        <v/>
      </c>
      <c r="P346" s="583" t="str">
        <f>IFERROR(VLOOKUP(D346,'Species List'!$D$51:$E$89,2,FALSE)*J346,"")</f>
        <v/>
      </c>
      <c r="Q346" s="583" t="str">
        <f>IFERROR(VLOOKUP(D346,'Species List'!$D$95:$E$102,2,FALSE)*J346,"")</f>
        <v/>
      </c>
      <c r="R346" s="583" t="str">
        <f>IFERROR(VLOOKUP(D346,'Species List'!$I$10:$J$11,2,FALSE)*J346,"")</f>
        <v/>
      </c>
      <c r="S346" s="584" t="str">
        <f>IFERROR(VLOOKUP(D346,'Species List'!$I$16:$J$61,2,FALSE)*J346,"")</f>
        <v/>
      </c>
      <c r="T346" s="584" t="str">
        <f>IFERROR(VLOOKUP(D346,'Species List'!$I$66:$J$66,2,FALSE)*J346,"")</f>
        <v/>
      </c>
      <c r="U346" s="584" t="str">
        <f>IFERROR(VLOOKUP(D346,'Species List'!$I$71:$J$82,2,FALSE)*J346,"")</f>
        <v/>
      </c>
      <c r="V346" s="585">
        <f t="shared" si="14"/>
        <v>0</v>
      </c>
      <c r="W346" s="534"/>
      <c r="X346" s="534"/>
      <c r="Y346" s="534"/>
      <c r="Z346" s="534"/>
      <c r="AA346" s="534"/>
      <c r="AB346" s="534"/>
      <c r="AC346" s="659" t="str">
        <f>IFERROR(INDEX('3 - Land Summary'!$B$21:$B$120,(MATCH(AD346,'3 - Land Summary'!$C$21:$C$120,0))),"")</f>
        <v/>
      </c>
      <c r="AD346" s="629"/>
      <c r="AE346" s="586"/>
      <c r="AF346" s="587"/>
      <c r="AG346" s="586"/>
    </row>
    <row r="347" spans="2:33" ht="30" customHeight="1" x14ac:dyDescent="0.2">
      <c r="B347" s="668" t="str">
        <f>IFERROR(INDEX('3 - Land Summary'!$B$21:$B$120,(MATCH('4 - Species Breakdown'!$V347,'3 - Land Summary'!$C$21:$C$120,0))),"")</f>
        <v/>
      </c>
      <c r="C347" s="632"/>
      <c r="D347" s="579"/>
      <c r="E347" s="676" t="str">
        <f>IF(OR(COUNTIF('Look Up Data'!$D$149:$D$203,D347),COUNTIF('Look Up Data'!$D$149:$D$203,AE347)),"YES","NO")</f>
        <v>NO</v>
      </c>
      <c r="F347" s="580"/>
      <c r="G347" s="581"/>
      <c r="H347" s="669" t="str">
        <f>IFERROR(INDEX('3 - Land Summary'!$G$21:$G$120,(MATCH(C347,'3 - Land Summary'!$C$21:$C$120,0))),"")</f>
        <v/>
      </c>
      <c r="I347" s="669" t="str">
        <f>IFERROR(INDEX('3 - Land Summary'!$I$21:$I$120,(MATCH(C347,'3 - Land Summary'!$C$21:$C$120,0))),"")</f>
        <v/>
      </c>
      <c r="J347" s="669" t="str">
        <f t="shared" si="13"/>
        <v/>
      </c>
      <c r="K347" s="670" t="str">
        <f t="shared" si="15"/>
        <v/>
      </c>
      <c r="L347" s="579"/>
      <c r="M347" s="579"/>
      <c r="N347" s="632"/>
      <c r="O347" s="582" t="str">
        <f>IFERROR(VLOOKUP(D347,'Species List'!$D$10:$E$46,2,FALSE)*J347,"")</f>
        <v/>
      </c>
      <c r="P347" s="583" t="str">
        <f>IFERROR(VLOOKUP(D347,'Species List'!$D$51:$E$89,2,FALSE)*J347,"")</f>
        <v/>
      </c>
      <c r="Q347" s="583" t="str">
        <f>IFERROR(VLOOKUP(D347,'Species List'!$D$95:$E$102,2,FALSE)*J347,"")</f>
        <v/>
      </c>
      <c r="R347" s="583" t="str">
        <f>IFERROR(VLOOKUP(D347,'Species List'!$I$10:$J$11,2,FALSE)*J347,"")</f>
        <v/>
      </c>
      <c r="S347" s="584" t="str">
        <f>IFERROR(VLOOKUP(D347,'Species List'!$I$16:$J$61,2,FALSE)*J347,"")</f>
        <v/>
      </c>
      <c r="T347" s="584" t="str">
        <f>IFERROR(VLOOKUP(D347,'Species List'!$I$66:$J$66,2,FALSE)*J347,"")</f>
        <v/>
      </c>
      <c r="U347" s="584" t="str">
        <f>IFERROR(VLOOKUP(D347,'Species List'!$I$71:$J$82,2,FALSE)*J347,"")</f>
        <v/>
      </c>
      <c r="V347" s="585">
        <f t="shared" si="14"/>
        <v>0</v>
      </c>
      <c r="W347" s="534"/>
      <c r="X347" s="534"/>
      <c r="Y347" s="534"/>
      <c r="Z347" s="534"/>
      <c r="AA347" s="534"/>
      <c r="AB347" s="534"/>
      <c r="AC347" s="659" t="str">
        <f>IFERROR(INDEX('3 - Land Summary'!$B$21:$B$120,(MATCH(AD347,'3 - Land Summary'!$C$21:$C$120,0))),"")</f>
        <v/>
      </c>
      <c r="AD347" s="629"/>
      <c r="AE347" s="586"/>
      <c r="AF347" s="587"/>
      <c r="AG347" s="586"/>
    </row>
    <row r="348" spans="2:33" ht="30" customHeight="1" x14ac:dyDescent="0.2">
      <c r="B348" s="668" t="str">
        <f>IFERROR(INDEX('3 - Land Summary'!$B$21:$B$120,(MATCH('4 - Species Breakdown'!$V348,'3 - Land Summary'!$C$21:$C$120,0))),"")</f>
        <v/>
      </c>
      <c r="C348" s="632"/>
      <c r="D348" s="579"/>
      <c r="E348" s="676" t="str">
        <f>IF(OR(COUNTIF('Look Up Data'!$D$149:$D$203,D348),COUNTIF('Look Up Data'!$D$149:$D$203,AE348)),"YES","NO")</f>
        <v>NO</v>
      </c>
      <c r="F348" s="580"/>
      <c r="G348" s="581"/>
      <c r="H348" s="669" t="str">
        <f>IFERROR(INDEX('3 - Land Summary'!$G$21:$G$120,(MATCH(C348,'3 - Land Summary'!$C$21:$C$120,0))),"")</f>
        <v/>
      </c>
      <c r="I348" s="669" t="str">
        <f>IFERROR(INDEX('3 - Land Summary'!$I$21:$I$120,(MATCH(C348,'3 - Land Summary'!$C$21:$C$120,0))),"")</f>
        <v/>
      </c>
      <c r="J348" s="669" t="str">
        <f t="shared" si="13"/>
        <v/>
      </c>
      <c r="K348" s="670" t="str">
        <f t="shared" si="15"/>
        <v/>
      </c>
      <c r="L348" s="579"/>
      <c r="M348" s="579"/>
      <c r="N348" s="632"/>
      <c r="O348" s="582" t="str">
        <f>IFERROR(VLOOKUP(D348,'Species List'!$D$10:$E$46,2,FALSE)*J348,"")</f>
        <v/>
      </c>
      <c r="P348" s="583" t="str">
        <f>IFERROR(VLOOKUP(D348,'Species List'!$D$51:$E$89,2,FALSE)*J348,"")</f>
        <v/>
      </c>
      <c r="Q348" s="583" t="str">
        <f>IFERROR(VLOOKUP(D348,'Species List'!$D$95:$E$102,2,FALSE)*J348,"")</f>
        <v/>
      </c>
      <c r="R348" s="583" t="str">
        <f>IFERROR(VLOOKUP(D348,'Species List'!$I$10:$J$11,2,FALSE)*J348,"")</f>
        <v/>
      </c>
      <c r="S348" s="584" t="str">
        <f>IFERROR(VLOOKUP(D348,'Species List'!$I$16:$J$61,2,FALSE)*J348,"")</f>
        <v/>
      </c>
      <c r="T348" s="584" t="str">
        <f>IFERROR(VLOOKUP(D348,'Species List'!$I$66:$J$66,2,FALSE)*J348,"")</f>
        <v/>
      </c>
      <c r="U348" s="584" t="str">
        <f>IFERROR(VLOOKUP(D348,'Species List'!$I$71:$J$82,2,FALSE)*J348,"")</f>
        <v/>
      </c>
      <c r="V348" s="585">
        <f t="shared" si="14"/>
        <v>0</v>
      </c>
      <c r="W348" s="534"/>
      <c r="X348" s="534"/>
      <c r="Y348" s="534"/>
      <c r="Z348" s="534"/>
      <c r="AA348" s="534"/>
      <c r="AB348" s="534"/>
      <c r="AC348" s="659" t="str">
        <f>IFERROR(INDEX('3 - Land Summary'!$B$21:$B$120,(MATCH(AD348,'3 - Land Summary'!$C$21:$C$120,0))),"")</f>
        <v/>
      </c>
      <c r="AD348" s="629"/>
      <c r="AE348" s="586"/>
      <c r="AF348" s="587"/>
      <c r="AG348" s="586"/>
    </row>
    <row r="349" spans="2:33" ht="30" customHeight="1" x14ac:dyDescent="0.2">
      <c r="B349" s="668" t="str">
        <f>IFERROR(INDEX('3 - Land Summary'!$B$21:$B$120,(MATCH('4 - Species Breakdown'!$V349,'3 - Land Summary'!$C$21:$C$120,0))),"")</f>
        <v/>
      </c>
      <c r="C349" s="632"/>
      <c r="D349" s="579"/>
      <c r="E349" s="676" t="str">
        <f>IF(OR(COUNTIF('Look Up Data'!$D$149:$D$203,D349),COUNTIF('Look Up Data'!$D$149:$D$203,AE349)),"YES","NO")</f>
        <v>NO</v>
      </c>
      <c r="F349" s="580"/>
      <c r="G349" s="581"/>
      <c r="H349" s="669" t="str">
        <f>IFERROR(INDEX('3 - Land Summary'!$G$21:$G$120,(MATCH(C349,'3 - Land Summary'!$C$21:$C$120,0))),"")</f>
        <v/>
      </c>
      <c r="I349" s="669" t="str">
        <f>IFERROR(INDEX('3 - Land Summary'!$I$21:$I$120,(MATCH(C349,'3 - Land Summary'!$C$21:$C$120,0))),"")</f>
        <v/>
      </c>
      <c r="J349" s="669" t="str">
        <f t="shared" si="13"/>
        <v/>
      </c>
      <c r="K349" s="670" t="str">
        <f t="shared" si="15"/>
        <v/>
      </c>
      <c r="L349" s="579"/>
      <c r="M349" s="579"/>
      <c r="N349" s="632"/>
      <c r="O349" s="582" t="str">
        <f>IFERROR(VLOOKUP(D349,'Species List'!$D$10:$E$46,2,FALSE)*J349,"")</f>
        <v/>
      </c>
      <c r="P349" s="583" t="str">
        <f>IFERROR(VLOOKUP(D349,'Species List'!$D$51:$E$89,2,FALSE)*J349,"")</f>
        <v/>
      </c>
      <c r="Q349" s="583" t="str">
        <f>IFERROR(VLOOKUP(D349,'Species List'!$D$95:$E$102,2,FALSE)*J349,"")</f>
        <v/>
      </c>
      <c r="R349" s="583" t="str">
        <f>IFERROR(VLOOKUP(D349,'Species List'!$I$10:$J$11,2,FALSE)*J349,"")</f>
        <v/>
      </c>
      <c r="S349" s="584" t="str">
        <f>IFERROR(VLOOKUP(D349,'Species List'!$I$16:$J$61,2,FALSE)*J349,"")</f>
        <v/>
      </c>
      <c r="T349" s="584" t="str">
        <f>IFERROR(VLOOKUP(D349,'Species List'!$I$66:$J$66,2,FALSE)*J349,"")</f>
        <v/>
      </c>
      <c r="U349" s="584" t="str">
        <f>IFERROR(VLOOKUP(D349,'Species List'!$I$71:$J$82,2,FALSE)*J349,"")</f>
        <v/>
      </c>
      <c r="V349" s="585">
        <f t="shared" si="14"/>
        <v>0</v>
      </c>
      <c r="W349" s="534"/>
      <c r="X349" s="534"/>
      <c r="Y349" s="534"/>
      <c r="Z349" s="534"/>
      <c r="AA349" s="534"/>
      <c r="AB349" s="534"/>
      <c r="AC349" s="659" t="str">
        <f>IFERROR(INDEX('3 - Land Summary'!$B$21:$B$120,(MATCH(AD349,'3 - Land Summary'!$C$21:$C$120,0))),"")</f>
        <v/>
      </c>
      <c r="AD349" s="629"/>
      <c r="AE349" s="586"/>
      <c r="AF349" s="587"/>
      <c r="AG349" s="586"/>
    </row>
    <row r="350" spans="2:33" ht="30" customHeight="1" x14ac:dyDescent="0.2">
      <c r="B350" s="668" t="str">
        <f>IFERROR(INDEX('3 - Land Summary'!$B$21:$B$120,(MATCH('4 - Species Breakdown'!$V350,'3 - Land Summary'!$C$21:$C$120,0))),"")</f>
        <v/>
      </c>
      <c r="C350" s="632"/>
      <c r="D350" s="579"/>
      <c r="E350" s="676" t="str">
        <f>IF(OR(COUNTIF('Look Up Data'!$D$149:$D$203,D350),COUNTIF('Look Up Data'!$D$149:$D$203,AE350)),"YES","NO")</f>
        <v>NO</v>
      </c>
      <c r="F350" s="580"/>
      <c r="G350" s="581"/>
      <c r="H350" s="669" t="str">
        <f>IFERROR(INDEX('3 - Land Summary'!$G$21:$G$120,(MATCH(C350,'3 - Land Summary'!$C$21:$C$120,0))),"")</f>
        <v/>
      </c>
      <c r="I350" s="669" t="str">
        <f>IFERROR(INDEX('3 - Land Summary'!$I$21:$I$120,(MATCH(C350,'3 - Land Summary'!$C$21:$C$120,0))),"")</f>
        <v/>
      </c>
      <c r="J350" s="669" t="str">
        <f t="shared" si="13"/>
        <v/>
      </c>
      <c r="K350" s="670" t="str">
        <f t="shared" si="15"/>
        <v/>
      </c>
      <c r="L350" s="579"/>
      <c r="M350" s="579"/>
      <c r="N350" s="632"/>
      <c r="O350" s="582" t="str">
        <f>IFERROR(VLOOKUP(D350,'Species List'!$D$10:$E$46,2,FALSE)*J350,"")</f>
        <v/>
      </c>
      <c r="P350" s="583" t="str">
        <f>IFERROR(VLOOKUP(D350,'Species List'!$D$51:$E$89,2,FALSE)*J350,"")</f>
        <v/>
      </c>
      <c r="Q350" s="583" t="str">
        <f>IFERROR(VLOOKUP(D350,'Species List'!$D$95:$E$102,2,FALSE)*J350,"")</f>
        <v/>
      </c>
      <c r="R350" s="583" t="str">
        <f>IFERROR(VLOOKUP(D350,'Species List'!$I$10:$J$11,2,FALSE)*J350,"")</f>
        <v/>
      </c>
      <c r="S350" s="584" t="str">
        <f>IFERROR(VLOOKUP(D350,'Species List'!$I$16:$J$61,2,FALSE)*J350,"")</f>
        <v/>
      </c>
      <c r="T350" s="584" t="str">
        <f>IFERROR(VLOOKUP(D350,'Species List'!$I$66:$J$66,2,FALSE)*J350,"")</f>
        <v/>
      </c>
      <c r="U350" s="584" t="str">
        <f>IFERROR(VLOOKUP(D350,'Species List'!$I$71:$J$82,2,FALSE)*J350,"")</f>
        <v/>
      </c>
      <c r="V350" s="585">
        <f t="shared" si="14"/>
        <v>0</v>
      </c>
      <c r="W350" s="534"/>
      <c r="X350" s="534"/>
      <c r="Y350" s="534"/>
      <c r="Z350" s="534"/>
      <c r="AA350" s="534"/>
      <c r="AB350" s="534"/>
      <c r="AC350" s="659" t="str">
        <f>IFERROR(INDEX('3 - Land Summary'!$B$21:$B$120,(MATCH(AD350,'3 - Land Summary'!$C$21:$C$120,0))),"")</f>
        <v/>
      </c>
      <c r="AD350" s="629"/>
      <c r="AE350" s="586"/>
      <c r="AF350" s="587"/>
      <c r="AG350" s="586"/>
    </row>
    <row r="351" spans="2:33" ht="30" customHeight="1" x14ac:dyDescent="0.2">
      <c r="B351" s="668" t="str">
        <f>IFERROR(INDEX('3 - Land Summary'!$B$21:$B$120,(MATCH('4 - Species Breakdown'!$V351,'3 - Land Summary'!$C$21:$C$120,0))),"")</f>
        <v/>
      </c>
      <c r="C351" s="632"/>
      <c r="D351" s="579"/>
      <c r="E351" s="676" t="str">
        <f>IF(OR(COUNTIF('Look Up Data'!$D$149:$D$203,D351),COUNTIF('Look Up Data'!$D$149:$D$203,AE351)),"YES","NO")</f>
        <v>NO</v>
      </c>
      <c r="F351" s="580"/>
      <c r="G351" s="581"/>
      <c r="H351" s="669" t="str">
        <f>IFERROR(INDEX('3 - Land Summary'!$G$21:$G$120,(MATCH(C351,'3 - Land Summary'!$C$21:$C$120,0))),"")</f>
        <v/>
      </c>
      <c r="I351" s="669" t="str">
        <f>IFERROR(INDEX('3 - Land Summary'!$I$21:$I$120,(MATCH(C351,'3 - Land Summary'!$C$21:$C$120,0))),"")</f>
        <v/>
      </c>
      <c r="J351" s="669" t="str">
        <f t="shared" ref="J351:J414" si="16">IFERROR(((H351-I351)*F351)/100,"")</f>
        <v/>
      </c>
      <c r="K351" s="670" t="str">
        <f t="shared" si="15"/>
        <v/>
      </c>
      <c r="L351" s="579"/>
      <c r="M351" s="579"/>
      <c r="N351" s="632"/>
      <c r="O351" s="582" t="str">
        <f>IFERROR(VLOOKUP(D351,'Species List'!$D$10:$E$46,2,FALSE)*J351,"")</f>
        <v/>
      </c>
      <c r="P351" s="583" t="str">
        <f>IFERROR(VLOOKUP(D351,'Species List'!$D$51:$E$89,2,FALSE)*J351,"")</f>
        <v/>
      </c>
      <c r="Q351" s="583" t="str">
        <f>IFERROR(VLOOKUP(D351,'Species List'!$D$95:$E$102,2,FALSE)*J351,"")</f>
        <v/>
      </c>
      <c r="R351" s="583" t="str">
        <f>IFERROR(VLOOKUP(D351,'Species List'!$I$10:$J$11,2,FALSE)*J351,"")</f>
        <v/>
      </c>
      <c r="S351" s="584" t="str">
        <f>IFERROR(VLOOKUP(D351,'Species List'!$I$16:$J$61,2,FALSE)*J351,"")</f>
        <v/>
      </c>
      <c r="T351" s="584" t="str">
        <f>IFERROR(VLOOKUP(D351,'Species List'!$I$66:$J$66,2,FALSE)*J351,"")</f>
        <v/>
      </c>
      <c r="U351" s="584" t="str">
        <f>IFERROR(VLOOKUP(D351,'Species List'!$I$71:$J$82,2,FALSE)*J351,"")</f>
        <v/>
      </c>
      <c r="V351" s="585">
        <f t="shared" ref="V351:V414" si="17">C351</f>
        <v>0</v>
      </c>
      <c r="W351" s="534"/>
      <c r="X351" s="534"/>
      <c r="Y351" s="534"/>
      <c r="Z351" s="534"/>
      <c r="AA351" s="534"/>
      <c r="AB351" s="534"/>
      <c r="AC351" s="659" t="str">
        <f>IFERROR(INDEX('3 - Land Summary'!$B$21:$B$120,(MATCH(AD351,'3 - Land Summary'!$C$21:$C$120,0))),"")</f>
        <v/>
      </c>
      <c r="AD351" s="629"/>
      <c r="AE351" s="586"/>
      <c r="AF351" s="587"/>
      <c r="AG351" s="586"/>
    </row>
    <row r="352" spans="2:33" ht="30" customHeight="1" x14ac:dyDescent="0.2">
      <c r="B352" s="668" t="str">
        <f>IFERROR(INDEX('3 - Land Summary'!$B$21:$B$120,(MATCH('4 - Species Breakdown'!$V352,'3 - Land Summary'!$C$21:$C$120,0))),"")</f>
        <v/>
      </c>
      <c r="C352" s="632"/>
      <c r="D352" s="579"/>
      <c r="E352" s="676" t="str">
        <f>IF(OR(COUNTIF('Look Up Data'!$D$149:$D$203,D352),COUNTIF('Look Up Data'!$D$149:$D$203,AE352)),"YES","NO")</f>
        <v>NO</v>
      </c>
      <c r="F352" s="580"/>
      <c r="G352" s="581"/>
      <c r="H352" s="669" t="str">
        <f>IFERROR(INDEX('3 - Land Summary'!$G$21:$G$120,(MATCH(C352,'3 - Land Summary'!$C$21:$C$120,0))),"")</f>
        <v/>
      </c>
      <c r="I352" s="669" t="str">
        <f>IFERROR(INDEX('3 - Land Summary'!$I$21:$I$120,(MATCH(C352,'3 - Land Summary'!$C$21:$C$120,0))),"")</f>
        <v/>
      </c>
      <c r="J352" s="669" t="str">
        <f t="shared" si="16"/>
        <v/>
      </c>
      <c r="K352" s="670" t="str">
        <f t="shared" ref="K352:K415" si="18">IFERROR(ROUND(J352*G352,0),"")</f>
        <v/>
      </c>
      <c r="L352" s="579"/>
      <c r="M352" s="579"/>
      <c r="N352" s="632"/>
      <c r="O352" s="582" t="str">
        <f>IFERROR(VLOOKUP(D352,'Species List'!$D$10:$E$46,2,FALSE)*J352,"")</f>
        <v/>
      </c>
      <c r="P352" s="583" t="str">
        <f>IFERROR(VLOOKUP(D352,'Species List'!$D$51:$E$89,2,FALSE)*J352,"")</f>
        <v/>
      </c>
      <c r="Q352" s="583" t="str">
        <f>IFERROR(VLOOKUP(D352,'Species List'!$D$95:$E$102,2,FALSE)*J352,"")</f>
        <v/>
      </c>
      <c r="R352" s="583" t="str">
        <f>IFERROR(VLOOKUP(D352,'Species List'!$I$10:$J$11,2,FALSE)*J352,"")</f>
        <v/>
      </c>
      <c r="S352" s="584" t="str">
        <f>IFERROR(VLOOKUP(D352,'Species List'!$I$16:$J$61,2,FALSE)*J352,"")</f>
        <v/>
      </c>
      <c r="T352" s="584" t="str">
        <f>IFERROR(VLOOKUP(D352,'Species List'!$I$66:$J$66,2,FALSE)*J352,"")</f>
        <v/>
      </c>
      <c r="U352" s="584" t="str">
        <f>IFERROR(VLOOKUP(D352,'Species List'!$I$71:$J$82,2,FALSE)*J352,"")</f>
        <v/>
      </c>
      <c r="V352" s="585">
        <f t="shared" si="17"/>
        <v>0</v>
      </c>
      <c r="W352" s="534"/>
      <c r="X352" s="534"/>
      <c r="Y352" s="534"/>
      <c r="Z352" s="534"/>
      <c r="AA352" s="534"/>
      <c r="AB352" s="534"/>
      <c r="AC352" s="659" t="str">
        <f>IFERROR(INDEX('3 - Land Summary'!$B$21:$B$120,(MATCH(AD352,'3 - Land Summary'!$C$21:$C$120,0))),"")</f>
        <v/>
      </c>
      <c r="AD352" s="629"/>
      <c r="AE352" s="586"/>
      <c r="AF352" s="587"/>
      <c r="AG352" s="586"/>
    </row>
    <row r="353" spans="2:33" ht="30" customHeight="1" x14ac:dyDescent="0.2">
      <c r="B353" s="668" t="str">
        <f>IFERROR(INDEX('3 - Land Summary'!$B$21:$B$120,(MATCH('4 - Species Breakdown'!$V353,'3 - Land Summary'!$C$21:$C$120,0))),"")</f>
        <v/>
      </c>
      <c r="C353" s="632"/>
      <c r="D353" s="579"/>
      <c r="E353" s="676" t="str">
        <f>IF(OR(COUNTIF('Look Up Data'!$D$149:$D$203,D353),COUNTIF('Look Up Data'!$D$149:$D$203,AE353)),"YES","NO")</f>
        <v>NO</v>
      </c>
      <c r="F353" s="580"/>
      <c r="G353" s="581"/>
      <c r="H353" s="669" t="str">
        <f>IFERROR(INDEX('3 - Land Summary'!$G$21:$G$120,(MATCH(C353,'3 - Land Summary'!$C$21:$C$120,0))),"")</f>
        <v/>
      </c>
      <c r="I353" s="669" t="str">
        <f>IFERROR(INDEX('3 - Land Summary'!$I$21:$I$120,(MATCH(C353,'3 - Land Summary'!$C$21:$C$120,0))),"")</f>
        <v/>
      </c>
      <c r="J353" s="669" t="str">
        <f t="shared" si="16"/>
        <v/>
      </c>
      <c r="K353" s="670" t="str">
        <f t="shared" si="18"/>
        <v/>
      </c>
      <c r="L353" s="579"/>
      <c r="M353" s="579"/>
      <c r="N353" s="632"/>
      <c r="O353" s="582" t="str">
        <f>IFERROR(VLOOKUP(D353,'Species List'!$D$10:$E$46,2,FALSE)*J353,"")</f>
        <v/>
      </c>
      <c r="P353" s="583" t="str">
        <f>IFERROR(VLOOKUP(D353,'Species List'!$D$51:$E$89,2,FALSE)*J353,"")</f>
        <v/>
      </c>
      <c r="Q353" s="583" t="str">
        <f>IFERROR(VLOOKUP(D353,'Species List'!$D$95:$E$102,2,FALSE)*J353,"")</f>
        <v/>
      </c>
      <c r="R353" s="583" t="str">
        <f>IFERROR(VLOOKUP(D353,'Species List'!$I$10:$J$11,2,FALSE)*J353,"")</f>
        <v/>
      </c>
      <c r="S353" s="584" t="str">
        <f>IFERROR(VLOOKUP(D353,'Species List'!$I$16:$J$61,2,FALSE)*J353,"")</f>
        <v/>
      </c>
      <c r="T353" s="584" t="str">
        <f>IFERROR(VLOOKUP(D353,'Species List'!$I$66:$J$66,2,FALSE)*J353,"")</f>
        <v/>
      </c>
      <c r="U353" s="584" t="str">
        <f>IFERROR(VLOOKUP(D353,'Species List'!$I$71:$J$82,2,FALSE)*J353,"")</f>
        <v/>
      </c>
      <c r="V353" s="585">
        <f t="shared" si="17"/>
        <v>0</v>
      </c>
      <c r="W353" s="534"/>
      <c r="X353" s="534"/>
      <c r="Y353" s="534"/>
      <c r="Z353" s="534"/>
      <c r="AA353" s="534"/>
      <c r="AB353" s="534"/>
      <c r="AC353" s="659" t="str">
        <f>IFERROR(INDEX('3 - Land Summary'!$B$21:$B$120,(MATCH(AD353,'3 - Land Summary'!$C$21:$C$120,0))),"")</f>
        <v/>
      </c>
      <c r="AD353" s="629"/>
      <c r="AE353" s="586"/>
      <c r="AF353" s="587"/>
      <c r="AG353" s="586"/>
    </row>
    <row r="354" spans="2:33" ht="30" customHeight="1" x14ac:dyDescent="0.2">
      <c r="B354" s="668" t="str">
        <f>IFERROR(INDEX('3 - Land Summary'!$B$21:$B$120,(MATCH('4 - Species Breakdown'!$V354,'3 - Land Summary'!$C$21:$C$120,0))),"")</f>
        <v/>
      </c>
      <c r="C354" s="632"/>
      <c r="D354" s="579"/>
      <c r="E354" s="676" t="str">
        <f>IF(OR(COUNTIF('Look Up Data'!$D$149:$D$203,D354),COUNTIF('Look Up Data'!$D$149:$D$203,AE354)),"YES","NO")</f>
        <v>NO</v>
      </c>
      <c r="F354" s="580"/>
      <c r="G354" s="581"/>
      <c r="H354" s="669" t="str">
        <f>IFERROR(INDEX('3 - Land Summary'!$G$21:$G$120,(MATCH(C354,'3 - Land Summary'!$C$21:$C$120,0))),"")</f>
        <v/>
      </c>
      <c r="I354" s="669" t="str">
        <f>IFERROR(INDEX('3 - Land Summary'!$I$21:$I$120,(MATCH(C354,'3 - Land Summary'!$C$21:$C$120,0))),"")</f>
        <v/>
      </c>
      <c r="J354" s="669" t="str">
        <f t="shared" si="16"/>
        <v/>
      </c>
      <c r="K354" s="670" t="str">
        <f t="shared" si="18"/>
        <v/>
      </c>
      <c r="L354" s="579"/>
      <c r="M354" s="579"/>
      <c r="N354" s="632"/>
      <c r="O354" s="582" t="str">
        <f>IFERROR(VLOOKUP(D354,'Species List'!$D$10:$E$46,2,FALSE)*J354,"")</f>
        <v/>
      </c>
      <c r="P354" s="583" t="str">
        <f>IFERROR(VLOOKUP(D354,'Species List'!$D$51:$E$89,2,FALSE)*J354,"")</f>
        <v/>
      </c>
      <c r="Q354" s="583" t="str">
        <f>IFERROR(VLOOKUP(D354,'Species List'!$D$95:$E$102,2,FALSE)*J354,"")</f>
        <v/>
      </c>
      <c r="R354" s="583" t="str">
        <f>IFERROR(VLOOKUP(D354,'Species List'!$I$10:$J$11,2,FALSE)*J354,"")</f>
        <v/>
      </c>
      <c r="S354" s="584" t="str">
        <f>IFERROR(VLOOKUP(D354,'Species List'!$I$16:$J$61,2,FALSE)*J354,"")</f>
        <v/>
      </c>
      <c r="T354" s="584" t="str">
        <f>IFERROR(VLOOKUP(D354,'Species List'!$I$66:$J$66,2,FALSE)*J354,"")</f>
        <v/>
      </c>
      <c r="U354" s="584" t="str">
        <f>IFERROR(VLOOKUP(D354,'Species List'!$I$71:$J$82,2,FALSE)*J354,"")</f>
        <v/>
      </c>
      <c r="V354" s="585">
        <f t="shared" si="17"/>
        <v>0</v>
      </c>
      <c r="W354" s="534"/>
      <c r="X354" s="534"/>
      <c r="Y354" s="534"/>
      <c r="Z354" s="534"/>
      <c r="AA354" s="534"/>
      <c r="AB354" s="534"/>
      <c r="AC354" s="659" t="str">
        <f>IFERROR(INDEX('3 - Land Summary'!$B$21:$B$120,(MATCH(AD354,'3 - Land Summary'!$C$21:$C$120,0))),"")</f>
        <v/>
      </c>
      <c r="AD354" s="629"/>
      <c r="AE354" s="586"/>
      <c r="AF354" s="587"/>
      <c r="AG354" s="586"/>
    </row>
    <row r="355" spans="2:33" ht="30" customHeight="1" x14ac:dyDescent="0.2">
      <c r="B355" s="668" t="str">
        <f>IFERROR(INDEX('3 - Land Summary'!$B$21:$B$120,(MATCH('4 - Species Breakdown'!$V355,'3 - Land Summary'!$C$21:$C$120,0))),"")</f>
        <v/>
      </c>
      <c r="C355" s="632"/>
      <c r="D355" s="579"/>
      <c r="E355" s="676" t="str">
        <f>IF(OR(COUNTIF('Look Up Data'!$D$149:$D$203,D355),COUNTIF('Look Up Data'!$D$149:$D$203,AE355)),"YES","NO")</f>
        <v>NO</v>
      </c>
      <c r="F355" s="580"/>
      <c r="G355" s="581"/>
      <c r="H355" s="669" t="str">
        <f>IFERROR(INDEX('3 - Land Summary'!$G$21:$G$120,(MATCH(C355,'3 - Land Summary'!$C$21:$C$120,0))),"")</f>
        <v/>
      </c>
      <c r="I355" s="669" t="str">
        <f>IFERROR(INDEX('3 - Land Summary'!$I$21:$I$120,(MATCH(C355,'3 - Land Summary'!$C$21:$C$120,0))),"")</f>
        <v/>
      </c>
      <c r="J355" s="669" t="str">
        <f t="shared" si="16"/>
        <v/>
      </c>
      <c r="K355" s="670" t="str">
        <f t="shared" si="18"/>
        <v/>
      </c>
      <c r="L355" s="579"/>
      <c r="M355" s="579"/>
      <c r="N355" s="632"/>
      <c r="O355" s="582" t="str">
        <f>IFERROR(VLOOKUP(D355,'Species List'!$D$10:$E$46,2,FALSE)*J355,"")</f>
        <v/>
      </c>
      <c r="P355" s="583" t="str">
        <f>IFERROR(VLOOKUP(D355,'Species List'!$D$51:$E$89,2,FALSE)*J355,"")</f>
        <v/>
      </c>
      <c r="Q355" s="583" t="str">
        <f>IFERROR(VLOOKUP(D355,'Species List'!$D$95:$E$102,2,FALSE)*J355,"")</f>
        <v/>
      </c>
      <c r="R355" s="583" t="str">
        <f>IFERROR(VLOOKUP(D355,'Species List'!$I$10:$J$11,2,FALSE)*J355,"")</f>
        <v/>
      </c>
      <c r="S355" s="584" t="str">
        <f>IFERROR(VLOOKUP(D355,'Species List'!$I$16:$J$61,2,FALSE)*J355,"")</f>
        <v/>
      </c>
      <c r="T355" s="584" t="str">
        <f>IFERROR(VLOOKUP(D355,'Species List'!$I$66:$J$66,2,FALSE)*J355,"")</f>
        <v/>
      </c>
      <c r="U355" s="584" t="str">
        <f>IFERROR(VLOOKUP(D355,'Species List'!$I$71:$J$82,2,FALSE)*J355,"")</f>
        <v/>
      </c>
      <c r="V355" s="585">
        <f t="shared" si="17"/>
        <v>0</v>
      </c>
      <c r="W355" s="534"/>
      <c r="X355" s="534"/>
      <c r="Y355" s="534"/>
      <c r="Z355" s="534"/>
      <c r="AA355" s="534"/>
      <c r="AB355" s="534"/>
      <c r="AC355" s="659" t="str">
        <f>IFERROR(INDEX('3 - Land Summary'!$B$21:$B$120,(MATCH(AD355,'3 - Land Summary'!$C$21:$C$120,0))),"")</f>
        <v/>
      </c>
      <c r="AD355" s="629"/>
      <c r="AE355" s="586"/>
      <c r="AF355" s="587"/>
      <c r="AG355" s="586"/>
    </row>
    <row r="356" spans="2:33" ht="30" customHeight="1" x14ac:dyDescent="0.2">
      <c r="B356" s="668" t="str">
        <f>IFERROR(INDEX('3 - Land Summary'!$B$21:$B$120,(MATCH('4 - Species Breakdown'!$V356,'3 - Land Summary'!$C$21:$C$120,0))),"")</f>
        <v/>
      </c>
      <c r="C356" s="632"/>
      <c r="D356" s="579"/>
      <c r="E356" s="676" t="str">
        <f>IF(OR(COUNTIF('Look Up Data'!$D$149:$D$203,D356),COUNTIF('Look Up Data'!$D$149:$D$203,AE356)),"YES","NO")</f>
        <v>NO</v>
      </c>
      <c r="F356" s="580"/>
      <c r="G356" s="581"/>
      <c r="H356" s="669" t="str">
        <f>IFERROR(INDEX('3 - Land Summary'!$G$21:$G$120,(MATCH(C356,'3 - Land Summary'!$C$21:$C$120,0))),"")</f>
        <v/>
      </c>
      <c r="I356" s="669" t="str">
        <f>IFERROR(INDEX('3 - Land Summary'!$I$21:$I$120,(MATCH(C356,'3 - Land Summary'!$C$21:$C$120,0))),"")</f>
        <v/>
      </c>
      <c r="J356" s="669" t="str">
        <f t="shared" si="16"/>
        <v/>
      </c>
      <c r="K356" s="670" t="str">
        <f t="shared" si="18"/>
        <v/>
      </c>
      <c r="L356" s="579"/>
      <c r="M356" s="579"/>
      <c r="N356" s="632"/>
      <c r="O356" s="582" t="str">
        <f>IFERROR(VLOOKUP(D356,'Species List'!$D$10:$E$46,2,FALSE)*J356,"")</f>
        <v/>
      </c>
      <c r="P356" s="583" t="str">
        <f>IFERROR(VLOOKUP(D356,'Species List'!$D$51:$E$89,2,FALSE)*J356,"")</f>
        <v/>
      </c>
      <c r="Q356" s="583" t="str">
        <f>IFERROR(VLOOKUP(D356,'Species List'!$D$95:$E$102,2,FALSE)*J356,"")</f>
        <v/>
      </c>
      <c r="R356" s="583" t="str">
        <f>IFERROR(VLOOKUP(D356,'Species List'!$I$10:$J$11,2,FALSE)*J356,"")</f>
        <v/>
      </c>
      <c r="S356" s="584" t="str">
        <f>IFERROR(VLOOKUP(D356,'Species List'!$I$16:$J$61,2,FALSE)*J356,"")</f>
        <v/>
      </c>
      <c r="T356" s="584" t="str">
        <f>IFERROR(VLOOKUP(D356,'Species List'!$I$66:$J$66,2,FALSE)*J356,"")</f>
        <v/>
      </c>
      <c r="U356" s="584" t="str">
        <f>IFERROR(VLOOKUP(D356,'Species List'!$I$71:$J$82,2,FALSE)*J356,"")</f>
        <v/>
      </c>
      <c r="V356" s="585">
        <f t="shared" si="17"/>
        <v>0</v>
      </c>
      <c r="W356" s="534"/>
      <c r="X356" s="534"/>
      <c r="Y356" s="534"/>
      <c r="Z356" s="534"/>
      <c r="AA356" s="534"/>
      <c r="AB356" s="534"/>
      <c r="AC356" s="659" t="str">
        <f>IFERROR(INDEX('3 - Land Summary'!$B$21:$B$120,(MATCH(AD356,'3 - Land Summary'!$C$21:$C$120,0))),"")</f>
        <v/>
      </c>
      <c r="AD356" s="629"/>
      <c r="AE356" s="586"/>
      <c r="AF356" s="587"/>
      <c r="AG356" s="586"/>
    </row>
    <row r="357" spans="2:33" ht="30" customHeight="1" x14ac:dyDescent="0.2">
      <c r="B357" s="668" t="str">
        <f>IFERROR(INDEX('3 - Land Summary'!$B$21:$B$120,(MATCH('4 - Species Breakdown'!$V357,'3 - Land Summary'!$C$21:$C$120,0))),"")</f>
        <v/>
      </c>
      <c r="C357" s="632"/>
      <c r="D357" s="579"/>
      <c r="E357" s="676" t="str">
        <f>IF(OR(COUNTIF('Look Up Data'!$D$149:$D$203,D357),COUNTIF('Look Up Data'!$D$149:$D$203,AE357)),"YES","NO")</f>
        <v>NO</v>
      </c>
      <c r="F357" s="580"/>
      <c r="G357" s="581"/>
      <c r="H357" s="669" t="str">
        <f>IFERROR(INDEX('3 - Land Summary'!$G$21:$G$120,(MATCH(C357,'3 - Land Summary'!$C$21:$C$120,0))),"")</f>
        <v/>
      </c>
      <c r="I357" s="669" t="str">
        <f>IFERROR(INDEX('3 - Land Summary'!$I$21:$I$120,(MATCH(C357,'3 - Land Summary'!$C$21:$C$120,0))),"")</f>
        <v/>
      </c>
      <c r="J357" s="669" t="str">
        <f t="shared" si="16"/>
        <v/>
      </c>
      <c r="K357" s="670" t="str">
        <f t="shared" si="18"/>
        <v/>
      </c>
      <c r="L357" s="579"/>
      <c r="M357" s="579"/>
      <c r="N357" s="632"/>
      <c r="O357" s="582" t="str">
        <f>IFERROR(VLOOKUP(D357,'Species List'!$D$10:$E$46,2,FALSE)*J357,"")</f>
        <v/>
      </c>
      <c r="P357" s="583" t="str">
        <f>IFERROR(VLOOKUP(D357,'Species List'!$D$51:$E$89,2,FALSE)*J357,"")</f>
        <v/>
      </c>
      <c r="Q357" s="583" t="str">
        <f>IFERROR(VLOOKUP(D357,'Species List'!$D$95:$E$102,2,FALSE)*J357,"")</f>
        <v/>
      </c>
      <c r="R357" s="583" t="str">
        <f>IFERROR(VLOOKUP(D357,'Species List'!$I$10:$J$11,2,FALSE)*J357,"")</f>
        <v/>
      </c>
      <c r="S357" s="584" t="str">
        <f>IFERROR(VLOOKUP(D357,'Species List'!$I$16:$J$61,2,FALSE)*J357,"")</f>
        <v/>
      </c>
      <c r="T357" s="584" t="str">
        <f>IFERROR(VLOOKUP(D357,'Species List'!$I$66:$J$66,2,FALSE)*J357,"")</f>
        <v/>
      </c>
      <c r="U357" s="584" t="str">
        <f>IFERROR(VLOOKUP(D357,'Species List'!$I$71:$J$82,2,FALSE)*J357,"")</f>
        <v/>
      </c>
      <c r="V357" s="585">
        <f t="shared" si="17"/>
        <v>0</v>
      </c>
      <c r="W357" s="534"/>
      <c r="X357" s="534"/>
      <c r="Y357" s="534"/>
      <c r="Z357" s="534"/>
      <c r="AA357" s="534"/>
      <c r="AB357" s="534"/>
      <c r="AC357" s="659" t="str">
        <f>IFERROR(INDEX('3 - Land Summary'!$B$21:$B$120,(MATCH(AD357,'3 - Land Summary'!$C$21:$C$120,0))),"")</f>
        <v/>
      </c>
      <c r="AD357" s="629"/>
      <c r="AE357" s="586"/>
      <c r="AF357" s="587"/>
      <c r="AG357" s="586"/>
    </row>
    <row r="358" spans="2:33" ht="30" customHeight="1" x14ac:dyDescent="0.2">
      <c r="B358" s="668" t="str">
        <f>IFERROR(INDEX('3 - Land Summary'!$B$21:$B$120,(MATCH('4 - Species Breakdown'!$V358,'3 - Land Summary'!$C$21:$C$120,0))),"")</f>
        <v/>
      </c>
      <c r="C358" s="632"/>
      <c r="D358" s="579"/>
      <c r="E358" s="676" t="str">
        <f>IF(OR(COUNTIF('Look Up Data'!$D$149:$D$203,D358),COUNTIF('Look Up Data'!$D$149:$D$203,AE358)),"YES","NO")</f>
        <v>NO</v>
      </c>
      <c r="F358" s="580"/>
      <c r="G358" s="581"/>
      <c r="H358" s="669" t="str">
        <f>IFERROR(INDEX('3 - Land Summary'!$G$21:$G$120,(MATCH(C358,'3 - Land Summary'!$C$21:$C$120,0))),"")</f>
        <v/>
      </c>
      <c r="I358" s="669" t="str">
        <f>IFERROR(INDEX('3 - Land Summary'!$I$21:$I$120,(MATCH(C358,'3 - Land Summary'!$C$21:$C$120,0))),"")</f>
        <v/>
      </c>
      <c r="J358" s="669" t="str">
        <f t="shared" si="16"/>
        <v/>
      </c>
      <c r="K358" s="670" t="str">
        <f t="shared" si="18"/>
        <v/>
      </c>
      <c r="L358" s="579"/>
      <c r="M358" s="579"/>
      <c r="N358" s="632"/>
      <c r="O358" s="582" t="str">
        <f>IFERROR(VLOOKUP(D358,'Species List'!$D$10:$E$46,2,FALSE)*J358,"")</f>
        <v/>
      </c>
      <c r="P358" s="583" t="str">
        <f>IFERROR(VLOOKUP(D358,'Species List'!$D$51:$E$89,2,FALSE)*J358,"")</f>
        <v/>
      </c>
      <c r="Q358" s="583" t="str">
        <f>IFERROR(VLOOKUP(D358,'Species List'!$D$95:$E$102,2,FALSE)*J358,"")</f>
        <v/>
      </c>
      <c r="R358" s="583" t="str">
        <f>IFERROR(VLOOKUP(D358,'Species List'!$I$10:$J$11,2,FALSE)*J358,"")</f>
        <v/>
      </c>
      <c r="S358" s="584" t="str">
        <f>IFERROR(VLOOKUP(D358,'Species List'!$I$16:$J$61,2,FALSE)*J358,"")</f>
        <v/>
      </c>
      <c r="T358" s="584" t="str">
        <f>IFERROR(VLOOKUP(D358,'Species List'!$I$66:$J$66,2,FALSE)*J358,"")</f>
        <v/>
      </c>
      <c r="U358" s="584" t="str">
        <f>IFERROR(VLOOKUP(D358,'Species List'!$I$71:$J$82,2,FALSE)*J358,"")</f>
        <v/>
      </c>
      <c r="V358" s="585">
        <f t="shared" si="17"/>
        <v>0</v>
      </c>
      <c r="W358" s="534"/>
      <c r="X358" s="534"/>
      <c r="Y358" s="534"/>
      <c r="Z358" s="534"/>
      <c r="AA358" s="534"/>
      <c r="AB358" s="534"/>
      <c r="AC358" s="659" t="str">
        <f>IFERROR(INDEX('3 - Land Summary'!$B$21:$B$120,(MATCH(AD358,'3 - Land Summary'!$C$21:$C$120,0))),"")</f>
        <v/>
      </c>
      <c r="AD358" s="629"/>
      <c r="AE358" s="586"/>
      <c r="AF358" s="587"/>
      <c r="AG358" s="586"/>
    </row>
    <row r="359" spans="2:33" ht="30" customHeight="1" x14ac:dyDescent="0.2">
      <c r="B359" s="668" t="str">
        <f>IFERROR(INDEX('3 - Land Summary'!$B$21:$B$120,(MATCH('4 - Species Breakdown'!$V359,'3 - Land Summary'!$C$21:$C$120,0))),"")</f>
        <v/>
      </c>
      <c r="C359" s="632"/>
      <c r="D359" s="579"/>
      <c r="E359" s="676" t="str">
        <f>IF(OR(COUNTIF('Look Up Data'!$D$149:$D$203,D359),COUNTIF('Look Up Data'!$D$149:$D$203,AE359)),"YES","NO")</f>
        <v>NO</v>
      </c>
      <c r="F359" s="580"/>
      <c r="G359" s="581"/>
      <c r="H359" s="669" t="str">
        <f>IFERROR(INDEX('3 - Land Summary'!$G$21:$G$120,(MATCH(C359,'3 - Land Summary'!$C$21:$C$120,0))),"")</f>
        <v/>
      </c>
      <c r="I359" s="669" t="str">
        <f>IFERROR(INDEX('3 - Land Summary'!$I$21:$I$120,(MATCH(C359,'3 - Land Summary'!$C$21:$C$120,0))),"")</f>
        <v/>
      </c>
      <c r="J359" s="669" t="str">
        <f t="shared" si="16"/>
        <v/>
      </c>
      <c r="K359" s="670" t="str">
        <f t="shared" si="18"/>
        <v/>
      </c>
      <c r="L359" s="579"/>
      <c r="M359" s="579"/>
      <c r="N359" s="632"/>
      <c r="O359" s="582" t="str">
        <f>IFERROR(VLOOKUP(D359,'Species List'!$D$10:$E$46,2,FALSE)*J359,"")</f>
        <v/>
      </c>
      <c r="P359" s="583" t="str">
        <f>IFERROR(VLOOKUP(D359,'Species List'!$D$51:$E$89,2,FALSE)*J359,"")</f>
        <v/>
      </c>
      <c r="Q359" s="583" t="str">
        <f>IFERROR(VLOOKUP(D359,'Species List'!$D$95:$E$102,2,FALSE)*J359,"")</f>
        <v/>
      </c>
      <c r="R359" s="583" t="str">
        <f>IFERROR(VLOOKUP(D359,'Species List'!$I$10:$J$11,2,FALSE)*J359,"")</f>
        <v/>
      </c>
      <c r="S359" s="584" t="str">
        <f>IFERROR(VLOOKUP(D359,'Species List'!$I$16:$J$61,2,FALSE)*J359,"")</f>
        <v/>
      </c>
      <c r="T359" s="584" t="str">
        <f>IFERROR(VLOOKUP(D359,'Species List'!$I$66:$J$66,2,FALSE)*J359,"")</f>
        <v/>
      </c>
      <c r="U359" s="584" t="str">
        <f>IFERROR(VLOOKUP(D359,'Species List'!$I$71:$J$82,2,FALSE)*J359,"")</f>
        <v/>
      </c>
      <c r="V359" s="585">
        <f t="shared" si="17"/>
        <v>0</v>
      </c>
      <c r="W359" s="534"/>
      <c r="X359" s="534"/>
      <c r="Y359" s="534"/>
      <c r="Z359" s="534"/>
      <c r="AA359" s="534"/>
      <c r="AB359" s="534"/>
      <c r="AC359" s="659" t="str">
        <f>IFERROR(INDEX('3 - Land Summary'!$B$21:$B$120,(MATCH(AD359,'3 - Land Summary'!$C$21:$C$120,0))),"")</f>
        <v/>
      </c>
      <c r="AD359" s="629"/>
      <c r="AE359" s="586"/>
      <c r="AF359" s="587"/>
      <c r="AG359" s="586"/>
    </row>
    <row r="360" spans="2:33" ht="30" customHeight="1" x14ac:dyDescent="0.2">
      <c r="B360" s="668" t="str">
        <f>IFERROR(INDEX('3 - Land Summary'!$B$21:$B$120,(MATCH('4 - Species Breakdown'!$V360,'3 - Land Summary'!$C$21:$C$120,0))),"")</f>
        <v/>
      </c>
      <c r="C360" s="632"/>
      <c r="D360" s="579"/>
      <c r="E360" s="676" t="str">
        <f>IF(OR(COUNTIF('Look Up Data'!$D$149:$D$203,D360),COUNTIF('Look Up Data'!$D$149:$D$203,AE360)),"YES","NO")</f>
        <v>NO</v>
      </c>
      <c r="F360" s="580"/>
      <c r="G360" s="581"/>
      <c r="H360" s="669" t="str">
        <f>IFERROR(INDEX('3 - Land Summary'!$G$21:$G$120,(MATCH(C360,'3 - Land Summary'!$C$21:$C$120,0))),"")</f>
        <v/>
      </c>
      <c r="I360" s="669" t="str">
        <f>IFERROR(INDEX('3 - Land Summary'!$I$21:$I$120,(MATCH(C360,'3 - Land Summary'!$C$21:$C$120,0))),"")</f>
        <v/>
      </c>
      <c r="J360" s="669" t="str">
        <f t="shared" si="16"/>
        <v/>
      </c>
      <c r="K360" s="670" t="str">
        <f t="shared" si="18"/>
        <v/>
      </c>
      <c r="L360" s="579"/>
      <c r="M360" s="579"/>
      <c r="N360" s="632"/>
      <c r="O360" s="582" t="str">
        <f>IFERROR(VLOOKUP(D360,'Species List'!$D$10:$E$46,2,FALSE)*J360,"")</f>
        <v/>
      </c>
      <c r="P360" s="583" t="str">
        <f>IFERROR(VLOOKUP(D360,'Species List'!$D$51:$E$89,2,FALSE)*J360,"")</f>
        <v/>
      </c>
      <c r="Q360" s="583" t="str">
        <f>IFERROR(VLOOKUP(D360,'Species List'!$D$95:$E$102,2,FALSE)*J360,"")</f>
        <v/>
      </c>
      <c r="R360" s="583" t="str">
        <f>IFERROR(VLOOKUP(D360,'Species List'!$I$10:$J$11,2,FALSE)*J360,"")</f>
        <v/>
      </c>
      <c r="S360" s="584" t="str">
        <f>IFERROR(VLOOKUP(D360,'Species List'!$I$16:$J$61,2,FALSE)*J360,"")</f>
        <v/>
      </c>
      <c r="T360" s="584" t="str">
        <f>IFERROR(VLOOKUP(D360,'Species List'!$I$66:$J$66,2,FALSE)*J360,"")</f>
        <v/>
      </c>
      <c r="U360" s="584" t="str">
        <f>IFERROR(VLOOKUP(D360,'Species List'!$I$71:$J$82,2,FALSE)*J360,"")</f>
        <v/>
      </c>
      <c r="V360" s="585">
        <f t="shared" si="17"/>
        <v>0</v>
      </c>
      <c r="W360" s="534"/>
      <c r="X360" s="534"/>
      <c r="Y360" s="534"/>
      <c r="Z360" s="534"/>
      <c r="AA360" s="534"/>
      <c r="AB360" s="534"/>
      <c r="AC360" s="659" t="str">
        <f>IFERROR(INDEX('3 - Land Summary'!$B$21:$B$120,(MATCH(AD360,'3 - Land Summary'!$C$21:$C$120,0))),"")</f>
        <v/>
      </c>
      <c r="AD360" s="629"/>
      <c r="AE360" s="586"/>
      <c r="AF360" s="587"/>
      <c r="AG360" s="586"/>
    </row>
    <row r="361" spans="2:33" ht="30" customHeight="1" x14ac:dyDescent="0.2">
      <c r="B361" s="668" t="str">
        <f>IFERROR(INDEX('3 - Land Summary'!$B$21:$B$120,(MATCH('4 - Species Breakdown'!$V361,'3 - Land Summary'!$C$21:$C$120,0))),"")</f>
        <v/>
      </c>
      <c r="C361" s="632"/>
      <c r="D361" s="579"/>
      <c r="E361" s="676" t="str">
        <f>IF(OR(COUNTIF('Look Up Data'!$D$149:$D$203,D361),COUNTIF('Look Up Data'!$D$149:$D$203,AE361)),"YES","NO")</f>
        <v>NO</v>
      </c>
      <c r="F361" s="580"/>
      <c r="G361" s="581"/>
      <c r="H361" s="669" t="str">
        <f>IFERROR(INDEX('3 - Land Summary'!$G$21:$G$120,(MATCH(C361,'3 - Land Summary'!$C$21:$C$120,0))),"")</f>
        <v/>
      </c>
      <c r="I361" s="669" t="str">
        <f>IFERROR(INDEX('3 - Land Summary'!$I$21:$I$120,(MATCH(C361,'3 - Land Summary'!$C$21:$C$120,0))),"")</f>
        <v/>
      </c>
      <c r="J361" s="669" t="str">
        <f t="shared" si="16"/>
        <v/>
      </c>
      <c r="K361" s="670" t="str">
        <f t="shared" si="18"/>
        <v/>
      </c>
      <c r="L361" s="579"/>
      <c r="M361" s="579"/>
      <c r="N361" s="632"/>
      <c r="O361" s="582" t="str">
        <f>IFERROR(VLOOKUP(D361,'Species List'!$D$10:$E$46,2,FALSE)*J361,"")</f>
        <v/>
      </c>
      <c r="P361" s="583" t="str">
        <f>IFERROR(VLOOKUP(D361,'Species List'!$D$51:$E$89,2,FALSE)*J361,"")</f>
        <v/>
      </c>
      <c r="Q361" s="583" t="str">
        <f>IFERROR(VLOOKUP(D361,'Species List'!$D$95:$E$102,2,FALSE)*J361,"")</f>
        <v/>
      </c>
      <c r="R361" s="583" t="str">
        <f>IFERROR(VLOOKUP(D361,'Species List'!$I$10:$J$11,2,FALSE)*J361,"")</f>
        <v/>
      </c>
      <c r="S361" s="584" t="str">
        <f>IFERROR(VLOOKUP(D361,'Species List'!$I$16:$J$61,2,FALSE)*J361,"")</f>
        <v/>
      </c>
      <c r="T361" s="584" t="str">
        <f>IFERROR(VLOOKUP(D361,'Species List'!$I$66:$J$66,2,FALSE)*J361,"")</f>
        <v/>
      </c>
      <c r="U361" s="584" t="str">
        <f>IFERROR(VLOOKUP(D361,'Species List'!$I$71:$J$82,2,FALSE)*J361,"")</f>
        <v/>
      </c>
      <c r="V361" s="585">
        <f t="shared" si="17"/>
        <v>0</v>
      </c>
      <c r="W361" s="534"/>
      <c r="X361" s="534"/>
      <c r="Y361" s="534"/>
      <c r="Z361" s="534"/>
      <c r="AA361" s="534"/>
      <c r="AB361" s="534"/>
      <c r="AC361" s="659" t="str">
        <f>IFERROR(INDEX('3 - Land Summary'!$B$21:$B$120,(MATCH(AD361,'3 - Land Summary'!$C$21:$C$120,0))),"")</f>
        <v/>
      </c>
      <c r="AD361" s="629"/>
      <c r="AE361" s="586"/>
      <c r="AF361" s="587"/>
      <c r="AG361" s="586"/>
    </row>
    <row r="362" spans="2:33" ht="30" customHeight="1" x14ac:dyDescent="0.2">
      <c r="B362" s="668" t="str">
        <f>IFERROR(INDEX('3 - Land Summary'!$B$21:$B$120,(MATCH('4 - Species Breakdown'!$V362,'3 - Land Summary'!$C$21:$C$120,0))),"")</f>
        <v/>
      </c>
      <c r="C362" s="632"/>
      <c r="D362" s="579"/>
      <c r="E362" s="676" t="str">
        <f>IF(OR(COUNTIF('Look Up Data'!$D$149:$D$203,D362),COUNTIF('Look Up Data'!$D$149:$D$203,AE362)),"YES","NO")</f>
        <v>NO</v>
      </c>
      <c r="F362" s="580"/>
      <c r="G362" s="581"/>
      <c r="H362" s="669" t="str">
        <f>IFERROR(INDEX('3 - Land Summary'!$G$21:$G$120,(MATCH(C362,'3 - Land Summary'!$C$21:$C$120,0))),"")</f>
        <v/>
      </c>
      <c r="I362" s="669" t="str">
        <f>IFERROR(INDEX('3 - Land Summary'!$I$21:$I$120,(MATCH(C362,'3 - Land Summary'!$C$21:$C$120,0))),"")</f>
        <v/>
      </c>
      <c r="J362" s="669" t="str">
        <f t="shared" si="16"/>
        <v/>
      </c>
      <c r="K362" s="670" t="str">
        <f t="shared" si="18"/>
        <v/>
      </c>
      <c r="L362" s="579"/>
      <c r="M362" s="579"/>
      <c r="N362" s="632"/>
      <c r="O362" s="582" t="str">
        <f>IFERROR(VLOOKUP(D362,'Species List'!$D$10:$E$46,2,FALSE)*J362,"")</f>
        <v/>
      </c>
      <c r="P362" s="583" t="str">
        <f>IFERROR(VLOOKUP(D362,'Species List'!$D$51:$E$89,2,FALSE)*J362,"")</f>
        <v/>
      </c>
      <c r="Q362" s="583" t="str">
        <f>IFERROR(VLOOKUP(D362,'Species List'!$D$95:$E$102,2,FALSE)*J362,"")</f>
        <v/>
      </c>
      <c r="R362" s="583" t="str">
        <f>IFERROR(VLOOKUP(D362,'Species List'!$I$10:$J$11,2,FALSE)*J362,"")</f>
        <v/>
      </c>
      <c r="S362" s="584" t="str">
        <f>IFERROR(VLOOKUP(D362,'Species List'!$I$16:$J$61,2,FALSE)*J362,"")</f>
        <v/>
      </c>
      <c r="T362" s="584" t="str">
        <f>IFERROR(VLOOKUP(D362,'Species List'!$I$66:$J$66,2,FALSE)*J362,"")</f>
        <v/>
      </c>
      <c r="U362" s="584" t="str">
        <f>IFERROR(VLOOKUP(D362,'Species List'!$I$71:$J$82,2,FALSE)*J362,"")</f>
        <v/>
      </c>
      <c r="V362" s="585">
        <f t="shared" si="17"/>
        <v>0</v>
      </c>
      <c r="W362" s="534"/>
      <c r="X362" s="534"/>
      <c r="Y362" s="534"/>
      <c r="Z362" s="534"/>
      <c r="AA362" s="534"/>
      <c r="AB362" s="534"/>
      <c r="AC362" s="659" t="str">
        <f>IFERROR(INDEX('3 - Land Summary'!$B$21:$B$120,(MATCH(AD362,'3 - Land Summary'!$C$21:$C$120,0))),"")</f>
        <v/>
      </c>
      <c r="AD362" s="629"/>
      <c r="AE362" s="586"/>
      <c r="AF362" s="587"/>
      <c r="AG362" s="586"/>
    </row>
    <row r="363" spans="2:33" ht="30" customHeight="1" x14ac:dyDescent="0.2">
      <c r="B363" s="668" t="str">
        <f>IFERROR(INDEX('3 - Land Summary'!$B$21:$B$120,(MATCH('4 - Species Breakdown'!$V363,'3 - Land Summary'!$C$21:$C$120,0))),"")</f>
        <v/>
      </c>
      <c r="C363" s="632"/>
      <c r="D363" s="579"/>
      <c r="E363" s="676" t="str">
        <f>IF(OR(COUNTIF('Look Up Data'!$D$149:$D$203,D363),COUNTIF('Look Up Data'!$D$149:$D$203,AE363)),"YES","NO")</f>
        <v>NO</v>
      </c>
      <c r="F363" s="580"/>
      <c r="G363" s="581"/>
      <c r="H363" s="669" t="str">
        <f>IFERROR(INDEX('3 - Land Summary'!$G$21:$G$120,(MATCH(C363,'3 - Land Summary'!$C$21:$C$120,0))),"")</f>
        <v/>
      </c>
      <c r="I363" s="669" t="str">
        <f>IFERROR(INDEX('3 - Land Summary'!$I$21:$I$120,(MATCH(C363,'3 - Land Summary'!$C$21:$C$120,0))),"")</f>
        <v/>
      </c>
      <c r="J363" s="669" t="str">
        <f t="shared" si="16"/>
        <v/>
      </c>
      <c r="K363" s="670" t="str">
        <f t="shared" si="18"/>
        <v/>
      </c>
      <c r="L363" s="579"/>
      <c r="M363" s="579"/>
      <c r="N363" s="632"/>
      <c r="O363" s="582" t="str">
        <f>IFERROR(VLOOKUP(D363,'Species List'!$D$10:$E$46,2,FALSE)*J363,"")</f>
        <v/>
      </c>
      <c r="P363" s="583" t="str">
        <f>IFERROR(VLOOKUP(D363,'Species List'!$D$51:$E$89,2,FALSE)*J363,"")</f>
        <v/>
      </c>
      <c r="Q363" s="583" t="str">
        <f>IFERROR(VLOOKUP(D363,'Species List'!$D$95:$E$102,2,FALSE)*J363,"")</f>
        <v/>
      </c>
      <c r="R363" s="583" t="str">
        <f>IFERROR(VLOOKUP(D363,'Species List'!$I$10:$J$11,2,FALSE)*J363,"")</f>
        <v/>
      </c>
      <c r="S363" s="584" t="str">
        <f>IFERROR(VLOOKUP(D363,'Species List'!$I$16:$J$61,2,FALSE)*J363,"")</f>
        <v/>
      </c>
      <c r="T363" s="584" t="str">
        <f>IFERROR(VLOOKUP(D363,'Species List'!$I$66:$J$66,2,FALSE)*J363,"")</f>
        <v/>
      </c>
      <c r="U363" s="584" t="str">
        <f>IFERROR(VLOOKUP(D363,'Species List'!$I$71:$J$82,2,FALSE)*J363,"")</f>
        <v/>
      </c>
      <c r="V363" s="585">
        <f t="shared" si="17"/>
        <v>0</v>
      </c>
      <c r="W363" s="534"/>
      <c r="X363" s="534"/>
      <c r="Y363" s="534"/>
      <c r="Z363" s="534"/>
      <c r="AA363" s="534"/>
      <c r="AB363" s="534"/>
      <c r="AC363" s="659" t="str">
        <f>IFERROR(INDEX('3 - Land Summary'!$B$21:$B$120,(MATCH(AD363,'3 - Land Summary'!$C$21:$C$120,0))),"")</f>
        <v/>
      </c>
      <c r="AD363" s="629"/>
      <c r="AE363" s="586"/>
      <c r="AF363" s="587"/>
      <c r="AG363" s="586"/>
    </row>
    <row r="364" spans="2:33" ht="30" customHeight="1" x14ac:dyDescent="0.2">
      <c r="B364" s="668" t="str">
        <f>IFERROR(INDEX('3 - Land Summary'!$B$21:$B$120,(MATCH('4 - Species Breakdown'!$V364,'3 - Land Summary'!$C$21:$C$120,0))),"")</f>
        <v/>
      </c>
      <c r="C364" s="632"/>
      <c r="D364" s="579"/>
      <c r="E364" s="676" t="str">
        <f>IF(OR(COUNTIF('Look Up Data'!$D$149:$D$203,D364),COUNTIF('Look Up Data'!$D$149:$D$203,AE364)),"YES","NO")</f>
        <v>NO</v>
      </c>
      <c r="F364" s="580"/>
      <c r="G364" s="581"/>
      <c r="H364" s="669" t="str">
        <f>IFERROR(INDEX('3 - Land Summary'!$G$21:$G$120,(MATCH(C364,'3 - Land Summary'!$C$21:$C$120,0))),"")</f>
        <v/>
      </c>
      <c r="I364" s="669" t="str">
        <f>IFERROR(INDEX('3 - Land Summary'!$I$21:$I$120,(MATCH(C364,'3 - Land Summary'!$C$21:$C$120,0))),"")</f>
        <v/>
      </c>
      <c r="J364" s="669" t="str">
        <f t="shared" si="16"/>
        <v/>
      </c>
      <c r="K364" s="670" t="str">
        <f t="shared" si="18"/>
        <v/>
      </c>
      <c r="L364" s="579"/>
      <c r="M364" s="579"/>
      <c r="N364" s="632"/>
      <c r="O364" s="582" t="str">
        <f>IFERROR(VLOOKUP(D364,'Species List'!$D$10:$E$46,2,FALSE)*J364,"")</f>
        <v/>
      </c>
      <c r="P364" s="583" t="str">
        <f>IFERROR(VLOOKUP(D364,'Species List'!$D$51:$E$89,2,FALSE)*J364,"")</f>
        <v/>
      </c>
      <c r="Q364" s="583" t="str">
        <f>IFERROR(VLOOKUP(D364,'Species List'!$D$95:$E$102,2,FALSE)*J364,"")</f>
        <v/>
      </c>
      <c r="R364" s="583" t="str">
        <f>IFERROR(VLOOKUP(D364,'Species List'!$I$10:$J$11,2,FALSE)*J364,"")</f>
        <v/>
      </c>
      <c r="S364" s="584" t="str">
        <f>IFERROR(VLOOKUP(D364,'Species List'!$I$16:$J$61,2,FALSE)*J364,"")</f>
        <v/>
      </c>
      <c r="T364" s="584" t="str">
        <f>IFERROR(VLOOKUP(D364,'Species List'!$I$66:$J$66,2,FALSE)*J364,"")</f>
        <v/>
      </c>
      <c r="U364" s="584" t="str">
        <f>IFERROR(VLOOKUP(D364,'Species List'!$I$71:$J$82,2,FALSE)*J364,"")</f>
        <v/>
      </c>
      <c r="V364" s="585">
        <f t="shared" si="17"/>
        <v>0</v>
      </c>
      <c r="W364" s="534"/>
      <c r="X364" s="534"/>
      <c r="Y364" s="534"/>
      <c r="Z364" s="534"/>
      <c r="AA364" s="534"/>
      <c r="AB364" s="534"/>
      <c r="AC364" s="659" t="str">
        <f>IFERROR(INDEX('3 - Land Summary'!$B$21:$B$120,(MATCH(AD364,'3 - Land Summary'!$C$21:$C$120,0))),"")</f>
        <v/>
      </c>
      <c r="AD364" s="629"/>
      <c r="AE364" s="586"/>
      <c r="AF364" s="587"/>
      <c r="AG364" s="586"/>
    </row>
    <row r="365" spans="2:33" ht="30" customHeight="1" x14ac:dyDescent="0.2">
      <c r="B365" s="668" t="str">
        <f>IFERROR(INDEX('3 - Land Summary'!$B$21:$B$120,(MATCH('4 - Species Breakdown'!$V365,'3 - Land Summary'!$C$21:$C$120,0))),"")</f>
        <v/>
      </c>
      <c r="C365" s="632"/>
      <c r="D365" s="579"/>
      <c r="E365" s="676" t="str">
        <f>IF(OR(COUNTIF('Look Up Data'!$D$149:$D$203,D365),COUNTIF('Look Up Data'!$D$149:$D$203,AE365)),"YES","NO")</f>
        <v>NO</v>
      </c>
      <c r="F365" s="580"/>
      <c r="G365" s="581"/>
      <c r="H365" s="669" t="str">
        <f>IFERROR(INDEX('3 - Land Summary'!$G$21:$G$120,(MATCH(C365,'3 - Land Summary'!$C$21:$C$120,0))),"")</f>
        <v/>
      </c>
      <c r="I365" s="669" t="str">
        <f>IFERROR(INDEX('3 - Land Summary'!$I$21:$I$120,(MATCH(C365,'3 - Land Summary'!$C$21:$C$120,0))),"")</f>
        <v/>
      </c>
      <c r="J365" s="669" t="str">
        <f t="shared" si="16"/>
        <v/>
      </c>
      <c r="K365" s="670" t="str">
        <f t="shared" si="18"/>
        <v/>
      </c>
      <c r="L365" s="579"/>
      <c r="M365" s="579"/>
      <c r="N365" s="632"/>
      <c r="O365" s="582" t="str">
        <f>IFERROR(VLOOKUP(D365,'Species List'!$D$10:$E$46,2,FALSE)*J365,"")</f>
        <v/>
      </c>
      <c r="P365" s="583" t="str">
        <f>IFERROR(VLOOKUP(D365,'Species List'!$D$51:$E$89,2,FALSE)*J365,"")</f>
        <v/>
      </c>
      <c r="Q365" s="583" t="str">
        <f>IFERROR(VLOOKUP(D365,'Species List'!$D$95:$E$102,2,FALSE)*J365,"")</f>
        <v/>
      </c>
      <c r="R365" s="583" t="str">
        <f>IFERROR(VLOOKUP(D365,'Species List'!$I$10:$J$11,2,FALSE)*J365,"")</f>
        <v/>
      </c>
      <c r="S365" s="584" t="str">
        <f>IFERROR(VLOOKUP(D365,'Species List'!$I$16:$J$61,2,FALSE)*J365,"")</f>
        <v/>
      </c>
      <c r="T365" s="584" t="str">
        <f>IFERROR(VLOOKUP(D365,'Species List'!$I$66:$J$66,2,FALSE)*J365,"")</f>
        <v/>
      </c>
      <c r="U365" s="584" t="str">
        <f>IFERROR(VLOOKUP(D365,'Species List'!$I$71:$J$82,2,FALSE)*J365,"")</f>
        <v/>
      </c>
      <c r="V365" s="585">
        <f t="shared" si="17"/>
        <v>0</v>
      </c>
      <c r="W365" s="534"/>
      <c r="X365" s="534"/>
      <c r="Y365" s="534"/>
      <c r="Z365" s="534"/>
      <c r="AA365" s="534"/>
      <c r="AB365" s="534"/>
      <c r="AC365" s="659" t="str">
        <f>IFERROR(INDEX('3 - Land Summary'!$B$21:$B$120,(MATCH(AD365,'3 - Land Summary'!$C$21:$C$120,0))),"")</f>
        <v/>
      </c>
      <c r="AD365" s="629"/>
      <c r="AE365" s="586"/>
      <c r="AF365" s="587"/>
      <c r="AG365" s="586"/>
    </row>
    <row r="366" spans="2:33" ht="30" customHeight="1" x14ac:dyDescent="0.2">
      <c r="B366" s="668" t="str">
        <f>IFERROR(INDEX('3 - Land Summary'!$B$21:$B$120,(MATCH('4 - Species Breakdown'!$V366,'3 - Land Summary'!$C$21:$C$120,0))),"")</f>
        <v/>
      </c>
      <c r="C366" s="632"/>
      <c r="D366" s="579"/>
      <c r="E366" s="676" t="str">
        <f>IF(OR(COUNTIF('Look Up Data'!$D$149:$D$203,D366),COUNTIF('Look Up Data'!$D$149:$D$203,AE366)),"YES","NO")</f>
        <v>NO</v>
      </c>
      <c r="F366" s="580"/>
      <c r="G366" s="581"/>
      <c r="H366" s="669" t="str">
        <f>IFERROR(INDEX('3 - Land Summary'!$G$21:$G$120,(MATCH(C366,'3 - Land Summary'!$C$21:$C$120,0))),"")</f>
        <v/>
      </c>
      <c r="I366" s="669" t="str">
        <f>IFERROR(INDEX('3 - Land Summary'!$I$21:$I$120,(MATCH(C366,'3 - Land Summary'!$C$21:$C$120,0))),"")</f>
        <v/>
      </c>
      <c r="J366" s="669" t="str">
        <f t="shared" si="16"/>
        <v/>
      </c>
      <c r="K366" s="670" t="str">
        <f t="shared" si="18"/>
        <v/>
      </c>
      <c r="L366" s="579"/>
      <c r="M366" s="579"/>
      <c r="N366" s="632"/>
      <c r="O366" s="582" t="str">
        <f>IFERROR(VLOOKUP(D366,'Species List'!$D$10:$E$46,2,FALSE)*J366,"")</f>
        <v/>
      </c>
      <c r="P366" s="583" t="str">
        <f>IFERROR(VLOOKUP(D366,'Species List'!$D$51:$E$89,2,FALSE)*J366,"")</f>
        <v/>
      </c>
      <c r="Q366" s="583" t="str">
        <f>IFERROR(VLOOKUP(D366,'Species List'!$D$95:$E$102,2,FALSE)*J366,"")</f>
        <v/>
      </c>
      <c r="R366" s="583" t="str">
        <f>IFERROR(VLOOKUP(D366,'Species List'!$I$10:$J$11,2,FALSE)*J366,"")</f>
        <v/>
      </c>
      <c r="S366" s="584" t="str">
        <f>IFERROR(VLOOKUP(D366,'Species List'!$I$16:$J$61,2,FALSE)*J366,"")</f>
        <v/>
      </c>
      <c r="T366" s="584" t="str">
        <f>IFERROR(VLOOKUP(D366,'Species List'!$I$66:$J$66,2,FALSE)*J366,"")</f>
        <v/>
      </c>
      <c r="U366" s="584" t="str">
        <f>IFERROR(VLOOKUP(D366,'Species List'!$I$71:$J$82,2,FALSE)*J366,"")</f>
        <v/>
      </c>
      <c r="V366" s="585">
        <f t="shared" si="17"/>
        <v>0</v>
      </c>
      <c r="W366" s="534"/>
      <c r="X366" s="534"/>
      <c r="Y366" s="534"/>
      <c r="Z366" s="534"/>
      <c r="AA366" s="534"/>
      <c r="AB366" s="534"/>
      <c r="AC366" s="659" t="str">
        <f>IFERROR(INDEX('3 - Land Summary'!$B$21:$B$120,(MATCH(AD366,'3 - Land Summary'!$C$21:$C$120,0))),"")</f>
        <v/>
      </c>
      <c r="AD366" s="629"/>
      <c r="AE366" s="586"/>
      <c r="AF366" s="587"/>
      <c r="AG366" s="586"/>
    </row>
    <row r="367" spans="2:33" ht="30" customHeight="1" x14ac:dyDescent="0.2">
      <c r="B367" s="668" t="str">
        <f>IFERROR(INDEX('3 - Land Summary'!$B$21:$B$120,(MATCH('4 - Species Breakdown'!$V367,'3 - Land Summary'!$C$21:$C$120,0))),"")</f>
        <v/>
      </c>
      <c r="C367" s="632"/>
      <c r="D367" s="579"/>
      <c r="E367" s="676" t="str">
        <f>IF(OR(COUNTIF('Look Up Data'!$D$149:$D$203,D367),COUNTIF('Look Up Data'!$D$149:$D$203,AE367)),"YES","NO")</f>
        <v>NO</v>
      </c>
      <c r="F367" s="580"/>
      <c r="G367" s="581"/>
      <c r="H367" s="669" t="str">
        <f>IFERROR(INDEX('3 - Land Summary'!$G$21:$G$120,(MATCH(C367,'3 - Land Summary'!$C$21:$C$120,0))),"")</f>
        <v/>
      </c>
      <c r="I367" s="669" t="str">
        <f>IFERROR(INDEX('3 - Land Summary'!$I$21:$I$120,(MATCH(C367,'3 - Land Summary'!$C$21:$C$120,0))),"")</f>
        <v/>
      </c>
      <c r="J367" s="669" t="str">
        <f t="shared" si="16"/>
        <v/>
      </c>
      <c r="K367" s="670" t="str">
        <f t="shared" si="18"/>
        <v/>
      </c>
      <c r="L367" s="579"/>
      <c r="M367" s="579"/>
      <c r="N367" s="632"/>
      <c r="O367" s="582" t="str">
        <f>IFERROR(VLOOKUP(D367,'Species List'!$D$10:$E$46,2,FALSE)*J367,"")</f>
        <v/>
      </c>
      <c r="P367" s="583" t="str">
        <f>IFERROR(VLOOKUP(D367,'Species List'!$D$51:$E$89,2,FALSE)*J367,"")</f>
        <v/>
      </c>
      <c r="Q367" s="583" t="str">
        <f>IFERROR(VLOOKUP(D367,'Species List'!$D$95:$E$102,2,FALSE)*J367,"")</f>
        <v/>
      </c>
      <c r="R367" s="583" t="str">
        <f>IFERROR(VLOOKUP(D367,'Species List'!$I$10:$J$11,2,FALSE)*J367,"")</f>
        <v/>
      </c>
      <c r="S367" s="584" t="str">
        <f>IFERROR(VLOOKUP(D367,'Species List'!$I$16:$J$61,2,FALSE)*J367,"")</f>
        <v/>
      </c>
      <c r="T367" s="584" t="str">
        <f>IFERROR(VLOOKUP(D367,'Species List'!$I$66:$J$66,2,FALSE)*J367,"")</f>
        <v/>
      </c>
      <c r="U367" s="584" t="str">
        <f>IFERROR(VLOOKUP(D367,'Species List'!$I$71:$J$82,2,FALSE)*J367,"")</f>
        <v/>
      </c>
      <c r="V367" s="585">
        <f t="shared" si="17"/>
        <v>0</v>
      </c>
      <c r="W367" s="534"/>
      <c r="X367" s="534"/>
      <c r="Y367" s="534"/>
      <c r="Z367" s="534"/>
      <c r="AA367" s="534"/>
      <c r="AB367" s="534"/>
      <c r="AC367" s="659" t="str">
        <f>IFERROR(INDEX('3 - Land Summary'!$B$21:$B$120,(MATCH(AD367,'3 - Land Summary'!$C$21:$C$120,0))),"")</f>
        <v/>
      </c>
      <c r="AD367" s="629"/>
      <c r="AE367" s="586"/>
      <c r="AF367" s="587"/>
      <c r="AG367" s="586"/>
    </row>
    <row r="368" spans="2:33" ht="30" customHeight="1" x14ac:dyDescent="0.2">
      <c r="B368" s="668" t="str">
        <f>IFERROR(INDEX('3 - Land Summary'!$B$21:$B$120,(MATCH('4 - Species Breakdown'!$V368,'3 - Land Summary'!$C$21:$C$120,0))),"")</f>
        <v/>
      </c>
      <c r="C368" s="632"/>
      <c r="D368" s="579"/>
      <c r="E368" s="676" t="str">
        <f>IF(OR(COUNTIF('Look Up Data'!$D$149:$D$203,D368),COUNTIF('Look Up Data'!$D$149:$D$203,AE368)),"YES","NO")</f>
        <v>NO</v>
      </c>
      <c r="F368" s="580"/>
      <c r="G368" s="581"/>
      <c r="H368" s="669" t="str">
        <f>IFERROR(INDEX('3 - Land Summary'!$G$21:$G$120,(MATCH(C368,'3 - Land Summary'!$C$21:$C$120,0))),"")</f>
        <v/>
      </c>
      <c r="I368" s="669" t="str">
        <f>IFERROR(INDEX('3 - Land Summary'!$I$21:$I$120,(MATCH(C368,'3 - Land Summary'!$C$21:$C$120,0))),"")</f>
        <v/>
      </c>
      <c r="J368" s="669" t="str">
        <f t="shared" si="16"/>
        <v/>
      </c>
      <c r="K368" s="670" t="str">
        <f t="shared" si="18"/>
        <v/>
      </c>
      <c r="L368" s="579"/>
      <c r="M368" s="579"/>
      <c r="N368" s="632"/>
      <c r="O368" s="582" t="str">
        <f>IFERROR(VLOOKUP(D368,'Species List'!$D$10:$E$46,2,FALSE)*J368,"")</f>
        <v/>
      </c>
      <c r="P368" s="583" t="str">
        <f>IFERROR(VLOOKUP(D368,'Species List'!$D$51:$E$89,2,FALSE)*J368,"")</f>
        <v/>
      </c>
      <c r="Q368" s="583" t="str">
        <f>IFERROR(VLOOKUP(D368,'Species List'!$D$95:$E$102,2,FALSE)*J368,"")</f>
        <v/>
      </c>
      <c r="R368" s="583" t="str">
        <f>IFERROR(VLOOKUP(D368,'Species List'!$I$10:$J$11,2,FALSE)*J368,"")</f>
        <v/>
      </c>
      <c r="S368" s="584" t="str">
        <f>IFERROR(VLOOKUP(D368,'Species List'!$I$16:$J$61,2,FALSE)*J368,"")</f>
        <v/>
      </c>
      <c r="T368" s="584" t="str">
        <f>IFERROR(VLOOKUP(D368,'Species List'!$I$66:$J$66,2,FALSE)*J368,"")</f>
        <v/>
      </c>
      <c r="U368" s="584" t="str">
        <f>IFERROR(VLOOKUP(D368,'Species List'!$I$71:$J$82,2,FALSE)*J368,"")</f>
        <v/>
      </c>
      <c r="V368" s="585">
        <f t="shared" si="17"/>
        <v>0</v>
      </c>
      <c r="W368" s="534"/>
      <c r="X368" s="534"/>
      <c r="Y368" s="534"/>
      <c r="Z368" s="534"/>
      <c r="AA368" s="534"/>
      <c r="AB368" s="534"/>
      <c r="AC368" s="659" t="str">
        <f>IFERROR(INDEX('3 - Land Summary'!$B$21:$B$120,(MATCH(AD368,'3 - Land Summary'!$C$21:$C$120,0))),"")</f>
        <v/>
      </c>
      <c r="AD368" s="629"/>
      <c r="AE368" s="586"/>
      <c r="AF368" s="587"/>
      <c r="AG368" s="586"/>
    </row>
    <row r="369" spans="2:33" ht="30" customHeight="1" x14ac:dyDescent="0.2">
      <c r="B369" s="668" t="str">
        <f>IFERROR(INDEX('3 - Land Summary'!$B$21:$B$120,(MATCH('4 - Species Breakdown'!$V369,'3 - Land Summary'!$C$21:$C$120,0))),"")</f>
        <v/>
      </c>
      <c r="C369" s="632"/>
      <c r="D369" s="579"/>
      <c r="E369" s="676" t="str">
        <f>IF(OR(COUNTIF('Look Up Data'!$D$149:$D$203,D369),COUNTIF('Look Up Data'!$D$149:$D$203,AE369)),"YES","NO")</f>
        <v>NO</v>
      </c>
      <c r="F369" s="580"/>
      <c r="G369" s="581"/>
      <c r="H369" s="669" t="str">
        <f>IFERROR(INDEX('3 - Land Summary'!$G$21:$G$120,(MATCH(C369,'3 - Land Summary'!$C$21:$C$120,0))),"")</f>
        <v/>
      </c>
      <c r="I369" s="669" t="str">
        <f>IFERROR(INDEX('3 - Land Summary'!$I$21:$I$120,(MATCH(C369,'3 - Land Summary'!$C$21:$C$120,0))),"")</f>
        <v/>
      </c>
      <c r="J369" s="669" t="str">
        <f t="shared" si="16"/>
        <v/>
      </c>
      <c r="K369" s="670" t="str">
        <f t="shared" si="18"/>
        <v/>
      </c>
      <c r="L369" s="579"/>
      <c r="M369" s="579"/>
      <c r="N369" s="632"/>
      <c r="O369" s="582" t="str">
        <f>IFERROR(VLOOKUP(D369,'Species List'!$D$10:$E$46,2,FALSE)*J369,"")</f>
        <v/>
      </c>
      <c r="P369" s="583" t="str">
        <f>IFERROR(VLOOKUP(D369,'Species List'!$D$51:$E$89,2,FALSE)*J369,"")</f>
        <v/>
      </c>
      <c r="Q369" s="583" t="str">
        <f>IFERROR(VLOOKUP(D369,'Species List'!$D$95:$E$102,2,FALSE)*J369,"")</f>
        <v/>
      </c>
      <c r="R369" s="583" t="str">
        <f>IFERROR(VLOOKUP(D369,'Species List'!$I$10:$J$11,2,FALSE)*J369,"")</f>
        <v/>
      </c>
      <c r="S369" s="584" t="str">
        <f>IFERROR(VLOOKUP(D369,'Species List'!$I$16:$J$61,2,FALSE)*J369,"")</f>
        <v/>
      </c>
      <c r="T369" s="584" t="str">
        <f>IFERROR(VLOOKUP(D369,'Species List'!$I$66:$J$66,2,FALSE)*J369,"")</f>
        <v/>
      </c>
      <c r="U369" s="584" t="str">
        <f>IFERROR(VLOOKUP(D369,'Species List'!$I$71:$J$82,2,FALSE)*J369,"")</f>
        <v/>
      </c>
      <c r="V369" s="585">
        <f t="shared" si="17"/>
        <v>0</v>
      </c>
      <c r="W369" s="534"/>
      <c r="X369" s="534"/>
      <c r="Y369" s="534"/>
      <c r="Z369" s="534"/>
      <c r="AA369" s="534"/>
      <c r="AB369" s="534"/>
      <c r="AC369" s="659" t="str">
        <f>IFERROR(INDEX('3 - Land Summary'!$B$21:$B$120,(MATCH(AD369,'3 - Land Summary'!$C$21:$C$120,0))),"")</f>
        <v/>
      </c>
      <c r="AD369" s="629"/>
      <c r="AE369" s="586"/>
      <c r="AF369" s="587"/>
      <c r="AG369" s="586"/>
    </row>
    <row r="370" spans="2:33" ht="30" customHeight="1" x14ac:dyDescent="0.2">
      <c r="B370" s="668" t="str">
        <f>IFERROR(INDEX('3 - Land Summary'!$B$21:$B$120,(MATCH('4 - Species Breakdown'!$V370,'3 - Land Summary'!$C$21:$C$120,0))),"")</f>
        <v/>
      </c>
      <c r="C370" s="632"/>
      <c r="D370" s="579"/>
      <c r="E370" s="676" t="str">
        <f>IF(OR(COUNTIF('Look Up Data'!$D$149:$D$203,D370),COUNTIF('Look Up Data'!$D$149:$D$203,AE370)),"YES","NO")</f>
        <v>NO</v>
      </c>
      <c r="F370" s="580"/>
      <c r="G370" s="581"/>
      <c r="H370" s="669" t="str">
        <f>IFERROR(INDEX('3 - Land Summary'!$G$21:$G$120,(MATCH(C370,'3 - Land Summary'!$C$21:$C$120,0))),"")</f>
        <v/>
      </c>
      <c r="I370" s="669" t="str">
        <f>IFERROR(INDEX('3 - Land Summary'!$I$21:$I$120,(MATCH(C370,'3 - Land Summary'!$C$21:$C$120,0))),"")</f>
        <v/>
      </c>
      <c r="J370" s="669" t="str">
        <f t="shared" si="16"/>
        <v/>
      </c>
      <c r="K370" s="670" t="str">
        <f t="shared" si="18"/>
        <v/>
      </c>
      <c r="L370" s="579"/>
      <c r="M370" s="579"/>
      <c r="N370" s="632"/>
      <c r="O370" s="582" t="str">
        <f>IFERROR(VLOOKUP(D370,'Species List'!$D$10:$E$46,2,FALSE)*J370,"")</f>
        <v/>
      </c>
      <c r="P370" s="583" t="str">
        <f>IFERROR(VLOOKUP(D370,'Species List'!$D$51:$E$89,2,FALSE)*J370,"")</f>
        <v/>
      </c>
      <c r="Q370" s="583" t="str">
        <f>IFERROR(VLOOKUP(D370,'Species List'!$D$95:$E$102,2,FALSE)*J370,"")</f>
        <v/>
      </c>
      <c r="R370" s="583" t="str">
        <f>IFERROR(VLOOKUP(D370,'Species List'!$I$10:$J$11,2,FALSE)*J370,"")</f>
        <v/>
      </c>
      <c r="S370" s="584" t="str">
        <f>IFERROR(VLOOKUP(D370,'Species List'!$I$16:$J$61,2,FALSE)*J370,"")</f>
        <v/>
      </c>
      <c r="T370" s="584" t="str">
        <f>IFERROR(VLOOKUP(D370,'Species List'!$I$66:$J$66,2,FALSE)*J370,"")</f>
        <v/>
      </c>
      <c r="U370" s="584" t="str">
        <f>IFERROR(VLOOKUP(D370,'Species List'!$I$71:$J$82,2,FALSE)*J370,"")</f>
        <v/>
      </c>
      <c r="V370" s="585">
        <f t="shared" si="17"/>
        <v>0</v>
      </c>
      <c r="W370" s="534"/>
      <c r="X370" s="534"/>
      <c r="Y370" s="534"/>
      <c r="Z370" s="534"/>
      <c r="AA370" s="534"/>
      <c r="AB370" s="534"/>
      <c r="AC370" s="659" t="str">
        <f>IFERROR(INDEX('3 - Land Summary'!$B$21:$B$120,(MATCH(AD370,'3 - Land Summary'!$C$21:$C$120,0))),"")</f>
        <v/>
      </c>
      <c r="AD370" s="629"/>
      <c r="AE370" s="586"/>
      <c r="AF370" s="587"/>
      <c r="AG370" s="586"/>
    </row>
    <row r="371" spans="2:33" ht="30" customHeight="1" x14ac:dyDescent="0.2">
      <c r="B371" s="668" t="str">
        <f>IFERROR(INDEX('3 - Land Summary'!$B$21:$B$120,(MATCH('4 - Species Breakdown'!$V371,'3 - Land Summary'!$C$21:$C$120,0))),"")</f>
        <v/>
      </c>
      <c r="C371" s="632"/>
      <c r="D371" s="579"/>
      <c r="E371" s="676" t="str">
        <f>IF(OR(COUNTIF('Look Up Data'!$D$149:$D$203,D371),COUNTIF('Look Up Data'!$D$149:$D$203,AE371)),"YES","NO")</f>
        <v>NO</v>
      </c>
      <c r="F371" s="580"/>
      <c r="G371" s="581"/>
      <c r="H371" s="669" t="str">
        <f>IFERROR(INDEX('3 - Land Summary'!$G$21:$G$120,(MATCH(C371,'3 - Land Summary'!$C$21:$C$120,0))),"")</f>
        <v/>
      </c>
      <c r="I371" s="669" t="str">
        <f>IFERROR(INDEX('3 - Land Summary'!$I$21:$I$120,(MATCH(C371,'3 - Land Summary'!$C$21:$C$120,0))),"")</f>
        <v/>
      </c>
      <c r="J371" s="669" t="str">
        <f t="shared" si="16"/>
        <v/>
      </c>
      <c r="K371" s="670" t="str">
        <f t="shared" si="18"/>
        <v/>
      </c>
      <c r="L371" s="579"/>
      <c r="M371" s="579"/>
      <c r="N371" s="632"/>
      <c r="O371" s="582" t="str">
        <f>IFERROR(VLOOKUP(D371,'Species List'!$D$10:$E$46,2,FALSE)*J371,"")</f>
        <v/>
      </c>
      <c r="P371" s="583" t="str">
        <f>IFERROR(VLOOKUP(D371,'Species List'!$D$51:$E$89,2,FALSE)*J371,"")</f>
        <v/>
      </c>
      <c r="Q371" s="583" t="str">
        <f>IFERROR(VLOOKUP(D371,'Species List'!$D$95:$E$102,2,FALSE)*J371,"")</f>
        <v/>
      </c>
      <c r="R371" s="583" t="str">
        <f>IFERROR(VLOOKUP(D371,'Species List'!$I$10:$J$11,2,FALSE)*J371,"")</f>
        <v/>
      </c>
      <c r="S371" s="584" t="str">
        <f>IFERROR(VLOOKUP(D371,'Species List'!$I$16:$J$61,2,FALSE)*J371,"")</f>
        <v/>
      </c>
      <c r="T371" s="584" t="str">
        <f>IFERROR(VLOOKUP(D371,'Species List'!$I$66:$J$66,2,FALSE)*J371,"")</f>
        <v/>
      </c>
      <c r="U371" s="584" t="str">
        <f>IFERROR(VLOOKUP(D371,'Species List'!$I$71:$J$82,2,FALSE)*J371,"")</f>
        <v/>
      </c>
      <c r="V371" s="585">
        <f t="shared" si="17"/>
        <v>0</v>
      </c>
      <c r="W371" s="534"/>
      <c r="X371" s="534"/>
      <c r="Y371" s="534"/>
      <c r="Z371" s="534"/>
      <c r="AA371" s="534"/>
      <c r="AB371" s="534"/>
      <c r="AC371" s="659" t="str">
        <f>IFERROR(INDEX('3 - Land Summary'!$B$21:$B$120,(MATCH(AD371,'3 - Land Summary'!$C$21:$C$120,0))),"")</f>
        <v/>
      </c>
      <c r="AD371" s="629"/>
      <c r="AE371" s="586"/>
      <c r="AF371" s="587"/>
      <c r="AG371" s="586"/>
    </row>
    <row r="372" spans="2:33" ht="30" customHeight="1" x14ac:dyDescent="0.2">
      <c r="B372" s="668" t="str">
        <f>IFERROR(INDEX('3 - Land Summary'!$B$21:$B$120,(MATCH('4 - Species Breakdown'!$V372,'3 - Land Summary'!$C$21:$C$120,0))),"")</f>
        <v/>
      </c>
      <c r="C372" s="632"/>
      <c r="D372" s="579"/>
      <c r="E372" s="676" t="str">
        <f>IF(OR(COUNTIF('Look Up Data'!$D$149:$D$203,D372),COUNTIF('Look Up Data'!$D$149:$D$203,AE372)),"YES","NO")</f>
        <v>NO</v>
      </c>
      <c r="F372" s="580"/>
      <c r="G372" s="581"/>
      <c r="H372" s="669" t="str">
        <f>IFERROR(INDEX('3 - Land Summary'!$G$21:$G$120,(MATCH(C372,'3 - Land Summary'!$C$21:$C$120,0))),"")</f>
        <v/>
      </c>
      <c r="I372" s="669" t="str">
        <f>IFERROR(INDEX('3 - Land Summary'!$I$21:$I$120,(MATCH(C372,'3 - Land Summary'!$C$21:$C$120,0))),"")</f>
        <v/>
      </c>
      <c r="J372" s="669" t="str">
        <f t="shared" si="16"/>
        <v/>
      </c>
      <c r="K372" s="670" t="str">
        <f t="shared" si="18"/>
        <v/>
      </c>
      <c r="L372" s="579"/>
      <c r="M372" s="579"/>
      <c r="N372" s="632"/>
      <c r="O372" s="582" t="str">
        <f>IFERROR(VLOOKUP(D372,'Species List'!$D$10:$E$46,2,FALSE)*J372,"")</f>
        <v/>
      </c>
      <c r="P372" s="583" t="str">
        <f>IFERROR(VLOOKUP(D372,'Species List'!$D$51:$E$89,2,FALSE)*J372,"")</f>
        <v/>
      </c>
      <c r="Q372" s="583" t="str">
        <f>IFERROR(VLOOKUP(D372,'Species List'!$D$95:$E$102,2,FALSE)*J372,"")</f>
        <v/>
      </c>
      <c r="R372" s="583" t="str">
        <f>IFERROR(VLOOKUP(D372,'Species List'!$I$10:$J$11,2,FALSE)*J372,"")</f>
        <v/>
      </c>
      <c r="S372" s="584" t="str">
        <f>IFERROR(VLOOKUP(D372,'Species List'!$I$16:$J$61,2,FALSE)*J372,"")</f>
        <v/>
      </c>
      <c r="T372" s="584" t="str">
        <f>IFERROR(VLOOKUP(D372,'Species List'!$I$66:$J$66,2,FALSE)*J372,"")</f>
        <v/>
      </c>
      <c r="U372" s="584" t="str">
        <f>IFERROR(VLOOKUP(D372,'Species List'!$I$71:$J$82,2,FALSE)*J372,"")</f>
        <v/>
      </c>
      <c r="V372" s="585">
        <f t="shared" si="17"/>
        <v>0</v>
      </c>
      <c r="W372" s="534"/>
      <c r="X372" s="534"/>
      <c r="Y372" s="534"/>
      <c r="Z372" s="534"/>
      <c r="AA372" s="534"/>
      <c r="AB372" s="534"/>
      <c r="AC372" s="659" t="str">
        <f>IFERROR(INDEX('3 - Land Summary'!$B$21:$B$120,(MATCH(AD372,'3 - Land Summary'!$C$21:$C$120,0))),"")</f>
        <v/>
      </c>
      <c r="AD372" s="629"/>
      <c r="AE372" s="586"/>
      <c r="AF372" s="587"/>
      <c r="AG372" s="586"/>
    </row>
    <row r="373" spans="2:33" ht="30" customHeight="1" x14ac:dyDescent="0.2">
      <c r="B373" s="668" t="str">
        <f>IFERROR(INDEX('3 - Land Summary'!$B$21:$B$120,(MATCH('4 - Species Breakdown'!$V373,'3 - Land Summary'!$C$21:$C$120,0))),"")</f>
        <v/>
      </c>
      <c r="C373" s="632"/>
      <c r="D373" s="579"/>
      <c r="E373" s="676" t="str">
        <f>IF(OR(COUNTIF('Look Up Data'!$D$149:$D$203,D373),COUNTIF('Look Up Data'!$D$149:$D$203,AE373)),"YES","NO")</f>
        <v>NO</v>
      </c>
      <c r="F373" s="580"/>
      <c r="G373" s="581"/>
      <c r="H373" s="669" t="str">
        <f>IFERROR(INDEX('3 - Land Summary'!$G$21:$G$120,(MATCH(C373,'3 - Land Summary'!$C$21:$C$120,0))),"")</f>
        <v/>
      </c>
      <c r="I373" s="669" t="str">
        <f>IFERROR(INDEX('3 - Land Summary'!$I$21:$I$120,(MATCH(C373,'3 - Land Summary'!$C$21:$C$120,0))),"")</f>
        <v/>
      </c>
      <c r="J373" s="669" t="str">
        <f t="shared" si="16"/>
        <v/>
      </c>
      <c r="K373" s="670" t="str">
        <f t="shared" si="18"/>
        <v/>
      </c>
      <c r="L373" s="579"/>
      <c r="M373" s="579"/>
      <c r="N373" s="632"/>
      <c r="O373" s="582" t="str">
        <f>IFERROR(VLOOKUP(D373,'Species List'!$D$10:$E$46,2,FALSE)*J373,"")</f>
        <v/>
      </c>
      <c r="P373" s="583" t="str">
        <f>IFERROR(VLOOKUP(D373,'Species List'!$D$51:$E$89,2,FALSE)*J373,"")</f>
        <v/>
      </c>
      <c r="Q373" s="583" t="str">
        <f>IFERROR(VLOOKUP(D373,'Species List'!$D$95:$E$102,2,FALSE)*J373,"")</f>
        <v/>
      </c>
      <c r="R373" s="583" t="str">
        <f>IFERROR(VLOOKUP(D373,'Species List'!$I$10:$J$11,2,FALSE)*J373,"")</f>
        <v/>
      </c>
      <c r="S373" s="584" t="str">
        <f>IFERROR(VLOOKUP(D373,'Species List'!$I$16:$J$61,2,FALSE)*J373,"")</f>
        <v/>
      </c>
      <c r="T373" s="584" t="str">
        <f>IFERROR(VLOOKUP(D373,'Species List'!$I$66:$J$66,2,FALSE)*J373,"")</f>
        <v/>
      </c>
      <c r="U373" s="584" t="str">
        <f>IFERROR(VLOOKUP(D373,'Species List'!$I$71:$J$82,2,FALSE)*J373,"")</f>
        <v/>
      </c>
      <c r="V373" s="585">
        <f t="shared" si="17"/>
        <v>0</v>
      </c>
      <c r="W373" s="534"/>
      <c r="X373" s="534"/>
      <c r="Y373" s="534"/>
      <c r="Z373" s="534"/>
      <c r="AA373" s="534"/>
      <c r="AB373" s="534"/>
      <c r="AC373" s="659" t="str">
        <f>IFERROR(INDEX('3 - Land Summary'!$B$21:$B$120,(MATCH(AD373,'3 - Land Summary'!$C$21:$C$120,0))),"")</f>
        <v/>
      </c>
      <c r="AD373" s="629"/>
      <c r="AE373" s="586"/>
      <c r="AF373" s="587"/>
      <c r="AG373" s="586"/>
    </row>
    <row r="374" spans="2:33" ht="30" customHeight="1" x14ac:dyDescent="0.2">
      <c r="B374" s="668" t="str">
        <f>IFERROR(INDEX('3 - Land Summary'!$B$21:$B$120,(MATCH('4 - Species Breakdown'!$V374,'3 - Land Summary'!$C$21:$C$120,0))),"")</f>
        <v/>
      </c>
      <c r="C374" s="632"/>
      <c r="D374" s="579"/>
      <c r="E374" s="676" t="str">
        <f>IF(OR(COUNTIF('Look Up Data'!$D$149:$D$203,D374),COUNTIF('Look Up Data'!$D$149:$D$203,AE374)),"YES","NO")</f>
        <v>NO</v>
      </c>
      <c r="F374" s="580"/>
      <c r="G374" s="581"/>
      <c r="H374" s="669" t="str">
        <f>IFERROR(INDEX('3 - Land Summary'!$G$21:$G$120,(MATCH(C374,'3 - Land Summary'!$C$21:$C$120,0))),"")</f>
        <v/>
      </c>
      <c r="I374" s="669" t="str">
        <f>IFERROR(INDEX('3 - Land Summary'!$I$21:$I$120,(MATCH(C374,'3 - Land Summary'!$C$21:$C$120,0))),"")</f>
        <v/>
      </c>
      <c r="J374" s="669" t="str">
        <f t="shared" si="16"/>
        <v/>
      </c>
      <c r="K374" s="670" t="str">
        <f t="shared" si="18"/>
        <v/>
      </c>
      <c r="L374" s="579"/>
      <c r="M374" s="579"/>
      <c r="N374" s="632"/>
      <c r="O374" s="582" t="str">
        <f>IFERROR(VLOOKUP(D374,'Species List'!$D$10:$E$46,2,FALSE)*J374,"")</f>
        <v/>
      </c>
      <c r="P374" s="583" t="str">
        <f>IFERROR(VLOOKUP(D374,'Species List'!$D$51:$E$89,2,FALSE)*J374,"")</f>
        <v/>
      </c>
      <c r="Q374" s="583" t="str">
        <f>IFERROR(VLOOKUP(D374,'Species List'!$D$95:$E$102,2,FALSE)*J374,"")</f>
        <v/>
      </c>
      <c r="R374" s="583" t="str">
        <f>IFERROR(VLOOKUP(D374,'Species List'!$I$10:$J$11,2,FALSE)*J374,"")</f>
        <v/>
      </c>
      <c r="S374" s="584" t="str">
        <f>IFERROR(VLOOKUP(D374,'Species List'!$I$16:$J$61,2,FALSE)*J374,"")</f>
        <v/>
      </c>
      <c r="T374" s="584" t="str">
        <f>IFERROR(VLOOKUP(D374,'Species List'!$I$66:$J$66,2,FALSE)*J374,"")</f>
        <v/>
      </c>
      <c r="U374" s="584" t="str">
        <f>IFERROR(VLOOKUP(D374,'Species List'!$I$71:$J$82,2,FALSE)*J374,"")</f>
        <v/>
      </c>
      <c r="V374" s="585">
        <f t="shared" si="17"/>
        <v>0</v>
      </c>
      <c r="W374" s="534"/>
      <c r="X374" s="534"/>
      <c r="Y374" s="534"/>
      <c r="Z374" s="534"/>
      <c r="AA374" s="534"/>
      <c r="AB374" s="534"/>
      <c r="AC374" s="659" t="str">
        <f>IFERROR(INDEX('3 - Land Summary'!$B$21:$B$120,(MATCH(AD374,'3 - Land Summary'!$C$21:$C$120,0))),"")</f>
        <v/>
      </c>
      <c r="AD374" s="629"/>
      <c r="AE374" s="586"/>
      <c r="AF374" s="587"/>
      <c r="AG374" s="586"/>
    </row>
    <row r="375" spans="2:33" ht="30" customHeight="1" x14ac:dyDescent="0.2">
      <c r="B375" s="668" t="str">
        <f>IFERROR(INDEX('3 - Land Summary'!$B$21:$B$120,(MATCH('4 - Species Breakdown'!$V375,'3 - Land Summary'!$C$21:$C$120,0))),"")</f>
        <v/>
      </c>
      <c r="C375" s="632"/>
      <c r="D375" s="579"/>
      <c r="E375" s="676" t="str">
        <f>IF(OR(COUNTIF('Look Up Data'!$D$149:$D$203,D375),COUNTIF('Look Up Data'!$D$149:$D$203,AE375)),"YES","NO")</f>
        <v>NO</v>
      </c>
      <c r="F375" s="580"/>
      <c r="G375" s="581"/>
      <c r="H375" s="669" t="str">
        <f>IFERROR(INDEX('3 - Land Summary'!$G$21:$G$120,(MATCH(C375,'3 - Land Summary'!$C$21:$C$120,0))),"")</f>
        <v/>
      </c>
      <c r="I375" s="669" t="str">
        <f>IFERROR(INDEX('3 - Land Summary'!$I$21:$I$120,(MATCH(C375,'3 - Land Summary'!$C$21:$C$120,0))),"")</f>
        <v/>
      </c>
      <c r="J375" s="669" t="str">
        <f t="shared" si="16"/>
        <v/>
      </c>
      <c r="K375" s="670" t="str">
        <f t="shared" si="18"/>
        <v/>
      </c>
      <c r="L375" s="579"/>
      <c r="M375" s="579"/>
      <c r="N375" s="632"/>
      <c r="O375" s="582" t="str">
        <f>IFERROR(VLOOKUP(D375,'Species List'!$D$10:$E$46,2,FALSE)*J375,"")</f>
        <v/>
      </c>
      <c r="P375" s="583" t="str">
        <f>IFERROR(VLOOKUP(D375,'Species List'!$D$51:$E$89,2,FALSE)*J375,"")</f>
        <v/>
      </c>
      <c r="Q375" s="583" t="str">
        <f>IFERROR(VLOOKUP(D375,'Species List'!$D$95:$E$102,2,FALSE)*J375,"")</f>
        <v/>
      </c>
      <c r="R375" s="583" t="str">
        <f>IFERROR(VLOOKUP(D375,'Species List'!$I$10:$J$11,2,FALSE)*J375,"")</f>
        <v/>
      </c>
      <c r="S375" s="584" t="str">
        <f>IFERROR(VLOOKUP(D375,'Species List'!$I$16:$J$61,2,FALSE)*J375,"")</f>
        <v/>
      </c>
      <c r="T375" s="584" t="str">
        <f>IFERROR(VLOOKUP(D375,'Species List'!$I$66:$J$66,2,FALSE)*J375,"")</f>
        <v/>
      </c>
      <c r="U375" s="584" t="str">
        <f>IFERROR(VLOOKUP(D375,'Species List'!$I$71:$J$82,2,FALSE)*J375,"")</f>
        <v/>
      </c>
      <c r="V375" s="585">
        <f t="shared" si="17"/>
        <v>0</v>
      </c>
      <c r="W375" s="534"/>
      <c r="X375" s="534"/>
      <c r="Y375" s="534"/>
      <c r="Z375" s="534"/>
      <c r="AA375" s="534"/>
      <c r="AB375" s="534"/>
      <c r="AC375" s="659" t="str">
        <f>IFERROR(INDEX('3 - Land Summary'!$B$21:$B$120,(MATCH(AD375,'3 - Land Summary'!$C$21:$C$120,0))),"")</f>
        <v/>
      </c>
      <c r="AD375" s="629"/>
      <c r="AE375" s="586"/>
      <c r="AF375" s="587"/>
      <c r="AG375" s="586"/>
    </row>
    <row r="376" spans="2:33" ht="30" customHeight="1" x14ac:dyDescent="0.2">
      <c r="B376" s="668" t="str">
        <f>IFERROR(INDEX('3 - Land Summary'!$B$21:$B$120,(MATCH('4 - Species Breakdown'!$V376,'3 - Land Summary'!$C$21:$C$120,0))),"")</f>
        <v/>
      </c>
      <c r="C376" s="632"/>
      <c r="D376" s="579"/>
      <c r="E376" s="676" t="str">
        <f>IF(OR(COUNTIF('Look Up Data'!$D$149:$D$203,D376),COUNTIF('Look Up Data'!$D$149:$D$203,AE376)),"YES","NO")</f>
        <v>NO</v>
      </c>
      <c r="F376" s="580"/>
      <c r="G376" s="581"/>
      <c r="H376" s="669" t="str">
        <f>IFERROR(INDEX('3 - Land Summary'!$G$21:$G$120,(MATCH(C376,'3 - Land Summary'!$C$21:$C$120,0))),"")</f>
        <v/>
      </c>
      <c r="I376" s="669" t="str">
        <f>IFERROR(INDEX('3 - Land Summary'!$I$21:$I$120,(MATCH(C376,'3 - Land Summary'!$C$21:$C$120,0))),"")</f>
        <v/>
      </c>
      <c r="J376" s="669" t="str">
        <f t="shared" si="16"/>
        <v/>
      </c>
      <c r="K376" s="670" t="str">
        <f t="shared" si="18"/>
        <v/>
      </c>
      <c r="L376" s="579"/>
      <c r="M376" s="579"/>
      <c r="N376" s="632"/>
      <c r="O376" s="582" t="str">
        <f>IFERROR(VLOOKUP(D376,'Species List'!$D$10:$E$46,2,FALSE)*J376,"")</f>
        <v/>
      </c>
      <c r="P376" s="583" t="str">
        <f>IFERROR(VLOOKUP(D376,'Species List'!$D$51:$E$89,2,FALSE)*J376,"")</f>
        <v/>
      </c>
      <c r="Q376" s="583" t="str">
        <f>IFERROR(VLOOKUP(D376,'Species List'!$D$95:$E$102,2,FALSE)*J376,"")</f>
        <v/>
      </c>
      <c r="R376" s="583" t="str">
        <f>IFERROR(VLOOKUP(D376,'Species List'!$I$10:$J$11,2,FALSE)*J376,"")</f>
        <v/>
      </c>
      <c r="S376" s="584" t="str">
        <f>IFERROR(VLOOKUP(D376,'Species List'!$I$16:$J$61,2,FALSE)*J376,"")</f>
        <v/>
      </c>
      <c r="T376" s="584" t="str">
        <f>IFERROR(VLOOKUP(D376,'Species List'!$I$66:$J$66,2,FALSE)*J376,"")</f>
        <v/>
      </c>
      <c r="U376" s="584" t="str">
        <f>IFERROR(VLOOKUP(D376,'Species List'!$I$71:$J$82,2,FALSE)*J376,"")</f>
        <v/>
      </c>
      <c r="V376" s="585">
        <f t="shared" si="17"/>
        <v>0</v>
      </c>
      <c r="W376" s="534"/>
      <c r="X376" s="534"/>
      <c r="Y376" s="534"/>
      <c r="Z376" s="534"/>
      <c r="AA376" s="534"/>
      <c r="AB376" s="534"/>
      <c r="AC376" s="659" t="str">
        <f>IFERROR(INDEX('3 - Land Summary'!$B$21:$B$120,(MATCH(AD376,'3 - Land Summary'!$C$21:$C$120,0))),"")</f>
        <v/>
      </c>
      <c r="AD376" s="629"/>
      <c r="AE376" s="586"/>
      <c r="AF376" s="587"/>
      <c r="AG376" s="586"/>
    </row>
    <row r="377" spans="2:33" ht="30" customHeight="1" x14ac:dyDescent="0.2">
      <c r="B377" s="668" t="str">
        <f>IFERROR(INDEX('3 - Land Summary'!$B$21:$B$120,(MATCH('4 - Species Breakdown'!$V377,'3 - Land Summary'!$C$21:$C$120,0))),"")</f>
        <v/>
      </c>
      <c r="C377" s="632"/>
      <c r="D377" s="579"/>
      <c r="E377" s="676" t="str">
        <f>IF(OR(COUNTIF('Look Up Data'!$D$149:$D$203,D377),COUNTIF('Look Up Data'!$D$149:$D$203,AE377)),"YES","NO")</f>
        <v>NO</v>
      </c>
      <c r="F377" s="580"/>
      <c r="G377" s="581"/>
      <c r="H377" s="669" t="str">
        <f>IFERROR(INDEX('3 - Land Summary'!$G$21:$G$120,(MATCH(C377,'3 - Land Summary'!$C$21:$C$120,0))),"")</f>
        <v/>
      </c>
      <c r="I377" s="669" t="str">
        <f>IFERROR(INDEX('3 - Land Summary'!$I$21:$I$120,(MATCH(C377,'3 - Land Summary'!$C$21:$C$120,0))),"")</f>
        <v/>
      </c>
      <c r="J377" s="669" t="str">
        <f t="shared" si="16"/>
        <v/>
      </c>
      <c r="K377" s="670" t="str">
        <f t="shared" si="18"/>
        <v/>
      </c>
      <c r="L377" s="579"/>
      <c r="M377" s="579"/>
      <c r="N377" s="632"/>
      <c r="O377" s="582" t="str">
        <f>IFERROR(VLOOKUP(D377,'Species List'!$D$10:$E$46,2,FALSE)*J377,"")</f>
        <v/>
      </c>
      <c r="P377" s="583" t="str">
        <f>IFERROR(VLOOKUP(D377,'Species List'!$D$51:$E$89,2,FALSE)*J377,"")</f>
        <v/>
      </c>
      <c r="Q377" s="583" t="str">
        <f>IFERROR(VLOOKUP(D377,'Species List'!$D$95:$E$102,2,FALSE)*J377,"")</f>
        <v/>
      </c>
      <c r="R377" s="583" t="str">
        <f>IFERROR(VLOOKUP(D377,'Species List'!$I$10:$J$11,2,FALSE)*J377,"")</f>
        <v/>
      </c>
      <c r="S377" s="584" t="str">
        <f>IFERROR(VLOOKUP(D377,'Species List'!$I$16:$J$61,2,FALSE)*J377,"")</f>
        <v/>
      </c>
      <c r="T377" s="584" t="str">
        <f>IFERROR(VLOOKUP(D377,'Species List'!$I$66:$J$66,2,FALSE)*J377,"")</f>
        <v/>
      </c>
      <c r="U377" s="584" t="str">
        <f>IFERROR(VLOOKUP(D377,'Species List'!$I$71:$J$82,2,FALSE)*J377,"")</f>
        <v/>
      </c>
      <c r="V377" s="585">
        <f t="shared" si="17"/>
        <v>0</v>
      </c>
      <c r="W377" s="534"/>
      <c r="X377" s="534"/>
      <c r="Y377" s="534"/>
      <c r="Z377" s="534"/>
      <c r="AA377" s="534"/>
      <c r="AB377" s="534"/>
      <c r="AC377" s="659" t="str">
        <f>IFERROR(INDEX('3 - Land Summary'!$B$21:$B$120,(MATCH(AD377,'3 - Land Summary'!$C$21:$C$120,0))),"")</f>
        <v/>
      </c>
      <c r="AD377" s="629"/>
      <c r="AE377" s="586"/>
      <c r="AF377" s="587"/>
      <c r="AG377" s="586"/>
    </row>
    <row r="378" spans="2:33" ht="30" customHeight="1" x14ac:dyDescent="0.2">
      <c r="B378" s="668" t="str">
        <f>IFERROR(INDEX('3 - Land Summary'!$B$21:$B$120,(MATCH('4 - Species Breakdown'!$V378,'3 - Land Summary'!$C$21:$C$120,0))),"")</f>
        <v/>
      </c>
      <c r="C378" s="632"/>
      <c r="D378" s="579"/>
      <c r="E378" s="676" t="str">
        <f>IF(OR(COUNTIF('Look Up Data'!$D$149:$D$203,D378),COUNTIF('Look Up Data'!$D$149:$D$203,AE378)),"YES","NO")</f>
        <v>NO</v>
      </c>
      <c r="F378" s="580"/>
      <c r="G378" s="581"/>
      <c r="H378" s="669" t="str">
        <f>IFERROR(INDEX('3 - Land Summary'!$G$21:$G$120,(MATCH(C378,'3 - Land Summary'!$C$21:$C$120,0))),"")</f>
        <v/>
      </c>
      <c r="I378" s="669" t="str">
        <f>IFERROR(INDEX('3 - Land Summary'!$I$21:$I$120,(MATCH(C378,'3 - Land Summary'!$C$21:$C$120,0))),"")</f>
        <v/>
      </c>
      <c r="J378" s="669" t="str">
        <f t="shared" si="16"/>
        <v/>
      </c>
      <c r="K378" s="670" t="str">
        <f t="shared" si="18"/>
        <v/>
      </c>
      <c r="L378" s="579"/>
      <c r="M378" s="579"/>
      <c r="N378" s="632"/>
      <c r="O378" s="582" t="str">
        <f>IFERROR(VLOOKUP(D378,'Species List'!$D$10:$E$46,2,FALSE)*J378,"")</f>
        <v/>
      </c>
      <c r="P378" s="583" t="str">
        <f>IFERROR(VLOOKUP(D378,'Species List'!$D$51:$E$89,2,FALSE)*J378,"")</f>
        <v/>
      </c>
      <c r="Q378" s="583" t="str">
        <f>IFERROR(VLOOKUP(D378,'Species List'!$D$95:$E$102,2,FALSE)*J378,"")</f>
        <v/>
      </c>
      <c r="R378" s="583" t="str">
        <f>IFERROR(VLOOKUP(D378,'Species List'!$I$10:$J$11,2,FALSE)*J378,"")</f>
        <v/>
      </c>
      <c r="S378" s="584" t="str">
        <f>IFERROR(VLOOKUP(D378,'Species List'!$I$16:$J$61,2,FALSE)*J378,"")</f>
        <v/>
      </c>
      <c r="T378" s="584" t="str">
        <f>IFERROR(VLOOKUP(D378,'Species List'!$I$66:$J$66,2,FALSE)*J378,"")</f>
        <v/>
      </c>
      <c r="U378" s="584" t="str">
        <f>IFERROR(VLOOKUP(D378,'Species List'!$I$71:$J$82,2,FALSE)*J378,"")</f>
        <v/>
      </c>
      <c r="V378" s="585">
        <f t="shared" si="17"/>
        <v>0</v>
      </c>
      <c r="W378" s="534"/>
      <c r="X378" s="534"/>
      <c r="Y378" s="534"/>
      <c r="Z378" s="534"/>
      <c r="AA378" s="534"/>
      <c r="AB378" s="534"/>
      <c r="AC378" s="659" t="str">
        <f>IFERROR(INDEX('3 - Land Summary'!$B$21:$B$120,(MATCH(AD378,'3 - Land Summary'!$C$21:$C$120,0))),"")</f>
        <v/>
      </c>
      <c r="AD378" s="629"/>
      <c r="AE378" s="586"/>
      <c r="AF378" s="587"/>
      <c r="AG378" s="586"/>
    </row>
    <row r="379" spans="2:33" ht="30" customHeight="1" x14ac:dyDescent="0.2">
      <c r="B379" s="668" t="str">
        <f>IFERROR(INDEX('3 - Land Summary'!$B$21:$B$120,(MATCH('4 - Species Breakdown'!$V379,'3 - Land Summary'!$C$21:$C$120,0))),"")</f>
        <v/>
      </c>
      <c r="C379" s="632"/>
      <c r="D379" s="579"/>
      <c r="E379" s="676" t="str">
        <f>IF(OR(COUNTIF('Look Up Data'!$D$149:$D$203,D379),COUNTIF('Look Up Data'!$D$149:$D$203,AE379)),"YES","NO")</f>
        <v>NO</v>
      </c>
      <c r="F379" s="580"/>
      <c r="G379" s="581"/>
      <c r="H379" s="669" t="str">
        <f>IFERROR(INDEX('3 - Land Summary'!$G$21:$G$120,(MATCH(C379,'3 - Land Summary'!$C$21:$C$120,0))),"")</f>
        <v/>
      </c>
      <c r="I379" s="669" t="str">
        <f>IFERROR(INDEX('3 - Land Summary'!$I$21:$I$120,(MATCH(C379,'3 - Land Summary'!$C$21:$C$120,0))),"")</f>
        <v/>
      </c>
      <c r="J379" s="669" t="str">
        <f t="shared" si="16"/>
        <v/>
      </c>
      <c r="K379" s="670" t="str">
        <f t="shared" si="18"/>
        <v/>
      </c>
      <c r="L379" s="579"/>
      <c r="M379" s="579"/>
      <c r="N379" s="632"/>
      <c r="O379" s="582" t="str">
        <f>IFERROR(VLOOKUP(D379,'Species List'!$D$10:$E$46,2,FALSE)*J379,"")</f>
        <v/>
      </c>
      <c r="P379" s="583" t="str">
        <f>IFERROR(VLOOKUP(D379,'Species List'!$D$51:$E$89,2,FALSE)*J379,"")</f>
        <v/>
      </c>
      <c r="Q379" s="583" t="str">
        <f>IFERROR(VLOOKUP(D379,'Species List'!$D$95:$E$102,2,FALSE)*J379,"")</f>
        <v/>
      </c>
      <c r="R379" s="583" t="str">
        <f>IFERROR(VLOOKUP(D379,'Species List'!$I$10:$J$11,2,FALSE)*J379,"")</f>
        <v/>
      </c>
      <c r="S379" s="584" t="str">
        <f>IFERROR(VLOOKUP(D379,'Species List'!$I$16:$J$61,2,FALSE)*J379,"")</f>
        <v/>
      </c>
      <c r="T379" s="584" t="str">
        <f>IFERROR(VLOOKUP(D379,'Species List'!$I$66:$J$66,2,FALSE)*J379,"")</f>
        <v/>
      </c>
      <c r="U379" s="584" t="str">
        <f>IFERROR(VLOOKUP(D379,'Species List'!$I$71:$J$82,2,FALSE)*J379,"")</f>
        <v/>
      </c>
      <c r="V379" s="585">
        <f t="shared" si="17"/>
        <v>0</v>
      </c>
      <c r="W379" s="534"/>
      <c r="X379" s="534"/>
      <c r="Y379" s="534"/>
      <c r="Z379" s="534"/>
      <c r="AA379" s="534"/>
      <c r="AB379" s="534"/>
      <c r="AC379" s="659" t="str">
        <f>IFERROR(INDEX('3 - Land Summary'!$B$21:$B$120,(MATCH(AD379,'3 - Land Summary'!$C$21:$C$120,0))),"")</f>
        <v/>
      </c>
      <c r="AD379" s="629"/>
      <c r="AE379" s="586"/>
      <c r="AF379" s="587"/>
      <c r="AG379" s="586"/>
    </row>
    <row r="380" spans="2:33" ht="30" customHeight="1" x14ac:dyDescent="0.2">
      <c r="B380" s="668" t="str">
        <f>IFERROR(INDEX('3 - Land Summary'!$B$21:$B$120,(MATCH('4 - Species Breakdown'!$V380,'3 - Land Summary'!$C$21:$C$120,0))),"")</f>
        <v/>
      </c>
      <c r="C380" s="632"/>
      <c r="D380" s="579"/>
      <c r="E380" s="676" t="str">
        <f>IF(OR(COUNTIF('Look Up Data'!$D$149:$D$203,D380),COUNTIF('Look Up Data'!$D$149:$D$203,AE380)),"YES","NO")</f>
        <v>NO</v>
      </c>
      <c r="F380" s="580"/>
      <c r="G380" s="581"/>
      <c r="H380" s="669" t="str">
        <f>IFERROR(INDEX('3 - Land Summary'!$G$21:$G$120,(MATCH(C380,'3 - Land Summary'!$C$21:$C$120,0))),"")</f>
        <v/>
      </c>
      <c r="I380" s="669" t="str">
        <f>IFERROR(INDEX('3 - Land Summary'!$I$21:$I$120,(MATCH(C380,'3 - Land Summary'!$C$21:$C$120,0))),"")</f>
        <v/>
      </c>
      <c r="J380" s="669" t="str">
        <f t="shared" si="16"/>
        <v/>
      </c>
      <c r="K380" s="670" t="str">
        <f t="shared" si="18"/>
        <v/>
      </c>
      <c r="L380" s="579"/>
      <c r="M380" s="579"/>
      <c r="N380" s="632"/>
      <c r="O380" s="582" t="str">
        <f>IFERROR(VLOOKUP(D380,'Species List'!$D$10:$E$46,2,FALSE)*J380,"")</f>
        <v/>
      </c>
      <c r="P380" s="583" t="str">
        <f>IFERROR(VLOOKUP(D380,'Species List'!$D$51:$E$89,2,FALSE)*J380,"")</f>
        <v/>
      </c>
      <c r="Q380" s="583" t="str">
        <f>IFERROR(VLOOKUP(D380,'Species List'!$D$95:$E$102,2,FALSE)*J380,"")</f>
        <v/>
      </c>
      <c r="R380" s="583" t="str">
        <f>IFERROR(VLOOKUP(D380,'Species List'!$I$10:$J$11,2,FALSE)*J380,"")</f>
        <v/>
      </c>
      <c r="S380" s="584" t="str">
        <f>IFERROR(VLOOKUP(D380,'Species List'!$I$16:$J$61,2,FALSE)*J380,"")</f>
        <v/>
      </c>
      <c r="T380" s="584" t="str">
        <f>IFERROR(VLOOKUP(D380,'Species List'!$I$66:$J$66,2,FALSE)*J380,"")</f>
        <v/>
      </c>
      <c r="U380" s="584" t="str">
        <f>IFERROR(VLOOKUP(D380,'Species List'!$I$71:$J$82,2,FALSE)*J380,"")</f>
        <v/>
      </c>
      <c r="V380" s="585">
        <f t="shared" si="17"/>
        <v>0</v>
      </c>
      <c r="W380" s="534"/>
      <c r="X380" s="534"/>
      <c r="Y380" s="534"/>
      <c r="Z380" s="534"/>
      <c r="AA380" s="534"/>
      <c r="AB380" s="534"/>
      <c r="AC380" s="659" t="str">
        <f>IFERROR(INDEX('3 - Land Summary'!$B$21:$B$120,(MATCH(AD380,'3 - Land Summary'!$C$21:$C$120,0))),"")</f>
        <v/>
      </c>
      <c r="AD380" s="629"/>
      <c r="AE380" s="586"/>
      <c r="AF380" s="587"/>
      <c r="AG380" s="586"/>
    </row>
    <row r="381" spans="2:33" ht="30" customHeight="1" x14ac:dyDescent="0.2">
      <c r="B381" s="668" t="str">
        <f>IFERROR(INDEX('3 - Land Summary'!$B$21:$B$120,(MATCH('4 - Species Breakdown'!$V381,'3 - Land Summary'!$C$21:$C$120,0))),"")</f>
        <v/>
      </c>
      <c r="C381" s="632"/>
      <c r="D381" s="579"/>
      <c r="E381" s="676" t="str">
        <f>IF(OR(COUNTIF('Look Up Data'!$D$149:$D$203,D381),COUNTIF('Look Up Data'!$D$149:$D$203,AE381)),"YES","NO")</f>
        <v>NO</v>
      </c>
      <c r="F381" s="580"/>
      <c r="G381" s="581"/>
      <c r="H381" s="669" t="str">
        <f>IFERROR(INDEX('3 - Land Summary'!$G$21:$G$120,(MATCH(C381,'3 - Land Summary'!$C$21:$C$120,0))),"")</f>
        <v/>
      </c>
      <c r="I381" s="669" t="str">
        <f>IFERROR(INDEX('3 - Land Summary'!$I$21:$I$120,(MATCH(C381,'3 - Land Summary'!$C$21:$C$120,0))),"")</f>
        <v/>
      </c>
      <c r="J381" s="669" t="str">
        <f t="shared" si="16"/>
        <v/>
      </c>
      <c r="K381" s="670" t="str">
        <f t="shared" si="18"/>
        <v/>
      </c>
      <c r="L381" s="579"/>
      <c r="M381" s="579"/>
      <c r="N381" s="632"/>
      <c r="O381" s="582" t="str">
        <f>IFERROR(VLOOKUP(D381,'Species List'!$D$10:$E$46,2,FALSE)*J381,"")</f>
        <v/>
      </c>
      <c r="P381" s="583" t="str">
        <f>IFERROR(VLOOKUP(D381,'Species List'!$D$51:$E$89,2,FALSE)*J381,"")</f>
        <v/>
      </c>
      <c r="Q381" s="583" t="str">
        <f>IFERROR(VLOOKUP(D381,'Species List'!$D$95:$E$102,2,FALSE)*J381,"")</f>
        <v/>
      </c>
      <c r="R381" s="583" t="str">
        <f>IFERROR(VLOOKUP(D381,'Species List'!$I$10:$J$11,2,FALSE)*J381,"")</f>
        <v/>
      </c>
      <c r="S381" s="584" t="str">
        <f>IFERROR(VLOOKUP(D381,'Species List'!$I$16:$J$61,2,FALSE)*J381,"")</f>
        <v/>
      </c>
      <c r="T381" s="584" t="str">
        <f>IFERROR(VLOOKUP(D381,'Species List'!$I$66:$J$66,2,FALSE)*J381,"")</f>
        <v/>
      </c>
      <c r="U381" s="584" t="str">
        <f>IFERROR(VLOOKUP(D381,'Species List'!$I$71:$J$82,2,FALSE)*J381,"")</f>
        <v/>
      </c>
      <c r="V381" s="585">
        <f t="shared" si="17"/>
        <v>0</v>
      </c>
      <c r="W381" s="534"/>
      <c r="X381" s="534"/>
      <c r="Y381" s="534"/>
      <c r="Z381" s="534"/>
      <c r="AA381" s="534"/>
      <c r="AB381" s="534"/>
      <c r="AC381" s="659" t="str">
        <f>IFERROR(INDEX('3 - Land Summary'!$B$21:$B$120,(MATCH(AD381,'3 - Land Summary'!$C$21:$C$120,0))),"")</f>
        <v/>
      </c>
      <c r="AD381" s="629"/>
      <c r="AE381" s="586"/>
      <c r="AF381" s="587"/>
      <c r="AG381" s="586"/>
    </row>
    <row r="382" spans="2:33" ht="30" customHeight="1" x14ac:dyDescent="0.2">
      <c r="B382" s="668" t="str">
        <f>IFERROR(INDEX('3 - Land Summary'!$B$21:$B$120,(MATCH('4 - Species Breakdown'!$V382,'3 - Land Summary'!$C$21:$C$120,0))),"")</f>
        <v/>
      </c>
      <c r="C382" s="632"/>
      <c r="D382" s="579"/>
      <c r="E382" s="676" t="str">
        <f>IF(OR(COUNTIF('Look Up Data'!$D$149:$D$203,D382),COUNTIF('Look Up Data'!$D$149:$D$203,AE382)),"YES","NO")</f>
        <v>NO</v>
      </c>
      <c r="F382" s="580"/>
      <c r="G382" s="581"/>
      <c r="H382" s="669" t="str">
        <f>IFERROR(INDEX('3 - Land Summary'!$G$21:$G$120,(MATCH(C382,'3 - Land Summary'!$C$21:$C$120,0))),"")</f>
        <v/>
      </c>
      <c r="I382" s="669" t="str">
        <f>IFERROR(INDEX('3 - Land Summary'!$I$21:$I$120,(MATCH(C382,'3 - Land Summary'!$C$21:$C$120,0))),"")</f>
        <v/>
      </c>
      <c r="J382" s="669" t="str">
        <f t="shared" si="16"/>
        <v/>
      </c>
      <c r="K382" s="670" t="str">
        <f t="shared" si="18"/>
        <v/>
      </c>
      <c r="L382" s="579"/>
      <c r="M382" s="579"/>
      <c r="N382" s="632"/>
      <c r="O382" s="582" t="str">
        <f>IFERROR(VLOOKUP(D382,'Species List'!$D$10:$E$46,2,FALSE)*J382,"")</f>
        <v/>
      </c>
      <c r="P382" s="583" t="str">
        <f>IFERROR(VLOOKUP(D382,'Species List'!$D$51:$E$89,2,FALSE)*J382,"")</f>
        <v/>
      </c>
      <c r="Q382" s="583" t="str">
        <f>IFERROR(VLOOKUP(D382,'Species List'!$D$95:$E$102,2,FALSE)*J382,"")</f>
        <v/>
      </c>
      <c r="R382" s="583" t="str">
        <f>IFERROR(VLOOKUP(D382,'Species List'!$I$10:$J$11,2,FALSE)*J382,"")</f>
        <v/>
      </c>
      <c r="S382" s="584" t="str">
        <f>IFERROR(VLOOKUP(D382,'Species List'!$I$16:$J$61,2,FALSE)*J382,"")</f>
        <v/>
      </c>
      <c r="T382" s="584" t="str">
        <f>IFERROR(VLOOKUP(D382,'Species List'!$I$66:$J$66,2,FALSE)*J382,"")</f>
        <v/>
      </c>
      <c r="U382" s="584" t="str">
        <f>IFERROR(VLOOKUP(D382,'Species List'!$I$71:$J$82,2,FALSE)*J382,"")</f>
        <v/>
      </c>
      <c r="V382" s="585">
        <f t="shared" si="17"/>
        <v>0</v>
      </c>
      <c r="W382" s="534"/>
      <c r="X382" s="534"/>
      <c r="Y382" s="534"/>
      <c r="Z382" s="534"/>
      <c r="AA382" s="534"/>
      <c r="AB382" s="534"/>
      <c r="AC382" s="659" t="str">
        <f>IFERROR(INDEX('3 - Land Summary'!$B$21:$B$120,(MATCH(AD382,'3 - Land Summary'!$C$21:$C$120,0))),"")</f>
        <v/>
      </c>
      <c r="AD382" s="629"/>
      <c r="AE382" s="586"/>
      <c r="AF382" s="587"/>
      <c r="AG382" s="586"/>
    </row>
    <row r="383" spans="2:33" ht="30" customHeight="1" x14ac:dyDescent="0.2">
      <c r="B383" s="668" t="str">
        <f>IFERROR(INDEX('3 - Land Summary'!$B$21:$B$120,(MATCH('4 - Species Breakdown'!$V383,'3 - Land Summary'!$C$21:$C$120,0))),"")</f>
        <v/>
      </c>
      <c r="C383" s="632"/>
      <c r="D383" s="579"/>
      <c r="E383" s="676" t="str">
        <f>IF(OR(COUNTIF('Look Up Data'!$D$149:$D$203,D383),COUNTIF('Look Up Data'!$D$149:$D$203,AE383)),"YES","NO")</f>
        <v>NO</v>
      </c>
      <c r="F383" s="580"/>
      <c r="G383" s="581"/>
      <c r="H383" s="669" t="str">
        <f>IFERROR(INDEX('3 - Land Summary'!$G$21:$G$120,(MATCH(C383,'3 - Land Summary'!$C$21:$C$120,0))),"")</f>
        <v/>
      </c>
      <c r="I383" s="669" t="str">
        <f>IFERROR(INDEX('3 - Land Summary'!$I$21:$I$120,(MATCH(C383,'3 - Land Summary'!$C$21:$C$120,0))),"")</f>
        <v/>
      </c>
      <c r="J383" s="669" t="str">
        <f t="shared" si="16"/>
        <v/>
      </c>
      <c r="K383" s="670" t="str">
        <f t="shared" si="18"/>
        <v/>
      </c>
      <c r="L383" s="579"/>
      <c r="M383" s="579"/>
      <c r="N383" s="632"/>
      <c r="O383" s="582" t="str">
        <f>IFERROR(VLOOKUP(D383,'Species List'!$D$10:$E$46,2,FALSE)*J383,"")</f>
        <v/>
      </c>
      <c r="P383" s="583" t="str">
        <f>IFERROR(VLOOKUP(D383,'Species List'!$D$51:$E$89,2,FALSE)*J383,"")</f>
        <v/>
      </c>
      <c r="Q383" s="583" t="str">
        <f>IFERROR(VLOOKUP(D383,'Species List'!$D$95:$E$102,2,FALSE)*J383,"")</f>
        <v/>
      </c>
      <c r="R383" s="583" t="str">
        <f>IFERROR(VLOOKUP(D383,'Species List'!$I$10:$J$11,2,FALSE)*J383,"")</f>
        <v/>
      </c>
      <c r="S383" s="584" t="str">
        <f>IFERROR(VLOOKUP(D383,'Species List'!$I$16:$J$61,2,FALSE)*J383,"")</f>
        <v/>
      </c>
      <c r="T383" s="584" t="str">
        <f>IFERROR(VLOOKUP(D383,'Species List'!$I$66:$J$66,2,FALSE)*J383,"")</f>
        <v/>
      </c>
      <c r="U383" s="584" t="str">
        <f>IFERROR(VLOOKUP(D383,'Species List'!$I$71:$J$82,2,FALSE)*J383,"")</f>
        <v/>
      </c>
      <c r="V383" s="585">
        <f t="shared" si="17"/>
        <v>0</v>
      </c>
      <c r="W383" s="534"/>
      <c r="X383" s="534"/>
      <c r="Y383" s="534"/>
      <c r="Z383" s="534"/>
      <c r="AA383" s="534"/>
      <c r="AB383" s="534"/>
      <c r="AC383" s="659" t="str">
        <f>IFERROR(INDEX('3 - Land Summary'!$B$21:$B$120,(MATCH(AD383,'3 - Land Summary'!$C$21:$C$120,0))),"")</f>
        <v/>
      </c>
      <c r="AD383" s="629"/>
      <c r="AE383" s="586"/>
      <c r="AF383" s="587"/>
      <c r="AG383" s="586"/>
    </row>
    <row r="384" spans="2:33" ht="30" customHeight="1" x14ac:dyDescent="0.2">
      <c r="B384" s="668" t="str">
        <f>IFERROR(INDEX('3 - Land Summary'!$B$21:$B$120,(MATCH('4 - Species Breakdown'!$V384,'3 - Land Summary'!$C$21:$C$120,0))),"")</f>
        <v/>
      </c>
      <c r="C384" s="632"/>
      <c r="D384" s="579"/>
      <c r="E384" s="676" t="str">
        <f>IF(OR(COUNTIF('Look Up Data'!$D$149:$D$203,D384),COUNTIF('Look Up Data'!$D$149:$D$203,AE384)),"YES","NO")</f>
        <v>NO</v>
      </c>
      <c r="F384" s="580"/>
      <c r="G384" s="581"/>
      <c r="H384" s="669" t="str">
        <f>IFERROR(INDEX('3 - Land Summary'!$G$21:$G$120,(MATCH(C384,'3 - Land Summary'!$C$21:$C$120,0))),"")</f>
        <v/>
      </c>
      <c r="I384" s="669" t="str">
        <f>IFERROR(INDEX('3 - Land Summary'!$I$21:$I$120,(MATCH(C384,'3 - Land Summary'!$C$21:$C$120,0))),"")</f>
        <v/>
      </c>
      <c r="J384" s="669" t="str">
        <f t="shared" si="16"/>
        <v/>
      </c>
      <c r="K384" s="670" t="str">
        <f t="shared" si="18"/>
        <v/>
      </c>
      <c r="L384" s="579"/>
      <c r="M384" s="579"/>
      <c r="N384" s="632"/>
      <c r="O384" s="582" t="str">
        <f>IFERROR(VLOOKUP(D384,'Species List'!$D$10:$E$46,2,FALSE)*J384,"")</f>
        <v/>
      </c>
      <c r="P384" s="583" t="str">
        <f>IFERROR(VLOOKUP(D384,'Species List'!$D$51:$E$89,2,FALSE)*J384,"")</f>
        <v/>
      </c>
      <c r="Q384" s="583" t="str">
        <f>IFERROR(VLOOKUP(D384,'Species List'!$D$95:$E$102,2,FALSE)*J384,"")</f>
        <v/>
      </c>
      <c r="R384" s="583" t="str">
        <f>IFERROR(VLOOKUP(D384,'Species List'!$I$10:$J$11,2,FALSE)*J384,"")</f>
        <v/>
      </c>
      <c r="S384" s="584" t="str">
        <f>IFERROR(VLOOKUP(D384,'Species List'!$I$16:$J$61,2,FALSE)*J384,"")</f>
        <v/>
      </c>
      <c r="T384" s="584" t="str">
        <f>IFERROR(VLOOKUP(D384,'Species List'!$I$66:$J$66,2,FALSE)*J384,"")</f>
        <v/>
      </c>
      <c r="U384" s="584" t="str">
        <f>IFERROR(VLOOKUP(D384,'Species List'!$I$71:$J$82,2,FALSE)*J384,"")</f>
        <v/>
      </c>
      <c r="V384" s="585">
        <f t="shared" si="17"/>
        <v>0</v>
      </c>
      <c r="W384" s="534"/>
      <c r="X384" s="534"/>
      <c r="Y384" s="534"/>
      <c r="Z384" s="534"/>
      <c r="AA384" s="534"/>
      <c r="AB384" s="534"/>
      <c r="AC384" s="659" t="str">
        <f>IFERROR(INDEX('3 - Land Summary'!$B$21:$B$120,(MATCH(AD384,'3 - Land Summary'!$C$21:$C$120,0))),"")</f>
        <v/>
      </c>
      <c r="AD384" s="629"/>
      <c r="AE384" s="586"/>
      <c r="AF384" s="587"/>
      <c r="AG384" s="586"/>
    </row>
    <row r="385" spans="2:33" ht="30" customHeight="1" x14ac:dyDescent="0.2">
      <c r="B385" s="668" t="str">
        <f>IFERROR(INDEX('3 - Land Summary'!$B$21:$B$120,(MATCH('4 - Species Breakdown'!$V385,'3 - Land Summary'!$C$21:$C$120,0))),"")</f>
        <v/>
      </c>
      <c r="C385" s="632"/>
      <c r="D385" s="579"/>
      <c r="E385" s="676" t="str">
        <f>IF(OR(COUNTIF('Look Up Data'!$D$149:$D$203,D385),COUNTIF('Look Up Data'!$D$149:$D$203,AE385)),"YES","NO")</f>
        <v>NO</v>
      </c>
      <c r="F385" s="580"/>
      <c r="G385" s="581"/>
      <c r="H385" s="669" t="str">
        <f>IFERROR(INDEX('3 - Land Summary'!$G$21:$G$120,(MATCH(C385,'3 - Land Summary'!$C$21:$C$120,0))),"")</f>
        <v/>
      </c>
      <c r="I385" s="669" t="str">
        <f>IFERROR(INDEX('3 - Land Summary'!$I$21:$I$120,(MATCH(C385,'3 - Land Summary'!$C$21:$C$120,0))),"")</f>
        <v/>
      </c>
      <c r="J385" s="669" t="str">
        <f t="shared" si="16"/>
        <v/>
      </c>
      <c r="K385" s="670" t="str">
        <f t="shared" si="18"/>
        <v/>
      </c>
      <c r="L385" s="579"/>
      <c r="M385" s="579"/>
      <c r="N385" s="632"/>
      <c r="O385" s="582" t="str">
        <f>IFERROR(VLOOKUP(D385,'Species List'!$D$10:$E$46,2,FALSE)*J385,"")</f>
        <v/>
      </c>
      <c r="P385" s="583" t="str">
        <f>IFERROR(VLOOKUP(D385,'Species List'!$D$51:$E$89,2,FALSE)*J385,"")</f>
        <v/>
      </c>
      <c r="Q385" s="583" t="str">
        <f>IFERROR(VLOOKUP(D385,'Species List'!$D$95:$E$102,2,FALSE)*J385,"")</f>
        <v/>
      </c>
      <c r="R385" s="583" t="str">
        <f>IFERROR(VLOOKUP(D385,'Species List'!$I$10:$J$11,2,FALSE)*J385,"")</f>
        <v/>
      </c>
      <c r="S385" s="584" t="str">
        <f>IFERROR(VLOOKUP(D385,'Species List'!$I$16:$J$61,2,FALSE)*J385,"")</f>
        <v/>
      </c>
      <c r="T385" s="584" t="str">
        <f>IFERROR(VLOOKUP(D385,'Species List'!$I$66:$J$66,2,FALSE)*J385,"")</f>
        <v/>
      </c>
      <c r="U385" s="584" t="str">
        <f>IFERROR(VLOOKUP(D385,'Species List'!$I$71:$J$82,2,FALSE)*J385,"")</f>
        <v/>
      </c>
      <c r="V385" s="585">
        <f t="shared" si="17"/>
        <v>0</v>
      </c>
      <c r="W385" s="534"/>
      <c r="X385" s="534"/>
      <c r="Y385" s="534"/>
      <c r="Z385" s="534"/>
      <c r="AA385" s="534"/>
      <c r="AB385" s="534"/>
      <c r="AC385" s="659" t="str">
        <f>IFERROR(INDEX('3 - Land Summary'!$B$21:$B$120,(MATCH(AD385,'3 - Land Summary'!$C$21:$C$120,0))),"")</f>
        <v/>
      </c>
      <c r="AD385" s="629"/>
      <c r="AE385" s="586"/>
      <c r="AF385" s="587"/>
      <c r="AG385" s="586"/>
    </row>
    <row r="386" spans="2:33" ht="30" customHeight="1" x14ac:dyDescent="0.2">
      <c r="B386" s="668" t="str">
        <f>IFERROR(INDEX('3 - Land Summary'!$B$21:$B$120,(MATCH('4 - Species Breakdown'!$V386,'3 - Land Summary'!$C$21:$C$120,0))),"")</f>
        <v/>
      </c>
      <c r="C386" s="632"/>
      <c r="D386" s="579"/>
      <c r="E386" s="676" t="str">
        <f>IF(OR(COUNTIF('Look Up Data'!$D$149:$D$203,D386),COUNTIF('Look Up Data'!$D$149:$D$203,AE386)),"YES","NO")</f>
        <v>NO</v>
      </c>
      <c r="F386" s="580"/>
      <c r="G386" s="581"/>
      <c r="H386" s="669" t="str">
        <f>IFERROR(INDEX('3 - Land Summary'!$G$21:$G$120,(MATCH(C386,'3 - Land Summary'!$C$21:$C$120,0))),"")</f>
        <v/>
      </c>
      <c r="I386" s="669" t="str">
        <f>IFERROR(INDEX('3 - Land Summary'!$I$21:$I$120,(MATCH(C386,'3 - Land Summary'!$C$21:$C$120,0))),"")</f>
        <v/>
      </c>
      <c r="J386" s="669" t="str">
        <f t="shared" si="16"/>
        <v/>
      </c>
      <c r="K386" s="670" t="str">
        <f t="shared" si="18"/>
        <v/>
      </c>
      <c r="L386" s="579"/>
      <c r="M386" s="579"/>
      <c r="N386" s="632"/>
      <c r="O386" s="582" t="str">
        <f>IFERROR(VLOOKUP(D386,'Species List'!$D$10:$E$46,2,FALSE)*J386,"")</f>
        <v/>
      </c>
      <c r="P386" s="583" t="str">
        <f>IFERROR(VLOOKUP(D386,'Species List'!$D$51:$E$89,2,FALSE)*J386,"")</f>
        <v/>
      </c>
      <c r="Q386" s="583" t="str">
        <f>IFERROR(VLOOKUP(D386,'Species List'!$D$95:$E$102,2,FALSE)*J386,"")</f>
        <v/>
      </c>
      <c r="R386" s="583" t="str">
        <f>IFERROR(VLOOKUP(D386,'Species List'!$I$10:$J$11,2,FALSE)*J386,"")</f>
        <v/>
      </c>
      <c r="S386" s="584" t="str">
        <f>IFERROR(VLOOKUP(D386,'Species List'!$I$16:$J$61,2,FALSE)*J386,"")</f>
        <v/>
      </c>
      <c r="T386" s="584" t="str">
        <f>IFERROR(VLOOKUP(D386,'Species List'!$I$66:$J$66,2,FALSE)*J386,"")</f>
        <v/>
      </c>
      <c r="U386" s="584" t="str">
        <f>IFERROR(VLOOKUP(D386,'Species List'!$I$71:$J$82,2,FALSE)*J386,"")</f>
        <v/>
      </c>
      <c r="V386" s="585">
        <f t="shared" si="17"/>
        <v>0</v>
      </c>
      <c r="W386" s="534"/>
      <c r="X386" s="534"/>
      <c r="Y386" s="534"/>
      <c r="Z386" s="534"/>
      <c r="AA386" s="534"/>
      <c r="AB386" s="534"/>
      <c r="AC386" s="659" t="str">
        <f>IFERROR(INDEX('3 - Land Summary'!$B$21:$B$120,(MATCH(AD386,'3 - Land Summary'!$C$21:$C$120,0))),"")</f>
        <v/>
      </c>
      <c r="AD386" s="629"/>
      <c r="AE386" s="586"/>
      <c r="AF386" s="587"/>
      <c r="AG386" s="586"/>
    </row>
    <row r="387" spans="2:33" ht="30" customHeight="1" x14ac:dyDescent="0.2">
      <c r="B387" s="668" t="str">
        <f>IFERROR(INDEX('3 - Land Summary'!$B$21:$B$120,(MATCH('4 - Species Breakdown'!$V387,'3 - Land Summary'!$C$21:$C$120,0))),"")</f>
        <v/>
      </c>
      <c r="C387" s="632"/>
      <c r="D387" s="579"/>
      <c r="E387" s="676" t="str">
        <f>IF(OR(COUNTIF('Look Up Data'!$D$149:$D$203,D387),COUNTIF('Look Up Data'!$D$149:$D$203,AE387)),"YES","NO")</f>
        <v>NO</v>
      </c>
      <c r="F387" s="580"/>
      <c r="G387" s="581"/>
      <c r="H387" s="669" t="str">
        <f>IFERROR(INDEX('3 - Land Summary'!$G$21:$G$120,(MATCH(C387,'3 - Land Summary'!$C$21:$C$120,0))),"")</f>
        <v/>
      </c>
      <c r="I387" s="669" t="str">
        <f>IFERROR(INDEX('3 - Land Summary'!$I$21:$I$120,(MATCH(C387,'3 - Land Summary'!$C$21:$C$120,0))),"")</f>
        <v/>
      </c>
      <c r="J387" s="669" t="str">
        <f t="shared" si="16"/>
        <v/>
      </c>
      <c r="K387" s="670" t="str">
        <f t="shared" si="18"/>
        <v/>
      </c>
      <c r="L387" s="579"/>
      <c r="M387" s="579"/>
      <c r="N387" s="632"/>
      <c r="O387" s="582" t="str">
        <f>IFERROR(VLOOKUP(D387,'Species List'!$D$10:$E$46,2,FALSE)*J387,"")</f>
        <v/>
      </c>
      <c r="P387" s="583" t="str">
        <f>IFERROR(VLOOKUP(D387,'Species List'!$D$51:$E$89,2,FALSE)*J387,"")</f>
        <v/>
      </c>
      <c r="Q387" s="583" t="str">
        <f>IFERROR(VLOOKUP(D387,'Species List'!$D$95:$E$102,2,FALSE)*J387,"")</f>
        <v/>
      </c>
      <c r="R387" s="583" t="str">
        <f>IFERROR(VLOOKUP(D387,'Species List'!$I$10:$J$11,2,FALSE)*J387,"")</f>
        <v/>
      </c>
      <c r="S387" s="584" t="str">
        <f>IFERROR(VLOOKUP(D387,'Species List'!$I$16:$J$61,2,FALSE)*J387,"")</f>
        <v/>
      </c>
      <c r="T387" s="584" t="str">
        <f>IFERROR(VLOOKUP(D387,'Species List'!$I$66:$J$66,2,FALSE)*J387,"")</f>
        <v/>
      </c>
      <c r="U387" s="584" t="str">
        <f>IFERROR(VLOOKUP(D387,'Species List'!$I$71:$J$82,2,FALSE)*J387,"")</f>
        <v/>
      </c>
      <c r="V387" s="585">
        <f t="shared" si="17"/>
        <v>0</v>
      </c>
      <c r="W387" s="534"/>
      <c r="X387" s="534"/>
      <c r="Y387" s="534"/>
      <c r="Z387" s="534"/>
      <c r="AA387" s="534"/>
      <c r="AB387" s="534"/>
      <c r="AC387" s="659" t="str">
        <f>IFERROR(INDEX('3 - Land Summary'!$B$21:$B$120,(MATCH(AD387,'3 - Land Summary'!$C$21:$C$120,0))),"")</f>
        <v/>
      </c>
      <c r="AD387" s="629"/>
      <c r="AE387" s="586"/>
      <c r="AF387" s="587"/>
      <c r="AG387" s="586"/>
    </row>
    <row r="388" spans="2:33" ht="30" customHeight="1" x14ac:dyDescent="0.2">
      <c r="B388" s="668" t="str">
        <f>IFERROR(INDEX('3 - Land Summary'!$B$21:$B$120,(MATCH('4 - Species Breakdown'!$V388,'3 - Land Summary'!$C$21:$C$120,0))),"")</f>
        <v/>
      </c>
      <c r="C388" s="632"/>
      <c r="D388" s="579"/>
      <c r="E388" s="676" t="str">
        <f>IF(OR(COUNTIF('Look Up Data'!$D$149:$D$203,D388),COUNTIF('Look Up Data'!$D$149:$D$203,AE388)),"YES","NO")</f>
        <v>NO</v>
      </c>
      <c r="F388" s="580"/>
      <c r="G388" s="581"/>
      <c r="H388" s="669" t="str">
        <f>IFERROR(INDEX('3 - Land Summary'!$G$21:$G$120,(MATCH(C388,'3 - Land Summary'!$C$21:$C$120,0))),"")</f>
        <v/>
      </c>
      <c r="I388" s="669" t="str">
        <f>IFERROR(INDEX('3 - Land Summary'!$I$21:$I$120,(MATCH(C388,'3 - Land Summary'!$C$21:$C$120,0))),"")</f>
        <v/>
      </c>
      <c r="J388" s="669" t="str">
        <f t="shared" si="16"/>
        <v/>
      </c>
      <c r="K388" s="670" t="str">
        <f t="shared" si="18"/>
        <v/>
      </c>
      <c r="L388" s="579"/>
      <c r="M388" s="579"/>
      <c r="N388" s="632"/>
      <c r="O388" s="582" t="str">
        <f>IFERROR(VLOOKUP(D388,'Species List'!$D$10:$E$46,2,FALSE)*J388,"")</f>
        <v/>
      </c>
      <c r="P388" s="583" t="str">
        <f>IFERROR(VLOOKUP(D388,'Species List'!$D$51:$E$89,2,FALSE)*J388,"")</f>
        <v/>
      </c>
      <c r="Q388" s="583" t="str">
        <f>IFERROR(VLOOKUP(D388,'Species List'!$D$95:$E$102,2,FALSE)*J388,"")</f>
        <v/>
      </c>
      <c r="R388" s="583" t="str">
        <f>IFERROR(VLOOKUP(D388,'Species List'!$I$10:$J$11,2,FALSE)*J388,"")</f>
        <v/>
      </c>
      <c r="S388" s="584" t="str">
        <f>IFERROR(VLOOKUP(D388,'Species List'!$I$16:$J$61,2,FALSE)*J388,"")</f>
        <v/>
      </c>
      <c r="T388" s="584" t="str">
        <f>IFERROR(VLOOKUP(D388,'Species List'!$I$66:$J$66,2,FALSE)*J388,"")</f>
        <v/>
      </c>
      <c r="U388" s="584" t="str">
        <f>IFERROR(VLOOKUP(D388,'Species List'!$I$71:$J$82,2,FALSE)*J388,"")</f>
        <v/>
      </c>
      <c r="V388" s="585">
        <f t="shared" si="17"/>
        <v>0</v>
      </c>
      <c r="W388" s="534"/>
      <c r="X388" s="534"/>
      <c r="Y388" s="534"/>
      <c r="Z388" s="534"/>
      <c r="AA388" s="534"/>
      <c r="AB388" s="534"/>
      <c r="AC388" s="659" t="str">
        <f>IFERROR(INDEX('3 - Land Summary'!$B$21:$B$120,(MATCH(AD388,'3 - Land Summary'!$C$21:$C$120,0))),"")</f>
        <v/>
      </c>
      <c r="AD388" s="629"/>
      <c r="AE388" s="586"/>
      <c r="AF388" s="587"/>
      <c r="AG388" s="586"/>
    </row>
    <row r="389" spans="2:33" ht="30" customHeight="1" x14ac:dyDescent="0.2">
      <c r="B389" s="668" t="str">
        <f>IFERROR(INDEX('3 - Land Summary'!$B$21:$B$120,(MATCH('4 - Species Breakdown'!$V389,'3 - Land Summary'!$C$21:$C$120,0))),"")</f>
        <v/>
      </c>
      <c r="C389" s="632"/>
      <c r="D389" s="579"/>
      <c r="E389" s="676" t="str">
        <f>IF(OR(COUNTIF('Look Up Data'!$D$149:$D$203,D389),COUNTIF('Look Up Data'!$D$149:$D$203,AE389)),"YES","NO")</f>
        <v>NO</v>
      </c>
      <c r="F389" s="580"/>
      <c r="G389" s="581"/>
      <c r="H389" s="669" t="str">
        <f>IFERROR(INDEX('3 - Land Summary'!$G$21:$G$120,(MATCH(C389,'3 - Land Summary'!$C$21:$C$120,0))),"")</f>
        <v/>
      </c>
      <c r="I389" s="669" t="str">
        <f>IFERROR(INDEX('3 - Land Summary'!$I$21:$I$120,(MATCH(C389,'3 - Land Summary'!$C$21:$C$120,0))),"")</f>
        <v/>
      </c>
      <c r="J389" s="669" t="str">
        <f t="shared" si="16"/>
        <v/>
      </c>
      <c r="K389" s="670" t="str">
        <f t="shared" si="18"/>
        <v/>
      </c>
      <c r="L389" s="579"/>
      <c r="M389" s="579"/>
      <c r="N389" s="632"/>
      <c r="O389" s="582" t="str">
        <f>IFERROR(VLOOKUP(D389,'Species List'!$D$10:$E$46,2,FALSE)*J389,"")</f>
        <v/>
      </c>
      <c r="P389" s="583" t="str">
        <f>IFERROR(VLOOKUP(D389,'Species List'!$D$51:$E$89,2,FALSE)*J389,"")</f>
        <v/>
      </c>
      <c r="Q389" s="583" t="str">
        <f>IFERROR(VLOOKUP(D389,'Species List'!$D$95:$E$102,2,FALSE)*J389,"")</f>
        <v/>
      </c>
      <c r="R389" s="583" t="str">
        <f>IFERROR(VLOOKUP(D389,'Species List'!$I$10:$J$11,2,FALSE)*J389,"")</f>
        <v/>
      </c>
      <c r="S389" s="584" t="str">
        <f>IFERROR(VLOOKUP(D389,'Species List'!$I$16:$J$61,2,FALSE)*J389,"")</f>
        <v/>
      </c>
      <c r="T389" s="584" t="str">
        <f>IFERROR(VLOOKUP(D389,'Species List'!$I$66:$J$66,2,FALSE)*J389,"")</f>
        <v/>
      </c>
      <c r="U389" s="584" t="str">
        <f>IFERROR(VLOOKUP(D389,'Species List'!$I$71:$J$82,2,FALSE)*J389,"")</f>
        <v/>
      </c>
      <c r="V389" s="585">
        <f t="shared" si="17"/>
        <v>0</v>
      </c>
      <c r="W389" s="534"/>
      <c r="X389" s="534"/>
      <c r="Y389" s="534"/>
      <c r="Z389" s="534"/>
      <c r="AA389" s="534"/>
      <c r="AB389" s="534"/>
      <c r="AC389" s="659" t="str">
        <f>IFERROR(INDEX('3 - Land Summary'!$B$21:$B$120,(MATCH(AD389,'3 - Land Summary'!$C$21:$C$120,0))),"")</f>
        <v/>
      </c>
      <c r="AD389" s="629"/>
      <c r="AE389" s="586"/>
      <c r="AF389" s="587"/>
      <c r="AG389" s="586"/>
    </row>
    <row r="390" spans="2:33" ht="30" customHeight="1" x14ac:dyDescent="0.2">
      <c r="B390" s="668" t="str">
        <f>IFERROR(INDEX('3 - Land Summary'!$B$21:$B$120,(MATCH('4 - Species Breakdown'!$V390,'3 - Land Summary'!$C$21:$C$120,0))),"")</f>
        <v/>
      </c>
      <c r="C390" s="632"/>
      <c r="D390" s="579"/>
      <c r="E390" s="676" t="str">
        <f>IF(OR(COUNTIF('Look Up Data'!$D$149:$D$203,D390),COUNTIF('Look Up Data'!$D$149:$D$203,AE390)),"YES","NO")</f>
        <v>NO</v>
      </c>
      <c r="F390" s="580"/>
      <c r="G390" s="581"/>
      <c r="H390" s="669" t="str">
        <f>IFERROR(INDEX('3 - Land Summary'!$G$21:$G$120,(MATCH(C390,'3 - Land Summary'!$C$21:$C$120,0))),"")</f>
        <v/>
      </c>
      <c r="I390" s="669" t="str">
        <f>IFERROR(INDEX('3 - Land Summary'!$I$21:$I$120,(MATCH(C390,'3 - Land Summary'!$C$21:$C$120,0))),"")</f>
        <v/>
      </c>
      <c r="J390" s="669" t="str">
        <f t="shared" si="16"/>
        <v/>
      </c>
      <c r="K390" s="670" t="str">
        <f t="shared" si="18"/>
        <v/>
      </c>
      <c r="L390" s="579"/>
      <c r="M390" s="579"/>
      <c r="N390" s="632"/>
      <c r="O390" s="582" t="str">
        <f>IFERROR(VLOOKUP(D390,'Species List'!$D$10:$E$46,2,FALSE)*J390,"")</f>
        <v/>
      </c>
      <c r="P390" s="583" t="str">
        <f>IFERROR(VLOOKUP(D390,'Species List'!$D$51:$E$89,2,FALSE)*J390,"")</f>
        <v/>
      </c>
      <c r="Q390" s="583" t="str">
        <f>IFERROR(VLOOKUP(D390,'Species List'!$D$95:$E$102,2,FALSE)*J390,"")</f>
        <v/>
      </c>
      <c r="R390" s="583" t="str">
        <f>IFERROR(VLOOKUP(D390,'Species List'!$I$10:$J$11,2,FALSE)*J390,"")</f>
        <v/>
      </c>
      <c r="S390" s="584" t="str">
        <f>IFERROR(VLOOKUP(D390,'Species List'!$I$16:$J$61,2,FALSE)*J390,"")</f>
        <v/>
      </c>
      <c r="T390" s="584" t="str">
        <f>IFERROR(VLOOKUP(D390,'Species List'!$I$66:$J$66,2,FALSE)*J390,"")</f>
        <v/>
      </c>
      <c r="U390" s="584" t="str">
        <f>IFERROR(VLOOKUP(D390,'Species List'!$I$71:$J$82,2,FALSE)*J390,"")</f>
        <v/>
      </c>
      <c r="V390" s="585">
        <f t="shared" si="17"/>
        <v>0</v>
      </c>
      <c r="W390" s="534"/>
      <c r="X390" s="534"/>
      <c r="Y390" s="534"/>
      <c r="Z390" s="534"/>
      <c r="AA390" s="534"/>
      <c r="AB390" s="534"/>
      <c r="AC390" s="659" t="str">
        <f>IFERROR(INDEX('3 - Land Summary'!$B$21:$B$120,(MATCH(AD390,'3 - Land Summary'!$C$21:$C$120,0))),"")</f>
        <v/>
      </c>
      <c r="AD390" s="629"/>
      <c r="AE390" s="586"/>
      <c r="AF390" s="587"/>
      <c r="AG390" s="586"/>
    </row>
    <row r="391" spans="2:33" ht="30" customHeight="1" x14ac:dyDescent="0.2">
      <c r="B391" s="668" t="str">
        <f>IFERROR(INDEX('3 - Land Summary'!$B$21:$B$120,(MATCH('4 - Species Breakdown'!$V391,'3 - Land Summary'!$C$21:$C$120,0))),"")</f>
        <v/>
      </c>
      <c r="C391" s="632"/>
      <c r="D391" s="579"/>
      <c r="E391" s="676" t="str">
        <f>IF(OR(COUNTIF('Look Up Data'!$D$149:$D$203,D391),COUNTIF('Look Up Data'!$D$149:$D$203,AE391)),"YES","NO")</f>
        <v>NO</v>
      </c>
      <c r="F391" s="580"/>
      <c r="G391" s="581"/>
      <c r="H391" s="669" t="str">
        <f>IFERROR(INDEX('3 - Land Summary'!$G$21:$G$120,(MATCH(C391,'3 - Land Summary'!$C$21:$C$120,0))),"")</f>
        <v/>
      </c>
      <c r="I391" s="669" t="str">
        <f>IFERROR(INDEX('3 - Land Summary'!$I$21:$I$120,(MATCH(C391,'3 - Land Summary'!$C$21:$C$120,0))),"")</f>
        <v/>
      </c>
      <c r="J391" s="669" t="str">
        <f t="shared" si="16"/>
        <v/>
      </c>
      <c r="K391" s="670" t="str">
        <f t="shared" si="18"/>
        <v/>
      </c>
      <c r="L391" s="579"/>
      <c r="M391" s="579"/>
      <c r="N391" s="632"/>
      <c r="O391" s="582" t="str">
        <f>IFERROR(VLOOKUP(D391,'Species List'!$D$10:$E$46,2,FALSE)*J391,"")</f>
        <v/>
      </c>
      <c r="P391" s="583" t="str">
        <f>IFERROR(VLOOKUP(D391,'Species List'!$D$51:$E$89,2,FALSE)*J391,"")</f>
        <v/>
      </c>
      <c r="Q391" s="583" t="str">
        <f>IFERROR(VLOOKUP(D391,'Species List'!$D$95:$E$102,2,FALSE)*J391,"")</f>
        <v/>
      </c>
      <c r="R391" s="583" t="str">
        <f>IFERROR(VLOOKUP(D391,'Species List'!$I$10:$J$11,2,FALSE)*J391,"")</f>
        <v/>
      </c>
      <c r="S391" s="584" t="str">
        <f>IFERROR(VLOOKUP(D391,'Species List'!$I$16:$J$61,2,FALSE)*J391,"")</f>
        <v/>
      </c>
      <c r="T391" s="584" t="str">
        <f>IFERROR(VLOOKUP(D391,'Species List'!$I$66:$J$66,2,FALSE)*J391,"")</f>
        <v/>
      </c>
      <c r="U391" s="584" t="str">
        <f>IFERROR(VLOOKUP(D391,'Species List'!$I$71:$J$82,2,FALSE)*J391,"")</f>
        <v/>
      </c>
      <c r="V391" s="585">
        <f t="shared" si="17"/>
        <v>0</v>
      </c>
      <c r="W391" s="534"/>
      <c r="X391" s="534"/>
      <c r="Y391" s="534"/>
      <c r="Z391" s="534"/>
      <c r="AA391" s="534"/>
      <c r="AB391" s="534"/>
      <c r="AC391" s="659" t="str">
        <f>IFERROR(INDEX('3 - Land Summary'!$B$21:$B$120,(MATCH(AD391,'3 - Land Summary'!$C$21:$C$120,0))),"")</f>
        <v/>
      </c>
      <c r="AD391" s="629"/>
      <c r="AE391" s="586"/>
      <c r="AF391" s="587"/>
      <c r="AG391" s="586"/>
    </row>
    <row r="392" spans="2:33" ht="30" customHeight="1" x14ac:dyDescent="0.2">
      <c r="B392" s="668" t="str">
        <f>IFERROR(INDEX('3 - Land Summary'!$B$21:$B$120,(MATCH('4 - Species Breakdown'!$V392,'3 - Land Summary'!$C$21:$C$120,0))),"")</f>
        <v/>
      </c>
      <c r="C392" s="632"/>
      <c r="D392" s="579"/>
      <c r="E392" s="676" t="str">
        <f>IF(OR(COUNTIF('Look Up Data'!$D$149:$D$203,D392),COUNTIF('Look Up Data'!$D$149:$D$203,AE392)),"YES","NO")</f>
        <v>NO</v>
      </c>
      <c r="F392" s="580"/>
      <c r="G392" s="581"/>
      <c r="H392" s="669" t="str">
        <f>IFERROR(INDEX('3 - Land Summary'!$G$21:$G$120,(MATCH(C392,'3 - Land Summary'!$C$21:$C$120,0))),"")</f>
        <v/>
      </c>
      <c r="I392" s="669" t="str">
        <f>IFERROR(INDEX('3 - Land Summary'!$I$21:$I$120,(MATCH(C392,'3 - Land Summary'!$C$21:$C$120,0))),"")</f>
        <v/>
      </c>
      <c r="J392" s="669" t="str">
        <f t="shared" si="16"/>
        <v/>
      </c>
      <c r="K392" s="670" t="str">
        <f t="shared" si="18"/>
        <v/>
      </c>
      <c r="L392" s="579"/>
      <c r="M392" s="579"/>
      <c r="N392" s="632"/>
      <c r="O392" s="582" t="str">
        <f>IFERROR(VLOOKUP(D392,'Species List'!$D$10:$E$46,2,FALSE)*J392,"")</f>
        <v/>
      </c>
      <c r="P392" s="583" t="str">
        <f>IFERROR(VLOOKUP(D392,'Species List'!$D$51:$E$89,2,FALSE)*J392,"")</f>
        <v/>
      </c>
      <c r="Q392" s="583" t="str">
        <f>IFERROR(VLOOKUP(D392,'Species List'!$D$95:$E$102,2,FALSE)*J392,"")</f>
        <v/>
      </c>
      <c r="R392" s="583" t="str">
        <f>IFERROR(VLOOKUP(D392,'Species List'!$I$10:$J$11,2,FALSE)*J392,"")</f>
        <v/>
      </c>
      <c r="S392" s="584" t="str">
        <f>IFERROR(VLOOKUP(D392,'Species List'!$I$16:$J$61,2,FALSE)*J392,"")</f>
        <v/>
      </c>
      <c r="T392" s="584" t="str">
        <f>IFERROR(VLOOKUP(D392,'Species List'!$I$66:$J$66,2,FALSE)*J392,"")</f>
        <v/>
      </c>
      <c r="U392" s="584" t="str">
        <f>IFERROR(VLOOKUP(D392,'Species List'!$I$71:$J$82,2,FALSE)*J392,"")</f>
        <v/>
      </c>
      <c r="V392" s="585">
        <f t="shared" si="17"/>
        <v>0</v>
      </c>
      <c r="W392" s="534"/>
      <c r="X392" s="534"/>
      <c r="Y392" s="534"/>
      <c r="Z392" s="534"/>
      <c r="AA392" s="534"/>
      <c r="AB392" s="534"/>
      <c r="AC392" s="659" t="str">
        <f>IFERROR(INDEX('3 - Land Summary'!$B$21:$B$120,(MATCH(AD392,'3 - Land Summary'!$C$21:$C$120,0))),"")</f>
        <v/>
      </c>
      <c r="AD392" s="629"/>
      <c r="AE392" s="586"/>
      <c r="AF392" s="587"/>
      <c r="AG392" s="586"/>
    </row>
    <row r="393" spans="2:33" ht="30" customHeight="1" x14ac:dyDescent="0.2">
      <c r="B393" s="668" t="str">
        <f>IFERROR(INDEX('3 - Land Summary'!$B$21:$B$120,(MATCH('4 - Species Breakdown'!$V393,'3 - Land Summary'!$C$21:$C$120,0))),"")</f>
        <v/>
      </c>
      <c r="C393" s="632"/>
      <c r="D393" s="579"/>
      <c r="E393" s="676" t="str">
        <f>IF(OR(COUNTIF('Look Up Data'!$D$149:$D$203,D393),COUNTIF('Look Up Data'!$D$149:$D$203,AE393)),"YES","NO")</f>
        <v>NO</v>
      </c>
      <c r="F393" s="580"/>
      <c r="G393" s="581"/>
      <c r="H393" s="669" t="str">
        <f>IFERROR(INDEX('3 - Land Summary'!$G$21:$G$120,(MATCH(C393,'3 - Land Summary'!$C$21:$C$120,0))),"")</f>
        <v/>
      </c>
      <c r="I393" s="669" t="str">
        <f>IFERROR(INDEX('3 - Land Summary'!$I$21:$I$120,(MATCH(C393,'3 - Land Summary'!$C$21:$C$120,0))),"")</f>
        <v/>
      </c>
      <c r="J393" s="669" t="str">
        <f t="shared" si="16"/>
        <v/>
      </c>
      <c r="K393" s="670" t="str">
        <f t="shared" si="18"/>
        <v/>
      </c>
      <c r="L393" s="579"/>
      <c r="M393" s="579"/>
      <c r="N393" s="632"/>
      <c r="O393" s="582" t="str">
        <f>IFERROR(VLOOKUP(D393,'Species List'!$D$10:$E$46,2,FALSE)*J393,"")</f>
        <v/>
      </c>
      <c r="P393" s="583" t="str">
        <f>IFERROR(VLOOKUP(D393,'Species List'!$D$51:$E$89,2,FALSE)*J393,"")</f>
        <v/>
      </c>
      <c r="Q393" s="583" t="str">
        <f>IFERROR(VLOOKUP(D393,'Species List'!$D$95:$E$102,2,FALSE)*J393,"")</f>
        <v/>
      </c>
      <c r="R393" s="583" t="str">
        <f>IFERROR(VLOOKUP(D393,'Species List'!$I$10:$J$11,2,FALSE)*J393,"")</f>
        <v/>
      </c>
      <c r="S393" s="584" t="str">
        <f>IFERROR(VLOOKUP(D393,'Species List'!$I$16:$J$61,2,FALSE)*J393,"")</f>
        <v/>
      </c>
      <c r="T393" s="584" t="str">
        <f>IFERROR(VLOOKUP(D393,'Species List'!$I$66:$J$66,2,FALSE)*J393,"")</f>
        <v/>
      </c>
      <c r="U393" s="584" t="str">
        <f>IFERROR(VLOOKUP(D393,'Species List'!$I$71:$J$82,2,FALSE)*J393,"")</f>
        <v/>
      </c>
      <c r="V393" s="585">
        <f t="shared" si="17"/>
        <v>0</v>
      </c>
      <c r="W393" s="534"/>
      <c r="X393" s="534"/>
      <c r="Y393" s="534"/>
      <c r="Z393" s="534"/>
      <c r="AA393" s="534"/>
      <c r="AB393" s="534"/>
      <c r="AC393" s="659" t="str">
        <f>IFERROR(INDEX('3 - Land Summary'!$B$21:$B$120,(MATCH(AD393,'3 - Land Summary'!$C$21:$C$120,0))),"")</f>
        <v/>
      </c>
      <c r="AD393" s="629"/>
      <c r="AE393" s="586"/>
      <c r="AF393" s="587"/>
      <c r="AG393" s="586"/>
    </row>
    <row r="394" spans="2:33" ht="30" customHeight="1" x14ac:dyDescent="0.2">
      <c r="B394" s="668" t="str">
        <f>IFERROR(INDEX('3 - Land Summary'!$B$21:$B$120,(MATCH('4 - Species Breakdown'!$V394,'3 - Land Summary'!$C$21:$C$120,0))),"")</f>
        <v/>
      </c>
      <c r="C394" s="632"/>
      <c r="D394" s="579"/>
      <c r="E394" s="676" t="str">
        <f>IF(OR(COUNTIF('Look Up Data'!$D$149:$D$203,D394),COUNTIF('Look Up Data'!$D$149:$D$203,AE394)),"YES","NO")</f>
        <v>NO</v>
      </c>
      <c r="F394" s="580"/>
      <c r="G394" s="581"/>
      <c r="H394" s="669" t="str">
        <f>IFERROR(INDEX('3 - Land Summary'!$G$21:$G$120,(MATCH(C394,'3 - Land Summary'!$C$21:$C$120,0))),"")</f>
        <v/>
      </c>
      <c r="I394" s="669" t="str">
        <f>IFERROR(INDEX('3 - Land Summary'!$I$21:$I$120,(MATCH(C394,'3 - Land Summary'!$C$21:$C$120,0))),"")</f>
        <v/>
      </c>
      <c r="J394" s="669" t="str">
        <f t="shared" si="16"/>
        <v/>
      </c>
      <c r="K394" s="670" t="str">
        <f t="shared" si="18"/>
        <v/>
      </c>
      <c r="L394" s="579"/>
      <c r="M394" s="579"/>
      <c r="N394" s="632"/>
      <c r="O394" s="582" t="str">
        <f>IFERROR(VLOOKUP(D394,'Species List'!$D$10:$E$46,2,FALSE)*J394,"")</f>
        <v/>
      </c>
      <c r="P394" s="583" t="str">
        <f>IFERROR(VLOOKUP(D394,'Species List'!$D$51:$E$89,2,FALSE)*J394,"")</f>
        <v/>
      </c>
      <c r="Q394" s="583" t="str">
        <f>IFERROR(VLOOKUP(D394,'Species List'!$D$95:$E$102,2,FALSE)*J394,"")</f>
        <v/>
      </c>
      <c r="R394" s="583" t="str">
        <f>IFERROR(VLOOKUP(D394,'Species List'!$I$10:$J$11,2,FALSE)*J394,"")</f>
        <v/>
      </c>
      <c r="S394" s="584" t="str">
        <f>IFERROR(VLOOKUP(D394,'Species List'!$I$16:$J$61,2,FALSE)*J394,"")</f>
        <v/>
      </c>
      <c r="T394" s="584" t="str">
        <f>IFERROR(VLOOKUP(D394,'Species List'!$I$66:$J$66,2,FALSE)*J394,"")</f>
        <v/>
      </c>
      <c r="U394" s="584" t="str">
        <f>IFERROR(VLOOKUP(D394,'Species List'!$I$71:$J$82,2,FALSE)*J394,"")</f>
        <v/>
      </c>
      <c r="V394" s="585">
        <f t="shared" si="17"/>
        <v>0</v>
      </c>
      <c r="W394" s="534"/>
      <c r="X394" s="534"/>
      <c r="Y394" s="534"/>
      <c r="Z394" s="534"/>
      <c r="AA394" s="534"/>
      <c r="AB394" s="534"/>
      <c r="AC394" s="659" t="str">
        <f>IFERROR(INDEX('3 - Land Summary'!$B$21:$B$120,(MATCH(AD394,'3 - Land Summary'!$C$21:$C$120,0))),"")</f>
        <v/>
      </c>
      <c r="AD394" s="629"/>
      <c r="AE394" s="586"/>
      <c r="AF394" s="587"/>
      <c r="AG394" s="586"/>
    </row>
    <row r="395" spans="2:33" ht="30" customHeight="1" x14ac:dyDescent="0.2">
      <c r="B395" s="668" t="str">
        <f>IFERROR(INDEX('3 - Land Summary'!$B$21:$B$120,(MATCH('4 - Species Breakdown'!$V395,'3 - Land Summary'!$C$21:$C$120,0))),"")</f>
        <v/>
      </c>
      <c r="C395" s="632"/>
      <c r="D395" s="579"/>
      <c r="E395" s="676" t="str">
        <f>IF(OR(COUNTIF('Look Up Data'!$D$149:$D$203,D395),COUNTIF('Look Up Data'!$D$149:$D$203,AE395)),"YES","NO")</f>
        <v>NO</v>
      </c>
      <c r="F395" s="580"/>
      <c r="G395" s="581"/>
      <c r="H395" s="669" t="str">
        <f>IFERROR(INDEX('3 - Land Summary'!$G$21:$G$120,(MATCH(C395,'3 - Land Summary'!$C$21:$C$120,0))),"")</f>
        <v/>
      </c>
      <c r="I395" s="669" t="str">
        <f>IFERROR(INDEX('3 - Land Summary'!$I$21:$I$120,(MATCH(C395,'3 - Land Summary'!$C$21:$C$120,0))),"")</f>
        <v/>
      </c>
      <c r="J395" s="669" t="str">
        <f t="shared" si="16"/>
        <v/>
      </c>
      <c r="K395" s="670" t="str">
        <f t="shared" si="18"/>
        <v/>
      </c>
      <c r="L395" s="579"/>
      <c r="M395" s="579"/>
      <c r="N395" s="632"/>
      <c r="O395" s="582" t="str">
        <f>IFERROR(VLOOKUP(D395,'Species List'!$D$10:$E$46,2,FALSE)*J395,"")</f>
        <v/>
      </c>
      <c r="P395" s="583" t="str">
        <f>IFERROR(VLOOKUP(D395,'Species List'!$D$51:$E$89,2,FALSE)*J395,"")</f>
        <v/>
      </c>
      <c r="Q395" s="583" t="str">
        <f>IFERROR(VLOOKUP(D395,'Species List'!$D$95:$E$102,2,FALSE)*J395,"")</f>
        <v/>
      </c>
      <c r="R395" s="583" t="str">
        <f>IFERROR(VLOOKUP(D395,'Species List'!$I$10:$J$11,2,FALSE)*J395,"")</f>
        <v/>
      </c>
      <c r="S395" s="584" t="str">
        <f>IFERROR(VLOOKUP(D395,'Species List'!$I$16:$J$61,2,FALSE)*J395,"")</f>
        <v/>
      </c>
      <c r="T395" s="584" t="str">
        <f>IFERROR(VLOOKUP(D395,'Species List'!$I$66:$J$66,2,FALSE)*J395,"")</f>
        <v/>
      </c>
      <c r="U395" s="584" t="str">
        <f>IFERROR(VLOOKUP(D395,'Species List'!$I$71:$J$82,2,FALSE)*J395,"")</f>
        <v/>
      </c>
      <c r="V395" s="585">
        <f t="shared" si="17"/>
        <v>0</v>
      </c>
      <c r="W395" s="534"/>
      <c r="X395" s="534"/>
      <c r="Y395" s="534"/>
      <c r="Z395" s="534"/>
      <c r="AA395" s="534"/>
      <c r="AB395" s="534"/>
      <c r="AC395" s="659" t="str">
        <f>IFERROR(INDEX('3 - Land Summary'!$B$21:$B$120,(MATCH(AD395,'3 - Land Summary'!$C$21:$C$120,0))),"")</f>
        <v/>
      </c>
      <c r="AD395" s="629"/>
      <c r="AE395" s="586"/>
      <c r="AF395" s="587"/>
      <c r="AG395" s="586"/>
    </row>
    <row r="396" spans="2:33" ht="30" customHeight="1" x14ac:dyDescent="0.2">
      <c r="B396" s="668" t="str">
        <f>IFERROR(INDEX('3 - Land Summary'!$B$21:$B$120,(MATCH('4 - Species Breakdown'!$V396,'3 - Land Summary'!$C$21:$C$120,0))),"")</f>
        <v/>
      </c>
      <c r="C396" s="632"/>
      <c r="D396" s="579"/>
      <c r="E396" s="676" t="str">
        <f>IF(OR(COUNTIF('Look Up Data'!$D$149:$D$203,D396),COUNTIF('Look Up Data'!$D$149:$D$203,AE396)),"YES","NO")</f>
        <v>NO</v>
      </c>
      <c r="F396" s="580"/>
      <c r="G396" s="581"/>
      <c r="H396" s="669" t="str">
        <f>IFERROR(INDEX('3 - Land Summary'!$G$21:$G$120,(MATCH(C396,'3 - Land Summary'!$C$21:$C$120,0))),"")</f>
        <v/>
      </c>
      <c r="I396" s="669" t="str">
        <f>IFERROR(INDEX('3 - Land Summary'!$I$21:$I$120,(MATCH(C396,'3 - Land Summary'!$C$21:$C$120,0))),"")</f>
        <v/>
      </c>
      <c r="J396" s="669" t="str">
        <f t="shared" si="16"/>
        <v/>
      </c>
      <c r="K396" s="670" t="str">
        <f t="shared" si="18"/>
        <v/>
      </c>
      <c r="L396" s="579"/>
      <c r="M396" s="579"/>
      <c r="N396" s="632"/>
      <c r="O396" s="582" t="str">
        <f>IFERROR(VLOOKUP(D396,'Species List'!$D$10:$E$46,2,FALSE)*J396,"")</f>
        <v/>
      </c>
      <c r="P396" s="583" t="str">
        <f>IFERROR(VLOOKUP(D396,'Species List'!$D$51:$E$89,2,FALSE)*J396,"")</f>
        <v/>
      </c>
      <c r="Q396" s="583" t="str">
        <f>IFERROR(VLOOKUP(D396,'Species List'!$D$95:$E$102,2,FALSE)*J396,"")</f>
        <v/>
      </c>
      <c r="R396" s="583" t="str">
        <f>IFERROR(VLOOKUP(D396,'Species List'!$I$10:$J$11,2,FALSE)*J396,"")</f>
        <v/>
      </c>
      <c r="S396" s="584" t="str">
        <f>IFERROR(VLOOKUP(D396,'Species List'!$I$16:$J$61,2,FALSE)*J396,"")</f>
        <v/>
      </c>
      <c r="T396" s="584" t="str">
        <f>IFERROR(VLOOKUP(D396,'Species List'!$I$66:$J$66,2,FALSE)*J396,"")</f>
        <v/>
      </c>
      <c r="U396" s="584" t="str">
        <f>IFERROR(VLOOKUP(D396,'Species List'!$I$71:$J$82,2,FALSE)*J396,"")</f>
        <v/>
      </c>
      <c r="V396" s="585">
        <f t="shared" si="17"/>
        <v>0</v>
      </c>
      <c r="W396" s="534"/>
      <c r="X396" s="534"/>
      <c r="Y396" s="534"/>
      <c r="Z396" s="534"/>
      <c r="AA396" s="534"/>
      <c r="AB396" s="534"/>
      <c r="AC396" s="659" t="str">
        <f>IFERROR(INDEX('3 - Land Summary'!$B$21:$B$120,(MATCH(AD396,'3 - Land Summary'!$C$21:$C$120,0))),"")</f>
        <v/>
      </c>
      <c r="AD396" s="629"/>
      <c r="AE396" s="586"/>
      <c r="AF396" s="587"/>
      <c r="AG396" s="586"/>
    </row>
    <row r="397" spans="2:33" ht="30" customHeight="1" x14ac:dyDescent="0.2">
      <c r="B397" s="668" t="str">
        <f>IFERROR(INDEX('3 - Land Summary'!$B$21:$B$120,(MATCH('4 - Species Breakdown'!$V397,'3 - Land Summary'!$C$21:$C$120,0))),"")</f>
        <v/>
      </c>
      <c r="C397" s="632"/>
      <c r="D397" s="579"/>
      <c r="E397" s="676" t="str">
        <f>IF(OR(COUNTIF('Look Up Data'!$D$149:$D$203,D397),COUNTIF('Look Up Data'!$D$149:$D$203,AE397)),"YES","NO")</f>
        <v>NO</v>
      </c>
      <c r="F397" s="580"/>
      <c r="G397" s="581"/>
      <c r="H397" s="669" t="str">
        <f>IFERROR(INDEX('3 - Land Summary'!$G$21:$G$120,(MATCH(C397,'3 - Land Summary'!$C$21:$C$120,0))),"")</f>
        <v/>
      </c>
      <c r="I397" s="669" t="str">
        <f>IFERROR(INDEX('3 - Land Summary'!$I$21:$I$120,(MATCH(C397,'3 - Land Summary'!$C$21:$C$120,0))),"")</f>
        <v/>
      </c>
      <c r="J397" s="669" t="str">
        <f t="shared" si="16"/>
        <v/>
      </c>
      <c r="K397" s="670" t="str">
        <f t="shared" si="18"/>
        <v/>
      </c>
      <c r="L397" s="579"/>
      <c r="M397" s="579"/>
      <c r="N397" s="632"/>
      <c r="O397" s="582" t="str">
        <f>IFERROR(VLOOKUP(D397,'Species List'!$D$10:$E$46,2,FALSE)*J397,"")</f>
        <v/>
      </c>
      <c r="P397" s="583" t="str">
        <f>IFERROR(VLOOKUP(D397,'Species List'!$D$51:$E$89,2,FALSE)*J397,"")</f>
        <v/>
      </c>
      <c r="Q397" s="583" t="str">
        <f>IFERROR(VLOOKUP(D397,'Species List'!$D$95:$E$102,2,FALSE)*J397,"")</f>
        <v/>
      </c>
      <c r="R397" s="583" t="str">
        <f>IFERROR(VLOOKUP(D397,'Species List'!$I$10:$J$11,2,FALSE)*J397,"")</f>
        <v/>
      </c>
      <c r="S397" s="584" t="str">
        <f>IFERROR(VLOOKUP(D397,'Species List'!$I$16:$J$61,2,FALSE)*J397,"")</f>
        <v/>
      </c>
      <c r="T397" s="584" t="str">
        <f>IFERROR(VLOOKUP(D397,'Species List'!$I$66:$J$66,2,FALSE)*J397,"")</f>
        <v/>
      </c>
      <c r="U397" s="584" t="str">
        <f>IFERROR(VLOOKUP(D397,'Species List'!$I$71:$J$82,2,FALSE)*J397,"")</f>
        <v/>
      </c>
      <c r="V397" s="585">
        <f t="shared" si="17"/>
        <v>0</v>
      </c>
      <c r="W397" s="534"/>
      <c r="X397" s="534"/>
      <c r="Y397" s="534"/>
      <c r="Z397" s="534"/>
      <c r="AA397" s="534"/>
      <c r="AB397" s="534"/>
      <c r="AC397" s="659" t="str">
        <f>IFERROR(INDEX('3 - Land Summary'!$B$21:$B$120,(MATCH(AD397,'3 - Land Summary'!$C$21:$C$120,0))),"")</f>
        <v/>
      </c>
      <c r="AD397" s="629"/>
      <c r="AE397" s="586"/>
      <c r="AF397" s="587"/>
      <c r="AG397" s="586"/>
    </row>
    <row r="398" spans="2:33" ht="30" customHeight="1" x14ac:dyDescent="0.2">
      <c r="B398" s="668" t="str">
        <f>IFERROR(INDEX('3 - Land Summary'!$B$21:$B$120,(MATCH('4 - Species Breakdown'!$V398,'3 - Land Summary'!$C$21:$C$120,0))),"")</f>
        <v/>
      </c>
      <c r="C398" s="632"/>
      <c r="D398" s="579"/>
      <c r="E398" s="676" t="str">
        <f>IF(OR(COUNTIF('Look Up Data'!$D$149:$D$203,D398),COUNTIF('Look Up Data'!$D$149:$D$203,AE398)),"YES","NO")</f>
        <v>NO</v>
      </c>
      <c r="F398" s="580"/>
      <c r="G398" s="581"/>
      <c r="H398" s="669" t="str">
        <f>IFERROR(INDEX('3 - Land Summary'!$G$21:$G$120,(MATCH(C398,'3 - Land Summary'!$C$21:$C$120,0))),"")</f>
        <v/>
      </c>
      <c r="I398" s="669" t="str">
        <f>IFERROR(INDEX('3 - Land Summary'!$I$21:$I$120,(MATCH(C398,'3 - Land Summary'!$C$21:$C$120,0))),"")</f>
        <v/>
      </c>
      <c r="J398" s="669" t="str">
        <f t="shared" si="16"/>
        <v/>
      </c>
      <c r="K398" s="670" t="str">
        <f t="shared" si="18"/>
        <v/>
      </c>
      <c r="L398" s="579"/>
      <c r="M398" s="579"/>
      <c r="N398" s="632"/>
      <c r="O398" s="582" t="str">
        <f>IFERROR(VLOOKUP(D398,'Species List'!$D$10:$E$46,2,FALSE)*J398,"")</f>
        <v/>
      </c>
      <c r="P398" s="583" t="str">
        <f>IFERROR(VLOOKUP(D398,'Species List'!$D$51:$E$89,2,FALSE)*J398,"")</f>
        <v/>
      </c>
      <c r="Q398" s="583" t="str">
        <f>IFERROR(VLOOKUP(D398,'Species List'!$D$95:$E$102,2,FALSE)*J398,"")</f>
        <v/>
      </c>
      <c r="R398" s="583" t="str">
        <f>IFERROR(VLOOKUP(D398,'Species List'!$I$10:$J$11,2,FALSE)*J398,"")</f>
        <v/>
      </c>
      <c r="S398" s="584" t="str">
        <f>IFERROR(VLOOKUP(D398,'Species List'!$I$16:$J$61,2,FALSE)*J398,"")</f>
        <v/>
      </c>
      <c r="T398" s="584" t="str">
        <f>IFERROR(VLOOKUP(D398,'Species List'!$I$66:$J$66,2,FALSE)*J398,"")</f>
        <v/>
      </c>
      <c r="U398" s="584" t="str">
        <f>IFERROR(VLOOKUP(D398,'Species List'!$I$71:$J$82,2,FALSE)*J398,"")</f>
        <v/>
      </c>
      <c r="V398" s="585">
        <f t="shared" si="17"/>
        <v>0</v>
      </c>
      <c r="W398" s="534"/>
      <c r="X398" s="534"/>
      <c r="Y398" s="534"/>
      <c r="Z398" s="534"/>
      <c r="AA398" s="534"/>
      <c r="AB398" s="534"/>
      <c r="AC398" s="659" t="str">
        <f>IFERROR(INDEX('3 - Land Summary'!$B$21:$B$120,(MATCH(AD398,'3 - Land Summary'!$C$21:$C$120,0))),"")</f>
        <v/>
      </c>
      <c r="AD398" s="629"/>
      <c r="AE398" s="586"/>
      <c r="AF398" s="587"/>
      <c r="AG398" s="586"/>
    </row>
    <row r="399" spans="2:33" ht="30" customHeight="1" x14ac:dyDescent="0.2">
      <c r="B399" s="668" t="str">
        <f>IFERROR(INDEX('3 - Land Summary'!$B$21:$B$120,(MATCH('4 - Species Breakdown'!$V399,'3 - Land Summary'!$C$21:$C$120,0))),"")</f>
        <v/>
      </c>
      <c r="C399" s="632"/>
      <c r="D399" s="579"/>
      <c r="E399" s="676" t="str">
        <f>IF(OR(COUNTIF('Look Up Data'!$D$149:$D$203,D399),COUNTIF('Look Up Data'!$D$149:$D$203,AE399)),"YES","NO")</f>
        <v>NO</v>
      </c>
      <c r="F399" s="580"/>
      <c r="G399" s="581"/>
      <c r="H399" s="669" t="str">
        <f>IFERROR(INDEX('3 - Land Summary'!$G$21:$G$120,(MATCH(C399,'3 - Land Summary'!$C$21:$C$120,0))),"")</f>
        <v/>
      </c>
      <c r="I399" s="669" t="str">
        <f>IFERROR(INDEX('3 - Land Summary'!$I$21:$I$120,(MATCH(C399,'3 - Land Summary'!$C$21:$C$120,0))),"")</f>
        <v/>
      </c>
      <c r="J399" s="669" t="str">
        <f t="shared" si="16"/>
        <v/>
      </c>
      <c r="K399" s="670" t="str">
        <f t="shared" si="18"/>
        <v/>
      </c>
      <c r="L399" s="579"/>
      <c r="M399" s="579"/>
      <c r="N399" s="632"/>
      <c r="O399" s="582" t="str">
        <f>IFERROR(VLOOKUP(D399,'Species List'!$D$10:$E$46,2,FALSE)*J399,"")</f>
        <v/>
      </c>
      <c r="P399" s="583" t="str">
        <f>IFERROR(VLOOKUP(D399,'Species List'!$D$51:$E$89,2,FALSE)*J399,"")</f>
        <v/>
      </c>
      <c r="Q399" s="583" t="str">
        <f>IFERROR(VLOOKUP(D399,'Species List'!$D$95:$E$102,2,FALSE)*J399,"")</f>
        <v/>
      </c>
      <c r="R399" s="583" t="str">
        <f>IFERROR(VLOOKUP(D399,'Species List'!$I$10:$J$11,2,FALSE)*J399,"")</f>
        <v/>
      </c>
      <c r="S399" s="584" t="str">
        <f>IFERROR(VLOOKUP(D399,'Species List'!$I$16:$J$61,2,FALSE)*J399,"")</f>
        <v/>
      </c>
      <c r="T399" s="584" t="str">
        <f>IFERROR(VLOOKUP(D399,'Species List'!$I$66:$J$66,2,FALSE)*J399,"")</f>
        <v/>
      </c>
      <c r="U399" s="584" t="str">
        <f>IFERROR(VLOOKUP(D399,'Species List'!$I$71:$J$82,2,FALSE)*J399,"")</f>
        <v/>
      </c>
      <c r="V399" s="585">
        <f t="shared" si="17"/>
        <v>0</v>
      </c>
      <c r="W399" s="534"/>
      <c r="X399" s="534"/>
      <c r="Y399" s="534"/>
      <c r="Z399" s="534"/>
      <c r="AA399" s="534"/>
      <c r="AB399" s="534"/>
      <c r="AC399" s="659" t="str">
        <f>IFERROR(INDEX('3 - Land Summary'!$B$21:$B$120,(MATCH(AD399,'3 - Land Summary'!$C$21:$C$120,0))),"")</f>
        <v/>
      </c>
      <c r="AD399" s="629"/>
      <c r="AE399" s="586"/>
      <c r="AF399" s="587"/>
      <c r="AG399" s="586"/>
    </row>
    <row r="400" spans="2:33" ht="30" customHeight="1" x14ac:dyDescent="0.2">
      <c r="B400" s="668" t="str">
        <f>IFERROR(INDEX('3 - Land Summary'!$B$21:$B$120,(MATCH('4 - Species Breakdown'!$V400,'3 - Land Summary'!$C$21:$C$120,0))),"")</f>
        <v/>
      </c>
      <c r="C400" s="632"/>
      <c r="D400" s="579"/>
      <c r="E400" s="676" t="str">
        <f>IF(OR(COUNTIF('Look Up Data'!$D$149:$D$203,D400),COUNTIF('Look Up Data'!$D$149:$D$203,AE400)),"YES","NO")</f>
        <v>NO</v>
      </c>
      <c r="F400" s="580"/>
      <c r="G400" s="581"/>
      <c r="H400" s="669" t="str">
        <f>IFERROR(INDEX('3 - Land Summary'!$G$21:$G$120,(MATCH(C400,'3 - Land Summary'!$C$21:$C$120,0))),"")</f>
        <v/>
      </c>
      <c r="I400" s="669" t="str">
        <f>IFERROR(INDEX('3 - Land Summary'!$I$21:$I$120,(MATCH(C400,'3 - Land Summary'!$C$21:$C$120,0))),"")</f>
        <v/>
      </c>
      <c r="J400" s="669" t="str">
        <f t="shared" si="16"/>
        <v/>
      </c>
      <c r="K400" s="670" t="str">
        <f t="shared" si="18"/>
        <v/>
      </c>
      <c r="L400" s="579"/>
      <c r="M400" s="579"/>
      <c r="N400" s="632"/>
      <c r="O400" s="582" t="str">
        <f>IFERROR(VLOOKUP(D400,'Species List'!$D$10:$E$46,2,FALSE)*J400,"")</f>
        <v/>
      </c>
      <c r="P400" s="583" t="str">
        <f>IFERROR(VLOOKUP(D400,'Species List'!$D$51:$E$89,2,FALSE)*J400,"")</f>
        <v/>
      </c>
      <c r="Q400" s="583" t="str">
        <f>IFERROR(VLOOKUP(D400,'Species List'!$D$95:$E$102,2,FALSE)*J400,"")</f>
        <v/>
      </c>
      <c r="R400" s="583" t="str">
        <f>IFERROR(VLOOKUP(D400,'Species List'!$I$10:$J$11,2,FALSE)*J400,"")</f>
        <v/>
      </c>
      <c r="S400" s="584" t="str">
        <f>IFERROR(VLOOKUP(D400,'Species List'!$I$16:$J$61,2,FALSE)*J400,"")</f>
        <v/>
      </c>
      <c r="T400" s="584" t="str">
        <f>IFERROR(VLOOKUP(D400,'Species List'!$I$66:$J$66,2,FALSE)*J400,"")</f>
        <v/>
      </c>
      <c r="U400" s="584" t="str">
        <f>IFERROR(VLOOKUP(D400,'Species List'!$I$71:$J$82,2,FALSE)*J400,"")</f>
        <v/>
      </c>
      <c r="V400" s="585">
        <f t="shared" si="17"/>
        <v>0</v>
      </c>
      <c r="W400" s="534"/>
      <c r="X400" s="534"/>
      <c r="Y400" s="534"/>
      <c r="Z400" s="534"/>
      <c r="AA400" s="534"/>
      <c r="AB400" s="534"/>
      <c r="AC400" s="659" t="str">
        <f>IFERROR(INDEX('3 - Land Summary'!$B$21:$B$120,(MATCH(AD400,'3 - Land Summary'!$C$21:$C$120,0))),"")</f>
        <v/>
      </c>
      <c r="AD400" s="629"/>
      <c r="AE400" s="586"/>
      <c r="AF400" s="587"/>
      <c r="AG400" s="586"/>
    </row>
    <row r="401" spans="2:33" ht="30" customHeight="1" x14ac:dyDescent="0.2">
      <c r="B401" s="668" t="str">
        <f>IFERROR(INDEX('3 - Land Summary'!$B$21:$B$120,(MATCH('4 - Species Breakdown'!$V401,'3 - Land Summary'!$C$21:$C$120,0))),"")</f>
        <v/>
      </c>
      <c r="C401" s="632"/>
      <c r="D401" s="579"/>
      <c r="E401" s="676" t="str">
        <f>IF(OR(COUNTIF('Look Up Data'!$D$149:$D$203,D401),COUNTIF('Look Up Data'!$D$149:$D$203,AE401)),"YES","NO")</f>
        <v>NO</v>
      </c>
      <c r="F401" s="580"/>
      <c r="G401" s="581"/>
      <c r="H401" s="669" t="str">
        <f>IFERROR(INDEX('3 - Land Summary'!$G$21:$G$120,(MATCH(C401,'3 - Land Summary'!$C$21:$C$120,0))),"")</f>
        <v/>
      </c>
      <c r="I401" s="669" t="str">
        <f>IFERROR(INDEX('3 - Land Summary'!$I$21:$I$120,(MATCH(C401,'3 - Land Summary'!$C$21:$C$120,0))),"")</f>
        <v/>
      </c>
      <c r="J401" s="669" t="str">
        <f t="shared" si="16"/>
        <v/>
      </c>
      <c r="K401" s="670" t="str">
        <f t="shared" si="18"/>
        <v/>
      </c>
      <c r="L401" s="579"/>
      <c r="M401" s="579"/>
      <c r="N401" s="632"/>
      <c r="O401" s="582" t="str">
        <f>IFERROR(VLOOKUP(D401,'Species List'!$D$10:$E$46,2,FALSE)*J401,"")</f>
        <v/>
      </c>
      <c r="P401" s="583" t="str">
        <f>IFERROR(VLOOKUP(D401,'Species List'!$D$51:$E$89,2,FALSE)*J401,"")</f>
        <v/>
      </c>
      <c r="Q401" s="583" t="str">
        <f>IFERROR(VLOOKUP(D401,'Species List'!$D$95:$E$102,2,FALSE)*J401,"")</f>
        <v/>
      </c>
      <c r="R401" s="583" t="str">
        <f>IFERROR(VLOOKUP(D401,'Species List'!$I$10:$J$11,2,FALSE)*J401,"")</f>
        <v/>
      </c>
      <c r="S401" s="584" t="str">
        <f>IFERROR(VLOOKUP(D401,'Species List'!$I$16:$J$61,2,FALSE)*J401,"")</f>
        <v/>
      </c>
      <c r="T401" s="584" t="str">
        <f>IFERROR(VLOOKUP(D401,'Species List'!$I$66:$J$66,2,FALSE)*J401,"")</f>
        <v/>
      </c>
      <c r="U401" s="584" t="str">
        <f>IFERROR(VLOOKUP(D401,'Species List'!$I$71:$J$82,2,FALSE)*J401,"")</f>
        <v/>
      </c>
      <c r="V401" s="585">
        <f t="shared" si="17"/>
        <v>0</v>
      </c>
      <c r="W401" s="534"/>
      <c r="X401" s="534"/>
      <c r="Y401" s="534"/>
      <c r="Z401" s="534"/>
      <c r="AA401" s="534"/>
      <c r="AB401" s="534"/>
      <c r="AC401" s="659" t="str">
        <f>IFERROR(INDEX('3 - Land Summary'!$B$21:$B$120,(MATCH(AD401,'3 - Land Summary'!$C$21:$C$120,0))),"")</f>
        <v/>
      </c>
      <c r="AD401" s="629"/>
      <c r="AE401" s="586"/>
      <c r="AF401" s="587"/>
      <c r="AG401" s="586"/>
    </row>
    <row r="402" spans="2:33" ht="30" customHeight="1" x14ac:dyDescent="0.2">
      <c r="B402" s="668" t="str">
        <f>IFERROR(INDEX('3 - Land Summary'!$B$21:$B$120,(MATCH('4 - Species Breakdown'!$V402,'3 - Land Summary'!$C$21:$C$120,0))),"")</f>
        <v/>
      </c>
      <c r="C402" s="632"/>
      <c r="D402" s="579"/>
      <c r="E402" s="676" t="str">
        <f>IF(OR(COUNTIF('Look Up Data'!$D$149:$D$203,D402),COUNTIF('Look Up Data'!$D$149:$D$203,AE402)),"YES","NO")</f>
        <v>NO</v>
      </c>
      <c r="F402" s="580"/>
      <c r="G402" s="581"/>
      <c r="H402" s="669" t="str">
        <f>IFERROR(INDEX('3 - Land Summary'!$G$21:$G$120,(MATCH(C402,'3 - Land Summary'!$C$21:$C$120,0))),"")</f>
        <v/>
      </c>
      <c r="I402" s="669" t="str">
        <f>IFERROR(INDEX('3 - Land Summary'!$I$21:$I$120,(MATCH(C402,'3 - Land Summary'!$C$21:$C$120,0))),"")</f>
        <v/>
      </c>
      <c r="J402" s="669" t="str">
        <f t="shared" si="16"/>
        <v/>
      </c>
      <c r="K402" s="670" t="str">
        <f t="shared" si="18"/>
        <v/>
      </c>
      <c r="L402" s="579"/>
      <c r="M402" s="579"/>
      <c r="N402" s="632"/>
      <c r="O402" s="582" t="str">
        <f>IFERROR(VLOOKUP(D402,'Species List'!$D$10:$E$46,2,FALSE)*J402,"")</f>
        <v/>
      </c>
      <c r="P402" s="583" t="str">
        <f>IFERROR(VLOOKUP(D402,'Species List'!$D$51:$E$89,2,FALSE)*J402,"")</f>
        <v/>
      </c>
      <c r="Q402" s="583" t="str">
        <f>IFERROR(VLOOKUP(D402,'Species List'!$D$95:$E$102,2,FALSE)*J402,"")</f>
        <v/>
      </c>
      <c r="R402" s="583" t="str">
        <f>IFERROR(VLOOKUP(D402,'Species List'!$I$10:$J$11,2,FALSE)*J402,"")</f>
        <v/>
      </c>
      <c r="S402" s="584" t="str">
        <f>IFERROR(VLOOKUP(D402,'Species List'!$I$16:$J$61,2,FALSE)*J402,"")</f>
        <v/>
      </c>
      <c r="T402" s="584" t="str">
        <f>IFERROR(VLOOKUP(D402,'Species List'!$I$66:$J$66,2,FALSE)*J402,"")</f>
        <v/>
      </c>
      <c r="U402" s="584" t="str">
        <f>IFERROR(VLOOKUP(D402,'Species List'!$I$71:$J$82,2,FALSE)*J402,"")</f>
        <v/>
      </c>
      <c r="V402" s="585">
        <f t="shared" si="17"/>
        <v>0</v>
      </c>
      <c r="W402" s="534"/>
      <c r="X402" s="534"/>
      <c r="Y402" s="534"/>
      <c r="Z402" s="534"/>
      <c r="AA402" s="534"/>
      <c r="AB402" s="534"/>
      <c r="AC402" s="659" t="str">
        <f>IFERROR(INDEX('3 - Land Summary'!$B$21:$B$120,(MATCH(AD402,'3 - Land Summary'!$C$21:$C$120,0))),"")</f>
        <v/>
      </c>
      <c r="AD402" s="629"/>
      <c r="AE402" s="586"/>
      <c r="AF402" s="587"/>
      <c r="AG402" s="586"/>
    </row>
    <row r="403" spans="2:33" ht="30" customHeight="1" x14ac:dyDescent="0.2">
      <c r="B403" s="668" t="str">
        <f>IFERROR(INDEX('3 - Land Summary'!$B$21:$B$120,(MATCH('4 - Species Breakdown'!$V403,'3 - Land Summary'!$C$21:$C$120,0))),"")</f>
        <v/>
      </c>
      <c r="C403" s="632"/>
      <c r="D403" s="579"/>
      <c r="E403" s="676" t="str">
        <f>IF(OR(COUNTIF('Look Up Data'!$D$149:$D$203,D403),COUNTIF('Look Up Data'!$D$149:$D$203,AE403)),"YES","NO")</f>
        <v>NO</v>
      </c>
      <c r="F403" s="580"/>
      <c r="G403" s="581"/>
      <c r="H403" s="669" t="str">
        <f>IFERROR(INDEX('3 - Land Summary'!$G$21:$G$120,(MATCH(C403,'3 - Land Summary'!$C$21:$C$120,0))),"")</f>
        <v/>
      </c>
      <c r="I403" s="669" t="str">
        <f>IFERROR(INDEX('3 - Land Summary'!$I$21:$I$120,(MATCH(C403,'3 - Land Summary'!$C$21:$C$120,0))),"")</f>
        <v/>
      </c>
      <c r="J403" s="669" t="str">
        <f t="shared" si="16"/>
        <v/>
      </c>
      <c r="K403" s="670" t="str">
        <f t="shared" si="18"/>
        <v/>
      </c>
      <c r="L403" s="579"/>
      <c r="M403" s="579"/>
      <c r="N403" s="632"/>
      <c r="O403" s="582" t="str">
        <f>IFERROR(VLOOKUP(D403,'Species List'!$D$10:$E$46,2,FALSE)*J403,"")</f>
        <v/>
      </c>
      <c r="P403" s="583" t="str">
        <f>IFERROR(VLOOKUP(D403,'Species List'!$D$51:$E$89,2,FALSE)*J403,"")</f>
        <v/>
      </c>
      <c r="Q403" s="583" t="str">
        <f>IFERROR(VLOOKUP(D403,'Species List'!$D$95:$E$102,2,FALSE)*J403,"")</f>
        <v/>
      </c>
      <c r="R403" s="583" t="str">
        <f>IFERROR(VLOOKUP(D403,'Species List'!$I$10:$J$11,2,FALSE)*J403,"")</f>
        <v/>
      </c>
      <c r="S403" s="584" t="str">
        <f>IFERROR(VLOOKUP(D403,'Species List'!$I$16:$J$61,2,FALSE)*J403,"")</f>
        <v/>
      </c>
      <c r="T403" s="584" t="str">
        <f>IFERROR(VLOOKUP(D403,'Species List'!$I$66:$J$66,2,FALSE)*J403,"")</f>
        <v/>
      </c>
      <c r="U403" s="584" t="str">
        <f>IFERROR(VLOOKUP(D403,'Species List'!$I$71:$J$82,2,FALSE)*J403,"")</f>
        <v/>
      </c>
      <c r="V403" s="585">
        <f t="shared" si="17"/>
        <v>0</v>
      </c>
      <c r="W403" s="534"/>
      <c r="X403" s="534"/>
      <c r="Y403" s="534"/>
      <c r="Z403" s="534"/>
      <c r="AA403" s="534"/>
      <c r="AB403" s="534"/>
      <c r="AC403" s="659" t="str">
        <f>IFERROR(INDEX('3 - Land Summary'!$B$21:$B$120,(MATCH(AD403,'3 - Land Summary'!$C$21:$C$120,0))),"")</f>
        <v/>
      </c>
      <c r="AD403" s="629"/>
      <c r="AE403" s="586"/>
      <c r="AF403" s="587"/>
      <c r="AG403" s="586"/>
    </row>
    <row r="404" spans="2:33" ht="30" customHeight="1" x14ac:dyDescent="0.2">
      <c r="B404" s="668" t="str">
        <f>IFERROR(INDEX('3 - Land Summary'!$B$21:$B$120,(MATCH('4 - Species Breakdown'!$V404,'3 - Land Summary'!$C$21:$C$120,0))),"")</f>
        <v/>
      </c>
      <c r="C404" s="632"/>
      <c r="D404" s="579"/>
      <c r="E404" s="676" t="str">
        <f>IF(OR(COUNTIF('Look Up Data'!$D$149:$D$203,D404),COUNTIF('Look Up Data'!$D$149:$D$203,AE404)),"YES","NO")</f>
        <v>NO</v>
      </c>
      <c r="F404" s="580"/>
      <c r="G404" s="581"/>
      <c r="H404" s="669" t="str">
        <f>IFERROR(INDEX('3 - Land Summary'!$G$21:$G$120,(MATCH(C404,'3 - Land Summary'!$C$21:$C$120,0))),"")</f>
        <v/>
      </c>
      <c r="I404" s="669" t="str">
        <f>IFERROR(INDEX('3 - Land Summary'!$I$21:$I$120,(MATCH(C404,'3 - Land Summary'!$C$21:$C$120,0))),"")</f>
        <v/>
      </c>
      <c r="J404" s="669" t="str">
        <f t="shared" si="16"/>
        <v/>
      </c>
      <c r="K404" s="670" t="str">
        <f t="shared" si="18"/>
        <v/>
      </c>
      <c r="L404" s="579"/>
      <c r="M404" s="579"/>
      <c r="N404" s="632"/>
      <c r="O404" s="582" t="str">
        <f>IFERROR(VLOOKUP(D404,'Species List'!$D$10:$E$46,2,FALSE)*J404,"")</f>
        <v/>
      </c>
      <c r="P404" s="583" t="str">
        <f>IFERROR(VLOOKUP(D404,'Species List'!$D$51:$E$89,2,FALSE)*J404,"")</f>
        <v/>
      </c>
      <c r="Q404" s="583" t="str">
        <f>IFERROR(VLOOKUP(D404,'Species List'!$D$95:$E$102,2,FALSE)*J404,"")</f>
        <v/>
      </c>
      <c r="R404" s="583" t="str">
        <f>IFERROR(VLOOKUP(D404,'Species List'!$I$10:$J$11,2,FALSE)*J404,"")</f>
        <v/>
      </c>
      <c r="S404" s="584" t="str">
        <f>IFERROR(VLOOKUP(D404,'Species List'!$I$16:$J$61,2,FALSE)*J404,"")</f>
        <v/>
      </c>
      <c r="T404" s="584" t="str">
        <f>IFERROR(VLOOKUP(D404,'Species List'!$I$66:$J$66,2,FALSE)*J404,"")</f>
        <v/>
      </c>
      <c r="U404" s="584" t="str">
        <f>IFERROR(VLOOKUP(D404,'Species List'!$I$71:$J$82,2,FALSE)*J404,"")</f>
        <v/>
      </c>
      <c r="V404" s="585">
        <f t="shared" si="17"/>
        <v>0</v>
      </c>
      <c r="W404" s="534"/>
      <c r="X404" s="534"/>
      <c r="Y404" s="534"/>
      <c r="Z404" s="534"/>
      <c r="AA404" s="534"/>
      <c r="AB404" s="534"/>
      <c r="AC404" s="659" t="str">
        <f>IFERROR(INDEX('3 - Land Summary'!$B$21:$B$120,(MATCH(AD404,'3 - Land Summary'!$C$21:$C$120,0))),"")</f>
        <v/>
      </c>
      <c r="AD404" s="629"/>
      <c r="AE404" s="586"/>
      <c r="AF404" s="587"/>
      <c r="AG404" s="586"/>
    </row>
    <row r="405" spans="2:33" ht="30" customHeight="1" x14ac:dyDescent="0.2">
      <c r="B405" s="668" t="str">
        <f>IFERROR(INDEX('3 - Land Summary'!$B$21:$B$120,(MATCH('4 - Species Breakdown'!$V405,'3 - Land Summary'!$C$21:$C$120,0))),"")</f>
        <v/>
      </c>
      <c r="C405" s="632"/>
      <c r="D405" s="579"/>
      <c r="E405" s="676" t="str">
        <f>IF(OR(COUNTIF('Look Up Data'!$D$149:$D$203,D405),COUNTIF('Look Up Data'!$D$149:$D$203,AE405)),"YES","NO")</f>
        <v>NO</v>
      </c>
      <c r="F405" s="580"/>
      <c r="G405" s="581"/>
      <c r="H405" s="669" t="str">
        <f>IFERROR(INDEX('3 - Land Summary'!$G$21:$G$120,(MATCH(C405,'3 - Land Summary'!$C$21:$C$120,0))),"")</f>
        <v/>
      </c>
      <c r="I405" s="669" t="str">
        <f>IFERROR(INDEX('3 - Land Summary'!$I$21:$I$120,(MATCH(C405,'3 - Land Summary'!$C$21:$C$120,0))),"")</f>
        <v/>
      </c>
      <c r="J405" s="669" t="str">
        <f t="shared" si="16"/>
        <v/>
      </c>
      <c r="K405" s="670" t="str">
        <f t="shared" si="18"/>
        <v/>
      </c>
      <c r="L405" s="579"/>
      <c r="M405" s="579"/>
      <c r="N405" s="632"/>
      <c r="O405" s="582" t="str">
        <f>IFERROR(VLOOKUP(D405,'Species List'!$D$10:$E$46,2,FALSE)*J405,"")</f>
        <v/>
      </c>
      <c r="P405" s="583" t="str">
        <f>IFERROR(VLOOKUP(D405,'Species List'!$D$51:$E$89,2,FALSE)*J405,"")</f>
        <v/>
      </c>
      <c r="Q405" s="583" t="str">
        <f>IFERROR(VLOOKUP(D405,'Species List'!$D$95:$E$102,2,FALSE)*J405,"")</f>
        <v/>
      </c>
      <c r="R405" s="583" t="str">
        <f>IFERROR(VLOOKUP(D405,'Species List'!$I$10:$J$11,2,FALSE)*J405,"")</f>
        <v/>
      </c>
      <c r="S405" s="584" t="str">
        <f>IFERROR(VLOOKUP(D405,'Species List'!$I$16:$J$61,2,FALSE)*J405,"")</f>
        <v/>
      </c>
      <c r="T405" s="584" t="str">
        <f>IFERROR(VLOOKUP(D405,'Species List'!$I$66:$J$66,2,FALSE)*J405,"")</f>
        <v/>
      </c>
      <c r="U405" s="584" t="str">
        <f>IFERROR(VLOOKUP(D405,'Species List'!$I$71:$J$82,2,FALSE)*J405,"")</f>
        <v/>
      </c>
      <c r="V405" s="585">
        <f t="shared" si="17"/>
        <v>0</v>
      </c>
      <c r="W405" s="534"/>
      <c r="X405" s="534"/>
      <c r="Y405" s="534"/>
      <c r="Z405" s="534"/>
      <c r="AA405" s="534"/>
      <c r="AB405" s="534"/>
      <c r="AC405" s="659" t="str">
        <f>IFERROR(INDEX('3 - Land Summary'!$B$21:$B$120,(MATCH(AD405,'3 - Land Summary'!$C$21:$C$120,0))),"")</f>
        <v/>
      </c>
      <c r="AD405" s="629"/>
      <c r="AE405" s="586"/>
      <c r="AF405" s="587"/>
      <c r="AG405" s="586"/>
    </row>
    <row r="406" spans="2:33" ht="30" customHeight="1" x14ac:dyDescent="0.2">
      <c r="B406" s="668" t="str">
        <f>IFERROR(INDEX('3 - Land Summary'!$B$21:$B$120,(MATCH('4 - Species Breakdown'!$V406,'3 - Land Summary'!$C$21:$C$120,0))),"")</f>
        <v/>
      </c>
      <c r="C406" s="632"/>
      <c r="D406" s="579"/>
      <c r="E406" s="676" t="str">
        <f>IF(OR(COUNTIF('Look Up Data'!$D$149:$D$203,D406),COUNTIF('Look Up Data'!$D$149:$D$203,AE406)),"YES","NO")</f>
        <v>NO</v>
      </c>
      <c r="F406" s="580"/>
      <c r="G406" s="581"/>
      <c r="H406" s="669" t="str">
        <f>IFERROR(INDEX('3 - Land Summary'!$G$21:$G$120,(MATCH(C406,'3 - Land Summary'!$C$21:$C$120,0))),"")</f>
        <v/>
      </c>
      <c r="I406" s="669" t="str">
        <f>IFERROR(INDEX('3 - Land Summary'!$I$21:$I$120,(MATCH(C406,'3 - Land Summary'!$C$21:$C$120,0))),"")</f>
        <v/>
      </c>
      <c r="J406" s="669" t="str">
        <f t="shared" si="16"/>
        <v/>
      </c>
      <c r="K406" s="670" t="str">
        <f t="shared" si="18"/>
        <v/>
      </c>
      <c r="L406" s="579"/>
      <c r="M406" s="579"/>
      <c r="N406" s="632"/>
      <c r="O406" s="582" t="str">
        <f>IFERROR(VLOOKUP(D406,'Species List'!$D$10:$E$46,2,FALSE)*J406,"")</f>
        <v/>
      </c>
      <c r="P406" s="583" t="str">
        <f>IFERROR(VLOOKUP(D406,'Species List'!$D$51:$E$89,2,FALSE)*J406,"")</f>
        <v/>
      </c>
      <c r="Q406" s="583" t="str">
        <f>IFERROR(VLOOKUP(D406,'Species List'!$D$95:$E$102,2,FALSE)*J406,"")</f>
        <v/>
      </c>
      <c r="R406" s="583" t="str">
        <f>IFERROR(VLOOKUP(D406,'Species List'!$I$10:$J$11,2,FALSE)*J406,"")</f>
        <v/>
      </c>
      <c r="S406" s="584" t="str">
        <f>IFERROR(VLOOKUP(D406,'Species List'!$I$16:$J$61,2,FALSE)*J406,"")</f>
        <v/>
      </c>
      <c r="T406" s="584" t="str">
        <f>IFERROR(VLOOKUP(D406,'Species List'!$I$66:$J$66,2,FALSE)*J406,"")</f>
        <v/>
      </c>
      <c r="U406" s="584" t="str">
        <f>IFERROR(VLOOKUP(D406,'Species List'!$I$71:$J$82,2,FALSE)*J406,"")</f>
        <v/>
      </c>
      <c r="V406" s="585">
        <f t="shared" si="17"/>
        <v>0</v>
      </c>
      <c r="W406" s="534"/>
      <c r="X406" s="534"/>
      <c r="Y406" s="534"/>
      <c r="Z406" s="534"/>
      <c r="AA406" s="534"/>
      <c r="AB406" s="534"/>
      <c r="AC406" s="659" t="str">
        <f>IFERROR(INDEX('3 - Land Summary'!$B$21:$B$120,(MATCH(AD406,'3 - Land Summary'!$C$21:$C$120,0))),"")</f>
        <v/>
      </c>
      <c r="AD406" s="629"/>
      <c r="AE406" s="586"/>
      <c r="AF406" s="587"/>
      <c r="AG406" s="586"/>
    </row>
    <row r="407" spans="2:33" ht="30" customHeight="1" x14ac:dyDescent="0.2">
      <c r="B407" s="668" t="str">
        <f>IFERROR(INDEX('3 - Land Summary'!$B$21:$B$120,(MATCH('4 - Species Breakdown'!$V407,'3 - Land Summary'!$C$21:$C$120,0))),"")</f>
        <v/>
      </c>
      <c r="C407" s="632"/>
      <c r="D407" s="579"/>
      <c r="E407" s="676" t="str">
        <f>IF(OR(COUNTIF('Look Up Data'!$D$149:$D$203,D407),COUNTIF('Look Up Data'!$D$149:$D$203,AE407)),"YES","NO")</f>
        <v>NO</v>
      </c>
      <c r="F407" s="580"/>
      <c r="G407" s="581"/>
      <c r="H407" s="669" t="str">
        <f>IFERROR(INDEX('3 - Land Summary'!$G$21:$G$120,(MATCH(C407,'3 - Land Summary'!$C$21:$C$120,0))),"")</f>
        <v/>
      </c>
      <c r="I407" s="669" t="str">
        <f>IFERROR(INDEX('3 - Land Summary'!$I$21:$I$120,(MATCH(C407,'3 - Land Summary'!$C$21:$C$120,0))),"")</f>
        <v/>
      </c>
      <c r="J407" s="669" t="str">
        <f t="shared" si="16"/>
        <v/>
      </c>
      <c r="K407" s="670" t="str">
        <f t="shared" si="18"/>
        <v/>
      </c>
      <c r="L407" s="579"/>
      <c r="M407" s="579"/>
      <c r="N407" s="632"/>
      <c r="O407" s="582" t="str">
        <f>IFERROR(VLOOKUP(D407,'Species List'!$D$10:$E$46,2,FALSE)*J407,"")</f>
        <v/>
      </c>
      <c r="P407" s="583" t="str">
        <f>IFERROR(VLOOKUP(D407,'Species List'!$D$51:$E$89,2,FALSE)*J407,"")</f>
        <v/>
      </c>
      <c r="Q407" s="583" t="str">
        <f>IFERROR(VLOOKUP(D407,'Species List'!$D$95:$E$102,2,FALSE)*J407,"")</f>
        <v/>
      </c>
      <c r="R407" s="583" t="str">
        <f>IFERROR(VLOOKUP(D407,'Species List'!$I$10:$J$11,2,FALSE)*J407,"")</f>
        <v/>
      </c>
      <c r="S407" s="584" t="str">
        <f>IFERROR(VLOOKUP(D407,'Species List'!$I$16:$J$61,2,FALSE)*J407,"")</f>
        <v/>
      </c>
      <c r="T407" s="584" t="str">
        <f>IFERROR(VLOOKUP(D407,'Species List'!$I$66:$J$66,2,FALSE)*J407,"")</f>
        <v/>
      </c>
      <c r="U407" s="584" t="str">
        <f>IFERROR(VLOOKUP(D407,'Species List'!$I$71:$J$82,2,FALSE)*J407,"")</f>
        <v/>
      </c>
      <c r="V407" s="585">
        <f t="shared" si="17"/>
        <v>0</v>
      </c>
      <c r="W407" s="534"/>
      <c r="X407" s="534"/>
      <c r="Y407" s="534"/>
      <c r="Z407" s="534"/>
      <c r="AA407" s="534"/>
      <c r="AB407" s="534"/>
      <c r="AC407" s="659" t="str">
        <f>IFERROR(INDEX('3 - Land Summary'!$B$21:$B$120,(MATCH(AD407,'3 - Land Summary'!$C$21:$C$120,0))),"")</f>
        <v/>
      </c>
      <c r="AD407" s="629"/>
      <c r="AE407" s="586"/>
      <c r="AF407" s="587"/>
      <c r="AG407" s="586"/>
    </row>
    <row r="408" spans="2:33" ht="30" customHeight="1" x14ac:dyDescent="0.2">
      <c r="B408" s="668" t="str">
        <f>IFERROR(INDEX('3 - Land Summary'!$B$21:$B$120,(MATCH('4 - Species Breakdown'!$V408,'3 - Land Summary'!$C$21:$C$120,0))),"")</f>
        <v/>
      </c>
      <c r="C408" s="632"/>
      <c r="D408" s="579"/>
      <c r="E408" s="676" t="str">
        <f>IF(OR(COUNTIF('Look Up Data'!$D$149:$D$203,D408),COUNTIF('Look Up Data'!$D$149:$D$203,AE408)),"YES","NO")</f>
        <v>NO</v>
      </c>
      <c r="F408" s="580"/>
      <c r="G408" s="581"/>
      <c r="H408" s="669" t="str">
        <f>IFERROR(INDEX('3 - Land Summary'!$G$21:$G$120,(MATCH(C408,'3 - Land Summary'!$C$21:$C$120,0))),"")</f>
        <v/>
      </c>
      <c r="I408" s="669" t="str">
        <f>IFERROR(INDEX('3 - Land Summary'!$I$21:$I$120,(MATCH(C408,'3 - Land Summary'!$C$21:$C$120,0))),"")</f>
        <v/>
      </c>
      <c r="J408" s="669" t="str">
        <f t="shared" si="16"/>
        <v/>
      </c>
      <c r="K408" s="670" t="str">
        <f t="shared" si="18"/>
        <v/>
      </c>
      <c r="L408" s="579"/>
      <c r="M408" s="579"/>
      <c r="N408" s="632"/>
      <c r="O408" s="582" t="str">
        <f>IFERROR(VLOOKUP(D408,'Species List'!$D$10:$E$46,2,FALSE)*J408,"")</f>
        <v/>
      </c>
      <c r="P408" s="583" t="str">
        <f>IFERROR(VLOOKUP(D408,'Species List'!$D$51:$E$89,2,FALSE)*J408,"")</f>
        <v/>
      </c>
      <c r="Q408" s="583" t="str">
        <f>IFERROR(VLOOKUP(D408,'Species List'!$D$95:$E$102,2,FALSE)*J408,"")</f>
        <v/>
      </c>
      <c r="R408" s="583" t="str">
        <f>IFERROR(VLOOKUP(D408,'Species List'!$I$10:$J$11,2,FALSE)*J408,"")</f>
        <v/>
      </c>
      <c r="S408" s="584" t="str">
        <f>IFERROR(VLOOKUP(D408,'Species List'!$I$16:$J$61,2,FALSE)*J408,"")</f>
        <v/>
      </c>
      <c r="T408" s="584" t="str">
        <f>IFERROR(VLOOKUP(D408,'Species List'!$I$66:$J$66,2,FALSE)*J408,"")</f>
        <v/>
      </c>
      <c r="U408" s="584" t="str">
        <f>IFERROR(VLOOKUP(D408,'Species List'!$I$71:$J$82,2,FALSE)*J408,"")</f>
        <v/>
      </c>
      <c r="V408" s="585">
        <f t="shared" si="17"/>
        <v>0</v>
      </c>
      <c r="W408" s="534"/>
      <c r="X408" s="534"/>
      <c r="Y408" s="534"/>
      <c r="Z408" s="534"/>
      <c r="AA408" s="534"/>
      <c r="AB408" s="534"/>
      <c r="AC408" s="659" t="str">
        <f>IFERROR(INDEX('3 - Land Summary'!$B$21:$B$120,(MATCH(AD408,'3 - Land Summary'!$C$21:$C$120,0))),"")</f>
        <v/>
      </c>
      <c r="AD408" s="629"/>
      <c r="AE408" s="586"/>
      <c r="AF408" s="587"/>
      <c r="AG408" s="586"/>
    </row>
    <row r="409" spans="2:33" ht="30" customHeight="1" x14ac:dyDescent="0.2">
      <c r="B409" s="668" t="str">
        <f>IFERROR(INDEX('3 - Land Summary'!$B$21:$B$120,(MATCH('4 - Species Breakdown'!$V409,'3 - Land Summary'!$C$21:$C$120,0))),"")</f>
        <v/>
      </c>
      <c r="C409" s="632"/>
      <c r="D409" s="579"/>
      <c r="E409" s="676" t="str">
        <f>IF(OR(COUNTIF('Look Up Data'!$D$149:$D$203,D409),COUNTIF('Look Up Data'!$D$149:$D$203,AE409)),"YES","NO")</f>
        <v>NO</v>
      </c>
      <c r="F409" s="580"/>
      <c r="G409" s="581"/>
      <c r="H409" s="669" t="str">
        <f>IFERROR(INDEX('3 - Land Summary'!$G$21:$G$120,(MATCH(C409,'3 - Land Summary'!$C$21:$C$120,0))),"")</f>
        <v/>
      </c>
      <c r="I409" s="669" t="str">
        <f>IFERROR(INDEX('3 - Land Summary'!$I$21:$I$120,(MATCH(C409,'3 - Land Summary'!$C$21:$C$120,0))),"")</f>
        <v/>
      </c>
      <c r="J409" s="669" t="str">
        <f t="shared" si="16"/>
        <v/>
      </c>
      <c r="K409" s="670" t="str">
        <f t="shared" si="18"/>
        <v/>
      </c>
      <c r="L409" s="579"/>
      <c r="M409" s="579"/>
      <c r="N409" s="632"/>
      <c r="O409" s="582" t="str">
        <f>IFERROR(VLOOKUP(D409,'Species List'!$D$10:$E$46,2,FALSE)*J409,"")</f>
        <v/>
      </c>
      <c r="P409" s="583" t="str">
        <f>IFERROR(VLOOKUP(D409,'Species List'!$D$51:$E$89,2,FALSE)*J409,"")</f>
        <v/>
      </c>
      <c r="Q409" s="583" t="str">
        <f>IFERROR(VLOOKUP(D409,'Species List'!$D$95:$E$102,2,FALSE)*J409,"")</f>
        <v/>
      </c>
      <c r="R409" s="583" t="str">
        <f>IFERROR(VLOOKUP(D409,'Species List'!$I$10:$J$11,2,FALSE)*J409,"")</f>
        <v/>
      </c>
      <c r="S409" s="584" t="str">
        <f>IFERROR(VLOOKUP(D409,'Species List'!$I$16:$J$61,2,FALSE)*J409,"")</f>
        <v/>
      </c>
      <c r="T409" s="584" t="str">
        <f>IFERROR(VLOOKUP(D409,'Species List'!$I$66:$J$66,2,FALSE)*J409,"")</f>
        <v/>
      </c>
      <c r="U409" s="584" t="str">
        <f>IFERROR(VLOOKUP(D409,'Species List'!$I$71:$J$82,2,FALSE)*J409,"")</f>
        <v/>
      </c>
      <c r="V409" s="585">
        <f t="shared" si="17"/>
        <v>0</v>
      </c>
      <c r="W409" s="534"/>
      <c r="X409" s="534"/>
      <c r="Y409" s="534"/>
      <c r="Z409" s="534"/>
      <c r="AA409" s="534"/>
      <c r="AB409" s="534"/>
      <c r="AC409" s="659" t="str">
        <f>IFERROR(INDEX('3 - Land Summary'!$B$21:$B$120,(MATCH(AD409,'3 - Land Summary'!$C$21:$C$120,0))),"")</f>
        <v/>
      </c>
      <c r="AD409" s="629"/>
      <c r="AE409" s="586"/>
      <c r="AF409" s="587"/>
      <c r="AG409" s="586"/>
    </row>
    <row r="410" spans="2:33" ht="30" customHeight="1" x14ac:dyDescent="0.2">
      <c r="B410" s="668" t="str">
        <f>IFERROR(INDEX('3 - Land Summary'!$B$21:$B$120,(MATCH('4 - Species Breakdown'!$V410,'3 - Land Summary'!$C$21:$C$120,0))),"")</f>
        <v/>
      </c>
      <c r="C410" s="632"/>
      <c r="D410" s="579"/>
      <c r="E410" s="676" t="str">
        <f>IF(OR(COUNTIF('Look Up Data'!$D$149:$D$203,D410),COUNTIF('Look Up Data'!$D$149:$D$203,AE410)),"YES","NO")</f>
        <v>NO</v>
      </c>
      <c r="F410" s="580"/>
      <c r="G410" s="581"/>
      <c r="H410" s="669" t="str">
        <f>IFERROR(INDEX('3 - Land Summary'!$G$21:$G$120,(MATCH(C410,'3 - Land Summary'!$C$21:$C$120,0))),"")</f>
        <v/>
      </c>
      <c r="I410" s="669" t="str">
        <f>IFERROR(INDEX('3 - Land Summary'!$I$21:$I$120,(MATCH(C410,'3 - Land Summary'!$C$21:$C$120,0))),"")</f>
        <v/>
      </c>
      <c r="J410" s="669" t="str">
        <f t="shared" si="16"/>
        <v/>
      </c>
      <c r="K410" s="670" t="str">
        <f t="shared" si="18"/>
        <v/>
      </c>
      <c r="L410" s="579"/>
      <c r="M410" s="579"/>
      <c r="N410" s="632"/>
      <c r="O410" s="582" t="str">
        <f>IFERROR(VLOOKUP(D410,'Species List'!$D$10:$E$46,2,FALSE)*J410,"")</f>
        <v/>
      </c>
      <c r="P410" s="583" t="str">
        <f>IFERROR(VLOOKUP(D410,'Species List'!$D$51:$E$89,2,FALSE)*J410,"")</f>
        <v/>
      </c>
      <c r="Q410" s="583" t="str">
        <f>IFERROR(VLOOKUP(D410,'Species List'!$D$95:$E$102,2,FALSE)*J410,"")</f>
        <v/>
      </c>
      <c r="R410" s="583" t="str">
        <f>IFERROR(VLOOKUP(D410,'Species List'!$I$10:$J$11,2,FALSE)*J410,"")</f>
        <v/>
      </c>
      <c r="S410" s="584" t="str">
        <f>IFERROR(VLOOKUP(D410,'Species List'!$I$16:$J$61,2,FALSE)*J410,"")</f>
        <v/>
      </c>
      <c r="T410" s="584" t="str">
        <f>IFERROR(VLOOKUP(D410,'Species List'!$I$66:$J$66,2,FALSE)*J410,"")</f>
        <v/>
      </c>
      <c r="U410" s="584" t="str">
        <f>IFERROR(VLOOKUP(D410,'Species List'!$I$71:$J$82,2,FALSE)*J410,"")</f>
        <v/>
      </c>
      <c r="V410" s="585">
        <f t="shared" si="17"/>
        <v>0</v>
      </c>
      <c r="W410" s="534"/>
      <c r="X410" s="534"/>
      <c r="Y410" s="534"/>
      <c r="Z410" s="534"/>
      <c r="AA410" s="534"/>
      <c r="AB410" s="534"/>
      <c r="AC410" s="659" t="str">
        <f>IFERROR(INDEX('3 - Land Summary'!$B$21:$B$120,(MATCH(AD410,'3 - Land Summary'!$C$21:$C$120,0))),"")</f>
        <v/>
      </c>
      <c r="AD410" s="629"/>
      <c r="AE410" s="586"/>
      <c r="AF410" s="587"/>
      <c r="AG410" s="586"/>
    </row>
    <row r="411" spans="2:33" ht="30" customHeight="1" x14ac:dyDescent="0.2">
      <c r="B411" s="668" t="str">
        <f>IFERROR(INDEX('3 - Land Summary'!$B$21:$B$120,(MATCH('4 - Species Breakdown'!$V411,'3 - Land Summary'!$C$21:$C$120,0))),"")</f>
        <v/>
      </c>
      <c r="C411" s="632"/>
      <c r="D411" s="579"/>
      <c r="E411" s="676" t="str">
        <f>IF(OR(COUNTIF('Look Up Data'!$D$149:$D$203,D411),COUNTIF('Look Up Data'!$D$149:$D$203,AE411)),"YES","NO")</f>
        <v>NO</v>
      </c>
      <c r="F411" s="580"/>
      <c r="G411" s="581"/>
      <c r="H411" s="669" t="str">
        <f>IFERROR(INDEX('3 - Land Summary'!$G$21:$G$120,(MATCH(C411,'3 - Land Summary'!$C$21:$C$120,0))),"")</f>
        <v/>
      </c>
      <c r="I411" s="669" t="str">
        <f>IFERROR(INDEX('3 - Land Summary'!$I$21:$I$120,(MATCH(C411,'3 - Land Summary'!$C$21:$C$120,0))),"")</f>
        <v/>
      </c>
      <c r="J411" s="669" t="str">
        <f t="shared" si="16"/>
        <v/>
      </c>
      <c r="K411" s="670" t="str">
        <f t="shared" si="18"/>
        <v/>
      </c>
      <c r="L411" s="579"/>
      <c r="M411" s="579"/>
      <c r="N411" s="632"/>
      <c r="O411" s="582" t="str">
        <f>IFERROR(VLOOKUP(D411,'Species List'!$D$10:$E$46,2,FALSE)*J411,"")</f>
        <v/>
      </c>
      <c r="P411" s="583" t="str">
        <f>IFERROR(VLOOKUP(D411,'Species List'!$D$51:$E$89,2,FALSE)*J411,"")</f>
        <v/>
      </c>
      <c r="Q411" s="583" t="str">
        <f>IFERROR(VLOOKUP(D411,'Species List'!$D$95:$E$102,2,FALSE)*J411,"")</f>
        <v/>
      </c>
      <c r="R411" s="583" t="str">
        <f>IFERROR(VLOOKUP(D411,'Species List'!$I$10:$J$11,2,FALSE)*J411,"")</f>
        <v/>
      </c>
      <c r="S411" s="584" t="str">
        <f>IFERROR(VLOOKUP(D411,'Species List'!$I$16:$J$61,2,FALSE)*J411,"")</f>
        <v/>
      </c>
      <c r="T411" s="584" t="str">
        <f>IFERROR(VLOOKUP(D411,'Species List'!$I$66:$J$66,2,FALSE)*J411,"")</f>
        <v/>
      </c>
      <c r="U411" s="584" t="str">
        <f>IFERROR(VLOOKUP(D411,'Species List'!$I$71:$J$82,2,FALSE)*J411,"")</f>
        <v/>
      </c>
      <c r="V411" s="585">
        <f t="shared" si="17"/>
        <v>0</v>
      </c>
      <c r="W411" s="534"/>
      <c r="X411" s="534"/>
      <c r="Y411" s="534"/>
      <c r="Z411" s="534"/>
      <c r="AA411" s="534"/>
      <c r="AB411" s="534"/>
      <c r="AC411" s="659" t="str">
        <f>IFERROR(INDEX('3 - Land Summary'!$B$21:$B$120,(MATCH(AD411,'3 - Land Summary'!$C$21:$C$120,0))),"")</f>
        <v/>
      </c>
      <c r="AD411" s="629"/>
      <c r="AE411" s="586"/>
      <c r="AF411" s="587"/>
      <c r="AG411" s="586"/>
    </row>
    <row r="412" spans="2:33" ht="30" customHeight="1" x14ac:dyDescent="0.2">
      <c r="B412" s="668" t="str">
        <f>IFERROR(INDEX('3 - Land Summary'!$B$21:$B$120,(MATCH('4 - Species Breakdown'!$V412,'3 - Land Summary'!$C$21:$C$120,0))),"")</f>
        <v/>
      </c>
      <c r="C412" s="632"/>
      <c r="D412" s="579"/>
      <c r="E412" s="676" t="str">
        <f>IF(OR(COUNTIF('Look Up Data'!$D$149:$D$203,D412),COUNTIF('Look Up Data'!$D$149:$D$203,AE412)),"YES","NO")</f>
        <v>NO</v>
      </c>
      <c r="F412" s="580"/>
      <c r="G412" s="581"/>
      <c r="H412" s="669" t="str">
        <f>IFERROR(INDEX('3 - Land Summary'!$G$21:$G$120,(MATCH(C412,'3 - Land Summary'!$C$21:$C$120,0))),"")</f>
        <v/>
      </c>
      <c r="I412" s="669" t="str">
        <f>IFERROR(INDEX('3 - Land Summary'!$I$21:$I$120,(MATCH(C412,'3 - Land Summary'!$C$21:$C$120,0))),"")</f>
        <v/>
      </c>
      <c r="J412" s="669" t="str">
        <f t="shared" si="16"/>
        <v/>
      </c>
      <c r="K412" s="670" t="str">
        <f t="shared" si="18"/>
        <v/>
      </c>
      <c r="L412" s="579"/>
      <c r="M412" s="579"/>
      <c r="N412" s="632"/>
      <c r="O412" s="582" t="str">
        <f>IFERROR(VLOOKUP(D412,'Species List'!$D$10:$E$46,2,FALSE)*J412,"")</f>
        <v/>
      </c>
      <c r="P412" s="583" t="str">
        <f>IFERROR(VLOOKUP(D412,'Species List'!$D$51:$E$89,2,FALSE)*J412,"")</f>
        <v/>
      </c>
      <c r="Q412" s="583" t="str">
        <f>IFERROR(VLOOKUP(D412,'Species List'!$D$95:$E$102,2,FALSE)*J412,"")</f>
        <v/>
      </c>
      <c r="R412" s="583" t="str">
        <f>IFERROR(VLOOKUP(D412,'Species List'!$I$10:$J$11,2,FALSE)*J412,"")</f>
        <v/>
      </c>
      <c r="S412" s="584" t="str">
        <f>IFERROR(VLOOKUP(D412,'Species List'!$I$16:$J$61,2,FALSE)*J412,"")</f>
        <v/>
      </c>
      <c r="T412" s="584" t="str">
        <f>IFERROR(VLOOKUP(D412,'Species List'!$I$66:$J$66,2,FALSE)*J412,"")</f>
        <v/>
      </c>
      <c r="U412" s="584" t="str">
        <f>IFERROR(VLOOKUP(D412,'Species List'!$I$71:$J$82,2,FALSE)*J412,"")</f>
        <v/>
      </c>
      <c r="V412" s="585">
        <f t="shared" si="17"/>
        <v>0</v>
      </c>
      <c r="W412" s="534"/>
      <c r="X412" s="534"/>
      <c r="Y412" s="534"/>
      <c r="Z412" s="534"/>
      <c r="AA412" s="534"/>
      <c r="AB412" s="534"/>
      <c r="AC412" s="659" t="str">
        <f>IFERROR(INDEX('3 - Land Summary'!$B$21:$B$120,(MATCH(AD412,'3 - Land Summary'!$C$21:$C$120,0))),"")</f>
        <v/>
      </c>
      <c r="AD412" s="629"/>
      <c r="AE412" s="586"/>
      <c r="AF412" s="587"/>
      <c r="AG412" s="586"/>
    </row>
    <row r="413" spans="2:33" ht="30" customHeight="1" x14ac:dyDescent="0.2">
      <c r="B413" s="668" t="str">
        <f>IFERROR(INDEX('3 - Land Summary'!$B$21:$B$120,(MATCH('4 - Species Breakdown'!$V413,'3 - Land Summary'!$C$21:$C$120,0))),"")</f>
        <v/>
      </c>
      <c r="C413" s="632"/>
      <c r="D413" s="579"/>
      <c r="E413" s="676" t="str">
        <f>IF(OR(COUNTIF('Look Up Data'!$D$149:$D$203,D413),COUNTIF('Look Up Data'!$D$149:$D$203,AE413)),"YES","NO")</f>
        <v>NO</v>
      </c>
      <c r="F413" s="580"/>
      <c r="G413" s="581"/>
      <c r="H413" s="669" t="str">
        <f>IFERROR(INDEX('3 - Land Summary'!$G$21:$G$120,(MATCH(C413,'3 - Land Summary'!$C$21:$C$120,0))),"")</f>
        <v/>
      </c>
      <c r="I413" s="669" t="str">
        <f>IFERROR(INDEX('3 - Land Summary'!$I$21:$I$120,(MATCH(C413,'3 - Land Summary'!$C$21:$C$120,0))),"")</f>
        <v/>
      </c>
      <c r="J413" s="669" t="str">
        <f t="shared" si="16"/>
        <v/>
      </c>
      <c r="K413" s="670" t="str">
        <f t="shared" si="18"/>
        <v/>
      </c>
      <c r="L413" s="579"/>
      <c r="M413" s="579"/>
      <c r="N413" s="632"/>
      <c r="O413" s="582" t="str">
        <f>IFERROR(VLOOKUP(D413,'Species List'!$D$10:$E$46,2,FALSE)*J413,"")</f>
        <v/>
      </c>
      <c r="P413" s="583" t="str">
        <f>IFERROR(VLOOKUP(D413,'Species List'!$D$51:$E$89,2,FALSE)*J413,"")</f>
        <v/>
      </c>
      <c r="Q413" s="583" t="str">
        <f>IFERROR(VLOOKUP(D413,'Species List'!$D$95:$E$102,2,FALSE)*J413,"")</f>
        <v/>
      </c>
      <c r="R413" s="583" t="str">
        <f>IFERROR(VLOOKUP(D413,'Species List'!$I$10:$J$11,2,FALSE)*J413,"")</f>
        <v/>
      </c>
      <c r="S413" s="584" t="str">
        <f>IFERROR(VLOOKUP(D413,'Species List'!$I$16:$J$61,2,FALSE)*J413,"")</f>
        <v/>
      </c>
      <c r="T413" s="584" t="str">
        <f>IFERROR(VLOOKUP(D413,'Species List'!$I$66:$J$66,2,FALSE)*J413,"")</f>
        <v/>
      </c>
      <c r="U413" s="584" t="str">
        <f>IFERROR(VLOOKUP(D413,'Species List'!$I$71:$J$82,2,FALSE)*J413,"")</f>
        <v/>
      </c>
      <c r="V413" s="585">
        <f t="shared" si="17"/>
        <v>0</v>
      </c>
      <c r="W413" s="534"/>
      <c r="X413" s="534"/>
      <c r="Y413" s="534"/>
      <c r="Z413" s="534"/>
      <c r="AA413" s="534"/>
      <c r="AB413" s="534"/>
      <c r="AC413" s="659" t="str">
        <f>IFERROR(INDEX('3 - Land Summary'!$B$21:$B$120,(MATCH(AD413,'3 - Land Summary'!$C$21:$C$120,0))),"")</f>
        <v/>
      </c>
      <c r="AD413" s="629"/>
      <c r="AE413" s="586"/>
      <c r="AF413" s="587"/>
      <c r="AG413" s="586"/>
    </row>
    <row r="414" spans="2:33" ht="30" customHeight="1" x14ac:dyDescent="0.2">
      <c r="B414" s="668" t="str">
        <f>IFERROR(INDEX('3 - Land Summary'!$B$21:$B$120,(MATCH('4 - Species Breakdown'!$V414,'3 - Land Summary'!$C$21:$C$120,0))),"")</f>
        <v/>
      </c>
      <c r="C414" s="632"/>
      <c r="D414" s="579"/>
      <c r="E414" s="676" t="str">
        <f>IF(OR(COUNTIF('Look Up Data'!$D$149:$D$203,D414),COUNTIF('Look Up Data'!$D$149:$D$203,AE414)),"YES","NO")</f>
        <v>NO</v>
      </c>
      <c r="F414" s="580"/>
      <c r="G414" s="581"/>
      <c r="H414" s="669" t="str">
        <f>IFERROR(INDEX('3 - Land Summary'!$G$21:$G$120,(MATCH(C414,'3 - Land Summary'!$C$21:$C$120,0))),"")</f>
        <v/>
      </c>
      <c r="I414" s="669" t="str">
        <f>IFERROR(INDEX('3 - Land Summary'!$I$21:$I$120,(MATCH(C414,'3 - Land Summary'!$C$21:$C$120,0))),"")</f>
        <v/>
      </c>
      <c r="J414" s="669" t="str">
        <f t="shared" si="16"/>
        <v/>
      </c>
      <c r="K414" s="670" t="str">
        <f t="shared" si="18"/>
        <v/>
      </c>
      <c r="L414" s="579"/>
      <c r="M414" s="579"/>
      <c r="N414" s="632"/>
      <c r="O414" s="582" t="str">
        <f>IFERROR(VLOOKUP(D414,'Species List'!$D$10:$E$46,2,FALSE)*J414,"")</f>
        <v/>
      </c>
      <c r="P414" s="583" t="str">
        <f>IFERROR(VLOOKUP(D414,'Species List'!$D$51:$E$89,2,FALSE)*J414,"")</f>
        <v/>
      </c>
      <c r="Q414" s="583" t="str">
        <f>IFERROR(VLOOKUP(D414,'Species List'!$D$95:$E$102,2,FALSE)*J414,"")</f>
        <v/>
      </c>
      <c r="R414" s="583" t="str">
        <f>IFERROR(VLOOKUP(D414,'Species List'!$I$10:$J$11,2,FALSE)*J414,"")</f>
        <v/>
      </c>
      <c r="S414" s="584" t="str">
        <f>IFERROR(VLOOKUP(D414,'Species List'!$I$16:$J$61,2,FALSE)*J414,"")</f>
        <v/>
      </c>
      <c r="T414" s="584" t="str">
        <f>IFERROR(VLOOKUP(D414,'Species List'!$I$66:$J$66,2,FALSE)*J414,"")</f>
        <v/>
      </c>
      <c r="U414" s="584" t="str">
        <f>IFERROR(VLOOKUP(D414,'Species List'!$I$71:$J$82,2,FALSE)*J414,"")</f>
        <v/>
      </c>
      <c r="V414" s="585">
        <f t="shared" si="17"/>
        <v>0</v>
      </c>
      <c r="W414" s="534"/>
      <c r="X414" s="534"/>
      <c r="Y414" s="534"/>
      <c r="Z414" s="534"/>
      <c r="AA414" s="534"/>
      <c r="AB414" s="534"/>
      <c r="AC414" s="659" t="str">
        <f>IFERROR(INDEX('3 - Land Summary'!$B$21:$B$120,(MATCH(AD414,'3 - Land Summary'!$C$21:$C$120,0))),"")</f>
        <v/>
      </c>
      <c r="AD414" s="629"/>
      <c r="AE414" s="586"/>
      <c r="AF414" s="587"/>
      <c r="AG414" s="586"/>
    </row>
    <row r="415" spans="2:33" ht="30" customHeight="1" x14ac:dyDescent="0.2">
      <c r="B415" s="668" t="str">
        <f>IFERROR(INDEX('3 - Land Summary'!$B$21:$B$120,(MATCH('4 - Species Breakdown'!$V415,'3 - Land Summary'!$C$21:$C$120,0))),"")</f>
        <v/>
      </c>
      <c r="C415" s="632"/>
      <c r="D415" s="579"/>
      <c r="E415" s="676" t="str">
        <f>IF(OR(COUNTIF('Look Up Data'!$D$149:$D$203,D415),COUNTIF('Look Up Data'!$D$149:$D$203,AE415)),"YES","NO")</f>
        <v>NO</v>
      </c>
      <c r="F415" s="580"/>
      <c r="G415" s="581"/>
      <c r="H415" s="669" t="str">
        <f>IFERROR(INDEX('3 - Land Summary'!$G$21:$G$120,(MATCH(C415,'3 - Land Summary'!$C$21:$C$120,0))),"")</f>
        <v/>
      </c>
      <c r="I415" s="669" t="str">
        <f>IFERROR(INDEX('3 - Land Summary'!$I$21:$I$120,(MATCH(C415,'3 - Land Summary'!$C$21:$C$120,0))),"")</f>
        <v/>
      </c>
      <c r="J415" s="669" t="str">
        <f t="shared" ref="J415:J478" si="19">IFERROR(((H415-I415)*F415)/100,"")</f>
        <v/>
      </c>
      <c r="K415" s="670" t="str">
        <f t="shared" si="18"/>
        <v/>
      </c>
      <c r="L415" s="579"/>
      <c r="M415" s="579"/>
      <c r="N415" s="632"/>
      <c r="O415" s="582" t="str">
        <f>IFERROR(VLOOKUP(D415,'Species List'!$D$10:$E$46,2,FALSE)*J415,"")</f>
        <v/>
      </c>
      <c r="P415" s="583" t="str">
        <f>IFERROR(VLOOKUP(D415,'Species List'!$D$51:$E$89,2,FALSE)*J415,"")</f>
        <v/>
      </c>
      <c r="Q415" s="583" t="str">
        <f>IFERROR(VLOOKUP(D415,'Species List'!$D$95:$E$102,2,FALSE)*J415,"")</f>
        <v/>
      </c>
      <c r="R415" s="583" t="str">
        <f>IFERROR(VLOOKUP(D415,'Species List'!$I$10:$J$11,2,FALSE)*J415,"")</f>
        <v/>
      </c>
      <c r="S415" s="584" t="str">
        <f>IFERROR(VLOOKUP(D415,'Species List'!$I$16:$J$61,2,FALSE)*J415,"")</f>
        <v/>
      </c>
      <c r="T415" s="584" t="str">
        <f>IFERROR(VLOOKUP(D415,'Species List'!$I$66:$J$66,2,FALSE)*J415,"")</f>
        <v/>
      </c>
      <c r="U415" s="584" t="str">
        <f>IFERROR(VLOOKUP(D415,'Species List'!$I$71:$J$82,2,FALSE)*J415,"")</f>
        <v/>
      </c>
      <c r="V415" s="585">
        <f t="shared" ref="V415:V478" si="20">C415</f>
        <v>0</v>
      </c>
      <c r="W415" s="534"/>
      <c r="X415" s="534"/>
      <c r="Y415" s="534"/>
      <c r="Z415" s="534"/>
      <c r="AA415" s="534"/>
      <c r="AB415" s="534"/>
      <c r="AC415" s="659" t="str">
        <f>IFERROR(INDEX('3 - Land Summary'!$B$21:$B$120,(MATCH(AD415,'3 - Land Summary'!$C$21:$C$120,0))),"")</f>
        <v/>
      </c>
      <c r="AD415" s="629"/>
      <c r="AE415" s="586"/>
      <c r="AF415" s="587"/>
      <c r="AG415" s="586"/>
    </row>
    <row r="416" spans="2:33" ht="30" customHeight="1" x14ac:dyDescent="0.2">
      <c r="B416" s="668" t="str">
        <f>IFERROR(INDEX('3 - Land Summary'!$B$21:$B$120,(MATCH('4 - Species Breakdown'!$V416,'3 - Land Summary'!$C$21:$C$120,0))),"")</f>
        <v/>
      </c>
      <c r="C416" s="632"/>
      <c r="D416" s="579"/>
      <c r="E416" s="676" t="str">
        <f>IF(OR(COUNTIF('Look Up Data'!$D$149:$D$203,D416),COUNTIF('Look Up Data'!$D$149:$D$203,AE416)),"YES","NO")</f>
        <v>NO</v>
      </c>
      <c r="F416" s="580"/>
      <c r="G416" s="581"/>
      <c r="H416" s="669" t="str">
        <f>IFERROR(INDEX('3 - Land Summary'!$G$21:$G$120,(MATCH(C416,'3 - Land Summary'!$C$21:$C$120,0))),"")</f>
        <v/>
      </c>
      <c r="I416" s="669" t="str">
        <f>IFERROR(INDEX('3 - Land Summary'!$I$21:$I$120,(MATCH(C416,'3 - Land Summary'!$C$21:$C$120,0))),"")</f>
        <v/>
      </c>
      <c r="J416" s="669" t="str">
        <f t="shared" si="19"/>
        <v/>
      </c>
      <c r="K416" s="670" t="str">
        <f t="shared" ref="K416:K479" si="21">IFERROR(ROUND(J416*G416,0),"")</f>
        <v/>
      </c>
      <c r="L416" s="579"/>
      <c r="M416" s="579"/>
      <c r="N416" s="632"/>
      <c r="O416" s="582" t="str">
        <f>IFERROR(VLOOKUP(D416,'Species List'!$D$10:$E$46,2,FALSE)*J416,"")</f>
        <v/>
      </c>
      <c r="P416" s="583" t="str">
        <f>IFERROR(VLOOKUP(D416,'Species List'!$D$51:$E$89,2,FALSE)*J416,"")</f>
        <v/>
      </c>
      <c r="Q416" s="583" t="str">
        <f>IFERROR(VLOOKUP(D416,'Species List'!$D$95:$E$102,2,FALSE)*J416,"")</f>
        <v/>
      </c>
      <c r="R416" s="583" t="str">
        <f>IFERROR(VLOOKUP(D416,'Species List'!$I$10:$J$11,2,FALSE)*J416,"")</f>
        <v/>
      </c>
      <c r="S416" s="584" t="str">
        <f>IFERROR(VLOOKUP(D416,'Species List'!$I$16:$J$61,2,FALSE)*J416,"")</f>
        <v/>
      </c>
      <c r="T416" s="584" t="str">
        <f>IFERROR(VLOOKUP(D416,'Species List'!$I$66:$J$66,2,FALSE)*J416,"")</f>
        <v/>
      </c>
      <c r="U416" s="584" t="str">
        <f>IFERROR(VLOOKUP(D416,'Species List'!$I$71:$J$82,2,FALSE)*J416,"")</f>
        <v/>
      </c>
      <c r="V416" s="585">
        <f t="shared" si="20"/>
        <v>0</v>
      </c>
      <c r="W416" s="534"/>
      <c r="X416" s="534"/>
      <c r="Y416" s="534"/>
      <c r="Z416" s="534"/>
      <c r="AA416" s="534"/>
      <c r="AB416" s="534"/>
      <c r="AC416" s="659" t="str">
        <f>IFERROR(INDEX('3 - Land Summary'!$B$21:$B$120,(MATCH(AD416,'3 - Land Summary'!$C$21:$C$120,0))),"")</f>
        <v/>
      </c>
      <c r="AD416" s="629"/>
      <c r="AE416" s="586"/>
      <c r="AF416" s="587"/>
      <c r="AG416" s="586"/>
    </row>
    <row r="417" spans="2:33" ht="30" customHeight="1" x14ac:dyDescent="0.2">
      <c r="B417" s="668" t="str">
        <f>IFERROR(INDEX('3 - Land Summary'!$B$21:$B$120,(MATCH('4 - Species Breakdown'!$V417,'3 - Land Summary'!$C$21:$C$120,0))),"")</f>
        <v/>
      </c>
      <c r="C417" s="632"/>
      <c r="D417" s="579"/>
      <c r="E417" s="676" t="str">
        <f>IF(OR(COUNTIF('Look Up Data'!$D$149:$D$203,D417),COUNTIF('Look Up Data'!$D$149:$D$203,AE417)),"YES","NO")</f>
        <v>NO</v>
      </c>
      <c r="F417" s="580"/>
      <c r="G417" s="581"/>
      <c r="H417" s="669" t="str">
        <f>IFERROR(INDEX('3 - Land Summary'!$G$21:$G$120,(MATCH(C417,'3 - Land Summary'!$C$21:$C$120,0))),"")</f>
        <v/>
      </c>
      <c r="I417" s="669" t="str">
        <f>IFERROR(INDEX('3 - Land Summary'!$I$21:$I$120,(MATCH(C417,'3 - Land Summary'!$C$21:$C$120,0))),"")</f>
        <v/>
      </c>
      <c r="J417" s="669" t="str">
        <f t="shared" si="19"/>
        <v/>
      </c>
      <c r="K417" s="670" t="str">
        <f t="shared" si="21"/>
        <v/>
      </c>
      <c r="L417" s="579"/>
      <c r="M417" s="579"/>
      <c r="N417" s="632"/>
      <c r="O417" s="582" t="str">
        <f>IFERROR(VLOOKUP(D417,'Species List'!$D$10:$E$46,2,FALSE)*J417,"")</f>
        <v/>
      </c>
      <c r="P417" s="583" t="str">
        <f>IFERROR(VLOOKUP(D417,'Species List'!$D$51:$E$89,2,FALSE)*J417,"")</f>
        <v/>
      </c>
      <c r="Q417" s="583" t="str">
        <f>IFERROR(VLOOKUP(D417,'Species List'!$D$95:$E$102,2,FALSE)*J417,"")</f>
        <v/>
      </c>
      <c r="R417" s="583" t="str">
        <f>IFERROR(VLOOKUP(D417,'Species List'!$I$10:$J$11,2,FALSE)*J417,"")</f>
        <v/>
      </c>
      <c r="S417" s="584" t="str">
        <f>IFERROR(VLOOKUP(D417,'Species List'!$I$16:$J$61,2,FALSE)*J417,"")</f>
        <v/>
      </c>
      <c r="T417" s="584" t="str">
        <f>IFERROR(VLOOKUP(D417,'Species List'!$I$66:$J$66,2,FALSE)*J417,"")</f>
        <v/>
      </c>
      <c r="U417" s="584" t="str">
        <f>IFERROR(VLOOKUP(D417,'Species List'!$I$71:$J$82,2,FALSE)*J417,"")</f>
        <v/>
      </c>
      <c r="V417" s="585">
        <f t="shared" si="20"/>
        <v>0</v>
      </c>
      <c r="W417" s="534"/>
      <c r="X417" s="534"/>
      <c r="Y417" s="534"/>
      <c r="Z417" s="534"/>
      <c r="AA417" s="534"/>
      <c r="AB417" s="534"/>
      <c r="AC417" s="659" t="str">
        <f>IFERROR(INDEX('3 - Land Summary'!$B$21:$B$120,(MATCH(AD417,'3 - Land Summary'!$C$21:$C$120,0))),"")</f>
        <v/>
      </c>
      <c r="AD417" s="629"/>
      <c r="AE417" s="586"/>
      <c r="AF417" s="587"/>
      <c r="AG417" s="586"/>
    </row>
    <row r="418" spans="2:33" ht="30" customHeight="1" x14ac:dyDescent="0.2">
      <c r="B418" s="668" t="str">
        <f>IFERROR(INDEX('3 - Land Summary'!$B$21:$B$120,(MATCH('4 - Species Breakdown'!$V418,'3 - Land Summary'!$C$21:$C$120,0))),"")</f>
        <v/>
      </c>
      <c r="C418" s="632"/>
      <c r="D418" s="579"/>
      <c r="E418" s="676" t="str">
        <f>IF(OR(COUNTIF('Look Up Data'!$D$149:$D$203,D418),COUNTIF('Look Up Data'!$D$149:$D$203,AE418)),"YES","NO")</f>
        <v>NO</v>
      </c>
      <c r="F418" s="580"/>
      <c r="G418" s="581"/>
      <c r="H418" s="669" t="str">
        <f>IFERROR(INDEX('3 - Land Summary'!$G$21:$G$120,(MATCH(C418,'3 - Land Summary'!$C$21:$C$120,0))),"")</f>
        <v/>
      </c>
      <c r="I418" s="669" t="str">
        <f>IFERROR(INDEX('3 - Land Summary'!$I$21:$I$120,(MATCH(C418,'3 - Land Summary'!$C$21:$C$120,0))),"")</f>
        <v/>
      </c>
      <c r="J418" s="669" t="str">
        <f t="shared" si="19"/>
        <v/>
      </c>
      <c r="K418" s="670" t="str">
        <f t="shared" si="21"/>
        <v/>
      </c>
      <c r="L418" s="579"/>
      <c r="M418" s="579"/>
      <c r="N418" s="632"/>
      <c r="O418" s="582" t="str">
        <f>IFERROR(VLOOKUP(D418,'Species List'!$D$10:$E$46,2,FALSE)*J418,"")</f>
        <v/>
      </c>
      <c r="P418" s="583" t="str">
        <f>IFERROR(VLOOKUP(D418,'Species List'!$D$51:$E$89,2,FALSE)*J418,"")</f>
        <v/>
      </c>
      <c r="Q418" s="583" t="str">
        <f>IFERROR(VLOOKUP(D418,'Species List'!$D$95:$E$102,2,FALSE)*J418,"")</f>
        <v/>
      </c>
      <c r="R418" s="583" t="str">
        <f>IFERROR(VLOOKUP(D418,'Species List'!$I$10:$J$11,2,FALSE)*J418,"")</f>
        <v/>
      </c>
      <c r="S418" s="584" t="str">
        <f>IFERROR(VLOOKUP(D418,'Species List'!$I$16:$J$61,2,FALSE)*J418,"")</f>
        <v/>
      </c>
      <c r="T418" s="584" t="str">
        <f>IFERROR(VLOOKUP(D418,'Species List'!$I$66:$J$66,2,FALSE)*J418,"")</f>
        <v/>
      </c>
      <c r="U418" s="584" t="str">
        <f>IFERROR(VLOOKUP(D418,'Species List'!$I$71:$J$82,2,FALSE)*J418,"")</f>
        <v/>
      </c>
      <c r="V418" s="585">
        <f t="shared" si="20"/>
        <v>0</v>
      </c>
      <c r="W418" s="534"/>
      <c r="X418" s="534"/>
      <c r="Y418" s="534"/>
      <c r="Z418" s="534"/>
      <c r="AA418" s="534"/>
      <c r="AB418" s="534"/>
      <c r="AC418" s="659" t="str">
        <f>IFERROR(INDEX('3 - Land Summary'!$B$21:$B$120,(MATCH(AD418,'3 - Land Summary'!$C$21:$C$120,0))),"")</f>
        <v/>
      </c>
      <c r="AD418" s="629"/>
      <c r="AE418" s="586"/>
      <c r="AF418" s="587"/>
      <c r="AG418" s="586"/>
    </row>
    <row r="419" spans="2:33" ht="30" customHeight="1" x14ac:dyDescent="0.2">
      <c r="B419" s="668" t="str">
        <f>IFERROR(INDEX('3 - Land Summary'!$B$21:$B$120,(MATCH('4 - Species Breakdown'!$V419,'3 - Land Summary'!$C$21:$C$120,0))),"")</f>
        <v/>
      </c>
      <c r="C419" s="632"/>
      <c r="D419" s="579"/>
      <c r="E419" s="676" t="str">
        <f>IF(OR(COUNTIF('Look Up Data'!$D$149:$D$203,D419),COUNTIF('Look Up Data'!$D$149:$D$203,AE419)),"YES","NO")</f>
        <v>NO</v>
      </c>
      <c r="F419" s="580"/>
      <c r="G419" s="581"/>
      <c r="H419" s="669" t="str">
        <f>IFERROR(INDEX('3 - Land Summary'!$G$21:$G$120,(MATCH(C419,'3 - Land Summary'!$C$21:$C$120,0))),"")</f>
        <v/>
      </c>
      <c r="I419" s="669" t="str">
        <f>IFERROR(INDEX('3 - Land Summary'!$I$21:$I$120,(MATCH(C419,'3 - Land Summary'!$C$21:$C$120,0))),"")</f>
        <v/>
      </c>
      <c r="J419" s="669" t="str">
        <f t="shared" si="19"/>
        <v/>
      </c>
      <c r="K419" s="670" t="str">
        <f t="shared" si="21"/>
        <v/>
      </c>
      <c r="L419" s="579"/>
      <c r="M419" s="579"/>
      <c r="N419" s="632"/>
      <c r="O419" s="582" t="str">
        <f>IFERROR(VLOOKUP(D419,'Species List'!$D$10:$E$46,2,FALSE)*J419,"")</f>
        <v/>
      </c>
      <c r="P419" s="583" t="str">
        <f>IFERROR(VLOOKUP(D419,'Species List'!$D$51:$E$89,2,FALSE)*J419,"")</f>
        <v/>
      </c>
      <c r="Q419" s="583" t="str">
        <f>IFERROR(VLOOKUP(D419,'Species List'!$D$95:$E$102,2,FALSE)*J419,"")</f>
        <v/>
      </c>
      <c r="R419" s="583" t="str">
        <f>IFERROR(VLOOKUP(D419,'Species List'!$I$10:$J$11,2,FALSE)*J419,"")</f>
        <v/>
      </c>
      <c r="S419" s="584" t="str">
        <f>IFERROR(VLOOKUP(D419,'Species List'!$I$16:$J$61,2,FALSE)*J419,"")</f>
        <v/>
      </c>
      <c r="T419" s="584" t="str">
        <f>IFERROR(VLOOKUP(D419,'Species List'!$I$66:$J$66,2,FALSE)*J419,"")</f>
        <v/>
      </c>
      <c r="U419" s="584" t="str">
        <f>IFERROR(VLOOKUP(D419,'Species List'!$I$71:$J$82,2,FALSE)*J419,"")</f>
        <v/>
      </c>
      <c r="V419" s="585">
        <f t="shared" si="20"/>
        <v>0</v>
      </c>
      <c r="W419" s="534"/>
      <c r="X419" s="534"/>
      <c r="Y419" s="534"/>
      <c r="Z419" s="534"/>
      <c r="AA419" s="534"/>
      <c r="AB419" s="534"/>
      <c r="AC419" s="659" t="str">
        <f>IFERROR(INDEX('3 - Land Summary'!$B$21:$B$120,(MATCH(AD419,'3 - Land Summary'!$C$21:$C$120,0))),"")</f>
        <v/>
      </c>
      <c r="AD419" s="629"/>
      <c r="AE419" s="586"/>
      <c r="AF419" s="587"/>
      <c r="AG419" s="586"/>
    </row>
    <row r="420" spans="2:33" ht="30" customHeight="1" x14ac:dyDescent="0.2">
      <c r="B420" s="668" t="str">
        <f>IFERROR(INDEX('3 - Land Summary'!$B$21:$B$120,(MATCH('4 - Species Breakdown'!$V420,'3 - Land Summary'!$C$21:$C$120,0))),"")</f>
        <v/>
      </c>
      <c r="C420" s="632"/>
      <c r="D420" s="579"/>
      <c r="E420" s="676" t="str">
        <f>IF(OR(COUNTIF('Look Up Data'!$D$149:$D$203,D420),COUNTIF('Look Up Data'!$D$149:$D$203,AE420)),"YES","NO")</f>
        <v>NO</v>
      </c>
      <c r="F420" s="580"/>
      <c r="G420" s="581"/>
      <c r="H420" s="669" t="str">
        <f>IFERROR(INDEX('3 - Land Summary'!$G$21:$G$120,(MATCH(C420,'3 - Land Summary'!$C$21:$C$120,0))),"")</f>
        <v/>
      </c>
      <c r="I420" s="669" t="str">
        <f>IFERROR(INDEX('3 - Land Summary'!$I$21:$I$120,(MATCH(C420,'3 - Land Summary'!$C$21:$C$120,0))),"")</f>
        <v/>
      </c>
      <c r="J420" s="669" t="str">
        <f t="shared" si="19"/>
        <v/>
      </c>
      <c r="K420" s="670" t="str">
        <f t="shared" si="21"/>
        <v/>
      </c>
      <c r="L420" s="579"/>
      <c r="M420" s="579"/>
      <c r="N420" s="632"/>
      <c r="O420" s="582" t="str">
        <f>IFERROR(VLOOKUP(D420,'Species List'!$D$10:$E$46,2,FALSE)*J420,"")</f>
        <v/>
      </c>
      <c r="P420" s="583" t="str">
        <f>IFERROR(VLOOKUP(D420,'Species List'!$D$51:$E$89,2,FALSE)*J420,"")</f>
        <v/>
      </c>
      <c r="Q420" s="583" t="str">
        <f>IFERROR(VLOOKUP(D420,'Species List'!$D$95:$E$102,2,FALSE)*J420,"")</f>
        <v/>
      </c>
      <c r="R420" s="583" t="str">
        <f>IFERROR(VLOOKUP(D420,'Species List'!$I$10:$J$11,2,FALSE)*J420,"")</f>
        <v/>
      </c>
      <c r="S420" s="584" t="str">
        <f>IFERROR(VLOOKUP(D420,'Species List'!$I$16:$J$61,2,FALSE)*J420,"")</f>
        <v/>
      </c>
      <c r="T420" s="584" t="str">
        <f>IFERROR(VLOOKUP(D420,'Species List'!$I$66:$J$66,2,FALSE)*J420,"")</f>
        <v/>
      </c>
      <c r="U420" s="584" t="str">
        <f>IFERROR(VLOOKUP(D420,'Species List'!$I$71:$J$82,2,FALSE)*J420,"")</f>
        <v/>
      </c>
      <c r="V420" s="585">
        <f t="shared" si="20"/>
        <v>0</v>
      </c>
      <c r="W420" s="534"/>
      <c r="X420" s="534"/>
      <c r="Y420" s="534"/>
      <c r="Z420" s="534"/>
      <c r="AA420" s="534"/>
      <c r="AB420" s="534"/>
      <c r="AC420" s="659" t="str">
        <f>IFERROR(INDEX('3 - Land Summary'!$B$21:$B$120,(MATCH(AD420,'3 - Land Summary'!$C$21:$C$120,0))),"")</f>
        <v/>
      </c>
      <c r="AD420" s="629"/>
      <c r="AE420" s="586"/>
      <c r="AF420" s="587"/>
      <c r="AG420" s="586"/>
    </row>
    <row r="421" spans="2:33" ht="30" customHeight="1" x14ac:dyDescent="0.2">
      <c r="B421" s="668" t="str">
        <f>IFERROR(INDEX('3 - Land Summary'!$B$21:$B$120,(MATCH('4 - Species Breakdown'!$V421,'3 - Land Summary'!$C$21:$C$120,0))),"")</f>
        <v/>
      </c>
      <c r="C421" s="632"/>
      <c r="D421" s="579"/>
      <c r="E421" s="676" t="str">
        <f>IF(OR(COUNTIF('Look Up Data'!$D$149:$D$203,D421),COUNTIF('Look Up Data'!$D$149:$D$203,AE421)),"YES","NO")</f>
        <v>NO</v>
      </c>
      <c r="F421" s="580"/>
      <c r="G421" s="581"/>
      <c r="H421" s="669" t="str">
        <f>IFERROR(INDEX('3 - Land Summary'!$G$21:$G$120,(MATCH(C421,'3 - Land Summary'!$C$21:$C$120,0))),"")</f>
        <v/>
      </c>
      <c r="I421" s="669" t="str">
        <f>IFERROR(INDEX('3 - Land Summary'!$I$21:$I$120,(MATCH(C421,'3 - Land Summary'!$C$21:$C$120,0))),"")</f>
        <v/>
      </c>
      <c r="J421" s="669" t="str">
        <f t="shared" si="19"/>
        <v/>
      </c>
      <c r="K421" s="670" t="str">
        <f t="shared" si="21"/>
        <v/>
      </c>
      <c r="L421" s="579"/>
      <c r="M421" s="579"/>
      <c r="N421" s="632"/>
      <c r="O421" s="582" t="str">
        <f>IFERROR(VLOOKUP(D421,'Species List'!$D$10:$E$46,2,FALSE)*J421,"")</f>
        <v/>
      </c>
      <c r="P421" s="583" t="str">
        <f>IFERROR(VLOOKUP(D421,'Species List'!$D$51:$E$89,2,FALSE)*J421,"")</f>
        <v/>
      </c>
      <c r="Q421" s="583" t="str">
        <f>IFERROR(VLOOKUP(D421,'Species List'!$D$95:$E$102,2,FALSE)*J421,"")</f>
        <v/>
      </c>
      <c r="R421" s="583" t="str">
        <f>IFERROR(VLOOKUP(D421,'Species List'!$I$10:$J$11,2,FALSE)*J421,"")</f>
        <v/>
      </c>
      <c r="S421" s="584" t="str">
        <f>IFERROR(VLOOKUP(D421,'Species List'!$I$16:$J$61,2,FALSE)*J421,"")</f>
        <v/>
      </c>
      <c r="T421" s="584" t="str">
        <f>IFERROR(VLOOKUP(D421,'Species List'!$I$66:$J$66,2,FALSE)*J421,"")</f>
        <v/>
      </c>
      <c r="U421" s="584" t="str">
        <f>IFERROR(VLOOKUP(D421,'Species List'!$I$71:$J$82,2,FALSE)*J421,"")</f>
        <v/>
      </c>
      <c r="V421" s="585">
        <f t="shared" si="20"/>
        <v>0</v>
      </c>
      <c r="W421" s="534"/>
      <c r="X421" s="534"/>
      <c r="Y421" s="534"/>
      <c r="Z421" s="534"/>
      <c r="AA421" s="534"/>
      <c r="AB421" s="534"/>
      <c r="AC421" s="659" t="str">
        <f>IFERROR(INDEX('3 - Land Summary'!$B$21:$B$120,(MATCH(AD421,'3 - Land Summary'!$C$21:$C$120,0))),"")</f>
        <v/>
      </c>
      <c r="AD421" s="629"/>
      <c r="AE421" s="586"/>
      <c r="AF421" s="587"/>
      <c r="AG421" s="586"/>
    </row>
    <row r="422" spans="2:33" ht="30" customHeight="1" x14ac:dyDescent="0.2">
      <c r="B422" s="668" t="str">
        <f>IFERROR(INDEX('3 - Land Summary'!$B$21:$B$120,(MATCH('4 - Species Breakdown'!$V422,'3 - Land Summary'!$C$21:$C$120,0))),"")</f>
        <v/>
      </c>
      <c r="C422" s="632"/>
      <c r="D422" s="579"/>
      <c r="E422" s="676" t="str">
        <f>IF(OR(COUNTIF('Look Up Data'!$D$149:$D$203,D422),COUNTIF('Look Up Data'!$D$149:$D$203,AE422)),"YES","NO")</f>
        <v>NO</v>
      </c>
      <c r="F422" s="580"/>
      <c r="G422" s="581"/>
      <c r="H422" s="669" t="str">
        <f>IFERROR(INDEX('3 - Land Summary'!$G$21:$G$120,(MATCH(C422,'3 - Land Summary'!$C$21:$C$120,0))),"")</f>
        <v/>
      </c>
      <c r="I422" s="669" t="str">
        <f>IFERROR(INDEX('3 - Land Summary'!$I$21:$I$120,(MATCH(C422,'3 - Land Summary'!$C$21:$C$120,0))),"")</f>
        <v/>
      </c>
      <c r="J422" s="669" t="str">
        <f t="shared" si="19"/>
        <v/>
      </c>
      <c r="K422" s="670" t="str">
        <f t="shared" si="21"/>
        <v/>
      </c>
      <c r="L422" s="579"/>
      <c r="M422" s="579"/>
      <c r="N422" s="632"/>
      <c r="O422" s="582" t="str">
        <f>IFERROR(VLOOKUP(D422,'Species List'!$D$10:$E$46,2,FALSE)*J422,"")</f>
        <v/>
      </c>
      <c r="P422" s="583" t="str">
        <f>IFERROR(VLOOKUP(D422,'Species List'!$D$51:$E$89,2,FALSE)*J422,"")</f>
        <v/>
      </c>
      <c r="Q422" s="583" t="str">
        <f>IFERROR(VLOOKUP(D422,'Species List'!$D$95:$E$102,2,FALSE)*J422,"")</f>
        <v/>
      </c>
      <c r="R422" s="583" t="str">
        <f>IFERROR(VLOOKUP(D422,'Species List'!$I$10:$J$11,2,FALSE)*J422,"")</f>
        <v/>
      </c>
      <c r="S422" s="584" t="str">
        <f>IFERROR(VLOOKUP(D422,'Species List'!$I$16:$J$61,2,FALSE)*J422,"")</f>
        <v/>
      </c>
      <c r="T422" s="584" t="str">
        <f>IFERROR(VLOOKUP(D422,'Species List'!$I$66:$J$66,2,FALSE)*J422,"")</f>
        <v/>
      </c>
      <c r="U422" s="584" t="str">
        <f>IFERROR(VLOOKUP(D422,'Species List'!$I$71:$J$82,2,FALSE)*J422,"")</f>
        <v/>
      </c>
      <c r="V422" s="585">
        <f t="shared" si="20"/>
        <v>0</v>
      </c>
      <c r="W422" s="534"/>
      <c r="X422" s="534"/>
      <c r="Y422" s="534"/>
      <c r="Z422" s="534"/>
      <c r="AA422" s="534"/>
      <c r="AB422" s="534"/>
      <c r="AC422" s="659" t="str">
        <f>IFERROR(INDEX('3 - Land Summary'!$B$21:$B$120,(MATCH(AD422,'3 - Land Summary'!$C$21:$C$120,0))),"")</f>
        <v/>
      </c>
      <c r="AD422" s="629"/>
      <c r="AE422" s="586"/>
      <c r="AF422" s="587"/>
      <c r="AG422" s="586"/>
    </row>
    <row r="423" spans="2:33" ht="30" customHeight="1" x14ac:dyDescent="0.2">
      <c r="B423" s="668" t="str">
        <f>IFERROR(INDEX('3 - Land Summary'!$B$21:$B$120,(MATCH('4 - Species Breakdown'!$V423,'3 - Land Summary'!$C$21:$C$120,0))),"")</f>
        <v/>
      </c>
      <c r="C423" s="632"/>
      <c r="D423" s="579"/>
      <c r="E423" s="676" t="str">
        <f>IF(OR(COUNTIF('Look Up Data'!$D$149:$D$203,D423),COUNTIF('Look Up Data'!$D$149:$D$203,AE423)),"YES","NO")</f>
        <v>NO</v>
      </c>
      <c r="F423" s="580"/>
      <c r="G423" s="581"/>
      <c r="H423" s="669" t="str">
        <f>IFERROR(INDEX('3 - Land Summary'!$G$21:$G$120,(MATCH(C423,'3 - Land Summary'!$C$21:$C$120,0))),"")</f>
        <v/>
      </c>
      <c r="I423" s="669" t="str">
        <f>IFERROR(INDEX('3 - Land Summary'!$I$21:$I$120,(MATCH(C423,'3 - Land Summary'!$C$21:$C$120,0))),"")</f>
        <v/>
      </c>
      <c r="J423" s="669" t="str">
        <f t="shared" si="19"/>
        <v/>
      </c>
      <c r="K423" s="670" t="str">
        <f t="shared" si="21"/>
        <v/>
      </c>
      <c r="L423" s="579"/>
      <c r="M423" s="579"/>
      <c r="N423" s="632"/>
      <c r="O423" s="582" t="str">
        <f>IFERROR(VLOOKUP(D423,'Species List'!$D$10:$E$46,2,FALSE)*J423,"")</f>
        <v/>
      </c>
      <c r="P423" s="583" t="str">
        <f>IFERROR(VLOOKUP(D423,'Species List'!$D$51:$E$89,2,FALSE)*J423,"")</f>
        <v/>
      </c>
      <c r="Q423" s="583" t="str">
        <f>IFERROR(VLOOKUP(D423,'Species List'!$D$95:$E$102,2,FALSE)*J423,"")</f>
        <v/>
      </c>
      <c r="R423" s="583" t="str">
        <f>IFERROR(VLOOKUP(D423,'Species List'!$I$10:$J$11,2,FALSE)*J423,"")</f>
        <v/>
      </c>
      <c r="S423" s="584" t="str">
        <f>IFERROR(VLOOKUP(D423,'Species List'!$I$16:$J$61,2,FALSE)*J423,"")</f>
        <v/>
      </c>
      <c r="T423" s="584" t="str">
        <f>IFERROR(VLOOKUP(D423,'Species List'!$I$66:$J$66,2,FALSE)*J423,"")</f>
        <v/>
      </c>
      <c r="U423" s="584" t="str">
        <f>IFERROR(VLOOKUP(D423,'Species List'!$I$71:$J$82,2,FALSE)*J423,"")</f>
        <v/>
      </c>
      <c r="V423" s="585">
        <f t="shared" si="20"/>
        <v>0</v>
      </c>
      <c r="W423" s="534"/>
      <c r="X423" s="534"/>
      <c r="Y423" s="534"/>
      <c r="Z423" s="534"/>
      <c r="AA423" s="534"/>
      <c r="AB423" s="534"/>
      <c r="AC423" s="659" t="str">
        <f>IFERROR(INDEX('3 - Land Summary'!$B$21:$B$120,(MATCH(AD423,'3 - Land Summary'!$C$21:$C$120,0))),"")</f>
        <v/>
      </c>
      <c r="AD423" s="629"/>
      <c r="AE423" s="586"/>
      <c r="AF423" s="587"/>
      <c r="AG423" s="586"/>
    </row>
    <row r="424" spans="2:33" ht="30" customHeight="1" x14ac:dyDescent="0.2">
      <c r="B424" s="668" t="str">
        <f>IFERROR(INDEX('3 - Land Summary'!$B$21:$B$120,(MATCH('4 - Species Breakdown'!$V424,'3 - Land Summary'!$C$21:$C$120,0))),"")</f>
        <v/>
      </c>
      <c r="C424" s="632"/>
      <c r="D424" s="579"/>
      <c r="E424" s="676" t="str">
        <f>IF(OR(COUNTIF('Look Up Data'!$D$149:$D$203,D424),COUNTIF('Look Up Data'!$D$149:$D$203,AE424)),"YES","NO")</f>
        <v>NO</v>
      </c>
      <c r="F424" s="580"/>
      <c r="G424" s="581"/>
      <c r="H424" s="669" t="str">
        <f>IFERROR(INDEX('3 - Land Summary'!$G$21:$G$120,(MATCH(C424,'3 - Land Summary'!$C$21:$C$120,0))),"")</f>
        <v/>
      </c>
      <c r="I424" s="669" t="str">
        <f>IFERROR(INDEX('3 - Land Summary'!$I$21:$I$120,(MATCH(C424,'3 - Land Summary'!$C$21:$C$120,0))),"")</f>
        <v/>
      </c>
      <c r="J424" s="669" t="str">
        <f t="shared" si="19"/>
        <v/>
      </c>
      <c r="K424" s="670" t="str">
        <f t="shared" si="21"/>
        <v/>
      </c>
      <c r="L424" s="579"/>
      <c r="M424" s="579"/>
      <c r="N424" s="632"/>
      <c r="O424" s="582" t="str">
        <f>IFERROR(VLOOKUP(D424,'Species List'!$D$10:$E$46,2,FALSE)*J424,"")</f>
        <v/>
      </c>
      <c r="P424" s="583" t="str">
        <f>IFERROR(VLOOKUP(D424,'Species List'!$D$51:$E$89,2,FALSE)*J424,"")</f>
        <v/>
      </c>
      <c r="Q424" s="583" t="str">
        <f>IFERROR(VLOOKUP(D424,'Species List'!$D$95:$E$102,2,FALSE)*J424,"")</f>
        <v/>
      </c>
      <c r="R424" s="583" t="str">
        <f>IFERROR(VLOOKUP(D424,'Species List'!$I$10:$J$11,2,FALSE)*J424,"")</f>
        <v/>
      </c>
      <c r="S424" s="584" t="str">
        <f>IFERROR(VLOOKUP(D424,'Species List'!$I$16:$J$61,2,FALSE)*J424,"")</f>
        <v/>
      </c>
      <c r="T424" s="584" t="str">
        <f>IFERROR(VLOOKUP(D424,'Species List'!$I$66:$J$66,2,FALSE)*J424,"")</f>
        <v/>
      </c>
      <c r="U424" s="584" t="str">
        <f>IFERROR(VLOOKUP(D424,'Species List'!$I$71:$J$82,2,FALSE)*J424,"")</f>
        <v/>
      </c>
      <c r="V424" s="585">
        <f t="shared" si="20"/>
        <v>0</v>
      </c>
      <c r="W424" s="534"/>
      <c r="X424" s="534"/>
      <c r="Y424" s="534"/>
      <c r="Z424" s="534"/>
      <c r="AA424" s="534"/>
      <c r="AB424" s="534"/>
      <c r="AC424" s="659" t="str">
        <f>IFERROR(INDEX('3 - Land Summary'!$B$21:$B$120,(MATCH(AD424,'3 - Land Summary'!$C$21:$C$120,0))),"")</f>
        <v/>
      </c>
      <c r="AD424" s="629"/>
      <c r="AE424" s="586"/>
      <c r="AF424" s="587"/>
      <c r="AG424" s="586"/>
    </row>
    <row r="425" spans="2:33" ht="30" customHeight="1" x14ac:dyDescent="0.2">
      <c r="B425" s="668" t="str">
        <f>IFERROR(INDEX('3 - Land Summary'!$B$21:$B$120,(MATCH('4 - Species Breakdown'!$V425,'3 - Land Summary'!$C$21:$C$120,0))),"")</f>
        <v/>
      </c>
      <c r="C425" s="632"/>
      <c r="D425" s="579"/>
      <c r="E425" s="676" t="str">
        <f>IF(OR(COUNTIF('Look Up Data'!$D$149:$D$203,D425),COUNTIF('Look Up Data'!$D$149:$D$203,AE425)),"YES","NO")</f>
        <v>NO</v>
      </c>
      <c r="F425" s="580"/>
      <c r="G425" s="581"/>
      <c r="H425" s="669" t="str">
        <f>IFERROR(INDEX('3 - Land Summary'!$G$21:$G$120,(MATCH(C425,'3 - Land Summary'!$C$21:$C$120,0))),"")</f>
        <v/>
      </c>
      <c r="I425" s="669" t="str">
        <f>IFERROR(INDEX('3 - Land Summary'!$I$21:$I$120,(MATCH(C425,'3 - Land Summary'!$C$21:$C$120,0))),"")</f>
        <v/>
      </c>
      <c r="J425" s="669" t="str">
        <f t="shared" si="19"/>
        <v/>
      </c>
      <c r="K425" s="670" t="str">
        <f t="shared" si="21"/>
        <v/>
      </c>
      <c r="L425" s="579"/>
      <c r="M425" s="579"/>
      <c r="N425" s="632"/>
      <c r="O425" s="582" t="str">
        <f>IFERROR(VLOOKUP(D425,'Species List'!$D$10:$E$46,2,FALSE)*J425,"")</f>
        <v/>
      </c>
      <c r="P425" s="583" t="str">
        <f>IFERROR(VLOOKUP(D425,'Species List'!$D$51:$E$89,2,FALSE)*J425,"")</f>
        <v/>
      </c>
      <c r="Q425" s="583" t="str">
        <f>IFERROR(VLOOKUP(D425,'Species List'!$D$95:$E$102,2,FALSE)*J425,"")</f>
        <v/>
      </c>
      <c r="R425" s="583" t="str">
        <f>IFERROR(VLOOKUP(D425,'Species List'!$I$10:$J$11,2,FALSE)*J425,"")</f>
        <v/>
      </c>
      <c r="S425" s="584" t="str">
        <f>IFERROR(VLOOKUP(D425,'Species List'!$I$16:$J$61,2,FALSE)*J425,"")</f>
        <v/>
      </c>
      <c r="T425" s="584" t="str">
        <f>IFERROR(VLOOKUP(D425,'Species List'!$I$66:$J$66,2,FALSE)*J425,"")</f>
        <v/>
      </c>
      <c r="U425" s="584" t="str">
        <f>IFERROR(VLOOKUP(D425,'Species List'!$I$71:$J$82,2,FALSE)*J425,"")</f>
        <v/>
      </c>
      <c r="V425" s="585">
        <f t="shared" si="20"/>
        <v>0</v>
      </c>
      <c r="W425" s="534"/>
      <c r="X425" s="534"/>
      <c r="Y425" s="534"/>
      <c r="Z425" s="534"/>
      <c r="AA425" s="534"/>
      <c r="AB425" s="534"/>
      <c r="AC425" s="659" t="str">
        <f>IFERROR(INDEX('3 - Land Summary'!$B$21:$B$120,(MATCH(AD425,'3 - Land Summary'!$C$21:$C$120,0))),"")</f>
        <v/>
      </c>
      <c r="AD425" s="629"/>
      <c r="AE425" s="586"/>
      <c r="AF425" s="587"/>
      <c r="AG425" s="586"/>
    </row>
    <row r="426" spans="2:33" ht="30" customHeight="1" x14ac:dyDescent="0.2">
      <c r="B426" s="668" t="str">
        <f>IFERROR(INDEX('3 - Land Summary'!$B$21:$B$120,(MATCH('4 - Species Breakdown'!$V426,'3 - Land Summary'!$C$21:$C$120,0))),"")</f>
        <v/>
      </c>
      <c r="C426" s="632"/>
      <c r="D426" s="579"/>
      <c r="E426" s="676" t="str">
        <f>IF(OR(COUNTIF('Look Up Data'!$D$149:$D$203,D426),COUNTIF('Look Up Data'!$D$149:$D$203,AE426)),"YES","NO")</f>
        <v>NO</v>
      </c>
      <c r="F426" s="580"/>
      <c r="G426" s="581"/>
      <c r="H426" s="669" t="str">
        <f>IFERROR(INDEX('3 - Land Summary'!$G$21:$G$120,(MATCH(C426,'3 - Land Summary'!$C$21:$C$120,0))),"")</f>
        <v/>
      </c>
      <c r="I426" s="669" t="str">
        <f>IFERROR(INDEX('3 - Land Summary'!$I$21:$I$120,(MATCH(C426,'3 - Land Summary'!$C$21:$C$120,0))),"")</f>
        <v/>
      </c>
      <c r="J426" s="669" t="str">
        <f t="shared" si="19"/>
        <v/>
      </c>
      <c r="K426" s="670" t="str">
        <f t="shared" si="21"/>
        <v/>
      </c>
      <c r="L426" s="579"/>
      <c r="M426" s="579"/>
      <c r="N426" s="632"/>
      <c r="O426" s="582" t="str">
        <f>IFERROR(VLOOKUP(D426,'Species List'!$D$10:$E$46,2,FALSE)*J426,"")</f>
        <v/>
      </c>
      <c r="P426" s="583" t="str">
        <f>IFERROR(VLOOKUP(D426,'Species List'!$D$51:$E$89,2,FALSE)*J426,"")</f>
        <v/>
      </c>
      <c r="Q426" s="583" t="str">
        <f>IFERROR(VLOOKUP(D426,'Species List'!$D$95:$E$102,2,FALSE)*J426,"")</f>
        <v/>
      </c>
      <c r="R426" s="583" t="str">
        <f>IFERROR(VLOOKUP(D426,'Species List'!$I$10:$J$11,2,FALSE)*J426,"")</f>
        <v/>
      </c>
      <c r="S426" s="584" t="str">
        <f>IFERROR(VLOOKUP(D426,'Species List'!$I$16:$J$61,2,FALSE)*J426,"")</f>
        <v/>
      </c>
      <c r="T426" s="584" t="str">
        <f>IFERROR(VLOOKUP(D426,'Species List'!$I$66:$J$66,2,FALSE)*J426,"")</f>
        <v/>
      </c>
      <c r="U426" s="584" t="str">
        <f>IFERROR(VLOOKUP(D426,'Species List'!$I$71:$J$82,2,FALSE)*J426,"")</f>
        <v/>
      </c>
      <c r="V426" s="585">
        <f t="shared" si="20"/>
        <v>0</v>
      </c>
      <c r="W426" s="534"/>
      <c r="X426" s="534"/>
      <c r="Y426" s="534"/>
      <c r="Z426" s="534"/>
      <c r="AA426" s="534"/>
      <c r="AB426" s="534"/>
      <c r="AC426" s="659" t="str">
        <f>IFERROR(INDEX('3 - Land Summary'!$B$21:$B$120,(MATCH(AD426,'3 - Land Summary'!$C$21:$C$120,0))),"")</f>
        <v/>
      </c>
      <c r="AD426" s="629"/>
      <c r="AE426" s="586"/>
      <c r="AF426" s="587"/>
      <c r="AG426" s="586"/>
    </row>
    <row r="427" spans="2:33" ht="30" customHeight="1" x14ac:dyDescent="0.2">
      <c r="B427" s="668" t="str">
        <f>IFERROR(INDEX('3 - Land Summary'!$B$21:$B$120,(MATCH('4 - Species Breakdown'!$V427,'3 - Land Summary'!$C$21:$C$120,0))),"")</f>
        <v/>
      </c>
      <c r="C427" s="632"/>
      <c r="D427" s="579"/>
      <c r="E427" s="676" t="str">
        <f>IF(OR(COUNTIF('Look Up Data'!$D$149:$D$203,D427),COUNTIF('Look Up Data'!$D$149:$D$203,AE427)),"YES","NO")</f>
        <v>NO</v>
      </c>
      <c r="F427" s="580"/>
      <c r="G427" s="581"/>
      <c r="H427" s="669" t="str">
        <f>IFERROR(INDEX('3 - Land Summary'!$G$21:$G$120,(MATCH(C427,'3 - Land Summary'!$C$21:$C$120,0))),"")</f>
        <v/>
      </c>
      <c r="I427" s="669" t="str">
        <f>IFERROR(INDEX('3 - Land Summary'!$I$21:$I$120,(MATCH(C427,'3 - Land Summary'!$C$21:$C$120,0))),"")</f>
        <v/>
      </c>
      <c r="J427" s="669" t="str">
        <f t="shared" si="19"/>
        <v/>
      </c>
      <c r="K427" s="670" t="str">
        <f t="shared" si="21"/>
        <v/>
      </c>
      <c r="L427" s="579"/>
      <c r="M427" s="579"/>
      <c r="N427" s="632"/>
      <c r="O427" s="582" t="str">
        <f>IFERROR(VLOOKUP(D427,'Species List'!$D$10:$E$46,2,FALSE)*J427,"")</f>
        <v/>
      </c>
      <c r="P427" s="583" t="str">
        <f>IFERROR(VLOOKUP(D427,'Species List'!$D$51:$E$89,2,FALSE)*J427,"")</f>
        <v/>
      </c>
      <c r="Q427" s="583" t="str">
        <f>IFERROR(VLOOKUP(D427,'Species List'!$D$95:$E$102,2,FALSE)*J427,"")</f>
        <v/>
      </c>
      <c r="R427" s="583" t="str">
        <f>IFERROR(VLOOKUP(D427,'Species List'!$I$10:$J$11,2,FALSE)*J427,"")</f>
        <v/>
      </c>
      <c r="S427" s="584" t="str">
        <f>IFERROR(VLOOKUP(D427,'Species List'!$I$16:$J$61,2,FALSE)*J427,"")</f>
        <v/>
      </c>
      <c r="T427" s="584" t="str">
        <f>IFERROR(VLOOKUP(D427,'Species List'!$I$66:$J$66,2,FALSE)*J427,"")</f>
        <v/>
      </c>
      <c r="U427" s="584" t="str">
        <f>IFERROR(VLOOKUP(D427,'Species List'!$I$71:$J$82,2,FALSE)*J427,"")</f>
        <v/>
      </c>
      <c r="V427" s="585">
        <f t="shared" si="20"/>
        <v>0</v>
      </c>
      <c r="W427" s="534"/>
      <c r="X427" s="534"/>
      <c r="Y427" s="534"/>
      <c r="Z427" s="534"/>
      <c r="AA427" s="534"/>
      <c r="AB427" s="534"/>
      <c r="AC427" s="659" t="str">
        <f>IFERROR(INDEX('3 - Land Summary'!$B$21:$B$120,(MATCH(AD427,'3 - Land Summary'!$C$21:$C$120,0))),"")</f>
        <v/>
      </c>
      <c r="AD427" s="629"/>
      <c r="AE427" s="586"/>
      <c r="AF427" s="587"/>
      <c r="AG427" s="586"/>
    </row>
    <row r="428" spans="2:33" ht="30" customHeight="1" x14ac:dyDescent="0.2">
      <c r="B428" s="668" t="str">
        <f>IFERROR(INDEX('3 - Land Summary'!$B$21:$B$120,(MATCH('4 - Species Breakdown'!$V428,'3 - Land Summary'!$C$21:$C$120,0))),"")</f>
        <v/>
      </c>
      <c r="C428" s="632"/>
      <c r="D428" s="579"/>
      <c r="E428" s="676" t="str">
        <f>IF(OR(COUNTIF('Look Up Data'!$D$149:$D$203,D428),COUNTIF('Look Up Data'!$D$149:$D$203,AE428)),"YES","NO")</f>
        <v>NO</v>
      </c>
      <c r="F428" s="580"/>
      <c r="G428" s="581"/>
      <c r="H428" s="669" t="str">
        <f>IFERROR(INDEX('3 - Land Summary'!$G$21:$G$120,(MATCH(C428,'3 - Land Summary'!$C$21:$C$120,0))),"")</f>
        <v/>
      </c>
      <c r="I428" s="669" t="str">
        <f>IFERROR(INDEX('3 - Land Summary'!$I$21:$I$120,(MATCH(C428,'3 - Land Summary'!$C$21:$C$120,0))),"")</f>
        <v/>
      </c>
      <c r="J428" s="669" t="str">
        <f t="shared" si="19"/>
        <v/>
      </c>
      <c r="K428" s="670" t="str">
        <f t="shared" si="21"/>
        <v/>
      </c>
      <c r="L428" s="579"/>
      <c r="M428" s="579"/>
      <c r="N428" s="632"/>
      <c r="O428" s="582" t="str">
        <f>IFERROR(VLOOKUP(D428,'Species List'!$D$10:$E$46,2,FALSE)*J428,"")</f>
        <v/>
      </c>
      <c r="P428" s="583" t="str">
        <f>IFERROR(VLOOKUP(D428,'Species List'!$D$51:$E$89,2,FALSE)*J428,"")</f>
        <v/>
      </c>
      <c r="Q428" s="583" t="str">
        <f>IFERROR(VLOOKUP(D428,'Species List'!$D$95:$E$102,2,FALSE)*J428,"")</f>
        <v/>
      </c>
      <c r="R428" s="583" t="str">
        <f>IFERROR(VLOOKUP(D428,'Species List'!$I$10:$J$11,2,FALSE)*J428,"")</f>
        <v/>
      </c>
      <c r="S428" s="584" t="str">
        <f>IFERROR(VLOOKUP(D428,'Species List'!$I$16:$J$61,2,FALSE)*J428,"")</f>
        <v/>
      </c>
      <c r="T428" s="584" t="str">
        <f>IFERROR(VLOOKUP(D428,'Species List'!$I$66:$J$66,2,FALSE)*J428,"")</f>
        <v/>
      </c>
      <c r="U428" s="584" t="str">
        <f>IFERROR(VLOOKUP(D428,'Species List'!$I$71:$J$82,2,FALSE)*J428,"")</f>
        <v/>
      </c>
      <c r="V428" s="585">
        <f t="shared" si="20"/>
        <v>0</v>
      </c>
      <c r="W428" s="534"/>
      <c r="X428" s="534"/>
      <c r="Y428" s="534"/>
      <c r="Z428" s="534"/>
      <c r="AA428" s="534"/>
      <c r="AB428" s="534"/>
      <c r="AC428" s="659" t="str">
        <f>IFERROR(INDEX('3 - Land Summary'!$B$21:$B$120,(MATCH(AD428,'3 - Land Summary'!$C$21:$C$120,0))),"")</f>
        <v/>
      </c>
      <c r="AD428" s="629"/>
      <c r="AE428" s="586"/>
      <c r="AF428" s="587"/>
      <c r="AG428" s="586"/>
    </row>
    <row r="429" spans="2:33" ht="30" customHeight="1" x14ac:dyDescent="0.2">
      <c r="B429" s="668" t="str">
        <f>IFERROR(INDEX('3 - Land Summary'!$B$21:$B$120,(MATCH('4 - Species Breakdown'!$V429,'3 - Land Summary'!$C$21:$C$120,0))),"")</f>
        <v/>
      </c>
      <c r="C429" s="632"/>
      <c r="D429" s="579"/>
      <c r="E429" s="676" t="str">
        <f>IF(OR(COUNTIF('Look Up Data'!$D$149:$D$203,D429),COUNTIF('Look Up Data'!$D$149:$D$203,AE429)),"YES","NO")</f>
        <v>NO</v>
      </c>
      <c r="F429" s="580"/>
      <c r="G429" s="581"/>
      <c r="H429" s="669" t="str">
        <f>IFERROR(INDEX('3 - Land Summary'!$G$21:$G$120,(MATCH(C429,'3 - Land Summary'!$C$21:$C$120,0))),"")</f>
        <v/>
      </c>
      <c r="I429" s="669" t="str">
        <f>IFERROR(INDEX('3 - Land Summary'!$I$21:$I$120,(MATCH(C429,'3 - Land Summary'!$C$21:$C$120,0))),"")</f>
        <v/>
      </c>
      <c r="J429" s="669" t="str">
        <f t="shared" si="19"/>
        <v/>
      </c>
      <c r="K429" s="670" t="str">
        <f t="shared" si="21"/>
        <v/>
      </c>
      <c r="L429" s="579"/>
      <c r="M429" s="579"/>
      <c r="N429" s="632"/>
      <c r="O429" s="582" t="str">
        <f>IFERROR(VLOOKUP(D429,'Species List'!$D$10:$E$46,2,FALSE)*J429,"")</f>
        <v/>
      </c>
      <c r="P429" s="583" t="str">
        <f>IFERROR(VLOOKUP(D429,'Species List'!$D$51:$E$89,2,FALSE)*J429,"")</f>
        <v/>
      </c>
      <c r="Q429" s="583" t="str">
        <f>IFERROR(VLOOKUP(D429,'Species List'!$D$95:$E$102,2,FALSE)*J429,"")</f>
        <v/>
      </c>
      <c r="R429" s="583" t="str">
        <f>IFERROR(VLOOKUP(D429,'Species List'!$I$10:$J$11,2,FALSE)*J429,"")</f>
        <v/>
      </c>
      <c r="S429" s="584" t="str">
        <f>IFERROR(VLOOKUP(D429,'Species List'!$I$16:$J$61,2,FALSE)*J429,"")</f>
        <v/>
      </c>
      <c r="T429" s="584" t="str">
        <f>IFERROR(VLOOKUP(D429,'Species List'!$I$66:$J$66,2,FALSE)*J429,"")</f>
        <v/>
      </c>
      <c r="U429" s="584" t="str">
        <f>IFERROR(VLOOKUP(D429,'Species List'!$I$71:$J$82,2,FALSE)*J429,"")</f>
        <v/>
      </c>
      <c r="V429" s="585">
        <f t="shared" si="20"/>
        <v>0</v>
      </c>
      <c r="W429" s="534"/>
      <c r="X429" s="534"/>
      <c r="Y429" s="534"/>
      <c r="Z429" s="534"/>
      <c r="AA429" s="534"/>
      <c r="AB429" s="534"/>
      <c r="AC429" s="659" t="str">
        <f>IFERROR(INDEX('3 - Land Summary'!$B$21:$B$120,(MATCH(AD429,'3 - Land Summary'!$C$21:$C$120,0))),"")</f>
        <v/>
      </c>
      <c r="AD429" s="629"/>
      <c r="AE429" s="586"/>
      <c r="AF429" s="587"/>
      <c r="AG429" s="586"/>
    </row>
    <row r="430" spans="2:33" ht="30" customHeight="1" x14ac:dyDescent="0.2">
      <c r="B430" s="668" t="str">
        <f>IFERROR(INDEX('3 - Land Summary'!$B$21:$B$120,(MATCH('4 - Species Breakdown'!$V430,'3 - Land Summary'!$C$21:$C$120,0))),"")</f>
        <v/>
      </c>
      <c r="C430" s="632"/>
      <c r="D430" s="579"/>
      <c r="E430" s="676" t="str">
        <f>IF(OR(COUNTIF('Look Up Data'!$D$149:$D$203,D430),COUNTIF('Look Up Data'!$D$149:$D$203,AE430)),"YES","NO")</f>
        <v>NO</v>
      </c>
      <c r="F430" s="580"/>
      <c r="G430" s="581"/>
      <c r="H430" s="669" t="str">
        <f>IFERROR(INDEX('3 - Land Summary'!$G$21:$G$120,(MATCH(C430,'3 - Land Summary'!$C$21:$C$120,0))),"")</f>
        <v/>
      </c>
      <c r="I430" s="669" t="str">
        <f>IFERROR(INDEX('3 - Land Summary'!$I$21:$I$120,(MATCH(C430,'3 - Land Summary'!$C$21:$C$120,0))),"")</f>
        <v/>
      </c>
      <c r="J430" s="669" t="str">
        <f t="shared" si="19"/>
        <v/>
      </c>
      <c r="K430" s="670" t="str">
        <f t="shared" si="21"/>
        <v/>
      </c>
      <c r="L430" s="579"/>
      <c r="M430" s="579"/>
      <c r="N430" s="632"/>
      <c r="O430" s="582" t="str">
        <f>IFERROR(VLOOKUP(D430,'Species List'!$D$10:$E$46,2,FALSE)*J430,"")</f>
        <v/>
      </c>
      <c r="P430" s="583" t="str">
        <f>IFERROR(VLOOKUP(D430,'Species List'!$D$51:$E$89,2,FALSE)*J430,"")</f>
        <v/>
      </c>
      <c r="Q430" s="583" t="str">
        <f>IFERROR(VLOOKUP(D430,'Species List'!$D$95:$E$102,2,FALSE)*J430,"")</f>
        <v/>
      </c>
      <c r="R430" s="583" t="str">
        <f>IFERROR(VLOOKUP(D430,'Species List'!$I$10:$J$11,2,FALSE)*J430,"")</f>
        <v/>
      </c>
      <c r="S430" s="584" t="str">
        <f>IFERROR(VLOOKUP(D430,'Species List'!$I$16:$J$61,2,FALSE)*J430,"")</f>
        <v/>
      </c>
      <c r="T430" s="584" t="str">
        <f>IFERROR(VLOOKUP(D430,'Species List'!$I$66:$J$66,2,FALSE)*J430,"")</f>
        <v/>
      </c>
      <c r="U430" s="584" t="str">
        <f>IFERROR(VLOOKUP(D430,'Species List'!$I$71:$J$82,2,FALSE)*J430,"")</f>
        <v/>
      </c>
      <c r="V430" s="585">
        <f t="shared" si="20"/>
        <v>0</v>
      </c>
      <c r="W430" s="534"/>
      <c r="X430" s="534"/>
      <c r="Y430" s="534"/>
      <c r="Z430" s="534"/>
      <c r="AA430" s="534"/>
      <c r="AB430" s="534"/>
      <c r="AC430" s="659" t="str">
        <f>IFERROR(INDEX('3 - Land Summary'!$B$21:$B$120,(MATCH(AD430,'3 - Land Summary'!$C$21:$C$120,0))),"")</f>
        <v/>
      </c>
      <c r="AD430" s="629"/>
      <c r="AE430" s="586"/>
      <c r="AF430" s="587"/>
      <c r="AG430" s="586"/>
    </row>
    <row r="431" spans="2:33" ht="30" customHeight="1" x14ac:dyDescent="0.2">
      <c r="B431" s="668" t="str">
        <f>IFERROR(INDEX('3 - Land Summary'!$B$21:$B$120,(MATCH('4 - Species Breakdown'!$V431,'3 - Land Summary'!$C$21:$C$120,0))),"")</f>
        <v/>
      </c>
      <c r="C431" s="632"/>
      <c r="D431" s="579"/>
      <c r="E431" s="676" t="str">
        <f>IF(OR(COUNTIF('Look Up Data'!$D$149:$D$203,D431),COUNTIF('Look Up Data'!$D$149:$D$203,AE431)),"YES","NO")</f>
        <v>NO</v>
      </c>
      <c r="F431" s="580"/>
      <c r="G431" s="581"/>
      <c r="H431" s="669" t="str">
        <f>IFERROR(INDEX('3 - Land Summary'!$G$21:$G$120,(MATCH(C431,'3 - Land Summary'!$C$21:$C$120,0))),"")</f>
        <v/>
      </c>
      <c r="I431" s="669" t="str">
        <f>IFERROR(INDEX('3 - Land Summary'!$I$21:$I$120,(MATCH(C431,'3 - Land Summary'!$C$21:$C$120,0))),"")</f>
        <v/>
      </c>
      <c r="J431" s="669" t="str">
        <f t="shared" si="19"/>
        <v/>
      </c>
      <c r="K431" s="670" t="str">
        <f t="shared" si="21"/>
        <v/>
      </c>
      <c r="L431" s="579"/>
      <c r="M431" s="579"/>
      <c r="N431" s="632"/>
      <c r="O431" s="582" t="str">
        <f>IFERROR(VLOOKUP(D431,'Species List'!$D$10:$E$46,2,FALSE)*J431,"")</f>
        <v/>
      </c>
      <c r="P431" s="583" t="str">
        <f>IFERROR(VLOOKUP(D431,'Species List'!$D$51:$E$89,2,FALSE)*J431,"")</f>
        <v/>
      </c>
      <c r="Q431" s="583" t="str">
        <f>IFERROR(VLOOKUP(D431,'Species List'!$D$95:$E$102,2,FALSE)*J431,"")</f>
        <v/>
      </c>
      <c r="R431" s="583" t="str">
        <f>IFERROR(VLOOKUP(D431,'Species List'!$I$10:$J$11,2,FALSE)*J431,"")</f>
        <v/>
      </c>
      <c r="S431" s="584" t="str">
        <f>IFERROR(VLOOKUP(D431,'Species List'!$I$16:$J$61,2,FALSE)*J431,"")</f>
        <v/>
      </c>
      <c r="T431" s="584" t="str">
        <f>IFERROR(VLOOKUP(D431,'Species List'!$I$66:$J$66,2,FALSE)*J431,"")</f>
        <v/>
      </c>
      <c r="U431" s="584" t="str">
        <f>IFERROR(VLOOKUP(D431,'Species List'!$I$71:$J$82,2,FALSE)*J431,"")</f>
        <v/>
      </c>
      <c r="V431" s="585">
        <f t="shared" si="20"/>
        <v>0</v>
      </c>
      <c r="W431" s="534"/>
      <c r="X431" s="534"/>
      <c r="Y431" s="534"/>
      <c r="Z431" s="534"/>
      <c r="AA431" s="534"/>
      <c r="AB431" s="534"/>
      <c r="AC431" s="659" t="str">
        <f>IFERROR(INDEX('3 - Land Summary'!$B$21:$B$120,(MATCH(AD431,'3 - Land Summary'!$C$21:$C$120,0))),"")</f>
        <v/>
      </c>
      <c r="AD431" s="629"/>
      <c r="AE431" s="586"/>
      <c r="AF431" s="587"/>
      <c r="AG431" s="586"/>
    </row>
    <row r="432" spans="2:33" ht="30" customHeight="1" x14ac:dyDescent="0.2">
      <c r="B432" s="668" t="str">
        <f>IFERROR(INDEX('3 - Land Summary'!$B$21:$B$120,(MATCH('4 - Species Breakdown'!$V432,'3 - Land Summary'!$C$21:$C$120,0))),"")</f>
        <v/>
      </c>
      <c r="C432" s="632"/>
      <c r="D432" s="579"/>
      <c r="E432" s="676" t="str">
        <f>IF(OR(COUNTIF('Look Up Data'!$D$149:$D$203,D432),COUNTIF('Look Up Data'!$D$149:$D$203,AE432)),"YES","NO")</f>
        <v>NO</v>
      </c>
      <c r="F432" s="580"/>
      <c r="G432" s="581"/>
      <c r="H432" s="669" t="str">
        <f>IFERROR(INDEX('3 - Land Summary'!$G$21:$G$120,(MATCH(C432,'3 - Land Summary'!$C$21:$C$120,0))),"")</f>
        <v/>
      </c>
      <c r="I432" s="669" t="str">
        <f>IFERROR(INDEX('3 - Land Summary'!$I$21:$I$120,(MATCH(C432,'3 - Land Summary'!$C$21:$C$120,0))),"")</f>
        <v/>
      </c>
      <c r="J432" s="669" t="str">
        <f t="shared" si="19"/>
        <v/>
      </c>
      <c r="K432" s="670" t="str">
        <f t="shared" si="21"/>
        <v/>
      </c>
      <c r="L432" s="579"/>
      <c r="M432" s="579"/>
      <c r="N432" s="632"/>
      <c r="O432" s="582" t="str">
        <f>IFERROR(VLOOKUP(D432,'Species List'!$D$10:$E$46,2,FALSE)*J432,"")</f>
        <v/>
      </c>
      <c r="P432" s="583" t="str">
        <f>IFERROR(VLOOKUP(D432,'Species List'!$D$51:$E$89,2,FALSE)*J432,"")</f>
        <v/>
      </c>
      <c r="Q432" s="583" t="str">
        <f>IFERROR(VLOOKUP(D432,'Species List'!$D$95:$E$102,2,FALSE)*J432,"")</f>
        <v/>
      </c>
      <c r="R432" s="583" t="str">
        <f>IFERROR(VLOOKUP(D432,'Species List'!$I$10:$J$11,2,FALSE)*J432,"")</f>
        <v/>
      </c>
      <c r="S432" s="584" t="str">
        <f>IFERROR(VLOOKUP(D432,'Species List'!$I$16:$J$61,2,FALSE)*J432,"")</f>
        <v/>
      </c>
      <c r="T432" s="584" t="str">
        <f>IFERROR(VLOOKUP(D432,'Species List'!$I$66:$J$66,2,FALSE)*J432,"")</f>
        <v/>
      </c>
      <c r="U432" s="584" t="str">
        <f>IFERROR(VLOOKUP(D432,'Species List'!$I$71:$J$82,2,FALSE)*J432,"")</f>
        <v/>
      </c>
      <c r="V432" s="585">
        <f t="shared" si="20"/>
        <v>0</v>
      </c>
      <c r="W432" s="534"/>
      <c r="X432" s="534"/>
      <c r="Y432" s="534"/>
      <c r="Z432" s="534"/>
      <c r="AA432" s="534"/>
      <c r="AB432" s="534"/>
      <c r="AC432" s="659" t="str">
        <f>IFERROR(INDEX('3 - Land Summary'!$B$21:$B$120,(MATCH(AD432,'3 - Land Summary'!$C$21:$C$120,0))),"")</f>
        <v/>
      </c>
      <c r="AD432" s="629"/>
      <c r="AE432" s="586"/>
      <c r="AF432" s="587"/>
      <c r="AG432" s="586"/>
    </row>
    <row r="433" spans="2:33" ht="30" customHeight="1" x14ac:dyDescent="0.2">
      <c r="B433" s="668" t="str">
        <f>IFERROR(INDEX('3 - Land Summary'!$B$21:$B$120,(MATCH('4 - Species Breakdown'!$V433,'3 - Land Summary'!$C$21:$C$120,0))),"")</f>
        <v/>
      </c>
      <c r="C433" s="632"/>
      <c r="D433" s="579"/>
      <c r="E433" s="676" t="str">
        <f>IF(OR(COUNTIF('Look Up Data'!$D$149:$D$203,D433),COUNTIF('Look Up Data'!$D$149:$D$203,AE433)),"YES","NO")</f>
        <v>NO</v>
      </c>
      <c r="F433" s="580"/>
      <c r="G433" s="581"/>
      <c r="H433" s="669" t="str">
        <f>IFERROR(INDEX('3 - Land Summary'!$G$21:$G$120,(MATCH(C433,'3 - Land Summary'!$C$21:$C$120,0))),"")</f>
        <v/>
      </c>
      <c r="I433" s="669" t="str">
        <f>IFERROR(INDEX('3 - Land Summary'!$I$21:$I$120,(MATCH(C433,'3 - Land Summary'!$C$21:$C$120,0))),"")</f>
        <v/>
      </c>
      <c r="J433" s="669" t="str">
        <f t="shared" si="19"/>
        <v/>
      </c>
      <c r="K433" s="670" t="str">
        <f t="shared" si="21"/>
        <v/>
      </c>
      <c r="L433" s="579"/>
      <c r="M433" s="579"/>
      <c r="N433" s="632"/>
      <c r="O433" s="582" t="str">
        <f>IFERROR(VLOOKUP(D433,'Species List'!$D$10:$E$46,2,FALSE)*J433,"")</f>
        <v/>
      </c>
      <c r="P433" s="583" t="str">
        <f>IFERROR(VLOOKUP(D433,'Species List'!$D$51:$E$89,2,FALSE)*J433,"")</f>
        <v/>
      </c>
      <c r="Q433" s="583" t="str">
        <f>IFERROR(VLOOKUP(D433,'Species List'!$D$95:$E$102,2,FALSE)*J433,"")</f>
        <v/>
      </c>
      <c r="R433" s="583" t="str">
        <f>IFERROR(VLOOKUP(D433,'Species List'!$I$10:$J$11,2,FALSE)*J433,"")</f>
        <v/>
      </c>
      <c r="S433" s="584" t="str">
        <f>IFERROR(VLOOKUP(D433,'Species List'!$I$16:$J$61,2,FALSE)*J433,"")</f>
        <v/>
      </c>
      <c r="T433" s="584" t="str">
        <f>IFERROR(VLOOKUP(D433,'Species List'!$I$66:$J$66,2,FALSE)*J433,"")</f>
        <v/>
      </c>
      <c r="U433" s="584" t="str">
        <f>IFERROR(VLOOKUP(D433,'Species List'!$I$71:$J$82,2,FALSE)*J433,"")</f>
        <v/>
      </c>
      <c r="V433" s="585">
        <f t="shared" si="20"/>
        <v>0</v>
      </c>
      <c r="W433" s="534"/>
      <c r="X433" s="534"/>
      <c r="Y433" s="534"/>
      <c r="Z433" s="534"/>
      <c r="AA433" s="534"/>
      <c r="AB433" s="534"/>
      <c r="AC433" s="659" t="str">
        <f>IFERROR(INDEX('3 - Land Summary'!$B$21:$B$120,(MATCH(AD433,'3 - Land Summary'!$C$21:$C$120,0))),"")</f>
        <v/>
      </c>
      <c r="AD433" s="629"/>
      <c r="AE433" s="586"/>
      <c r="AF433" s="587"/>
      <c r="AG433" s="586"/>
    </row>
    <row r="434" spans="2:33" ht="30" customHeight="1" x14ac:dyDescent="0.2">
      <c r="B434" s="668" t="str">
        <f>IFERROR(INDEX('3 - Land Summary'!$B$21:$B$120,(MATCH('4 - Species Breakdown'!$V434,'3 - Land Summary'!$C$21:$C$120,0))),"")</f>
        <v/>
      </c>
      <c r="C434" s="632"/>
      <c r="D434" s="579"/>
      <c r="E434" s="676" t="str">
        <f>IF(OR(COUNTIF('Look Up Data'!$D$149:$D$203,D434),COUNTIF('Look Up Data'!$D$149:$D$203,AE434)),"YES","NO")</f>
        <v>NO</v>
      </c>
      <c r="F434" s="580"/>
      <c r="G434" s="581"/>
      <c r="H434" s="669" t="str">
        <f>IFERROR(INDEX('3 - Land Summary'!$G$21:$G$120,(MATCH(C434,'3 - Land Summary'!$C$21:$C$120,0))),"")</f>
        <v/>
      </c>
      <c r="I434" s="669" t="str">
        <f>IFERROR(INDEX('3 - Land Summary'!$I$21:$I$120,(MATCH(C434,'3 - Land Summary'!$C$21:$C$120,0))),"")</f>
        <v/>
      </c>
      <c r="J434" s="669" t="str">
        <f t="shared" si="19"/>
        <v/>
      </c>
      <c r="K434" s="670" t="str">
        <f t="shared" si="21"/>
        <v/>
      </c>
      <c r="L434" s="579"/>
      <c r="M434" s="579"/>
      <c r="N434" s="632"/>
      <c r="O434" s="582" t="str">
        <f>IFERROR(VLOOKUP(D434,'Species List'!$D$10:$E$46,2,FALSE)*J434,"")</f>
        <v/>
      </c>
      <c r="P434" s="583" t="str">
        <f>IFERROR(VLOOKUP(D434,'Species List'!$D$51:$E$89,2,FALSE)*J434,"")</f>
        <v/>
      </c>
      <c r="Q434" s="583" t="str">
        <f>IFERROR(VLOOKUP(D434,'Species List'!$D$95:$E$102,2,FALSE)*J434,"")</f>
        <v/>
      </c>
      <c r="R434" s="583" t="str">
        <f>IFERROR(VLOOKUP(D434,'Species List'!$I$10:$J$11,2,FALSE)*J434,"")</f>
        <v/>
      </c>
      <c r="S434" s="584" t="str">
        <f>IFERROR(VLOOKUP(D434,'Species List'!$I$16:$J$61,2,FALSE)*J434,"")</f>
        <v/>
      </c>
      <c r="T434" s="584" t="str">
        <f>IFERROR(VLOOKUP(D434,'Species List'!$I$66:$J$66,2,FALSE)*J434,"")</f>
        <v/>
      </c>
      <c r="U434" s="584" t="str">
        <f>IFERROR(VLOOKUP(D434,'Species List'!$I$71:$J$82,2,FALSE)*J434,"")</f>
        <v/>
      </c>
      <c r="V434" s="585">
        <f t="shared" si="20"/>
        <v>0</v>
      </c>
      <c r="W434" s="534"/>
      <c r="X434" s="534"/>
      <c r="Y434" s="534"/>
      <c r="Z434" s="534"/>
      <c r="AA434" s="534"/>
      <c r="AB434" s="534"/>
      <c r="AC434" s="659" t="str">
        <f>IFERROR(INDEX('3 - Land Summary'!$B$21:$B$120,(MATCH(AD434,'3 - Land Summary'!$C$21:$C$120,0))),"")</f>
        <v/>
      </c>
      <c r="AD434" s="629"/>
      <c r="AE434" s="586"/>
      <c r="AF434" s="587"/>
      <c r="AG434" s="586"/>
    </row>
    <row r="435" spans="2:33" ht="30" customHeight="1" x14ac:dyDescent="0.2">
      <c r="B435" s="668" t="str">
        <f>IFERROR(INDEX('3 - Land Summary'!$B$21:$B$120,(MATCH('4 - Species Breakdown'!$V435,'3 - Land Summary'!$C$21:$C$120,0))),"")</f>
        <v/>
      </c>
      <c r="C435" s="632"/>
      <c r="D435" s="579"/>
      <c r="E435" s="676" t="str">
        <f>IF(OR(COUNTIF('Look Up Data'!$D$149:$D$203,D435),COUNTIF('Look Up Data'!$D$149:$D$203,AE435)),"YES","NO")</f>
        <v>NO</v>
      </c>
      <c r="F435" s="580"/>
      <c r="G435" s="581"/>
      <c r="H435" s="669" t="str">
        <f>IFERROR(INDEX('3 - Land Summary'!$G$21:$G$120,(MATCH(C435,'3 - Land Summary'!$C$21:$C$120,0))),"")</f>
        <v/>
      </c>
      <c r="I435" s="669" t="str">
        <f>IFERROR(INDEX('3 - Land Summary'!$I$21:$I$120,(MATCH(C435,'3 - Land Summary'!$C$21:$C$120,0))),"")</f>
        <v/>
      </c>
      <c r="J435" s="669" t="str">
        <f t="shared" si="19"/>
        <v/>
      </c>
      <c r="K435" s="670" t="str">
        <f t="shared" si="21"/>
        <v/>
      </c>
      <c r="L435" s="579"/>
      <c r="M435" s="579"/>
      <c r="N435" s="632"/>
      <c r="O435" s="582" t="str">
        <f>IFERROR(VLOOKUP(D435,'Species List'!$D$10:$E$46,2,FALSE)*J435,"")</f>
        <v/>
      </c>
      <c r="P435" s="583" t="str">
        <f>IFERROR(VLOOKUP(D435,'Species List'!$D$51:$E$89,2,FALSE)*J435,"")</f>
        <v/>
      </c>
      <c r="Q435" s="583" t="str">
        <f>IFERROR(VLOOKUP(D435,'Species List'!$D$95:$E$102,2,FALSE)*J435,"")</f>
        <v/>
      </c>
      <c r="R435" s="583" t="str">
        <f>IFERROR(VLOOKUP(D435,'Species List'!$I$10:$J$11,2,FALSE)*J435,"")</f>
        <v/>
      </c>
      <c r="S435" s="584" t="str">
        <f>IFERROR(VLOOKUP(D435,'Species List'!$I$16:$J$61,2,FALSE)*J435,"")</f>
        <v/>
      </c>
      <c r="T435" s="584" t="str">
        <f>IFERROR(VLOOKUP(D435,'Species List'!$I$66:$J$66,2,FALSE)*J435,"")</f>
        <v/>
      </c>
      <c r="U435" s="584" t="str">
        <f>IFERROR(VLOOKUP(D435,'Species List'!$I$71:$J$82,2,FALSE)*J435,"")</f>
        <v/>
      </c>
      <c r="V435" s="585">
        <f t="shared" si="20"/>
        <v>0</v>
      </c>
      <c r="W435" s="534"/>
      <c r="X435" s="534"/>
      <c r="Y435" s="534"/>
      <c r="Z435" s="534"/>
      <c r="AA435" s="534"/>
      <c r="AB435" s="534"/>
      <c r="AC435" s="659" t="str">
        <f>IFERROR(INDEX('3 - Land Summary'!$B$21:$B$120,(MATCH(AD435,'3 - Land Summary'!$C$21:$C$120,0))),"")</f>
        <v/>
      </c>
      <c r="AD435" s="629"/>
      <c r="AE435" s="586"/>
      <c r="AF435" s="587"/>
      <c r="AG435" s="586"/>
    </row>
    <row r="436" spans="2:33" ht="30" customHeight="1" x14ac:dyDescent="0.2">
      <c r="B436" s="668" t="str">
        <f>IFERROR(INDEX('3 - Land Summary'!$B$21:$B$120,(MATCH('4 - Species Breakdown'!$V436,'3 - Land Summary'!$C$21:$C$120,0))),"")</f>
        <v/>
      </c>
      <c r="C436" s="632"/>
      <c r="D436" s="579"/>
      <c r="E436" s="676" t="str">
        <f>IF(OR(COUNTIF('Look Up Data'!$D$149:$D$203,D436),COUNTIF('Look Up Data'!$D$149:$D$203,AE436)),"YES","NO")</f>
        <v>NO</v>
      </c>
      <c r="F436" s="580"/>
      <c r="G436" s="581"/>
      <c r="H436" s="669" t="str">
        <f>IFERROR(INDEX('3 - Land Summary'!$G$21:$G$120,(MATCH(C436,'3 - Land Summary'!$C$21:$C$120,0))),"")</f>
        <v/>
      </c>
      <c r="I436" s="669" t="str">
        <f>IFERROR(INDEX('3 - Land Summary'!$I$21:$I$120,(MATCH(C436,'3 - Land Summary'!$C$21:$C$120,0))),"")</f>
        <v/>
      </c>
      <c r="J436" s="669" t="str">
        <f t="shared" si="19"/>
        <v/>
      </c>
      <c r="K436" s="670" t="str">
        <f t="shared" si="21"/>
        <v/>
      </c>
      <c r="L436" s="579"/>
      <c r="M436" s="579"/>
      <c r="N436" s="632"/>
      <c r="O436" s="582" t="str">
        <f>IFERROR(VLOOKUP(D436,'Species List'!$D$10:$E$46,2,FALSE)*J436,"")</f>
        <v/>
      </c>
      <c r="P436" s="583" t="str">
        <f>IFERROR(VLOOKUP(D436,'Species List'!$D$51:$E$89,2,FALSE)*J436,"")</f>
        <v/>
      </c>
      <c r="Q436" s="583" t="str">
        <f>IFERROR(VLOOKUP(D436,'Species List'!$D$95:$E$102,2,FALSE)*J436,"")</f>
        <v/>
      </c>
      <c r="R436" s="583" t="str">
        <f>IFERROR(VLOOKUP(D436,'Species List'!$I$10:$J$11,2,FALSE)*J436,"")</f>
        <v/>
      </c>
      <c r="S436" s="584" t="str">
        <f>IFERROR(VLOOKUP(D436,'Species List'!$I$16:$J$61,2,FALSE)*J436,"")</f>
        <v/>
      </c>
      <c r="T436" s="584" t="str">
        <f>IFERROR(VLOOKUP(D436,'Species List'!$I$66:$J$66,2,FALSE)*J436,"")</f>
        <v/>
      </c>
      <c r="U436" s="584" t="str">
        <f>IFERROR(VLOOKUP(D436,'Species List'!$I$71:$J$82,2,FALSE)*J436,"")</f>
        <v/>
      </c>
      <c r="V436" s="585">
        <f t="shared" si="20"/>
        <v>0</v>
      </c>
      <c r="W436" s="534"/>
      <c r="X436" s="534"/>
      <c r="Y436" s="534"/>
      <c r="Z436" s="534"/>
      <c r="AA436" s="534"/>
      <c r="AB436" s="534"/>
      <c r="AC436" s="659" t="str">
        <f>IFERROR(INDEX('3 - Land Summary'!$B$21:$B$120,(MATCH(AD436,'3 - Land Summary'!$C$21:$C$120,0))),"")</f>
        <v/>
      </c>
      <c r="AD436" s="629"/>
      <c r="AE436" s="586"/>
      <c r="AF436" s="587"/>
      <c r="AG436" s="586"/>
    </row>
    <row r="437" spans="2:33" ht="30" customHeight="1" x14ac:dyDescent="0.2">
      <c r="B437" s="668" t="str">
        <f>IFERROR(INDEX('3 - Land Summary'!$B$21:$B$120,(MATCH('4 - Species Breakdown'!$V437,'3 - Land Summary'!$C$21:$C$120,0))),"")</f>
        <v/>
      </c>
      <c r="C437" s="632"/>
      <c r="D437" s="579"/>
      <c r="E437" s="676" t="str">
        <f>IF(OR(COUNTIF('Look Up Data'!$D$149:$D$203,D437),COUNTIF('Look Up Data'!$D$149:$D$203,AE437)),"YES","NO")</f>
        <v>NO</v>
      </c>
      <c r="F437" s="580"/>
      <c r="G437" s="581"/>
      <c r="H437" s="669" t="str">
        <f>IFERROR(INDEX('3 - Land Summary'!$G$21:$G$120,(MATCH(C437,'3 - Land Summary'!$C$21:$C$120,0))),"")</f>
        <v/>
      </c>
      <c r="I437" s="669" t="str">
        <f>IFERROR(INDEX('3 - Land Summary'!$I$21:$I$120,(MATCH(C437,'3 - Land Summary'!$C$21:$C$120,0))),"")</f>
        <v/>
      </c>
      <c r="J437" s="669" t="str">
        <f t="shared" si="19"/>
        <v/>
      </c>
      <c r="K437" s="670" t="str">
        <f t="shared" si="21"/>
        <v/>
      </c>
      <c r="L437" s="579"/>
      <c r="M437" s="579"/>
      <c r="N437" s="632"/>
      <c r="O437" s="582" t="str">
        <f>IFERROR(VLOOKUP(D437,'Species List'!$D$10:$E$46,2,FALSE)*J437,"")</f>
        <v/>
      </c>
      <c r="P437" s="583" t="str">
        <f>IFERROR(VLOOKUP(D437,'Species List'!$D$51:$E$89,2,FALSE)*J437,"")</f>
        <v/>
      </c>
      <c r="Q437" s="583" t="str">
        <f>IFERROR(VLOOKUP(D437,'Species List'!$D$95:$E$102,2,FALSE)*J437,"")</f>
        <v/>
      </c>
      <c r="R437" s="583" t="str">
        <f>IFERROR(VLOOKUP(D437,'Species List'!$I$10:$J$11,2,FALSE)*J437,"")</f>
        <v/>
      </c>
      <c r="S437" s="584" t="str">
        <f>IFERROR(VLOOKUP(D437,'Species List'!$I$16:$J$61,2,FALSE)*J437,"")</f>
        <v/>
      </c>
      <c r="T437" s="584" t="str">
        <f>IFERROR(VLOOKUP(D437,'Species List'!$I$66:$J$66,2,FALSE)*J437,"")</f>
        <v/>
      </c>
      <c r="U437" s="584" t="str">
        <f>IFERROR(VLOOKUP(D437,'Species List'!$I$71:$J$82,2,FALSE)*J437,"")</f>
        <v/>
      </c>
      <c r="V437" s="585">
        <f t="shared" si="20"/>
        <v>0</v>
      </c>
      <c r="W437" s="534"/>
      <c r="X437" s="534"/>
      <c r="Y437" s="534"/>
      <c r="Z437" s="534"/>
      <c r="AA437" s="534"/>
      <c r="AB437" s="534"/>
      <c r="AC437" s="659" t="str">
        <f>IFERROR(INDEX('3 - Land Summary'!$B$21:$B$120,(MATCH(AD437,'3 - Land Summary'!$C$21:$C$120,0))),"")</f>
        <v/>
      </c>
      <c r="AD437" s="629"/>
      <c r="AE437" s="586"/>
      <c r="AF437" s="587"/>
      <c r="AG437" s="586"/>
    </row>
    <row r="438" spans="2:33" ht="30" customHeight="1" x14ac:dyDescent="0.2">
      <c r="B438" s="668" t="str">
        <f>IFERROR(INDEX('3 - Land Summary'!$B$21:$B$120,(MATCH('4 - Species Breakdown'!$V438,'3 - Land Summary'!$C$21:$C$120,0))),"")</f>
        <v/>
      </c>
      <c r="C438" s="632"/>
      <c r="D438" s="579"/>
      <c r="E438" s="676" t="str">
        <f>IF(OR(COUNTIF('Look Up Data'!$D$149:$D$203,D438),COUNTIF('Look Up Data'!$D$149:$D$203,AE438)),"YES","NO")</f>
        <v>NO</v>
      </c>
      <c r="F438" s="580"/>
      <c r="G438" s="581"/>
      <c r="H438" s="669" t="str">
        <f>IFERROR(INDEX('3 - Land Summary'!$G$21:$G$120,(MATCH(C438,'3 - Land Summary'!$C$21:$C$120,0))),"")</f>
        <v/>
      </c>
      <c r="I438" s="669" t="str">
        <f>IFERROR(INDEX('3 - Land Summary'!$I$21:$I$120,(MATCH(C438,'3 - Land Summary'!$C$21:$C$120,0))),"")</f>
        <v/>
      </c>
      <c r="J438" s="669" t="str">
        <f t="shared" si="19"/>
        <v/>
      </c>
      <c r="K438" s="670" t="str">
        <f t="shared" si="21"/>
        <v/>
      </c>
      <c r="L438" s="579"/>
      <c r="M438" s="579"/>
      <c r="N438" s="632"/>
      <c r="O438" s="582" t="str">
        <f>IFERROR(VLOOKUP(D438,'Species List'!$D$10:$E$46,2,FALSE)*J438,"")</f>
        <v/>
      </c>
      <c r="P438" s="583" t="str">
        <f>IFERROR(VLOOKUP(D438,'Species List'!$D$51:$E$89,2,FALSE)*J438,"")</f>
        <v/>
      </c>
      <c r="Q438" s="583" t="str">
        <f>IFERROR(VLOOKUP(D438,'Species List'!$D$95:$E$102,2,FALSE)*J438,"")</f>
        <v/>
      </c>
      <c r="R438" s="583" t="str">
        <f>IFERROR(VLOOKUP(D438,'Species List'!$I$10:$J$11,2,FALSE)*J438,"")</f>
        <v/>
      </c>
      <c r="S438" s="584" t="str">
        <f>IFERROR(VLOOKUP(D438,'Species List'!$I$16:$J$61,2,FALSE)*J438,"")</f>
        <v/>
      </c>
      <c r="T438" s="584" t="str">
        <f>IFERROR(VLOOKUP(D438,'Species List'!$I$66:$J$66,2,FALSE)*J438,"")</f>
        <v/>
      </c>
      <c r="U438" s="584" t="str">
        <f>IFERROR(VLOOKUP(D438,'Species List'!$I$71:$J$82,2,FALSE)*J438,"")</f>
        <v/>
      </c>
      <c r="V438" s="585">
        <f t="shared" si="20"/>
        <v>0</v>
      </c>
      <c r="W438" s="534"/>
      <c r="X438" s="534"/>
      <c r="Y438" s="534"/>
      <c r="Z438" s="534"/>
      <c r="AA438" s="534"/>
      <c r="AB438" s="534"/>
      <c r="AC438" s="659" t="str">
        <f>IFERROR(INDEX('3 - Land Summary'!$B$21:$B$120,(MATCH(AD438,'3 - Land Summary'!$C$21:$C$120,0))),"")</f>
        <v/>
      </c>
      <c r="AD438" s="629"/>
      <c r="AE438" s="586"/>
      <c r="AF438" s="587"/>
      <c r="AG438" s="586"/>
    </row>
    <row r="439" spans="2:33" ht="30" customHeight="1" x14ac:dyDescent="0.2">
      <c r="B439" s="668" t="str">
        <f>IFERROR(INDEX('3 - Land Summary'!$B$21:$B$120,(MATCH('4 - Species Breakdown'!$V439,'3 - Land Summary'!$C$21:$C$120,0))),"")</f>
        <v/>
      </c>
      <c r="C439" s="632"/>
      <c r="D439" s="579"/>
      <c r="E439" s="676" t="str">
        <f>IF(OR(COUNTIF('Look Up Data'!$D$149:$D$203,D439),COUNTIF('Look Up Data'!$D$149:$D$203,AE439)),"YES","NO")</f>
        <v>NO</v>
      </c>
      <c r="F439" s="580"/>
      <c r="G439" s="581"/>
      <c r="H439" s="669" t="str">
        <f>IFERROR(INDEX('3 - Land Summary'!$G$21:$G$120,(MATCH(C439,'3 - Land Summary'!$C$21:$C$120,0))),"")</f>
        <v/>
      </c>
      <c r="I439" s="669" t="str">
        <f>IFERROR(INDEX('3 - Land Summary'!$I$21:$I$120,(MATCH(C439,'3 - Land Summary'!$C$21:$C$120,0))),"")</f>
        <v/>
      </c>
      <c r="J439" s="669" t="str">
        <f t="shared" si="19"/>
        <v/>
      </c>
      <c r="K439" s="670" t="str">
        <f t="shared" si="21"/>
        <v/>
      </c>
      <c r="L439" s="579"/>
      <c r="M439" s="579"/>
      <c r="N439" s="632"/>
      <c r="O439" s="582" t="str">
        <f>IFERROR(VLOOKUP(D439,'Species List'!$D$10:$E$46,2,FALSE)*J439,"")</f>
        <v/>
      </c>
      <c r="P439" s="583" t="str">
        <f>IFERROR(VLOOKUP(D439,'Species List'!$D$51:$E$89,2,FALSE)*J439,"")</f>
        <v/>
      </c>
      <c r="Q439" s="583" t="str">
        <f>IFERROR(VLOOKUP(D439,'Species List'!$D$95:$E$102,2,FALSE)*J439,"")</f>
        <v/>
      </c>
      <c r="R439" s="583" t="str">
        <f>IFERROR(VLOOKUP(D439,'Species List'!$I$10:$J$11,2,FALSE)*J439,"")</f>
        <v/>
      </c>
      <c r="S439" s="584" t="str">
        <f>IFERROR(VLOOKUP(D439,'Species List'!$I$16:$J$61,2,FALSE)*J439,"")</f>
        <v/>
      </c>
      <c r="T439" s="584" t="str">
        <f>IFERROR(VLOOKUP(D439,'Species List'!$I$66:$J$66,2,FALSE)*J439,"")</f>
        <v/>
      </c>
      <c r="U439" s="584" t="str">
        <f>IFERROR(VLOOKUP(D439,'Species List'!$I$71:$J$82,2,FALSE)*J439,"")</f>
        <v/>
      </c>
      <c r="V439" s="585">
        <f t="shared" si="20"/>
        <v>0</v>
      </c>
      <c r="W439" s="534"/>
      <c r="X439" s="534"/>
      <c r="Y439" s="534"/>
      <c r="Z439" s="534"/>
      <c r="AA439" s="534"/>
      <c r="AB439" s="534"/>
      <c r="AC439" s="659" t="str">
        <f>IFERROR(INDEX('3 - Land Summary'!$B$21:$B$120,(MATCH(AD439,'3 - Land Summary'!$C$21:$C$120,0))),"")</f>
        <v/>
      </c>
      <c r="AD439" s="629"/>
      <c r="AE439" s="586"/>
      <c r="AF439" s="587"/>
      <c r="AG439" s="586"/>
    </row>
    <row r="440" spans="2:33" ht="30" customHeight="1" x14ac:dyDescent="0.2">
      <c r="B440" s="668" t="str">
        <f>IFERROR(INDEX('3 - Land Summary'!$B$21:$B$120,(MATCH('4 - Species Breakdown'!$V440,'3 - Land Summary'!$C$21:$C$120,0))),"")</f>
        <v/>
      </c>
      <c r="C440" s="632"/>
      <c r="D440" s="579"/>
      <c r="E440" s="676" t="str">
        <f>IF(OR(COUNTIF('Look Up Data'!$D$149:$D$203,D440),COUNTIF('Look Up Data'!$D$149:$D$203,AE440)),"YES","NO")</f>
        <v>NO</v>
      </c>
      <c r="F440" s="580"/>
      <c r="G440" s="581"/>
      <c r="H440" s="669" t="str">
        <f>IFERROR(INDEX('3 - Land Summary'!$G$21:$G$120,(MATCH(C440,'3 - Land Summary'!$C$21:$C$120,0))),"")</f>
        <v/>
      </c>
      <c r="I440" s="669" t="str">
        <f>IFERROR(INDEX('3 - Land Summary'!$I$21:$I$120,(MATCH(C440,'3 - Land Summary'!$C$21:$C$120,0))),"")</f>
        <v/>
      </c>
      <c r="J440" s="669" t="str">
        <f t="shared" si="19"/>
        <v/>
      </c>
      <c r="K440" s="670" t="str">
        <f t="shared" si="21"/>
        <v/>
      </c>
      <c r="L440" s="579"/>
      <c r="M440" s="579"/>
      <c r="N440" s="632"/>
      <c r="O440" s="582" t="str">
        <f>IFERROR(VLOOKUP(D440,'Species List'!$D$10:$E$46,2,FALSE)*J440,"")</f>
        <v/>
      </c>
      <c r="P440" s="583" t="str">
        <f>IFERROR(VLOOKUP(D440,'Species List'!$D$51:$E$89,2,FALSE)*J440,"")</f>
        <v/>
      </c>
      <c r="Q440" s="583" t="str">
        <f>IFERROR(VLOOKUP(D440,'Species List'!$D$95:$E$102,2,FALSE)*J440,"")</f>
        <v/>
      </c>
      <c r="R440" s="583" t="str">
        <f>IFERROR(VLOOKUP(D440,'Species List'!$I$10:$J$11,2,FALSE)*J440,"")</f>
        <v/>
      </c>
      <c r="S440" s="584" t="str">
        <f>IFERROR(VLOOKUP(D440,'Species List'!$I$16:$J$61,2,FALSE)*J440,"")</f>
        <v/>
      </c>
      <c r="T440" s="584" t="str">
        <f>IFERROR(VLOOKUP(D440,'Species List'!$I$66:$J$66,2,FALSE)*J440,"")</f>
        <v/>
      </c>
      <c r="U440" s="584" t="str">
        <f>IFERROR(VLOOKUP(D440,'Species List'!$I$71:$J$82,2,FALSE)*J440,"")</f>
        <v/>
      </c>
      <c r="V440" s="585">
        <f t="shared" si="20"/>
        <v>0</v>
      </c>
      <c r="W440" s="534"/>
      <c r="X440" s="534"/>
      <c r="Y440" s="534"/>
      <c r="Z440" s="534"/>
      <c r="AA440" s="534"/>
      <c r="AB440" s="534"/>
      <c r="AC440" s="659" t="str">
        <f>IFERROR(INDEX('3 - Land Summary'!$B$21:$B$120,(MATCH(AD440,'3 - Land Summary'!$C$21:$C$120,0))),"")</f>
        <v/>
      </c>
      <c r="AD440" s="629"/>
      <c r="AE440" s="586"/>
      <c r="AF440" s="587"/>
      <c r="AG440" s="586"/>
    </row>
    <row r="441" spans="2:33" ht="30" customHeight="1" x14ac:dyDescent="0.2">
      <c r="B441" s="668" t="str">
        <f>IFERROR(INDEX('3 - Land Summary'!$B$21:$B$120,(MATCH('4 - Species Breakdown'!$V441,'3 - Land Summary'!$C$21:$C$120,0))),"")</f>
        <v/>
      </c>
      <c r="C441" s="632"/>
      <c r="D441" s="579"/>
      <c r="E441" s="676" t="str">
        <f>IF(OR(COUNTIF('Look Up Data'!$D$149:$D$203,D441),COUNTIF('Look Up Data'!$D$149:$D$203,AE441)),"YES","NO")</f>
        <v>NO</v>
      </c>
      <c r="F441" s="580"/>
      <c r="G441" s="581"/>
      <c r="H441" s="669" t="str">
        <f>IFERROR(INDEX('3 - Land Summary'!$G$21:$G$120,(MATCH(C441,'3 - Land Summary'!$C$21:$C$120,0))),"")</f>
        <v/>
      </c>
      <c r="I441" s="669" t="str">
        <f>IFERROR(INDEX('3 - Land Summary'!$I$21:$I$120,(MATCH(C441,'3 - Land Summary'!$C$21:$C$120,0))),"")</f>
        <v/>
      </c>
      <c r="J441" s="669" t="str">
        <f t="shared" si="19"/>
        <v/>
      </c>
      <c r="K441" s="670" t="str">
        <f t="shared" si="21"/>
        <v/>
      </c>
      <c r="L441" s="579"/>
      <c r="M441" s="579"/>
      <c r="N441" s="632"/>
      <c r="O441" s="582" t="str">
        <f>IFERROR(VLOOKUP(D441,'Species List'!$D$10:$E$46,2,FALSE)*J441,"")</f>
        <v/>
      </c>
      <c r="P441" s="583" t="str">
        <f>IFERROR(VLOOKUP(D441,'Species List'!$D$51:$E$89,2,FALSE)*J441,"")</f>
        <v/>
      </c>
      <c r="Q441" s="583" t="str">
        <f>IFERROR(VLOOKUP(D441,'Species List'!$D$95:$E$102,2,FALSE)*J441,"")</f>
        <v/>
      </c>
      <c r="R441" s="583" t="str">
        <f>IFERROR(VLOOKUP(D441,'Species List'!$I$10:$J$11,2,FALSE)*J441,"")</f>
        <v/>
      </c>
      <c r="S441" s="584" t="str">
        <f>IFERROR(VLOOKUP(D441,'Species List'!$I$16:$J$61,2,FALSE)*J441,"")</f>
        <v/>
      </c>
      <c r="T441" s="584" t="str">
        <f>IFERROR(VLOOKUP(D441,'Species List'!$I$66:$J$66,2,FALSE)*J441,"")</f>
        <v/>
      </c>
      <c r="U441" s="584" t="str">
        <f>IFERROR(VLOOKUP(D441,'Species List'!$I$71:$J$82,2,FALSE)*J441,"")</f>
        <v/>
      </c>
      <c r="V441" s="585">
        <f t="shared" si="20"/>
        <v>0</v>
      </c>
      <c r="W441" s="534"/>
      <c r="X441" s="534"/>
      <c r="Y441" s="534"/>
      <c r="Z441" s="534"/>
      <c r="AA441" s="534"/>
      <c r="AB441" s="534"/>
      <c r="AC441" s="659" t="str">
        <f>IFERROR(INDEX('3 - Land Summary'!$B$21:$B$120,(MATCH(AD441,'3 - Land Summary'!$C$21:$C$120,0))),"")</f>
        <v/>
      </c>
      <c r="AD441" s="629"/>
      <c r="AE441" s="586"/>
      <c r="AF441" s="587"/>
      <c r="AG441" s="586"/>
    </row>
    <row r="442" spans="2:33" ht="30" customHeight="1" x14ac:dyDescent="0.2">
      <c r="B442" s="668" t="str">
        <f>IFERROR(INDEX('3 - Land Summary'!$B$21:$B$120,(MATCH('4 - Species Breakdown'!$V442,'3 - Land Summary'!$C$21:$C$120,0))),"")</f>
        <v/>
      </c>
      <c r="C442" s="632"/>
      <c r="D442" s="579"/>
      <c r="E442" s="676" t="str">
        <f>IF(OR(COUNTIF('Look Up Data'!$D$149:$D$203,D442),COUNTIF('Look Up Data'!$D$149:$D$203,AE442)),"YES","NO")</f>
        <v>NO</v>
      </c>
      <c r="F442" s="580"/>
      <c r="G442" s="581"/>
      <c r="H442" s="669" t="str">
        <f>IFERROR(INDEX('3 - Land Summary'!$G$21:$G$120,(MATCH(C442,'3 - Land Summary'!$C$21:$C$120,0))),"")</f>
        <v/>
      </c>
      <c r="I442" s="669" t="str">
        <f>IFERROR(INDEX('3 - Land Summary'!$I$21:$I$120,(MATCH(C442,'3 - Land Summary'!$C$21:$C$120,0))),"")</f>
        <v/>
      </c>
      <c r="J442" s="669" t="str">
        <f t="shared" si="19"/>
        <v/>
      </c>
      <c r="K442" s="670" t="str">
        <f t="shared" si="21"/>
        <v/>
      </c>
      <c r="L442" s="579"/>
      <c r="M442" s="579"/>
      <c r="N442" s="632"/>
      <c r="O442" s="582" t="str">
        <f>IFERROR(VLOOKUP(D442,'Species List'!$D$10:$E$46,2,FALSE)*J442,"")</f>
        <v/>
      </c>
      <c r="P442" s="583" t="str">
        <f>IFERROR(VLOOKUP(D442,'Species List'!$D$51:$E$89,2,FALSE)*J442,"")</f>
        <v/>
      </c>
      <c r="Q442" s="583" t="str">
        <f>IFERROR(VLOOKUP(D442,'Species List'!$D$95:$E$102,2,FALSE)*J442,"")</f>
        <v/>
      </c>
      <c r="R442" s="583" t="str">
        <f>IFERROR(VLOOKUP(D442,'Species List'!$I$10:$J$11,2,FALSE)*J442,"")</f>
        <v/>
      </c>
      <c r="S442" s="584" t="str">
        <f>IFERROR(VLOOKUP(D442,'Species List'!$I$16:$J$61,2,FALSE)*J442,"")</f>
        <v/>
      </c>
      <c r="T442" s="584" t="str">
        <f>IFERROR(VLOOKUP(D442,'Species List'!$I$66:$J$66,2,FALSE)*J442,"")</f>
        <v/>
      </c>
      <c r="U442" s="584" t="str">
        <f>IFERROR(VLOOKUP(D442,'Species List'!$I$71:$J$82,2,FALSE)*J442,"")</f>
        <v/>
      </c>
      <c r="V442" s="585">
        <f t="shared" si="20"/>
        <v>0</v>
      </c>
      <c r="W442" s="534"/>
      <c r="X442" s="534"/>
      <c r="Y442" s="534"/>
      <c r="Z442" s="534"/>
      <c r="AA442" s="534"/>
      <c r="AB442" s="534"/>
      <c r="AC442" s="659" t="str">
        <f>IFERROR(INDEX('3 - Land Summary'!$B$21:$B$120,(MATCH(AD442,'3 - Land Summary'!$C$21:$C$120,0))),"")</f>
        <v/>
      </c>
      <c r="AD442" s="629"/>
      <c r="AE442" s="586"/>
      <c r="AF442" s="587"/>
      <c r="AG442" s="586"/>
    </row>
    <row r="443" spans="2:33" ht="30" customHeight="1" x14ac:dyDescent="0.2">
      <c r="B443" s="668" t="str">
        <f>IFERROR(INDEX('3 - Land Summary'!$B$21:$B$120,(MATCH('4 - Species Breakdown'!$V443,'3 - Land Summary'!$C$21:$C$120,0))),"")</f>
        <v/>
      </c>
      <c r="C443" s="632"/>
      <c r="D443" s="579"/>
      <c r="E443" s="676" t="str">
        <f>IF(OR(COUNTIF('Look Up Data'!$D$149:$D$203,D443),COUNTIF('Look Up Data'!$D$149:$D$203,AE443)),"YES","NO")</f>
        <v>NO</v>
      </c>
      <c r="F443" s="580"/>
      <c r="G443" s="581"/>
      <c r="H443" s="669" t="str">
        <f>IFERROR(INDEX('3 - Land Summary'!$G$21:$G$120,(MATCH(C443,'3 - Land Summary'!$C$21:$C$120,0))),"")</f>
        <v/>
      </c>
      <c r="I443" s="669" t="str">
        <f>IFERROR(INDEX('3 - Land Summary'!$I$21:$I$120,(MATCH(C443,'3 - Land Summary'!$C$21:$C$120,0))),"")</f>
        <v/>
      </c>
      <c r="J443" s="669" t="str">
        <f t="shared" si="19"/>
        <v/>
      </c>
      <c r="K443" s="670" t="str">
        <f t="shared" si="21"/>
        <v/>
      </c>
      <c r="L443" s="579"/>
      <c r="M443" s="579"/>
      <c r="N443" s="632"/>
      <c r="O443" s="582" t="str">
        <f>IFERROR(VLOOKUP(D443,'Species List'!$D$10:$E$46,2,FALSE)*J443,"")</f>
        <v/>
      </c>
      <c r="P443" s="583" t="str">
        <f>IFERROR(VLOOKUP(D443,'Species List'!$D$51:$E$89,2,FALSE)*J443,"")</f>
        <v/>
      </c>
      <c r="Q443" s="583" t="str">
        <f>IFERROR(VLOOKUP(D443,'Species List'!$D$95:$E$102,2,FALSE)*J443,"")</f>
        <v/>
      </c>
      <c r="R443" s="583" t="str">
        <f>IFERROR(VLOOKUP(D443,'Species List'!$I$10:$J$11,2,FALSE)*J443,"")</f>
        <v/>
      </c>
      <c r="S443" s="584" t="str">
        <f>IFERROR(VLOOKUP(D443,'Species List'!$I$16:$J$61,2,FALSE)*J443,"")</f>
        <v/>
      </c>
      <c r="T443" s="584" t="str">
        <f>IFERROR(VLOOKUP(D443,'Species List'!$I$66:$J$66,2,FALSE)*J443,"")</f>
        <v/>
      </c>
      <c r="U443" s="584" t="str">
        <f>IFERROR(VLOOKUP(D443,'Species List'!$I$71:$J$82,2,FALSE)*J443,"")</f>
        <v/>
      </c>
      <c r="V443" s="585">
        <f t="shared" si="20"/>
        <v>0</v>
      </c>
      <c r="W443" s="534"/>
      <c r="X443" s="534"/>
      <c r="Y443" s="534"/>
      <c r="Z443" s="534"/>
      <c r="AA443" s="534"/>
      <c r="AB443" s="534"/>
      <c r="AC443" s="659" t="str">
        <f>IFERROR(INDEX('3 - Land Summary'!$B$21:$B$120,(MATCH(AD443,'3 - Land Summary'!$C$21:$C$120,0))),"")</f>
        <v/>
      </c>
      <c r="AD443" s="629"/>
      <c r="AE443" s="586"/>
      <c r="AF443" s="587"/>
      <c r="AG443" s="586"/>
    </row>
    <row r="444" spans="2:33" ht="30" customHeight="1" x14ac:dyDescent="0.2">
      <c r="B444" s="668" t="str">
        <f>IFERROR(INDEX('3 - Land Summary'!$B$21:$B$120,(MATCH('4 - Species Breakdown'!$V444,'3 - Land Summary'!$C$21:$C$120,0))),"")</f>
        <v/>
      </c>
      <c r="C444" s="632"/>
      <c r="D444" s="579"/>
      <c r="E444" s="676" t="str">
        <f>IF(OR(COUNTIF('Look Up Data'!$D$149:$D$203,D444),COUNTIF('Look Up Data'!$D$149:$D$203,AE444)),"YES","NO")</f>
        <v>NO</v>
      </c>
      <c r="F444" s="580"/>
      <c r="G444" s="581"/>
      <c r="H444" s="669" t="str">
        <f>IFERROR(INDEX('3 - Land Summary'!$G$21:$G$120,(MATCH(C444,'3 - Land Summary'!$C$21:$C$120,0))),"")</f>
        <v/>
      </c>
      <c r="I444" s="669" t="str">
        <f>IFERROR(INDEX('3 - Land Summary'!$I$21:$I$120,(MATCH(C444,'3 - Land Summary'!$C$21:$C$120,0))),"")</f>
        <v/>
      </c>
      <c r="J444" s="669" t="str">
        <f t="shared" si="19"/>
        <v/>
      </c>
      <c r="K444" s="670" t="str">
        <f t="shared" si="21"/>
        <v/>
      </c>
      <c r="L444" s="579"/>
      <c r="M444" s="579"/>
      <c r="N444" s="632"/>
      <c r="O444" s="582" t="str">
        <f>IFERROR(VLOOKUP(D444,'Species List'!$D$10:$E$46,2,FALSE)*J444,"")</f>
        <v/>
      </c>
      <c r="P444" s="583" t="str">
        <f>IFERROR(VLOOKUP(D444,'Species List'!$D$51:$E$89,2,FALSE)*J444,"")</f>
        <v/>
      </c>
      <c r="Q444" s="583" t="str">
        <f>IFERROR(VLOOKUP(D444,'Species List'!$D$95:$E$102,2,FALSE)*J444,"")</f>
        <v/>
      </c>
      <c r="R444" s="583" t="str">
        <f>IFERROR(VLOOKUP(D444,'Species List'!$I$10:$J$11,2,FALSE)*J444,"")</f>
        <v/>
      </c>
      <c r="S444" s="584" t="str">
        <f>IFERROR(VLOOKUP(D444,'Species List'!$I$16:$J$61,2,FALSE)*J444,"")</f>
        <v/>
      </c>
      <c r="T444" s="584" t="str">
        <f>IFERROR(VLOOKUP(D444,'Species List'!$I$66:$J$66,2,FALSE)*J444,"")</f>
        <v/>
      </c>
      <c r="U444" s="584" t="str">
        <f>IFERROR(VLOOKUP(D444,'Species List'!$I$71:$J$82,2,FALSE)*J444,"")</f>
        <v/>
      </c>
      <c r="V444" s="585">
        <f t="shared" si="20"/>
        <v>0</v>
      </c>
      <c r="W444" s="534"/>
      <c r="X444" s="534"/>
      <c r="Y444" s="534"/>
      <c r="Z444" s="534"/>
      <c r="AA444" s="534"/>
      <c r="AB444" s="534"/>
      <c r="AC444" s="659" t="str">
        <f>IFERROR(INDEX('3 - Land Summary'!$B$21:$B$120,(MATCH(AD444,'3 - Land Summary'!$C$21:$C$120,0))),"")</f>
        <v/>
      </c>
      <c r="AD444" s="629"/>
      <c r="AE444" s="586"/>
      <c r="AF444" s="587"/>
      <c r="AG444" s="586"/>
    </row>
    <row r="445" spans="2:33" ht="30" customHeight="1" x14ac:dyDescent="0.2">
      <c r="B445" s="668" t="str">
        <f>IFERROR(INDEX('3 - Land Summary'!$B$21:$B$120,(MATCH('4 - Species Breakdown'!$V445,'3 - Land Summary'!$C$21:$C$120,0))),"")</f>
        <v/>
      </c>
      <c r="C445" s="632"/>
      <c r="D445" s="579"/>
      <c r="E445" s="676" t="str">
        <f>IF(OR(COUNTIF('Look Up Data'!$D$149:$D$203,D445),COUNTIF('Look Up Data'!$D$149:$D$203,AE445)),"YES","NO")</f>
        <v>NO</v>
      </c>
      <c r="F445" s="580"/>
      <c r="G445" s="581"/>
      <c r="H445" s="669" t="str">
        <f>IFERROR(INDEX('3 - Land Summary'!$G$21:$G$120,(MATCH(C445,'3 - Land Summary'!$C$21:$C$120,0))),"")</f>
        <v/>
      </c>
      <c r="I445" s="669" t="str">
        <f>IFERROR(INDEX('3 - Land Summary'!$I$21:$I$120,(MATCH(C445,'3 - Land Summary'!$C$21:$C$120,0))),"")</f>
        <v/>
      </c>
      <c r="J445" s="669" t="str">
        <f t="shared" si="19"/>
        <v/>
      </c>
      <c r="K445" s="670" t="str">
        <f t="shared" si="21"/>
        <v/>
      </c>
      <c r="L445" s="579"/>
      <c r="M445" s="579"/>
      <c r="N445" s="632"/>
      <c r="O445" s="582" t="str">
        <f>IFERROR(VLOOKUP(D445,'Species List'!$D$10:$E$46,2,FALSE)*J445,"")</f>
        <v/>
      </c>
      <c r="P445" s="583" t="str">
        <f>IFERROR(VLOOKUP(D445,'Species List'!$D$51:$E$89,2,FALSE)*J445,"")</f>
        <v/>
      </c>
      <c r="Q445" s="583" t="str">
        <f>IFERROR(VLOOKUP(D445,'Species List'!$D$95:$E$102,2,FALSE)*J445,"")</f>
        <v/>
      </c>
      <c r="R445" s="583" t="str">
        <f>IFERROR(VLOOKUP(D445,'Species List'!$I$10:$J$11,2,FALSE)*J445,"")</f>
        <v/>
      </c>
      <c r="S445" s="584" t="str">
        <f>IFERROR(VLOOKUP(D445,'Species List'!$I$16:$J$61,2,FALSE)*J445,"")</f>
        <v/>
      </c>
      <c r="T445" s="584" t="str">
        <f>IFERROR(VLOOKUP(D445,'Species List'!$I$66:$J$66,2,FALSE)*J445,"")</f>
        <v/>
      </c>
      <c r="U445" s="584" t="str">
        <f>IFERROR(VLOOKUP(D445,'Species List'!$I$71:$J$82,2,FALSE)*J445,"")</f>
        <v/>
      </c>
      <c r="V445" s="585">
        <f t="shared" si="20"/>
        <v>0</v>
      </c>
      <c r="W445" s="534"/>
      <c r="X445" s="534"/>
      <c r="Y445" s="534"/>
      <c r="Z445" s="534"/>
      <c r="AA445" s="534"/>
      <c r="AB445" s="534"/>
      <c r="AC445" s="659" t="str">
        <f>IFERROR(INDEX('3 - Land Summary'!$B$21:$B$120,(MATCH(AD445,'3 - Land Summary'!$C$21:$C$120,0))),"")</f>
        <v/>
      </c>
      <c r="AD445" s="629"/>
      <c r="AE445" s="586"/>
      <c r="AF445" s="587"/>
      <c r="AG445" s="586"/>
    </row>
    <row r="446" spans="2:33" ht="30" customHeight="1" x14ac:dyDescent="0.2">
      <c r="B446" s="668" t="str">
        <f>IFERROR(INDEX('3 - Land Summary'!$B$21:$B$120,(MATCH('4 - Species Breakdown'!$V446,'3 - Land Summary'!$C$21:$C$120,0))),"")</f>
        <v/>
      </c>
      <c r="C446" s="632"/>
      <c r="D446" s="579"/>
      <c r="E446" s="676" t="str">
        <f>IF(OR(COUNTIF('Look Up Data'!$D$149:$D$203,D446),COUNTIF('Look Up Data'!$D$149:$D$203,AE446)),"YES","NO")</f>
        <v>NO</v>
      </c>
      <c r="F446" s="580"/>
      <c r="G446" s="581"/>
      <c r="H446" s="669" t="str">
        <f>IFERROR(INDEX('3 - Land Summary'!$G$21:$G$120,(MATCH(C446,'3 - Land Summary'!$C$21:$C$120,0))),"")</f>
        <v/>
      </c>
      <c r="I446" s="669" t="str">
        <f>IFERROR(INDEX('3 - Land Summary'!$I$21:$I$120,(MATCH(C446,'3 - Land Summary'!$C$21:$C$120,0))),"")</f>
        <v/>
      </c>
      <c r="J446" s="669" t="str">
        <f t="shared" si="19"/>
        <v/>
      </c>
      <c r="K446" s="670" t="str">
        <f t="shared" si="21"/>
        <v/>
      </c>
      <c r="L446" s="579"/>
      <c r="M446" s="579"/>
      <c r="N446" s="632"/>
      <c r="O446" s="582" t="str">
        <f>IFERROR(VLOOKUP(D446,'Species List'!$D$10:$E$46,2,FALSE)*J446,"")</f>
        <v/>
      </c>
      <c r="P446" s="583" t="str">
        <f>IFERROR(VLOOKUP(D446,'Species List'!$D$51:$E$89,2,FALSE)*J446,"")</f>
        <v/>
      </c>
      <c r="Q446" s="583" t="str">
        <f>IFERROR(VLOOKUP(D446,'Species List'!$D$95:$E$102,2,FALSE)*J446,"")</f>
        <v/>
      </c>
      <c r="R446" s="583" t="str">
        <f>IFERROR(VLOOKUP(D446,'Species List'!$I$10:$J$11,2,FALSE)*J446,"")</f>
        <v/>
      </c>
      <c r="S446" s="584" t="str">
        <f>IFERROR(VLOOKUP(D446,'Species List'!$I$16:$J$61,2,FALSE)*J446,"")</f>
        <v/>
      </c>
      <c r="T446" s="584" t="str">
        <f>IFERROR(VLOOKUP(D446,'Species List'!$I$66:$J$66,2,FALSE)*J446,"")</f>
        <v/>
      </c>
      <c r="U446" s="584" t="str">
        <f>IFERROR(VLOOKUP(D446,'Species List'!$I$71:$J$82,2,FALSE)*J446,"")</f>
        <v/>
      </c>
      <c r="V446" s="585">
        <f t="shared" si="20"/>
        <v>0</v>
      </c>
      <c r="W446" s="534"/>
      <c r="X446" s="534"/>
      <c r="Y446" s="534"/>
      <c r="Z446" s="534"/>
      <c r="AA446" s="534"/>
      <c r="AB446" s="534"/>
      <c r="AC446" s="659" t="str">
        <f>IFERROR(INDEX('3 - Land Summary'!$B$21:$B$120,(MATCH(AD446,'3 - Land Summary'!$C$21:$C$120,0))),"")</f>
        <v/>
      </c>
      <c r="AD446" s="629"/>
      <c r="AE446" s="586"/>
      <c r="AF446" s="587"/>
      <c r="AG446" s="586"/>
    </row>
    <row r="447" spans="2:33" ht="30" customHeight="1" x14ac:dyDescent="0.2">
      <c r="B447" s="668" t="str">
        <f>IFERROR(INDEX('3 - Land Summary'!$B$21:$B$120,(MATCH('4 - Species Breakdown'!$V447,'3 - Land Summary'!$C$21:$C$120,0))),"")</f>
        <v/>
      </c>
      <c r="C447" s="632"/>
      <c r="D447" s="579"/>
      <c r="E447" s="676" t="str">
        <f>IF(OR(COUNTIF('Look Up Data'!$D$149:$D$203,D447),COUNTIF('Look Up Data'!$D$149:$D$203,AE447)),"YES","NO")</f>
        <v>NO</v>
      </c>
      <c r="F447" s="580"/>
      <c r="G447" s="581"/>
      <c r="H447" s="669" t="str">
        <f>IFERROR(INDEX('3 - Land Summary'!$G$21:$G$120,(MATCH(C447,'3 - Land Summary'!$C$21:$C$120,0))),"")</f>
        <v/>
      </c>
      <c r="I447" s="669" t="str">
        <f>IFERROR(INDEX('3 - Land Summary'!$I$21:$I$120,(MATCH(C447,'3 - Land Summary'!$C$21:$C$120,0))),"")</f>
        <v/>
      </c>
      <c r="J447" s="669" t="str">
        <f t="shared" si="19"/>
        <v/>
      </c>
      <c r="K447" s="670" t="str">
        <f t="shared" si="21"/>
        <v/>
      </c>
      <c r="L447" s="579"/>
      <c r="M447" s="579"/>
      <c r="N447" s="632"/>
      <c r="O447" s="582" t="str">
        <f>IFERROR(VLOOKUP(D447,'Species List'!$D$10:$E$46,2,FALSE)*J447,"")</f>
        <v/>
      </c>
      <c r="P447" s="583" t="str">
        <f>IFERROR(VLOOKUP(D447,'Species List'!$D$51:$E$89,2,FALSE)*J447,"")</f>
        <v/>
      </c>
      <c r="Q447" s="583" t="str">
        <f>IFERROR(VLOOKUP(D447,'Species List'!$D$95:$E$102,2,FALSE)*J447,"")</f>
        <v/>
      </c>
      <c r="R447" s="583" t="str">
        <f>IFERROR(VLOOKUP(D447,'Species List'!$I$10:$J$11,2,FALSE)*J447,"")</f>
        <v/>
      </c>
      <c r="S447" s="584" t="str">
        <f>IFERROR(VLOOKUP(D447,'Species List'!$I$16:$J$61,2,FALSE)*J447,"")</f>
        <v/>
      </c>
      <c r="T447" s="584" t="str">
        <f>IFERROR(VLOOKUP(D447,'Species List'!$I$66:$J$66,2,FALSE)*J447,"")</f>
        <v/>
      </c>
      <c r="U447" s="584" t="str">
        <f>IFERROR(VLOOKUP(D447,'Species List'!$I$71:$J$82,2,FALSE)*J447,"")</f>
        <v/>
      </c>
      <c r="V447" s="585">
        <f t="shared" si="20"/>
        <v>0</v>
      </c>
      <c r="W447" s="534"/>
      <c r="X447" s="534"/>
      <c r="Y447" s="534"/>
      <c r="Z447" s="534"/>
      <c r="AA447" s="534"/>
      <c r="AB447" s="534"/>
      <c r="AC447" s="659" t="str">
        <f>IFERROR(INDEX('3 - Land Summary'!$B$21:$B$120,(MATCH(AD447,'3 - Land Summary'!$C$21:$C$120,0))),"")</f>
        <v/>
      </c>
      <c r="AD447" s="629"/>
      <c r="AE447" s="586"/>
      <c r="AF447" s="587"/>
      <c r="AG447" s="586"/>
    </row>
    <row r="448" spans="2:33" ht="30" customHeight="1" x14ac:dyDescent="0.2">
      <c r="B448" s="668" t="str">
        <f>IFERROR(INDEX('3 - Land Summary'!$B$21:$B$120,(MATCH('4 - Species Breakdown'!$V448,'3 - Land Summary'!$C$21:$C$120,0))),"")</f>
        <v/>
      </c>
      <c r="C448" s="632"/>
      <c r="D448" s="579"/>
      <c r="E448" s="676" t="str">
        <f>IF(OR(COUNTIF('Look Up Data'!$D$149:$D$203,D448),COUNTIF('Look Up Data'!$D$149:$D$203,AE448)),"YES","NO")</f>
        <v>NO</v>
      </c>
      <c r="F448" s="580"/>
      <c r="G448" s="581"/>
      <c r="H448" s="669" t="str">
        <f>IFERROR(INDEX('3 - Land Summary'!$G$21:$G$120,(MATCH(C448,'3 - Land Summary'!$C$21:$C$120,0))),"")</f>
        <v/>
      </c>
      <c r="I448" s="669" t="str">
        <f>IFERROR(INDEX('3 - Land Summary'!$I$21:$I$120,(MATCH(C448,'3 - Land Summary'!$C$21:$C$120,0))),"")</f>
        <v/>
      </c>
      <c r="J448" s="669" t="str">
        <f t="shared" si="19"/>
        <v/>
      </c>
      <c r="K448" s="670" t="str">
        <f t="shared" si="21"/>
        <v/>
      </c>
      <c r="L448" s="579"/>
      <c r="M448" s="579"/>
      <c r="N448" s="632"/>
      <c r="O448" s="582" t="str">
        <f>IFERROR(VLOOKUP(D448,'Species List'!$D$10:$E$46,2,FALSE)*J448,"")</f>
        <v/>
      </c>
      <c r="P448" s="583" t="str">
        <f>IFERROR(VLOOKUP(D448,'Species List'!$D$51:$E$89,2,FALSE)*J448,"")</f>
        <v/>
      </c>
      <c r="Q448" s="583" t="str">
        <f>IFERROR(VLOOKUP(D448,'Species List'!$D$95:$E$102,2,FALSE)*J448,"")</f>
        <v/>
      </c>
      <c r="R448" s="583" t="str">
        <f>IFERROR(VLOOKUP(D448,'Species List'!$I$10:$J$11,2,FALSE)*J448,"")</f>
        <v/>
      </c>
      <c r="S448" s="584" t="str">
        <f>IFERROR(VLOOKUP(D448,'Species List'!$I$16:$J$61,2,FALSE)*J448,"")</f>
        <v/>
      </c>
      <c r="T448" s="584" t="str">
        <f>IFERROR(VLOOKUP(D448,'Species List'!$I$66:$J$66,2,FALSE)*J448,"")</f>
        <v/>
      </c>
      <c r="U448" s="584" t="str">
        <f>IFERROR(VLOOKUP(D448,'Species List'!$I$71:$J$82,2,FALSE)*J448,"")</f>
        <v/>
      </c>
      <c r="V448" s="585">
        <f t="shared" si="20"/>
        <v>0</v>
      </c>
      <c r="W448" s="534"/>
      <c r="X448" s="534"/>
      <c r="Y448" s="534"/>
      <c r="Z448" s="534"/>
      <c r="AA448" s="534"/>
      <c r="AB448" s="534"/>
      <c r="AC448" s="659" t="str">
        <f>IFERROR(INDEX('3 - Land Summary'!$B$21:$B$120,(MATCH(AD448,'3 - Land Summary'!$C$21:$C$120,0))),"")</f>
        <v/>
      </c>
      <c r="AD448" s="629"/>
      <c r="AE448" s="586"/>
      <c r="AF448" s="587"/>
      <c r="AG448" s="586"/>
    </row>
    <row r="449" spans="2:33" ht="30" customHeight="1" x14ac:dyDescent="0.2">
      <c r="B449" s="668" t="str">
        <f>IFERROR(INDEX('3 - Land Summary'!$B$21:$B$120,(MATCH('4 - Species Breakdown'!$V449,'3 - Land Summary'!$C$21:$C$120,0))),"")</f>
        <v/>
      </c>
      <c r="C449" s="632"/>
      <c r="D449" s="579"/>
      <c r="E449" s="676" t="str">
        <f>IF(OR(COUNTIF('Look Up Data'!$D$149:$D$203,D449),COUNTIF('Look Up Data'!$D$149:$D$203,AE449)),"YES","NO")</f>
        <v>NO</v>
      </c>
      <c r="F449" s="580"/>
      <c r="G449" s="581"/>
      <c r="H449" s="669" t="str">
        <f>IFERROR(INDEX('3 - Land Summary'!$G$21:$G$120,(MATCH(C449,'3 - Land Summary'!$C$21:$C$120,0))),"")</f>
        <v/>
      </c>
      <c r="I449" s="669" t="str">
        <f>IFERROR(INDEX('3 - Land Summary'!$I$21:$I$120,(MATCH(C449,'3 - Land Summary'!$C$21:$C$120,0))),"")</f>
        <v/>
      </c>
      <c r="J449" s="669" t="str">
        <f t="shared" si="19"/>
        <v/>
      </c>
      <c r="K449" s="670" t="str">
        <f t="shared" si="21"/>
        <v/>
      </c>
      <c r="L449" s="579"/>
      <c r="M449" s="579"/>
      <c r="N449" s="632"/>
      <c r="O449" s="582" t="str">
        <f>IFERROR(VLOOKUP(D449,'Species List'!$D$10:$E$46,2,FALSE)*J449,"")</f>
        <v/>
      </c>
      <c r="P449" s="583" t="str">
        <f>IFERROR(VLOOKUP(D449,'Species List'!$D$51:$E$89,2,FALSE)*J449,"")</f>
        <v/>
      </c>
      <c r="Q449" s="583" t="str">
        <f>IFERROR(VLOOKUP(D449,'Species List'!$D$95:$E$102,2,FALSE)*J449,"")</f>
        <v/>
      </c>
      <c r="R449" s="583" t="str">
        <f>IFERROR(VLOOKUP(D449,'Species List'!$I$10:$J$11,2,FALSE)*J449,"")</f>
        <v/>
      </c>
      <c r="S449" s="584" t="str">
        <f>IFERROR(VLOOKUP(D449,'Species List'!$I$16:$J$61,2,FALSE)*J449,"")</f>
        <v/>
      </c>
      <c r="T449" s="584" t="str">
        <f>IFERROR(VLOOKUP(D449,'Species List'!$I$66:$J$66,2,FALSE)*J449,"")</f>
        <v/>
      </c>
      <c r="U449" s="584" t="str">
        <f>IFERROR(VLOOKUP(D449,'Species List'!$I$71:$J$82,2,FALSE)*J449,"")</f>
        <v/>
      </c>
      <c r="V449" s="585">
        <f t="shared" si="20"/>
        <v>0</v>
      </c>
      <c r="W449" s="534"/>
      <c r="X449" s="534"/>
      <c r="Y449" s="534"/>
      <c r="Z449" s="534"/>
      <c r="AA449" s="534"/>
      <c r="AB449" s="534"/>
      <c r="AC449" s="659" t="str">
        <f>IFERROR(INDEX('3 - Land Summary'!$B$21:$B$120,(MATCH(AD449,'3 - Land Summary'!$C$21:$C$120,0))),"")</f>
        <v/>
      </c>
      <c r="AD449" s="629"/>
      <c r="AE449" s="586"/>
      <c r="AF449" s="587"/>
      <c r="AG449" s="586"/>
    </row>
    <row r="450" spans="2:33" ht="30" customHeight="1" x14ac:dyDescent="0.2">
      <c r="B450" s="668" t="str">
        <f>IFERROR(INDEX('3 - Land Summary'!$B$21:$B$120,(MATCH('4 - Species Breakdown'!$V450,'3 - Land Summary'!$C$21:$C$120,0))),"")</f>
        <v/>
      </c>
      <c r="C450" s="632"/>
      <c r="D450" s="579"/>
      <c r="E450" s="676" t="str">
        <f>IF(OR(COUNTIF('Look Up Data'!$D$149:$D$203,D450),COUNTIF('Look Up Data'!$D$149:$D$203,AE450)),"YES","NO")</f>
        <v>NO</v>
      </c>
      <c r="F450" s="580"/>
      <c r="G450" s="581"/>
      <c r="H450" s="669" t="str">
        <f>IFERROR(INDEX('3 - Land Summary'!$G$21:$G$120,(MATCH(C450,'3 - Land Summary'!$C$21:$C$120,0))),"")</f>
        <v/>
      </c>
      <c r="I450" s="669" t="str">
        <f>IFERROR(INDEX('3 - Land Summary'!$I$21:$I$120,(MATCH(C450,'3 - Land Summary'!$C$21:$C$120,0))),"")</f>
        <v/>
      </c>
      <c r="J450" s="669" t="str">
        <f t="shared" si="19"/>
        <v/>
      </c>
      <c r="K450" s="670" t="str">
        <f t="shared" si="21"/>
        <v/>
      </c>
      <c r="L450" s="579"/>
      <c r="M450" s="579"/>
      <c r="N450" s="632"/>
      <c r="O450" s="582" t="str">
        <f>IFERROR(VLOOKUP(D450,'Species List'!$D$10:$E$46,2,FALSE)*J450,"")</f>
        <v/>
      </c>
      <c r="P450" s="583" t="str">
        <f>IFERROR(VLOOKUP(D450,'Species List'!$D$51:$E$89,2,FALSE)*J450,"")</f>
        <v/>
      </c>
      <c r="Q450" s="583" t="str">
        <f>IFERROR(VLOOKUP(D450,'Species List'!$D$95:$E$102,2,FALSE)*J450,"")</f>
        <v/>
      </c>
      <c r="R450" s="583" t="str">
        <f>IFERROR(VLOOKUP(D450,'Species List'!$I$10:$J$11,2,FALSE)*J450,"")</f>
        <v/>
      </c>
      <c r="S450" s="584" t="str">
        <f>IFERROR(VLOOKUP(D450,'Species List'!$I$16:$J$61,2,FALSE)*J450,"")</f>
        <v/>
      </c>
      <c r="T450" s="584" t="str">
        <f>IFERROR(VLOOKUP(D450,'Species List'!$I$66:$J$66,2,FALSE)*J450,"")</f>
        <v/>
      </c>
      <c r="U450" s="584" t="str">
        <f>IFERROR(VLOOKUP(D450,'Species List'!$I$71:$J$82,2,FALSE)*J450,"")</f>
        <v/>
      </c>
      <c r="V450" s="585">
        <f t="shared" si="20"/>
        <v>0</v>
      </c>
      <c r="W450" s="534"/>
      <c r="X450" s="534"/>
      <c r="Y450" s="534"/>
      <c r="Z450" s="534"/>
      <c r="AA450" s="534"/>
      <c r="AB450" s="534"/>
      <c r="AC450" s="659" t="str">
        <f>IFERROR(INDEX('3 - Land Summary'!$B$21:$B$120,(MATCH(AD450,'3 - Land Summary'!$C$21:$C$120,0))),"")</f>
        <v/>
      </c>
      <c r="AD450" s="629"/>
      <c r="AE450" s="586"/>
      <c r="AF450" s="587"/>
      <c r="AG450" s="586"/>
    </row>
    <row r="451" spans="2:33" ht="30" customHeight="1" x14ac:dyDescent="0.2">
      <c r="B451" s="668" t="str">
        <f>IFERROR(INDEX('3 - Land Summary'!$B$21:$B$120,(MATCH('4 - Species Breakdown'!$V451,'3 - Land Summary'!$C$21:$C$120,0))),"")</f>
        <v/>
      </c>
      <c r="C451" s="632"/>
      <c r="D451" s="579"/>
      <c r="E451" s="676" t="str">
        <f>IF(OR(COUNTIF('Look Up Data'!$D$149:$D$203,D451),COUNTIF('Look Up Data'!$D$149:$D$203,AE451)),"YES","NO")</f>
        <v>NO</v>
      </c>
      <c r="F451" s="580"/>
      <c r="G451" s="581"/>
      <c r="H451" s="669" t="str">
        <f>IFERROR(INDEX('3 - Land Summary'!$G$21:$G$120,(MATCH(C451,'3 - Land Summary'!$C$21:$C$120,0))),"")</f>
        <v/>
      </c>
      <c r="I451" s="669" t="str">
        <f>IFERROR(INDEX('3 - Land Summary'!$I$21:$I$120,(MATCH(C451,'3 - Land Summary'!$C$21:$C$120,0))),"")</f>
        <v/>
      </c>
      <c r="J451" s="669" t="str">
        <f t="shared" si="19"/>
        <v/>
      </c>
      <c r="K451" s="670" t="str">
        <f t="shared" si="21"/>
        <v/>
      </c>
      <c r="L451" s="579"/>
      <c r="M451" s="579"/>
      <c r="N451" s="632"/>
      <c r="O451" s="582" t="str">
        <f>IFERROR(VLOOKUP(D451,'Species List'!$D$10:$E$46,2,FALSE)*J451,"")</f>
        <v/>
      </c>
      <c r="P451" s="583" t="str">
        <f>IFERROR(VLOOKUP(D451,'Species List'!$D$51:$E$89,2,FALSE)*J451,"")</f>
        <v/>
      </c>
      <c r="Q451" s="583" t="str">
        <f>IFERROR(VLOOKUP(D451,'Species List'!$D$95:$E$102,2,FALSE)*J451,"")</f>
        <v/>
      </c>
      <c r="R451" s="583" t="str">
        <f>IFERROR(VLOOKUP(D451,'Species List'!$I$10:$J$11,2,FALSE)*J451,"")</f>
        <v/>
      </c>
      <c r="S451" s="584" t="str">
        <f>IFERROR(VLOOKUP(D451,'Species List'!$I$16:$J$61,2,FALSE)*J451,"")</f>
        <v/>
      </c>
      <c r="T451" s="584" t="str">
        <f>IFERROR(VLOOKUP(D451,'Species List'!$I$66:$J$66,2,FALSE)*J451,"")</f>
        <v/>
      </c>
      <c r="U451" s="584" t="str">
        <f>IFERROR(VLOOKUP(D451,'Species List'!$I$71:$J$82,2,FALSE)*J451,"")</f>
        <v/>
      </c>
      <c r="V451" s="585">
        <f t="shared" si="20"/>
        <v>0</v>
      </c>
      <c r="W451" s="534"/>
      <c r="X451" s="534"/>
      <c r="Y451" s="534"/>
      <c r="Z451" s="534"/>
      <c r="AA451" s="534"/>
      <c r="AB451" s="534"/>
      <c r="AC451" s="659" t="str">
        <f>IFERROR(INDEX('3 - Land Summary'!$B$21:$B$120,(MATCH(AD451,'3 - Land Summary'!$C$21:$C$120,0))),"")</f>
        <v/>
      </c>
      <c r="AD451" s="629"/>
      <c r="AE451" s="586"/>
      <c r="AF451" s="587"/>
      <c r="AG451" s="586"/>
    </row>
    <row r="452" spans="2:33" ht="30" customHeight="1" x14ac:dyDescent="0.2">
      <c r="B452" s="668" t="str">
        <f>IFERROR(INDEX('3 - Land Summary'!$B$21:$B$120,(MATCH('4 - Species Breakdown'!$V452,'3 - Land Summary'!$C$21:$C$120,0))),"")</f>
        <v/>
      </c>
      <c r="C452" s="632"/>
      <c r="D452" s="579"/>
      <c r="E452" s="676" t="str">
        <f>IF(OR(COUNTIF('Look Up Data'!$D$149:$D$203,D452),COUNTIF('Look Up Data'!$D$149:$D$203,AE452)),"YES","NO")</f>
        <v>NO</v>
      </c>
      <c r="F452" s="580"/>
      <c r="G452" s="581"/>
      <c r="H452" s="669" t="str">
        <f>IFERROR(INDEX('3 - Land Summary'!$G$21:$G$120,(MATCH(C452,'3 - Land Summary'!$C$21:$C$120,0))),"")</f>
        <v/>
      </c>
      <c r="I452" s="669" t="str">
        <f>IFERROR(INDEX('3 - Land Summary'!$I$21:$I$120,(MATCH(C452,'3 - Land Summary'!$C$21:$C$120,0))),"")</f>
        <v/>
      </c>
      <c r="J452" s="669" t="str">
        <f t="shared" si="19"/>
        <v/>
      </c>
      <c r="K452" s="670" t="str">
        <f t="shared" si="21"/>
        <v/>
      </c>
      <c r="L452" s="579"/>
      <c r="M452" s="579"/>
      <c r="N452" s="632"/>
      <c r="O452" s="582" t="str">
        <f>IFERROR(VLOOKUP(D452,'Species List'!$D$10:$E$46,2,FALSE)*J452,"")</f>
        <v/>
      </c>
      <c r="P452" s="583" t="str">
        <f>IFERROR(VLOOKUP(D452,'Species List'!$D$51:$E$89,2,FALSE)*J452,"")</f>
        <v/>
      </c>
      <c r="Q452" s="583" t="str">
        <f>IFERROR(VLOOKUP(D452,'Species List'!$D$95:$E$102,2,FALSE)*J452,"")</f>
        <v/>
      </c>
      <c r="R452" s="583" t="str">
        <f>IFERROR(VLOOKUP(D452,'Species List'!$I$10:$J$11,2,FALSE)*J452,"")</f>
        <v/>
      </c>
      <c r="S452" s="584" t="str">
        <f>IFERROR(VLOOKUP(D452,'Species List'!$I$16:$J$61,2,FALSE)*J452,"")</f>
        <v/>
      </c>
      <c r="T452" s="584" t="str">
        <f>IFERROR(VLOOKUP(D452,'Species List'!$I$66:$J$66,2,FALSE)*J452,"")</f>
        <v/>
      </c>
      <c r="U452" s="584" t="str">
        <f>IFERROR(VLOOKUP(D452,'Species List'!$I$71:$J$82,2,FALSE)*J452,"")</f>
        <v/>
      </c>
      <c r="V452" s="585">
        <f t="shared" si="20"/>
        <v>0</v>
      </c>
      <c r="W452" s="534"/>
      <c r="X452" s="534"/>
      <c r="Y452" s="534"/>
      <c r="Z452" s="534"/>
      <c r="AA452" s="534"/>
      <c r="AB452" s="534"/>
      <c r="AC452" s="659" t="str">
        <f>IFERROR(INDEX('3 - Land Summary'!$B$21:$B$120,(MATCH(AD452,'3 - Land Summary'!$C$21:$C$120,0))),"")</f>
        <v/>
      </c>
      <c r="AD452" s="629"/>
      <c r="AE452" s="586"/>
      <c r="AF452" s="587"/>
      <c r="AG452" s="586"/>
    </row>
    <row r="453" spans="2:33" ht="30" customHeight="1" x14ac:dyDescent="0.2">
      <c r="B453" s="668" t="str">
        <f>IFERROR(INDEX('3 - Land Summary'!$B$21:$B$120,(MATCH('4 - Species Breakdown'!$V453,'3 - Land Summary'!$C$21:$C$120,0))),"")</f>
        <v/>
      </c>
      <c r="C453" s="632"/>
      <c r="D453" s="579"/>
      <c r="E453" s="676" t="str">
        <f>IF(OR(COUNTIF('Look Up Data'!$D$149:$D$203,D453),COUNTIF('Look Up Data'!$D$149:$D$203,AE453)),"YES","NO")</f>
        <v>NO</v>
      </c>
      <c r="F453" s="580"/>
      <c r="G453" s="581"/>
      <c r="H453" s="669" t="str">
        <f>IFERROR(INDEX('3 - Land Summary'!$G$21:$G$120,(MATCH(C453,'3 - Land Summary'!$C$21:$C$120,0))),"")</f>
        <v/>
      </c>
      <c r="I453" s="669" t="str">
        <f>IFERROR(INDEX('3 - Land Summary'!$I$21:$I$120,(MATCH(C453,'3 - Land Summary'!$C$21:$C$120,0))),"")</f>
        <v/>
      </c>
      <c r="J453" s="669" t="str">
        <f t="shared" si="19"/>
        <v/>
      </c>
      <c r="K453" s="670" t="str">
        <f t="shared" si="21"/>
        <v/>
      </c>
      <c r="L453" s="579"/>
      <c r="M453" s="579"/>
      <c r="N453" s="632"/>
      <c r="O453" s="582" t="str">
        <f>IFERROR(VLOOKUP(D453,'Species List'!$D$10:$E$46,2,FALSE)*J453,"")</f>
        <v/>
      </c>
      <c r="P453" s="583" t="str">
        <f>IFERROR(VLOOKUP(D453,'Species List'!$D$51:$E$89,2,FALSE)*J453,"")</f>
        <v/>
      </c>
      <c r="Q453" s="583" t="str">
        <f>IFERROR(VLOOKUP(D453,'Species List'!$D$95:$E$102,2,FALSE)*J453,"")</f>
        <v/>
      </c>
      <c r="R453" s="583" t="str">
        <f>IFERROR(VLOOKUP(D453,'Species List'!$I$10:$J$11,2,FALSE)*J453,"")</f>
        <v/>
      </c>
      <c r="S453" s="584" t="str">
        <f>IFERROR(VLOOKUP(D453,'Species List'!$I$16:$J$61,2,FALSE)*J453,"")</f>
        <v/>
      </c>
      <c r="T453" s="584" t="str">
        <f>IFERROR(VLOOKUP(D453,'Species List'!$I$66:$J$66,2,FALSE)*J453,"")</f>
        <v/>
      </c>
      <c r="U453" s="584" t="str">
        <f>IFERROR(VLOOKUP(D453,'Species List'!$I$71:$J$82,2,FALSE)*J453,"")</f>
        <v/>
      </c>
      <c r="V453" s="585">
        <f t="shared" si="20"/>
        <v>0</v>
      </c>
      <c r="W453" s="534"/>
      <c r="X453" s="534"/>
      <c r="Y453" s="534"/>
      <c r="Z453" s="534"/>
      <c r="AA453" s="534"/>
      <c r="AB453" s="534"/>
      <c r="AC453" s="659" t="str">
        <f>IFERROR(INDEX('3 - Land Summary'!$B$21:$B$120,(MATCH(AD453,'3 - Land Summary'!$C$21:$C$120,0))),"")</f>
        <v/>
      </c>
      <c r="AD453" s="629"/>
      <c r="AE453" s="586"/>
      <c r="AF453" s="587"/>
      <c r="AG453" s="586"/>
    </row>
    <row r="454" spans="2:33" ht="30" customHeight="1" x14ac:dyDescent="0.2">
      <c r="B454" s="668" t="str">
        <f>IFERROR(INDEX('3 - Land Summary'!$B$21:$B$120,(MATCH('4 - Species Breakdown'!$V454,'3 - Land Summary'!$C$21:$C$120,0))),"")</f>
        <v/>
      </c>
      <c r="C454" s="632"/>
      <c r="D454" s="579"/>
      <c r="E454" s="676" t="str">
        <f>IF(OR(COUNTIF('Look Up Data'!$D$149:$D$203,D454),COUNTIF('Look Up Data'!$D$149:$D$203,AE454)),"YES","NO")</f>
        <v>NO</v>
      </c>
      <c r="F454" s="580"/>
      <c r="G454" s="581"/>
      <c r="H454" s="669" t="str">
        <f>IFERROR(INDEX('3 - Land Summary'!$G$21:$G$120,(MATCH(C454,'3 - Land Summary'!$C$21:$C$120,0))),"")</f>
        <v/>
      </c>
      <c r="I454" s="669" t="str">
        <f>IFERROR(INDEX('3 - Land Summary'!$I$21:$I$120,(MATCH(C454,'3 - Land Summary'!$C$21:$C$120,0))),"")</f>
        <v/>
      </c>
      <c r="J454" s="669" t="str">
        <f t="shared" si="19"/>
        <v/>
      </c>
      <c r="K454" s="670" t="str">
        <f t="shared" si="21"/>
        <v/>
      </c>
      <c r="L454" s="579"/>
      <c r="M454" s="579"/>
      <c r="N454" s="632"/>
      <c r="O454" s="582" t="str">
        <f>IFERROR(VLOOKUP(D454,'Species List'!$D$10:$E$46,2,FALSE)*J454,"")</f>
        <v/>
      </c>
      <c r="P454" s="583" t="str">
        <f>IFERROR(VLOOKUP(D454,'Species List'!$D$51:$E$89,2,FALSE)*J454,"")</f>
        <v/>
      </c>
      <c r="Q454" s="583" t="str">
        <f>IFERROR(VLOOKUP(D454,'Species List'!$D$95:$E$102,2,FALSE)*J454,"")</f>
        <v/>
      </c>
      <c r="R454" s="583" t="str">
        <f>IFERROR(VLOOKUP(D454,'Species List'!$I$10:$J$11,2,FALSE)*J454,"")</f>
        <v/>
      </c>
      <c r="S454" s="584" t="str">
        <f>IFERROR(VLOOKUP(D454,'Species List'!$I$16:$J$61,2,FALSE)*J454,"")</f>
        <v/>
      </c>
      <c r="T454" s="584" t="str">
        <f>IFERROR(VLOOKUP(D454,'Species List'!$I$66:$J$66,2,FALSE)*J454,"")</f>
        <v/>
      </c>
      <c r="U454" s="584" t="str">
        <f>IFERROR(VLOOKUP(D454,'Species List'!$I$71:$J$82,2,FALSE)*J454,"")</f>
        <v/>
      </c>
      <c r="V454" s="585">
        <f t="shared" si="20"/>
        <v>0</v>
      </c>
      <c r="W454" s="534"/>
      <c r="X454" s="534"/>
      <c r="Y454" s="534"/>
      <c r="Z454" s="534"/>
      <c r="AA454" s="534"/>
      <c r="AB454" s="534"/>
      <c r="AC454" s="659" t="str">
        <f>IFERROR(INDEX('3 - Land Summary'!$B$21:$B$120,(MATCH(AD454,'3 - Land Summary'!$C$21:$C$120,0))),"")</f>
        <v/>
      </c>
      <c r="AD454" s="629"/>
      <c r="AE454" s="586"/>
      <c r="AF454" s="587"/>
      <c r="AG454" s="586"/>
    </row>
    <row r="455" spans="2:33" ht="30" customHeight="1" x14ac:dyDescent="0.2">
      <c r="B455" s="668" t="str">
        <f>IFERROR(INDEX('3 - Land Summary'!$B$21:$B$120,(MATCH('4 - Species Breakdown'!$V455,'3 - Land Summary'!$C$21:$C$120,0))),"")</f>
        <v/>
      </c>
      <c r="C455" s="632"/>
      <c r="D455" s="579"/>
      <c r="E455" s="676" t="str">
        <f>IF(OR(COUNTIF('Look Up Data'!$D$149:$D$203,D455),COUNTIF('Look Up Data'!$D$149:$D$203,AE455)),"YES","NO")</f>
        <v>NO</v>
      </c>
      <c r="F455" s="580"/>
      <c r="G455" s="581"/>
      <c r="H455" s="669" t="str">
        <f>IFERROR(INDEX('3 - Land Summary'!$G$21:$G$120,(MATCH(C455,'3 - Land Summary'!$C$21:$C$120,0))),"")</f>
        <v/>
      </c>
      <c r="I455" s="669" t="str">
        <f>IFERROR(INDEX('3 - Land Summary'!$I$21:$I$120,(MATCH(C455,'3 - Land Summary'!$C$21:$C$120,0))),"")</f>
        <v/>
      </c>
      <c r="J455" s="669" t="str">
        <f t="shared" si="19"/>
        <v/>
      </c>
      <c r="K455" s="670" t="str">
        <f t="shared" si="21"/>
        <v/>
      </c>
      <c r="L455" s="579"/>
      <c r="M455" s="579"/>
      <c r="N455" s="632"/>
      <c r="O455" s="582" t="str">
        <f>IFERROR(VLOOKUP(D455,'Species List'!$D$10:$E$46,2,FALSE)*J455,"")</f>
        <v/>
      </c>
      <c r="P455" s="583" t="str">
        <f>IFERROR(VLOOKUP(D455,'Species List'!$D$51:$E$89,2,FALSE)*J455,"")</f>
        <v/>
      </c>
      <c r="Q455" s="583" t="str">
        <f>IFERROR(VLOOKUP(D455,'Species List'!$D$95:$E$102,2,FALSE)*J455,"")</f>
        <v/>
      </c>
      <c r="R455" s="583" t="str">
        <f>IFERROR(VLOOKUP(D455,'Species List'!$I$10:$J$11,2,FALSE)*J455,"")</f>
        <v/>
      </c>
      <c r="S455" s="584" t="str">
        <f>IFERROR(VLOOKUP(D455,'Species List'!$I$16:$J$61,2,FALSE)*J455,"")</f>
        <v/>
      </c>
      <c r="T455" s="584" t="str">
        <f>IFERROR(VLOOKUP(D455,'Species List'!$I$66:$J$66,2,FALSE)*J455,"")</f>
        <v/>
      </c>
      <c r="U455" s="584" t="str">
        <f>IFERROR(VLOOKUP(D455,'Species List'!$I$71:$J$82,2,FALSE)*J455,"")</f>
        <v/>
      </c>
      <c r="V455" s="585">
        <f t="shared" si="20"/>
        <v>0</v>
      </c>
      <c r="W455" s="534"/>
      <c r="X455" s="534"/>
      <c r="Y455" s="534"/>
      <c r="Z455" s="534"/>
      <c r="AA455" s="534"/>
      <c r="AB455" s="534"/>
      <c r="AC455" s="659" t="str">
        <f>IFERROR(INDEX('3 - Land Summary'!$B$21:$B$120,(MATCH(AD455,'3 - Land Summary'!$C$21:$C$120,0))),"")</f>
        <v/>
      </c>
      <c r="AD455" s="629"/>
      <c r="AE455" s="586"/>
      <c r="AF455" s="587"/>
      <c r="AG455" s="586"/>
    </row>
    <row r="456" spans="2:33" ht="30" customHeight="1" x14ac:dyDescent="0.2">
      <c r="B456" s="668" t="str">
        <f>IFERROR(INDEX('3 - Land Summary'!$B$21:$B$120,(MATCH('4 - Species Breakdown'!$V456,'3 - Land Summary'!$C$21:$C$120,0))),"")</f>
        <v/>
      </c>
      <c r="C456" s="632"/>
      <c r="D456" s="579"/>
      <c r="E456" s="676" t="str">
        <f>IF(OR(COUNTIF('Look Up Data'!$D$149:$D$203,D456),COUNTIF('Look Up Data'!$D$149:$D$203,AE456)),"YES","NO")</f>
        <v>NO</v>
      </c>
      <c r="F456" s="580"/>
      <c r="G456" s="581"/>
      <c r="H456" s="669" t="str">
        <f>IFERROR(INDEX('3 - Land Summary'!$G$21:$G$120,(MATCH(C456,'3 - Land Summary'!$C$21:$C$120,0))),"")</f>
        <v/>
      </c>
      <c r="I456" s="669" t="str">
        <f>IFERROR(INDEX('3 - Land Summary'!$I$21:$I$120,(MATCH(C456,'3 - Land Summary'!$C$21:$C$120,0))),"")</f>
        <v/>
      </c>
      <c r="J456" s="669" t="str">
        <f t="shared" si="19"/>
        <v/>
      </c>
      <c r="K456" s="670" t="str">
        <f t="shared" si="21"/>
        <v/>
      </c>
      <c r="L456" s="579"/>
      <c r="M456" s="579"/>
      <c r="N456" s="632"/>
      <c r="O456" s="582" t="str">
        <f>IFERROR(VLOOKUP(D456,'Species List'!$D$10:$E$46,2,FALSE)*J456,"")</f>
        <v/>
      </c>
      <c r="P456" s="583" t="str">
        <f>IFERROR(VLOOKUP(D456,'Species List'!$D$51:$E$89,2,FALSE)*J456,"")</f>
        <v/>
      </c>
      <c r="Q456" s="583" t="str">
        <f>IFERROR(VLOOKUP(D456,'Species List'!$D$95:$E$102,2,FALSE)*J456,"")</f>
        <v/>
      </c>
      <c r="R456" s="583" t="str">
        <f>IFERROR(VLOOKUP(D456,'Species List'!$I$10:$J$11,2,FALSE)*J456,"")</f>
        <v/>
      </c>
      <c r="S456" s="584" t="str">
        <f>IFERROR(VLOOKUP(D456,'Species List'!$I$16:$J$61,2,FALSE)*J456,"")</f>
        <v/>
      </c>
      <c r="T456" s="584" t="str">
        <f>IFERROR(VLOOKUP(D456,'Species List'!$I$66:$J$66,2,FALSE)*J456,"")</f>
        <v/>
      </c>
      <c r="U456" s="584" t="str">
        <f>IFERROR(VLOOKUP(D456,'Species List'!$I$71:$J$82,2,FALSE)*J456,"")</f>
        <v/>
      </c>
      <c r="V456" s="585">
        <f t="shared" si="20"/>
        <v>0</v>
      </c>
      <c r="W456" s="534"/>
      <c r="X456" s="534"/>
      <c r="Y456" s="534"/>
      <c r="Z456" s="534"/>
      <c r="AA456" s="534"/>
      <c r="AB456" s="534"/>
      <c r="AC456" s="659" t="str">
        <f>IFERROR(INDEX('3 - Land Summary'!$B$21:$B$120,(MATCH(AD456,'3 - Land Summary'!$C$21:$C$120,0))),"")</f>
        <v/>
      </c>
      <c r="AD456" s="629"/>
      <c r="AE456" s="586"/>
      <c r="AF456" s="587"/>
      <c r="AG456" s="586"/>
    </row>
    <row r="457" spans="2:33" ht="30" customHeight="1" x14ac:dyDescent="0.2">
      <c r="B457" s="668" t="str">
        <f>IFERROR(INDEX('3 - Land Summary'!$B$21:$B$120,(MATCH('4 - Species Breakdown'!$V457,'3 - Land Summary'!$C$21:$C$120,0))),"")</f>
        <v/>
      </c>
      <c r="C457" s="632"/>
      <c r="D457" s="579"/>
      <c r="E457" s="676" t="str">
        <f>IF(OR(COUNTIF('Look Up Data'!$D$149:$D$203,D457),COUNTIF('Look Up Data'!$D$149:$D$203,AE457)),"YES","NO")</f>
        <v>NO</v>
      </c>
      <c r="F457" s="580"/>
      <c r="G457" s="581"/>
      <c r="H457" s="669" t="str">
        <f>IFERROR(INDEX('3 - Land Summary'!$G$21:$G$120,(MATCH(C457,'3 - Land Summary'!$C$21:$C$120,0))),"")</f>
        <v/>
      </c>
      <c r="I457" s="669" t="str">
        <f>IFERROR(INDEX('3 - Land Summary'!$I$21:$I$120,(MATCH(C457,'3 - Land Summary'!$C$21:$C$120,0))),"")</f>
        <v/>
      </c>
      <c r="J457" s="669" t="str">
        <f t="shared" si="19"/>
        <v/>
      </c>
      <c r="K457" s="670" t="str">
        <f t="shared" si="21"/>
        <v/>
      </c>
      <c r="L457" s="579"/>
      <c r="M457" s="579"/>
      <c r="N457" s="632"/>
      <c r="O457" s="582" t="str">
        <f>IFERROR(VLOOKUP(D457,'Species List'!$D$10:$E$46,2,FALSE)*J457,"")</f>
        <v/>
      </c>
      <c r="P457" s="583" t="str">
        <f>IFERROR(VLOOKUP(D457,'Species List'!$D$51:$E$89,2,FALSE)*J457,"")</f>
        <v/>
      </c>
      <c r="Q457" s="583" t="str">
        <f>IFERROR(VLOOKUP(D457,'Species List'!$D$95:$E$102,2,FALSE)*J457,"")</f>
        <v/>
      </c>
      <c r="R457" s="583" t="str">
        <f>IFERROR(VLOOKUP(D457,'Species List'!$I$10:$J$11,2,FALSE)*J457,"")</f>
        <v/>
      </c>
      <c r="S457" s="584" t="str">
        <f>IFERROR(VLOOKUP(D457,'Species List'!$I$16:$J$61,2,FALSE)*J457,"")</f>
        <v/>
      </c>
      <c r="T457" s="584" t="str">
        <f>IFERROR(VLOOKUP(D457,'Species List'!$I$66:$J$66,2,FALSE)*J457,"")</f>
        <v/>
      </c>
      <c r="U457" s="584" t="str">
        <f>IFERROR(VLOOKUP(D457,'Species List'!$I$71:$J$82,2,FALSE)*J457,"")</f>
        <v/>
      </c>
      <c r="V457" s="585">
        <f t="shared" si="20"/>
        <v>0</v>
      </c>
      <c r="W457" s="534"/>
      <c r="X457" s="534"/>
      <c r="Y457" s="534"/>
      <c r="Z457" s="534"/>
      <c r="AA457" s="534"/>
      <c r="AB457" s="534"/>
      <c r="AC457" s="659" t="str">
        <f>IFERROR(INDEX('3 - Land Summary'!$B$21:$B$120,(MATCH(AD457,'3 - Land Summary'!$C$21:$C$120,0))),"")</f>
        <v/>
      </c>
      <c r="AD457" s="629"/>
      <c r="AE457" s="586"/>
      <c r="AF457" s="587"/>
      <c r="AG457" s="586"/>
    </row>
    <row r="458" spans="2:33" ht="30" customHeight="1" x14ac:dyDescent="0.2">
      <c r="B458" s="668" t="str">
        <f>IFERROR(INDEX('3 - Land Summary'!$B$21:$B$120,(MATCH('4 - Species Breakdown'!$V458,'3 - Land Summary'!$C$21:$C$120,0))),"")</f>
        <v/>
      </c>
      <c r="C458" s="632"/>
      <c r="D458" s="579"/>
      <c r="E458" s="676" t="str">
        <f>IF(OR(COUNTIF('Look Up Data'!$D$149:$D$203,D458),COUNTIF('Look Up Data'!$D$149:$D$203,AE458)),"YES","NO")</f>
        <v>NO</v>
      </c>
      <c r="F458" s="580"/>
      <c r="G458" s="581"/>
      <c r="H458" s="669" t="str">
        <f>IFERROR(INDEX('3 - Land Summary'!$G$21:$G$120,(MATCH(C458,'3 - Land Summary'!$C$21:$C$120,0))),"")</f>
        <v/>
      </c>
      <c r="I458" s="669" t="str">
        <f>IFERROR(INDEX('3 - Land Summary'!$I$21:$I$120,(MATCH(C458,'3 - Land Summary'!$C$21:$C$120,0))),"")</f>
        <v/>
      </c>
      <c r="J458" s="669" t="str">
        <f t="shared" si="19"/>
        <v/>
      </c>
      <c r="K458" s="670" t="str">
        <f t="shared" si="21"/>
        <v/>
      </c>
      <c r="L458" s="579"/>
      <c r="M458" s="579"/>
      <c r="N458" s="632"/>
      <c r="O458" s="582" t="str">
        <f>IFERROR(VLOOKUP(D458,'Species List'!$D$10:$E$46,2,FALSE)*J458,"")</f>
        <v/>
      </c>
      <c r="P458" s="583" t="str">
        <f>IFERROR(VLOOKUP(D458,'Species List'!$D$51:$E$89,2,FALSE)*J458,"")</f>
        <v/>
      </c>
      <c r="Q458" s="583" t="str">
        <f>IFERROR(VLOOKUP(D458,'Species List'!$D$95:$E$102,2,FALSE)*J458,"")</f>
        <v/>
      </c>
      <c r="R458" s="583" t="str">
        <f>IFERROR(VLOOKUP(D458,'Species List'!$I$10:$J$11,2,FALSE)*J458,"")</f>
        <v/>
      </c>
      <c r="S458" s="584" t="str">
        <f>IFERROR(VLOOKUP(D458,'Species List'!$I$16:$J$61,2,FALSE)*J458,"")</f>
        <v/>
      </c>
      <c r="T458" s="584" t="str">
        <f>IFERROR(VLOOKUP(D458,'Species List'!$I$66:$J$66,2,FALSE)*J458,"")</f>
        <v/>
      </c>
      <c r="U458" s="584" t="str">
        <f>IFERROR(VLOOKUP(D458,'Species List'!$I$71:$J$82,2,FALSE)*J458,"")</f>
        <v/>
      </c>
      <c r="V458" s="585">
        <f t="shared" si="20"/>
        <v>0</v>
      </c>
      <c r="W458" s="534"/>
      <c r="X458" s="534"/>
      <c r="Y458" s="534"/>
      <c r="Z458" s="534"/>
      <c r="AA458" s="534"/>
      <c r="AB458" s="534"/>
      <c r="AC458" s="659" t="str">
        <f>IFERROR(INDEX('3 - Land Summary'!$B$21:$B$120,(MATCH(AD458,'3 - Land Summary'!$C$21:$C$120,0))),"")</f>
        <v/>
      </c>
      <c r="AD458" s="629"/>
      <c r="AE458" s="586"/>
      <c r="AF458" s="587"/>
      <c r="AG458" s="586"/>
    </row>
    <row r="459" spans="2:33" ht="30" customHeight="1" x14ac:dyDescent="0.2">
      <c r="B459" s="668" t="str">
        <f>IFERROR(INDEX('3 - Land Summary'!$B$21:$B$120,(MATCH('4 - Species Breakdown'!$V459,'3 - Land Summary'!$C$21:$C$120,0))),"")</f>
        <v/>
      </c>
      <c r="C459" s="632"/>
      <c r="D459" s="579"/>
      <c r="E459" s="676" t="str">
        <f>IF(OR(COUNTIF('Look Up Data'!$D$149:$D$203,D459),COUNTIF('Look Up Data'!$D$149:$D$203,AE459)),"YES","NO")</f>
        <v>NO</v>
      </c>
      <c r="F459" s="580"/>
      <c r="G459" s="581"/>
      <c r="H459" s="669" t="str">
        <f>IFERROR(INDEX('3 - Land Summary'!$G$21:$G$120,(MATCH(C459,'3 - Land Summary'!$C$21:$C$120,0))),"")</f>
        <v/>
      </c>
      <c r="I459" s="669" t="str">
        <f>IFERROR(INDEX('3 - Land Summary'!$I$21:$I$120,(MATCH(C459,'3 - Land Summary'!$C$21:$C$120,0))),"")</f>
        <v/>
      </c>
      <c r="J459" s="669" t="str">
        <f t="shared" si="19"/>
        <v/>
      </c>
      <c r="K459" s="670" t="str">
        <f t="shared" si="21"/>
        <v/>
      </c>
      <c r="L459" s="579"/>
      <c r="M459" s="579"/>
      <c r="N459" s="632"/>
      <c r="O459" s="582" t="str">
        <f>IFERROR(VLOOKUP(D459,'Species List'!$D$10:$E$46,2,FALSE)*J459,"")</f>
        <v/>
      </c>
      <c r="P459" s="583" t="str">
        <f>IFERROR(VLOOKUP(D459,'Species List'!$D$51:$E$89,2,FALSE)*J459,"")</f>
        <v/>
      </c>
      <c r="Q459" s="583" t="str">
        <f>IFERROR(VLOOKUP(D459,'Species List'!$D$95:$E$102,2,FALSE)*J459,"")</f>
        <v/>
      </c>
      <c r="R459" s="583" t="str">
        <f>IFERROR(VLOOKUP(D459,'Species List'!$I$10:$J$11,2,FALSE)*J459,"")</f>
        <v/>
      </c>
      <c r="S459" s="584" t="str">
        <f>IFERROR(VLOOKUP(D459,'Species List'!$I$16:$J$61,2,FALSE)*J459,"")</f>
        <v/>
      </c>
      <c r="T459" s="584" t="str">
        <f>IFERROR(VLOOKUP(D459,'Species List'!$I$66:$J$66,2,FALSE)*J459,"")</f>
        <v/>
      </c>
      <c r="U459" s="584" t="str">
        <f>IFERROR(VLOOKUP(D459,'Species List'!$I$71:$J$82,2,FALSE)*J459,"")</f>
        <v/>
      </c>
      <c r="V459" s="585">
        <f t="shared" si="20"/>
        <v>0</v>
      </c>
      <c r="W459" s="534"/>
      <c r="X459" s="534"/>
      <c r="Y459" s="534"/>
      <c r="Z459" s="534"/>
      <c r="AA459" s="534"/>
      <c r="AB459" s="534"/>
      <c r="AC459" s="659" t="str">
        <f>IFERROR(INDEX('3 - Land Summary'!$B$21:$B$120,(MATCH(AD459,'3 - Land Summary'!$C$21:$C$120,0))),"")</f>
        <v/>
      </c>
      <c r="AD459" s="629"/>
      <c r="AE459" s="586"/>
      <c r="AF459" s="587"/>
      <c r="AG459" s="586"/>
    </row>
    <row r="460" spans="2:33" ht="30" customHeight="1" x14ac:dyDescent="0.2">
      <c r="B460" s="668" t="str">
        <f>IFERROR(INDEX('3 - Land Summary'!$B$21:$B$120,(MATCH('4 - Species Breakdown'!$V460,'3 - Land Summary'!$C$21:$C$120,0))),"")</f>
        <v/>
      </c>
      <c r="C460" s="632"/>
      <c r="D460" s="579"/>
      <c r="E460" s="676" t="str">
        <f>IF(OR(COUNTIF('Look Up Data'!$D$149:$D$203,D460),COUNTIF('Look Up Data'!$D$149:$D$203,AE460)),"YES","NO")</f>
        <v>NO</v>
      </c>
      <c r="F460" s="580"/>
      <c r="G460" s="581"/>
      <c r="H460" s="669" t="str">
        <f>IFERROR(INDEX('3 - Land Summary'!$G$21:$G$120,(MATCH(C460,'3 - Land Summary'!$C$21:$C$120,0))),"")</f>
        <v/>
      </c>
      <c r="I460" s="669" t="str">
        <f>IFERROR(INDEX('3 - Land Summary'!$I$21:$I$120,(MATCH(C460,'3 - Land Summary'!$C$21:$C$120,0))),"")</f>
        <v/>
      </c>
      <c r="J460" s="669" t="str">
        <f t="shared" si="19"/>
        <v/>
      </c>
      <c r="K460" s="670" t="str">
        <f t="shared" si="21"/>
        <v/>
      </c>
      <c r="L460" s="579"/>
      <c r="M460" s="579"/>
      <c r="N460" s="632"/>
      <c r="O460" s="582" t="str">
        <f>IFERROR(VLOOKUP(D460,'Species List'!$D$10:$E$46,2,FALSE)*J460,"")</f>
        <v/>
      </c>
      <c r="P460" s="583" t="str">
        <f>IFERROR(VLOOKUP(D460,'Species List'!$D$51:$E$89,2,FALSE)*J460,"")</f>
        <v/>
      </c>
      <c r="Q460" s="583" t="str">
        <f>IFERROR(VLOOKUP(D460,'Species List'!$D$95:$E$102,2,FALSE)*J460,"")</f>
        <v/>
      </c>
      <c r="R460" s="583" t="str">
        <f>IFERROR(VLOOKUP(D460,'Species List'!$I$10:$J$11,2,FALSE)*J460,"")</f>
        <v/>
      </c>
      <c r="S460" s="584" t="str">
        <f>IFERROR(VLOOKUP(D460,'Species List'!$I$16:$J$61,2,FALSE)*J460,"")</f>
        <v/>
      </c>
      <c r="T460" s="584" t="str">
        <f>IFERROR(VLOOKUP(D460,'Species List'!$I$66:$J$66,2,FALSE)*J460,"")</f>
        <v/>
      </c>
      <c r="U460" s="584" t="str">
        <f>IFERROR(VLOOKUP(D460,'Species List'!$I$71:$J$82,2,FALSE)*J460,"")</f>
        <v/>
      </c>
      <c r="V460" s="585">
        <f t="shared" si="20"/>
        <v>0</v>
      </c>
      <c r="W460" s="534"/>
      <c r="X460" s="534"/>
      <c r="Y460" s="534"/>
      <c r="Z460" s="534"/>
      <c r="AA460" s="534"/>
      <c r="AB460" s="534"/>
      <c r="AC460" s="659" t="str">
        <f>IFERROR(INDEX('3 - Land Summary'!$B$21:$B$120,(MATCH(AD460,'3 - Land Summary'!$C$21:$C$120,0))),"")</f>
        <v/>
      </c>
      <c r="AD460" s="629"/>
      <c r="AE460" s="586"/>
      <c r="AF460" s="587"/>
      <c r="AG460" s="586"/>
    </row>
    <row r="461" spans="2:33" ht="30" customHeight="1" x14ac:dyDescent="0.2">
      <c r="B461" s="668" t="str">
        <f>IFERROR(INDEX('3 - Land Summary'!$B$21:$B$120,(MATCH('4 - Species Breakdown'!$V461,'3 - Land Summary'!$C$21:$C$120,0))),"")</f>
        <v/>
      </c>
      <c r="C461" s="632"/>
      <c r="D461" s="579"/>
      <c r="E461" s="676" t="str">
        <f>IF(OR(COUNTIF('Look Up Data'!$D$149:$D$203,D461),COUNTIF('Look Up Data'!$D$149:$D$203,AE461)),"YES","NO")</f>
        <v>NO</v>
      </c>
      <c r="F461" s="580"/>
      <c r="G461" s="581"/>
      <c r="H461" s="669" t="str">
        <f>IFERROR(INDEX('3 - Land Summary'!$G$21:$G$120,(MATCH(C461,'3 - Land Summary'!$C$21:$C$120,0))),"")</f>
        <v/>
      </c>
      <c r="I461" s="669" t="str">
        <f>IFERROR(INDEX('3 - Land Summary'!$I$21:$I$120,(MATCH(C461,'3 - Land Summary'!$C$21:$C$120,0))),"")</f>
        <v/>
      </c>
      <c r="J461" s="669" t="str">
        <f t="shared" si="19"/>
        <v/>
      </c>
      <c r="K461" s="670" t="str">
        <f t="shared" si="21"/>
        <v/>
      </c>
      <c r="L461" s="579"/>
      <c r="M461" s="579"/>
      <c r="N461" s="632"/>
      <c r="O461" s="582" t="str">
        <f>IFERROR(VLOOKUP(D461,'Species List'!$D$10:$E$46,2,FALSE)*J461,"")</f>
        <v/>
      </c>
      <c r="P461" s="583" t="str">
        <f>IFERROR(VLOOKUP(D461,'Species List'!$D$51:$E$89,2,FALSE)*J461,"")</f>
        <v/>
      </c>
      <c r="Q461" s="583" t="str">
        <f>IFERROR(VLOOKUP(D461,'Species List'!$D$95:$E$102,2,FALSE)*J461,"")</f>
        <v/>
      </c>
      <c r="R461" s="583" t="str">
        <f>IFERROR(VLOOKUP(D461,'Species List'!$I$10:$J$11,2,FALSE)*J461,"")</f>
        <v/>
      </c>
      <c r="S461" s="584" t="str">
        <f>IFERROR(VLOOKUP(D461,'Species List'!$I$16:$J$61,2,FALSE)*J461,"")</f>
        <v/>
      </c>
      <c r="T461" s="584" t="str">
        <f>IFERROR(VLOOKUP(D461,'Species List'!$I$66:$J$66,2,FALSE)*J461,"")</f>
        <v/>
      </c>
      <c r="U461" s="584" t="str">
        <f>IFERROR(VLOOKUP(D461,'Species List'!$I$71:$J$82,2,FALSE)*J461,"")</f>
        <v/>
      </c>
      <c r="V461" s="585">
        <f t="shared" si="20"/>
        <v>0</v>
      </c>
      <c r="W461" s="534"/>
      <c r="X461" s="534"/>
      <c r="Y461" s="534"/>
      <c r="Z461" s="534"/>
      <c r="AA461" s="534"/>
      <c r="AB461" s="534"/>
      <c r="AC461" s="659" t="str">
        <f>IFERROR(INDEX('3 - Land Summary'!$B$21:$B$120,(MATCH(AD461,'3 - Land Summary'!$C$21:$C$120,0))),"")</f>
        <v/>
      </c>
      <c r="AD461" s="629"/>
      <c r="AE461" s="586"/>
      <c r="AF461" s="587"/>
      <c r="AG461" s="586"/>
    </row>
    <row r="462" spans="2:33" ht="30" customHeight="1" x14ac:dyDescent="0.2">
      <c r="B462" s="668" t="str">
        <f>IFERROR(INDEX('3 - Land Summary'!$B$21:$B$120,(MATCH('4 - Species Breakdown'!$V462,'3 - Land Summary'!$C$21:$C$120,0))),"")</f>
        <v/>
      </c>
      <c r="C462" s="632"/>
      <c r="D462" s="579"/>
      <c r="E462" s="676" t="str">
        <f>IF(OR(COUNTIF('Look Up Data'!$D$149:$D$203,D462),COUNTIF('Look Up Data'!$D$149:$D$203,AE462)),"YES","NO")</f>
        <v>NO</v>
      </c>
      <c r="F462" s="580"/>
      <c r="G462" s="581"/>
      <c r="H462" s="669" t="str">
        <f>IFERROR(INDEX('3 - Land Summary'!$G$21:$G$120,(MATCH(C462,'3 - Land Summary'!$C$21:$C$120,0))),"")</f>
        <v/>
      </c>
      <c r="I462" s="669" t="str">
        <f>IFERROR(INDEX('3 - Land Summary'!$I$21:$I$120,(MATCH(C462,'3 - Land Summary'!$C$21:$C$120,0))),"")</f>
        <v/>
      </c>
      <c r="J462" s="669" t="str">
        <f t="shared" si="19"/>
        <v/>
      </c>
      <c r="K462" s="670" t="str">
        <f t="shared" si="21"/>
        <v/>
      </c>
      <c r="L462" s="579"/>
      <c r="M462" s="579"/>
      <c r="N462" s="632"/>
      <c r="O462" s="582" t="str">
        <f>IFERROR(VLOOKUP(D462,'Species List'!$D$10:$E$46,2,FALSE)*J462,"")</f>
        <v/>
      </c>
      <c r="P462" s="583" t="str">
        <f>IFERROR(VLOOKUP(D462,'Species List'!$D$51:$E$89,2,FALSE)*J462,"")</f>
        <v/>
      </c>
      <c r="Q462" s="583" t="str">
        <f>IFERROR(VLOOKUP(D462,'Species List'!$D$95:$E$102,2,FALSE)*J462,"")</f>
        <v/>
      </c>
      <c r="R462" s="583" t="str">
        <f>IFERROR(VLOOKUP(D462,'Species List'!$I$10:$J$11,2,FALSE)*J462,"")</f>
        <v/>
      </c>
      <c r="S462" s="584" t="str">
        <f>IFERROR(VLOOKUP(D462,'Species List'!$I$16:$J$61,2,FALSE)*J462,"")</f>
        <v/>
      </c>
      <c r="T462" s="584" t="str">
        <f>IFERROR(VLOOKUP(D462,'Species List'!$I$66:$J$66,2,FALSE)*J462,"")</f>
        <v/>
      </c>
      <c r="U462" s="584" t="str">
        <f>IFERROR(VLOOKUP(D462,'Species List'!$I$71:$J$82,2,FALSE)*J462,"")</f>
        <v/>
      </c>
      <c r="V462" s="585">
        <f t="shared" si="20"/>
        <v>0</v>
      </c>
      <c r="W462" s="534"/>
      <c r="X462" s="534"/>
      <c r="Y462" s="534"/>
      <c r="Z462" s="534"/>
      <c r="AA462" s="534"/>
      <c r="AB462" s="534"/>
      <c r="AC462" s="659" t="str">
        <f>IFERROR(INDEX('3 - Land Summary'!$B$21:$B$120,(MATCH(AD462,'3 - Land Summary'!$C$21:$C$120,0))),"")</f>
        <v/>
      </c>
      <c r="AD462" s="629"/>
      <c r="AE462" s="586"/>
      <c r="AF462" s="587"/>
      <c r="AG462" s="586"/>
    </row>
    <row r="463" spans="2:33" ht="30" customHeight="1" x14ac:dyDescent="0.2">
      <c r="B463" s="668" t="str">
        <f>IFERROR(INDEX('3 - Land Summary'!$B$21:$B$120,(MATCH('4 - Species Breakdown'!$V463,'3 - Land Summary'!$C$21:$C$120,0))),"")</f>
        <v/>
      </c>
      <c r="C463" s="632"/>
      <c r="D463" s="579"/>
      <c r="E463" s="676" t="str">
        <f>IF(OR(COUNTIF('Look Up Data'!$D$149:$D$203,D463),COUNTIF('Look Up Data'!$D$149:$D$203,AE463)),"YES","NO")</f>
        <v>NO</v>
      </c>
      <c r="F463" s="580"/>
      <c r="G463" s="581"/>
      <c r="H463" s="669" t="str">
        <f>IFERROR(INDEX('3 - Land Summary'!$G$21:$G$120,(MATCH(C463,'3 - Land Summary'!$C$21:$C$120,0))),"")</f>
        <v/>
      </c>
      <c r="I463" s="669" t="str">
        <f>IFERROR(INDEX('3 - Land Summary'!$I$21:$I$120,(MATCH(C463,'3 - Land Summary'!$C$21:$C$120,0))),"")</f>
        <v/>
      </c>
      <c r="J463" s="669" t="str">
        <f t="shared" si="19"/>
        <v/>
      </c>
      <c r="K463" s="670" t="str">
        <f t="shared" si="21"/>
        <v/>
      </c>
      <c r="L463" s="579"/>
      <c r="M463" s="579"/>
      <c r="N463" s="632"/>
      <c r="O463" s="582" t="str">
        <f>IFERROR(VLOOKUP(D463,'Species List'!$D$10:$E$46,2,FALSE)*J463,"")</f>
        <v/>
      </c>
      <c r="P463" s="583" t="str">
        <f>IFERROR(VLOOKUP(D463,'Species List'!$D$51:$E$89,2,FALSE)*J463,"")</f>
        <v/>
      </c>
      <c r="Q463" s="583" t="str">
        <f>IFERROR(VLOOKUP(D463,'Species List'!$D$95:$E$102,2,FALSE)*J463,"")</f>
        <v/>
      </c>
      <c r="R463" s="583" t="str">
        <f>IFERROR(VLOOKUP(D463,'Species List'!$I$10:$J$11,2,FALSE)*J463,"")</f>
        <v/>
      </c>
      <c r="S463" s="584" t="str">
        <f>IFERROR(VLOOKUP(D463,'Species List'!$I$16:$J$61,2,FALSE)*J463,"")</f>
        <v/>
      </c>
      <c r="T463" s="584" t="str">
        <f>IFERROR(VLOOKUP(D463,'Species List'!$I$66:$J$66,2,FALSE)*J463,"")</f>
        <v/>
      </c>
      <c r="U463" s="584" t="str">
        <f>IFERROR(VLOOKUP(D463,'Species List'!$I$71:$J$82,2,FALSE)*J463,"")</f>
        <v/>
      </c>
      <c r="V463" s="585">
        <f t="shared" si="20"/>
        <v>0</v>
      </c>
      <c r="W463" s="534"/>
      <c r="X463" s="534"/>
      <c r="Y463" s="534"/>
      <c r="Z463" s="534"/>
      <c r="AA463" s="534"/>
      <c r="AB463" s="534"/>
      <c r="AC463" s="659" t="str">
        <f>IFERROR(INDEX('3 - Land Summary'!$B$21:$B$120,(MATCH(AD463,'3 - Land Summary'!$C$21:$C$120,0))),"")</f>
        <v/>
      </c>
      <c r="AD463" s="629"/>
      <c r="AE463" s="586"/>
      <c r="AF463" s="587"/>
      <c r="AG463" s="586"/>
    </row>
    <row r="464" spans="2:33" ht="30" customHeight="1" x14ac:dyDescent="0.2">
      <c r="B464" s="668" t="str">
        <f>IFERROR(INDEX('3 - Land Summary'!$B$21:$B$120,(MATCH('4 - Species Breakdown'!$V464,'3 - Land Summary'!$C$21:$C$120,0))),"")</f>
        <v/>
      </c>
      <c r="C464" s="632"/>
      <c r="D464" s="579"/>
      <c r="E464" s="676" t="str">
        <f>IF(OR(COUNTIF('Look Up Data'!$D$149:$D$203,D464),COUNTIF('Look Up Data'!$D$149:$D$203,AE464)),"YES","NO")</f>
        <v>NO</v>
      </c>
      <c r="F464" s="580"/>
      <c r="G464" s="581"/>
      <c r="H464" s="669" t="str">
        <f>IFERROR(INDEX('3 - Land Summary'!$G$21:$G$120,(MATCH(C464,'3 - Land Summary'!$C$21:$C$120,0))),"")</f>
        <v/>
      </c>
      <c r="I464" s="669" t="str">
        <f>IFERROR(INDEX('3 - Land Summary'!$I$21:$I$120,(MATCH(C464,'3 - Land Summary'!$C$21:$C$120,0))),"")</f>
        <v/>
      </c>
      <c r="J464" s="669" t="str">
        <f t="shared" si="19"/>
        <v/>
      </c>
      <c r="K464" s="670" t="str">
        <f t="shared" si="21"/>
        <v/>
      </c>
      <c r="L464" s="579"/>
      <c r="M464" s="579"/>
      <c r="N464" s="632"/>
      <c r="O464" s="582" t="str">
        <f>IFERROR(VLOOKUP(D464,'Species List'!$D$10:$E$46,2,FALSE)*J464,"")</f>
        <v/>
      </c>
      <c r="P464" s="583" t="str">
        <f>IFERROR(VLOOKUP(D464,'Species List'!$D$51:$E$89,2,FALSE)*J464,"")</f>
        <v/>
      </c>
      <c r="Q464" s="583" t="str">
        <f>IFERROR(VLOOKUP(D464,'Species List'!$D$95:$E$102,2,FALSE)*J464,"")</f>
        <v/>
      </c>
      <c r="R464" s="583" t="str">
        <f>IFERROR(VLOOKUP(D464,'Species List'!$I$10:$J$11,2,FALSE)*J464,"")</f>
        <v/>
      </c>
      <c r="S464" s="584" t="str">
        <f>IFERROR(VLOOKUP(D464,'Species List'!$I$16:$J$61,2,FALSE)*J464,"")</f>
        <v/>
      </c>
      <c r="T464" s="584" t="str">
        <f>IFERROR(VLOOKUP(D464,'Species List'!$I$66:$J$66,2,FALSE)*J464,"")</f>
        <v/>
      </c>
      <c r="U464" s="584" t="str">
        <f>IFERROR(VLOOKUP(D464,'Species List'!$I$71:$J$82,2,FALSE)*J464,"")</f>
        <v/>
      </c>
      <c r="V464" s="585">
        <f t="shared" si="20"/>
        <v>0</v>
      </c>
      <c r="W464" s="534"/>
      <c r="X464" s="534"/>
      <c r="Y464" s="534"/>
      <c r="Z464" s="534"/>
      <c r="AA464" s="534"/>
      <c r="AB464" s="534"/>
      <c r="AC464" s="659" t="str">
        <f>IFERROR(INDEX('3 - Land Summary'!$B$21:$B$120,(MATCH(AD464,'3 - Land Summary'!$C$21:$C$120,0))),"")</f>
        <v/>
      </c>
      <c r="AD464" s="629"/>
      <c r="AE464" s="586"/>
      <c r="AF464" s="587"/>
      <c r="AG464" s="586"/>
    </row>
    <row r="465" spans="2:33" ht="30" customHeight="1" x14ac:dyDescent="0.2">
      <c r="B465" s="668" t="str">
        <f>IFERROR(INDEX('3 - Land Summary'!$B$21:$B$120,(MATCH('4 - Species Breakdown'!$V465,'3 - Land Summary'!$C$21:$C$120,0))),"")</f>
        <v/>
      </c>
      <c r="C465" s="632"/>
      <c r="D465" s="579"/>
      <c r="E465" s="676" t="str">
        <f>IF(OR(COUNTIF('Look Up Data'!$D$149:$D$203,D465),COUNTIF('Look Up Data'!$D$149:$D$203,AE465)),"YES","NO")</f>
        <v>NO</v>
      </c>
      <c r="F465" s="580"/>
      <c r="G465" s="581"/>
      <c r="H465" s="669" t="str">
        <f>IFERROR(INDEX('3 - Land Summary'!$G$21:$G$120,(MATCH(C465,'3 - Land Summary'!$C$21:$C$120,0))),"")</f>
        <v/>
      </c>
      <c r="I465" s="669" t="str">
        <f>IFERROR(INDEX('3 - Land Summary'!$I$21:$I$120,(MATCH(C465,'3 - Land Summary'!$C$21:$C$120,0))),"")</f>
        <v/>
      </c>
      <c r="J465" s="669" t="str">
        <f t="shared" si="19"/>
        <v/>
      </c>
      <c r="K465" s="670" t="str">
        <f t="shared" si="21"/>
        <v/>
      </c>
      <c r="L465" s="579"/>
      <c r="M465" s="579"/>
      <c r="N465" s="632"/>
      <c r="O465" s="582" t="str">
        <f>IFERROR(VLOOKUP(D465,'Species List'!$D$10:$E$46,2,FALSE)*J465,"")</f>
        <v/>
      </c>
      <c r="P465" s="583" t="str">
        <f>IFERROR(VLOOKUP(D465,'Species List'!$D$51:$E$89,2,FALSE)*J465,"")</f>
        <v/>
      </c>
      <c r="Q465" s="583" t="str">
        <f>IFERROR(VLOOKUP(D465,'Species List'!$D$95:$E$102,2,FALSE)*J465,"")</f>
        <v/>
      </c>
      <c r="R465" s="583" t="str">
        <f>IFERROR(VLOOKUP(D465,'Species List'!$I$10:$J$11,2,FALSE)*J465,"")</f>
        <v/>
      </c>
      <c r="S465" s="584" t="str">
        <f>IFERROR(VLOOKUP(D465,'Species List'!$I$16:$J$61,2,FALSE)*J465,"")</f>
        <v/>
      </c>
      <c r="T465" s="584" t="str">
        <f>IFERROR(VLOOKUP(D465,'Species List'!$I$66:$J$66,2,FALSE)*J465,"")</f>
        <v/>
      </c>
      <c r="U465" s="584" t="str">
        <f>IFERROR(VLOOKUP(D465,'Species List'!$I$71:$J$82,2,FALSE)*J465,"")</f>
        <v/>
      </c>
      <c r="V465" s="585">
        <f t="shared" si="20"/>
        <v>0</v>
      </c>
      <c r="W465" s="534"/>
      <c r="X465" s="534"/>
      <c r="Y465" s="534"/>
      <c r="Z465" s="534"/>
      <c r="AA465" s="534"/>
      <c r="AB465" s="534"/>
      <c r="AC465" s="659" t="str">
        <f>IFERROR(INDEX('3 - Land Summary'!$B$21:$B$120,(MATCH(AD465,'3 - Land Summary'!$C$21:$C$120,0))),"")</f>
        <v/>
      </c>
      <c r="AD465" s="629"/>
      <c r="AE465" s="586"/>
      <c r="AF465" s="587"/>
      <c r="AG465" s="586"/>
    </row>
    <row r="466" spans="2:33" ht="30" customHeight="1" x14ac:dyDescent="0.2">
      <c r="B466" s="668" t="str">
        <f>IFERROR(INDEX('3 - Land Summary'!$B$21:$B$120,(MATCH('4 - Species Breakdown'!$V466,'3 - Land Summary'!$C$21:$C$120,0))),"")</f>
        <v/>
      </c>
      <c r="C466" s="632"/>
      <c r="D466" s="579"/>
      <c r="E466" s="676" t="str">
        <f>IF(OR(COUNTIF('Look Up Data'!$D$149:$D$203,D466),COUNTIF('Look Up Data'!$D$149:$D$203,AE466)),"YES","NO")</f>
        <v>NO</v>
      </c>
      <c r="F466" s="580"/>
      <c r="G466" s="581"/>
      <c r="H466" s="669" t="str">
        <f>IFERROR(INDEX('3 - Land Summary'!$G$21:$G$120,(MATCH(C466,'3 - Land Summary'!$C$21:$C$120,0))),"")</f>
        <v/>
      </c>
      <c r="I466" s="669" t="str">
        <f>IFERROR(INDEX('3 - Land Summary'!$I$21:$I$120,(MATCH(C466,'3 - Land Summary'!$C$21:$C$120,0))),"")</f>
        <v/>
      </c>
      <c r="J466" s="669" t="str">
        <f t="shared" si="19"/>
        <v/>
      </c>
      <c r="K466" s="670" t="str">
        <f t="shared" si="21"/>
        <v/>
      </c>
      <c r="L466" s="579"/>
      <c r="M466" s="579"/>
      <c r="N466" s="632"/>
      <c r="O466" s="582" t="str">
        <f>IFERROR(VLOOKUP(D466,'Species List'!$D$10:$E$46,2,FALSE)*J466,"")</f>
        <v/>
      </c>
      <c r="P466" s="583" t="str">
        <f>IFERROR(VLOOKUP(D466,'Species List'!$D$51:$E$89,2,FALSE)*J466,"")</f>
        <v/>
      </c>
      <c r="Q466" s="583" t="str">
        <f>IFERROR(VLOOKUP(D466,'Species List'!$D$95:$E$102,2,FALSE)*J466,"")</f>
        <v/>
      </c>
      <c r="R466" s="583" t="str">
        <f>IFERROR(VLOOKUP(D466,'Species List'!$I$10:$J$11,2,FALSE)*J466,"")</f>
        <v/>
      </c>
      <c r="S466" s="584" t="str">
        <f>IFERROR(VLOOKUP(D466,'Species List'!$I$16:$J$61,2,FALSE)*J466,"")</f>
        <v/>
      </c>
      <c r="T466" s="584" t="str">
        <f>IFERROR(VLOOKUP(D466,'Species List'!$I$66:$J$66,2,FALSE)*J466,"")</f>
        <v/>
      </c>
      <c r="U466" s="584" t="str">
        <f>IFERROR(VLOOKUP(D466,'Species List'!$I$71:$J$82,2,FALSE)*J466,"")</f>
        <v/>
      </c>
      <c r="V466" s="585">
        <f t="shared" si="20"/>
        <v>0</v>
      </c>
      <c r="W466" s="534"/>
      <c r="X466" s="534"/>
      <c r="Y466" s="534"/>
      <c r="Z466" s="534"/>
      <c r="AA466" s="534"/>
      <c r="AB466" s="534"/>
      <c r="AC466" s="659" t="str">
        <f>IFERROR(INDEX('3 - Land Summary'!$B$21:$B$120,(MATCH(AD466,'3 - Land Summary'!$C$21:$C$120,0))),"")</f>
        <v/>
      </c>
      <c r="AD466" s="629"/>
      <c r="AE466" s="586"/>
      <c r="AF466" s="587"/>
      <c r="AG466" s="586"/>
    </row>
    <row r="467" spans="2:33" ht="30" customHeight="1" x14ac:dyDescent="0.2">
      <c r="B467" s="668" t="str">
        <f>IFERROR(INDEX('3 - Land Summary'!$B$21:$B$120,(MATCH('4 - Species Breakdown'!$V467,'3 - Land Summary'!$C$21:$C$120,0))),"")</f>
        <v/>
      </c>
      <c r="C467" s="632"/>
      <c r="D467" s="579"/>
      <c r="E467" s="676" t="str">
        <f>IF(OR(COUNTIF('Look Up Data'!$D$149:$D$203,D467),COUNTIF('Look Up Data'!$D$149:$D$203,AE467)),"YES","NO")</f>
        <v>NO</v>
      </c>
      <c r="F467" s="580"/>
      <c r="G467" s="581"/>
      <c r="H467" s="669" t="str">
        <f>IFERROR(INDEX('3 - Land Summary'!$G$21:$G$120,(MATCH(C467,'3 - Land Summary'!$C$21:$C$120,0))),"")</f>
        <v/>
      </c>
      <c r="I467" s="669" t="str">
        <f>IFERROR(INDEX('3 - Land Summary'!$I$21:$I$120,(MATCH(C467,'3 - Land Summary'!$C$21:$C$120,0))),"")</f>
        <v/>
      </c>
      <c r="J467" s="669" t="str">
        <f t="shared" si="19"/>
        <v/>
      </c>
      <c r="K467" s="670" t="str">
        <f t="shared" si="21"/>
        <v/>
      </c>
      <c r="L467" s="579"/>
      <c r="M467" s="579"/>
      <c r="N467" s="632"/>
      <c r="O467" s="582" t="str">
        <f>IFERROR(VLOOKUP(D467,'Species List'!$D$10:$E$46,2,FALSE)*J467,"")</f>
        <v/>
      </c>
      <c r="P467" s="583" t="str">
        <f>IFERROR(VLOOKUP(D467,'Species List'!$D$51:$E$89,2,FALSE)*J467,"")</f>
        <v/>
      </c>
      <c r="Q467" s="583" t="str">
        <f>IFERROR(VLOOKUP(D467,'Species List'!$D$95:$E$102,2,FALSE)*J467,"")</f>
        <v/>
      </c>
      <c r="R467" s="583" t="str">
        <f>IFERROR(VLOOKUP(D467,'Species List'!$I$10:$J$11,2,FALSE)*J467,"")</f>
        <v/>
      </c>
      <c r="S467" s="584" t="str">
        <f>IFERROR(VLOOKUP(D467,'Species List'!$I$16:$J$61,2,FALSE)*J467,"")</f>
        <v/>
      </c>
      <c r="T467" s="584" t="str">
        <f>IFERROR(VLOOKUP(D467,'Species List'!$I$66:$J$66,2,FALSE)*J467,"")</f>
        <v/>
      </c>
      <c r="U467" s="584" t="str">
        <f>IFERROR(VLOOKUP(D467,'Species List'!$I$71:$J$82,2,FALSE)*J467,"")</f>
        <v/>
      </c>
      <c r="V467" s="585">
        <f t="shared" si="20"/>
        <v>0</v>
      </c>
      <c r="W467" s="534"/>
      <c r="X467" s="534"/>
      <c r="Y467" s="534"/>
      <c r="Z467" s="534"/>
      <c r="AA467" s="534"/>
      <c r="AB467" s="534"/>
      <c r="AC467" s="659" t="str">
        <f>IFERROR(INDEX('3 - Land Summary'!$B$21:$B$120,(MATCH(AD467,'3 - Land Summary'!$C$21:$C$120,0))),"")</f>
        <v/>
      </c>
      <c r="AD467" s="629"/>
      <c r="AE467" s="586"/>
      <c r="AF467" s="587"/>
      <c r="AG467" s="586"/>
    </row>
    <row r="468" spans="2:33" ht="30" customHeight="1" x14ac:dyDescent="0.2">
      <c r="B468" s="668" t="str">
        <f>IFERROR(INDEX('3 - Land Summary'!$B$21:$B$120,(MATCH('4 - Species Breakdown'!$V468,'3 - Land Summary'!$C$21:$C$120,0))),"")</f>
        <v/>
      </c>
      <c r="C468" s="632"/>
      <c r="D468" s="579"/>
      <c r="E468" s="676" t="str">
        <f>IF(OR(COUNTIF('Look Up Data'!$D$149:$D$203,D468),COUNTIF('Look Up Data'!$D$149:$D$203,AE468)),"YES","NO")</f>
        <v>NO</v>
      </c>
      <c r="F468" s="580"/>
      <c r="G468" s="581"/>
      <c r="H468" s="669" t="str">
        <f>IFERROR(INDEX('3 - Land Summary'!$G$21:$G$120,(MATCH(C468,'3 - Land Summary'!$C$21:$C$120,0))),"")</f>
        <v/>
      </c>
      <c r="I468" s="669" t="str">
        <f>IFERROR(INDEX('3 - Land Summary'!$I$21:$I$120,(MATCH(C468,'3 - Land Summary'!$C$21:$C$120,0))),"")</f>
        <v/>
      </c>
      <c r="J468" s="669" t="str">
        <f t="shared" si="19"/>
        <v/>
      </c>
      <c r="K468" s="670" t="str">
        <f t="shared" si="21"/>
        <v/>
      </c>
      <c r="L468" s="579"/>
      <c r="M468" s="579"/>
      <c r="N468" s="632"/>
      <c r="O468" s="582" t="str">
        <f>IFERROR(VLOOKUP(D468,'Species List'!$D$10:$E$46,2,FALSE)*J468,"")</f>
        <v/>
      </c>
      <c r="P468" s="583" t="str">
        <f>IFERROR(VLOOKUP(D468,'Species List'!$D$51:$E$89,2,FALSE)*J468,"")</f>
        <v/>
      </c>
      <c r="Q468" s="583" t="str">
        <f>IFERROR(VLOOKUP(D468,'Species List'!$D$95:$E$102,2,FALSE)*J468,"")</f>
        <v/>
      </c>
      <c r="R468" s="583" t="str">
        <f>IFERROR(VLOOKUP(D468,'Species List'!$I$10:$J$11,2,FALSE)*J468,"")</f>
        <v/>
      </c>
      <c r="S468" s="584" t="str">
        <f>IFERROR(VLOOKUP(D468,'Species List'!$I$16:$J$61,2,FALSE)*J468,"")</f>
        <v/>
      </c>
      <c r="T468" s="584" t="str">
        <f>IFERROR(VLOOKUP(D468,'Species List'!$I$66:$J$66,2,FALSE)*J468,"")</f>
        <v/>
      </c>
      <c r="U468" s="584" t="str">
        <f>IFERROR(VLOOKUP(D468,'Species List'!$I$71:$J$82,2,FALSE)*J468,"")</f>
        <v/>
      </c>
      <c r="V468" s="585">
        <f t="shared" si="20"/>
        <v>0</v>
      </c>
      <c r="W468" s="534"/>
      <c r="X468" s="534"/>
      <c r="Y468" s="534"/>
      <c r="Z468" s="534"/>
      <c r="AA468" s="534"/>
      <c r="AB468" s="534"/>
      <c r="AC468" s="659" t="str">
        <f>IFERROR(INDEX('3 - Land Summary'!$B$21:$B$120,(MATCH(AD468,'3 - Land Summary'!$C$21:$C$120,0))),"")</f>
        <v/>
      </c>
      <c r="AD468" s="629"/>
      <c r="AE468" s="586"/>
      <c r="AF468" s="587"/>
      <c r="AG468" s="586"/>
    </row>
    <row r="469" spans="2:33" ht="30" customHeight="1" x14ac:dyDescent="0.2">
      <c r="B469" s="668" t="str">
        <f>IFERROR(INDEX('3 - Land Summary'!$B$21:$B$120,(MATCH('4 - Species Breakdown'!$V469,'3 - Land Summary'!$C$21:$C$120,0))),"")</f>
        <v/>
      </c>
      <c r="C469" s="632"/>
      <c r="D469" s="579"/>
      <c r="E469" s="676" t="str">
        <f>IF(OR(COUNTIF('Look Up Data'!$D$149:$D$203,D469),COUNTIF('Look Up Data'!$D$149:$D$203,AE469)),"YES","NO")</f>
        <v>NO</v>
      </c>
      <c r="F469" s="580"/>
      <c r="G469" s="581"/>
      <c r="H469" s="669" t="str">
        <f>IFERROR(INDEX('3 - Land Summary'!$G$21:$G$120,(MATCH(C469,'3 - Land Summary'!$C$21:$C$120,0))),"")</f>
        <v/>
      </c>
      <c r="I469" s="669" t="str">
        <f>IFERROR(INDEX('3 - Land Summary'!$I$21:$I$120,(MATCH(C469,'3 - Land Summary'!$C$21:$C$120,0))),"")</f>
        <v/>
      </c>
      <c r="J469" s="669" t="str">
        <f t="shared" si="19"/>
        <v/>
      </c>
      <c r="K469" s="670" t="str">
        <f t="shared" si="21"/>
        <v/>
      </c>
      <c r="L469" s="579"/>
      <c r="M469" s="579"/>
      <c r="N469" s="632"/>
      <c r="O469" s="582" t="str">
        <f>IFERROR(VLOOKUP(D469,'Species List'!$D$10:$E$46,2,FALSE)*J469,"")</f>
        <v/>
      </c>
      <c r="P469" s="583" t="str">
        <f>IFERROR(VLOOKUP(D469,'Species List'!$D$51:$E$89,2,FALSE)*J469,"")</f>
        <v/>
      </c>
      <c r="Q469" s="583" t="str">
        <f>IFERROR(VLOOKUP(D469,'Species List'!$D$95:$E$102,2,FALSE)*J469,"")</f>
        <v/>
      </c>
      <c r="R469" s="583" t="str">
        <f>IFERROR(VLOOKUP(D469,'Species List'!$I$10:$J$11,2,FALSE)*J469,"")</f>
        <v/>
      </c>
      <c r="S469" s="584" t="str">
        <f>IFERROR(VLOOKUP(D469,'Species List'!$I$16:$J$61,2,FALSE)*J469,"")</f>
        <v/>
      </c>
      <c r="T469" s="584" t="str">
        <f>IFERROR(VLOOKUP(D469,'Species List'!$I$66:$J$66,2,FALSE)*J469,"")</f>
        <v/>
      </c>
      <c r="U469" s="584" t="str">
        <f>IFERROR(VLOOKUP(D469,'Species List'!$I$71:$J$82,2,FALSE)*J469,"")</f>
        <v/>
      </c>
      <c r="V469" s="585">
        <f t="shared" si="20"/>
        <v>0</v>
      </c>
      <c r="W469" s="534"/>
      <c r="X469" s="534"/>
      <c r="Y469" s="534"/>
      <c r="Z469" s="534"/>
      <c r="AA469" s="534"/>
      <c r="AB469" s="534"/>
      <c r="AC469" s="659" t="str">
        <f>IFERROR(INDEX('3 - Land Summary'!$B$21:$B$120,(MATCH(AD469,'3 - Land Summary'!$C$21:$C$120,0))),"")</f>
        <v/>
      </c>
      <c r="AD469" s="629"/>
      <c r="AE469" s="586"/>
      <c r="AF469" s="587"/>
      <c r="AG469" s="586"/>
    </row>
    <row r="470" spans="2:33" ht="30" customHeight="1" x14ac:dyDescent="0.2">
      <c r="B470" s="668" t="str">
        <f>IFERROR(INDEX('3 - Land Summary'!$B$21:$B$120,(MATCH('4 - Species Breakdown'!$V470,'3 - Land Summary'!$C$21:$C$120,0))),"")</f>
        <v/>
      </c>
      <c r="C470" s="632"/>
      <c r="D470" s="579"/>
      <c r="E470" s="676" t="str">
        <f>IF(OR(COUNTIF('Look Up Data'!$D$149:$D$203,D470),COUNTIF('Look Up Data'!$D$149:$D$203,AE470)),"YES","NO")</f>
        <v>NO</v>
      </c>
      <c r="F470" s="580"/>
      <c r="G470" s="581"/>
      <c r="H470" s="669" t="str">
        <f>IFERROR(INDEX('3 - Land Summary'!$G$21:$G$120,(MATCH(C470,'3 - Land Summary'!$C$21:$C$120,0))),"")</f>
        <v/>
      </c>
      <c r="I470" s="669" t="str">
        <f>IFERROR(INDEX('3 - Land Summary'!$I$21:$I$120,(MATCH(C470,'3 - Land Summary'!$C$21:$C$120,0))),"")</f>
        <v/>
      </c>
      <c r="J470" s="669" t="str">
        <f t="shared" si="19"/>
        <v/>
      </c>
      <c r="K470" s="670" t="str">
        <f t="shared" si="21"/>
        <v/>
      </c>
      <c r="L470" s="579"/>
      <c r="M470" s="579"/>
      <c r="N470" s="632"/>
      <c r="O470" s="582" t="str">
        <f>IFERROR(VLOOKUP(D470,'Species List'!$D$10:$E$46,2,FALSE)*J470,"")</f>
        <v/>
      </c>
      <c r="P470" s="583" t="str">
        <f>IFERROR(VLOOKUP(D470,'Species List'!$D$51:$E$89,2,FALSE)*J470,"")</f>
        <v/>
      </c>
      <c r="Q470" s="583" t="str">
        <f>IFERROR(VLOOKUP(D470,'Species List'!$D$95:$E$102,2,FALSE)*J470,"")</f>
        <v/>
      </c>
      <c r="R470" s="583" t="str">
        <f>IFERROR(VLOOKUP(D470,'Species List'!$I$10:$J$11,2,FALSE)*J470,"")</f>
        <v/>
      </c>
      <c r="S470" s="584" t="str">
        <f>IFERROR(VLOOKUP(D470,'Species List'!$I$16:$J$61,2,FALSE)*J470,"")</f>
        <v/>
      </c>
      <c r="T470" s="584" t="str">
        <f>IFERROR(VLOOKUP(D470,'Species List'!$I$66:$J$66,2,FALSE)*J470,"")</f>
        <v/>
      </c>
      <c r="U470" s="584" t="str">
        <f>IFERROR(VLOOKUP(D470,'Species List'!$I$71:$J$82,2,FALSE)*J470,"")</f>
        <v/>
      </c>
      <c r="V470" s="585">
        <f t="shared" si="20"/>
        <v>0</v>
      </c>
      <c r="W470" s="534"/>
      <c r="X470" s="534"/>
      <c r="Y470" s="534"/>
      <c r="Z470" s="534"/>
      <c r="AA470" s="534"/>
      <c r="AB470" s="534"/>
      <c r="AC470" s="659" t="str">
        <f>IFERROR(INDEX('3 - Land Summary'!$B$21:$B$120,(MATCH(AD470,'3 - Land Summary'!$C$21:$C$120,0))),"")</f>
        <v/>
      </c>
      <c r="AD470" s="629"/>
      <c r="AE470" s="586"/>
      <c r="AF470" s="587"/>
      <c r="AG470" s="586"/>
    </row>
    <row r="471" spans="2:33" ht="30" customHeight="1" x14ac:dyDescent="0.2">
      <c r="B471" s="668" t="str">
        <f>IFERROR(INDEX('3 - Land Summary'!$B$21:$B$120,(MATCH('4 - Species Breakdown'!$V471,'3 - Land Summary'!$C$21:$C$120,0))),"")</f>
        <v/>
      </c>
      <c r="C471" s="632"/>
      <c r="D471" s="579"/>
      <c r="E471" s="676" t="str">
        <f>IF(OR(COUNTIF('Look Up Data'!$D$149:$D$203,D471),COUNTIF('Look Up Data'!$D$149:$D$203,AE471)),"YES","NO")</f>
        <v>NO</v>
      </c>
      <c r="F471" s="580"/>
      <c r="G471" s="581"/>
      <c r="H471" s="669" t="str">
        <f>IFERROR(INDEX('3 - Land Summary'!$G$21:$G$120,(MATCH(C471,'3 - Land Summary'!$C$21:$C$120,0))),"")</f>
        <v/>
      </c>
      <c r="I471" s="669" t="str">
        <f>IFERROR(INDEX('3 - Land Summary'!$I$21:$I$120,(MATCH(C471,'3 - Land Summary'!$C$21:$C$120,0))),"")</f>
        <v/>
      </c>
      <c r="J471" s="669" t="str">
        <f t="shared" si="19"/>
        <v/>
      </c>
      <c r="K471" s="670" t="str">
        <f t="shared" si="21"/>
        <v/>
      </c>
      <c r="L471" s="579"/>
      <c r="M471" s="579"/>
      <c r="N471" s="632"/>
      <c r="O471" s="582" t="str">
        <f>IFERROR(VLOOKUP(D471,'Species List'!$D$10:$E$46,2,FALSE)*J471,"")</f>
        <v/>
      </c>
      <c r="P471" s="583" t="str">
        <f>IFERROR(VLOOKUP(D471,'Species List'!$D$51:$E$89,2,FALSE)*J471,"")</f>
        <v/>
      </c>
      <c r="Q471" s="583" t="str">
        <f>IFERROR(VLOOKUP(D471,'Species List'!$D$95:$E$102,2,FALSE)*J471,"")</f>
        <v/>
      </c>
      <c r="R471" s="583" t="str">
        <f>IFERROR(VLOOKUP(D471,'Species List'!$I$10:$J$11,2,FALSE)*J471,"")</f>
        <v/>
      </c>
      <c r="S471" s="584" t="str">
        <f>IFERROR(VLOOKUP(D471,'Species List'!$I$16:$J$61,2,FALSE)*J471,"")</f>
        <v/>
      </c>
      <c r="T471" s="584" t="str">
        <f>IFERROR(VLOOKUP(D471,'Species List'!$I$66:$J$66,2,FALSE)*J471,"")</f>
        <v/>
      </c>
      <c r="U471" s="584" t="str">
        <f>IFERROR(VLOOKUP(D471,'Species List'!$I$71:$J$82,2,FALSE)*J471,"")</f>
        <v/>
      </c>
      <c r="V471" s="585">
        <f t="shared" si="20"/>
        <v>0</v>
      </c>
      <c r="W471" s="534"/>
      <c r="X471" s="534"/>
      <c r="Y471" s="534"/>
      <c r="Z471" s="534"/>
      <c r="AA471" s="534"/>
      <c r="AB471" s="534"/>
      <c r="AC471" s="659" t="str">
        <f>IFERROR(INDEX('3 - Land Summary'!$B$21:$B$120,(MATCH(AD471,'3 - Land Summary'!$C$21:$C$120,0))),"")</f>
        <v/>
      </c>
      <c r="AD471" s="629"/>
      <c r="AE471" s="586"/>
      <c r="AF471" s="587"/>
      <c r="AG471" s="586"/>
    </row>
    <row r="472" spans="2:33" ht="30" customHeight="1" x14ac:dyDescent="0.2">
      <c r="B472" s="668" t="str">
        <f>IFERROR(INDEX('3 - Land Summary'!$B$21:$B$120,(MATCH('4 - Species Breakdown'!$V472,'3 - Land Summary'!$C$21:$C$120,0))),"")</f>
        <v/>
      </c>
      <c r="C472" s="632"/>
      <c r="D472" s="579"/>
      <c r="E472" s="676" t="str">
        <f>IF(OR(COUNTIF('Look Up Data'!$D$149:$D$203,D472),COUNTIF('Look Up Data'!$D$149:$D$203,AE472)),"YES","NO")</f>
        <v>NO</v>
      </c>
      <c r="F472" s="580"/>
      <c r="G472" s="581"/>
      <c r="H472" s="669" t="str">
        <f>IFERROR(INDEX('3 - Land Summary'!$G$21:$G$120,(MATCH(C472,'3 - Land Summary'!$C$21:$C$120,0))),"")</f>
        <v/>
      </c>
      <c r="I472" s="669" t="str">
        <f>IFERROR(INDEX('3 - Land Summary'!$I$21:$I$120,(MATCH(C472,'3 - Land Summary'!$C$21:$C$120,0))),"")</f>
        <v/>
      </c>
      <c r="J472" s="669" t="str">
        <f t="shared" si="19"/>
        <v/>
      </c>
      <c r="K472" s="670" t="str">
        <f t="shared" si="21"/>
        <v/>
      </c>
      <c r="L472" s="579"/>
      <c r="M472" s="579"/>
      <c r="N472" s="632"/>
      <c r="O472" s="582" t="str">
        <f>IFERROR(VLOOKUP(D472,'Species List'!$D$10:$E$46,2,FALSE)*J472,"")</f>
        <v/>
      </c>
      <c r="P472" s="583" t="str">
        <f>IFERROR(VLOOKUP(D472,'Species List'!$D$51:$E$89,2,FALSE)*J472,"")</f>
        <v/>
      </c>
      <c r="Q472" s="583" t="str">
        <f>IFERROR(VLOOKUP(D472,'Species List'!$D$95:$E$102,2,FALSE)*J472,"")</f>
        <v/>
      </c>
      <c r="R472" s="583" t="str">
        <f>IFERROR(VLOOKUP(D472,'Species List'!$I$10:$J$11,2,FALSE)*J472,"")</f>
        <v/>
      </c>
      <c r="S472" s="584" t="str">
        <f>IFERROR(VLOOKUP(D472,'Species List'!$I$16:$J$61,2,FALSE)*J472,"")</f>
        <v/>
      </c>
      <c r="T472" s="584" t="str">
        <f>IFERROR(VLOOKUP(D472,'Species List'!$I$66:$J$66,2,FALSE)*J472,"")</f>
        <v/>
      </c>
      <c r="U472" s="584" t="str">
        <f>IFERROR(VLOOKUP(D472,'Species List'!$I$71:$J$82,2,FALSE)*J472,"")</f>
        <v/>
      </c>
      <c r="V472" s="585">
        <f t="shared" si="20"/>
        <v>0</v>
      </c>
      <c r="W472" s="534"/>
      <c r="X472" s="534"/>
      <c r="Y472" s="534"/>
      <c r="Z472" s="534"/>
      <c r="AA472" s="534"/>
      <c r="AB472" s="534"/>
      <c r="AC472" s="659" t="str">
        <f>IFERROR(INDEX('3 - Land Summary'!$B$21:$B$120,(MATCH(AD472,'3 - Land Summary'!$C$21:$C$120,0))),"")</f>
        <v/>
      </c>
      <c r="AD472" s="629"/>
      <c r="AE472" s="586"/>
      <c r="AF472" s="587"/>
      <c r="AG472" s="586"/>
    </row>
    <row r="473" spans="2:33" ht="30" customHeight="1" x14ac:dyDescent="0.2">
      <c r="B473" s="668" t="str">
        <f>IFERROR(INDEX('3 - Land Summary'!$B$21:$B$120,(MATCH('4 - Species Breakdown'!$V473,'3 - Land Summary'!$C$21:$C$120,0))),"")</f>
        <v/>
      </c>
      <c r="C473" s="632"/>
      <c r="D473" s="579"/>
      <c r="E473" s="676" t="str">
        <f>IF(OR(COUNTIF('Look Up Data'!$D$149:$D$203,D473),COUNTIF('Look Up Data'!$D$149:$D$203,AE473)),"YES","NO")</f>
        <v>NO</v>
      </c>
      <c r="F473" s="580"/>
      <c r="G473" s="581"/>
      <c r="H473" s="669" t="str">
        <f>IFERROR(INDEX('3 - Land Summary'!$G$21:$G$120,(MATCH(C473,'3 - Land Summary'!$C$21:$C$120,0))),"")</f>
        <v/>
      </c>
      <c r="I473" s="669" t="str">
        <f>IFERROR(INDEX('3 - Land Summary'!$I$21:$I$120,(MATCH(C473,'3 - Land Summary'!$C$21:$C$120,0))),"")</f>
        <v/>
      </c>
      <c r="J473" s="669" t="str">
        <f t="shared" si="19"/>
        <v/>
      </c>
      <c r="K473" s="670" t="str">
        <f t="shared" si="21"/>
        <v/>
      </c>
      <c r="L473" s="579"/>
      <c r="M473" s="579"/>
      <c r="N473" s="632"/>
      <c r="O473" s="582" t="str">
        <f>IFERROR(VLOOKUP(D473,'Species List'!$D$10:$E$46,2,FALSE)*J473,"")</f>
        <v/>
      </c>
      <c r="P473" s="583" t="str">
        <f>IFERROR(VLOOKUP(D473,'Species List'!$D$51:$E$89,2,FALSE)*J473,"")</f>
        <v/>
      </c>
      <c r="Q473" s="583" t="str">
        <f>IFERROR(VLOOKUP(D473,'Species List'!$D$95:$E$102,2,FALSE)*J473,"")</f>
        <v/>
      </c>
      <c r="R473" s="583" t="str">
        <f>IFERROR(VLOOKUP(D473,'Species List'!$I$10:$J$11,2,FALSE)*J473,"")</f>
        <v/>
      </c>
      <c r="S473" s="584" t="str">
        <f>IFERROR(VLOOKUP(D473,'Species List'!$I$16:$J$61,2,FALSE)*J473,"")</f>
        <v/>
      </c>
      <c r="T473" s="584" t="str">
        <f>IFERROR(VLOOKUP(D473,'Species List'!$I$66:$J$66,2,FALSE)*J473,"")</f>
        <v/>
      </c>
      <c r="U473" s="584" t="str">
        <f>IFERROR(VLOOKUP(D473,'Species List'!$I$71:$J$82,2,FALSE)*J473,"")</f>
        <v/>
      </c>
      <c r="V473" s="585">
        <f t="shared" si="20"/>
        <v>0</v>
      </c>
      <c r="W473" s="534"/>
      <c r="X473" s="534"/>
      <c r="Y473" s="534"/>
      <c r="Z473" s="534"/>
      <c r="AA473" s="534"/>
      <c r="AB473" s="534"/>
      <c r="AC473" s="659" t="str">
        <f>IFERROR(INDEX('3 - Land Summary'!$B$21:$B$120,(MATCH(AD473,'3 - Land Summary'!$C$21:$C$120,0))),"")</f>
        <v/>
      </c>
      <c r="AD473" s="629"/>
      <c r="AE473" s="586"/>
      <c r="AF473" s="587"/>
      <c r="AG473" s="586"/>
    </row>
    <row r="474" spans="2:33" ht="30" customHeight="1" x14ac:dyDescent="0.2">
      <c r="B474" s="668" t="str">
        <f>IFERROR(INDEX('3 - Land Summary'!$B$21:$B$120,(MATCH('4 - Species Breakdown'!$V474,'3 - Land Summary'!$C$21:$C$120,0))),"")</f>
        <v/>
      </c>
      <c r="C474" s="632"/>
      <c r="D474" s="579"/>
      <c r="E474" s="676" t="str">
        <f>IF(OR(COUNTIF('Look Up Data'!$D$149:$D$203,D474),COUNTIF('Look Up Data'!$D$149:$D$203,AE474)),"YES","NO")</f>
        <v>NO</v>
      </c>
      <c r="F474" s="580"/>
      <c r="G474" s="581"/>
      <c r="H474" s="669" t="str">
        <f>IFERROR(INDEX('3 - Land Summary'!$G$21:$G$120,(MATCH(C474,'3 - Land Summary'!$C$21:$C$120,0))),"")</f>
        <v/>
      </c>
      <c r="I474" s="669" t="str">
        <f>IFERROR(INDEX('3 - Land Summary'!$I$21:$I$120,(MATCH(C474,'3 - Land Summary'!$C$21:$C$120,0))),"")</f>
        <v/>
      </c>
      <c r="J474" s="669" t="str">
        <f t="shared" si="19"/>
        <v/>
      </c>
      <c r="K474" s="670" t="str">
        <f t="shared" si="21"/>
        <v/>
      </c>
      <c r="L474" s="579"/>
      <c r="M474" s="579"/>
      <c r="N474" s="632"/>
      <c r="O474" s="582" t="str">
        <f>IFERROR(VLOOKUP(D474,'Species List'!$D$10:$E$46,2,FALSE)*J474,"")</f>
        <v/>
      </c>
      <c r="P474" s="583" t="str">
        <f>IFERROR(VLOOKUP(D474,'Species List'!$D$51:$E$89,2,FALSE)*J474,"")</f>
        <v/>
      </c>
      <c r="Q474" s="583" t="str">
        <f>IFERROR(VLOOKUP(D474,'Species List'!$D$95:$E$102,2,FALSE)*J474,"")</f>
        <v/>
      </c>
      <c r="R474" s="583" t="str">
        <f>IFERROR(VLOOKUP(D474,'Species List'!$I$10:$J$11,2,FALSE)*J474,"")</f>
        <v/>
      </c>
      <c r="S474" s="584" t="str">
        <f>IFERROR(VLOOKUP(D474,'Species List'!$I$16:$J$61,2,FALSE)*J474,"")</f>
        <v/>
      </c>
      <c r="T474" s="584" t="str">
        <f>IFERROR(VLOOKUP(D474,'Species List'!$I$66:$J$66,2,FALSE)*J474,"")</f>
        <v/>
      </c>
      <c r="U474" s="584" t="str">
        <f>IFERROR(VLOOKUP(D474,'Species List'!$I$71:$J$82,2,FALSE)*J474,"")</f>
        <v/>
      </c>
      <c r="V474" s="585">
        <f t="shared" si="20"/>
        <v>0</v>
      </c>
      <c r="W474" s="534"/>
      <c r="X474" s="534"/>
      <c r="Y474" s="534"/>
      <c r="Z474" s="534"/>
      <c r="AA474" s="534"/>
      <c r="AB474" s="534"/>
      <c r="AC474" s="659" t="str">
        <f>IFERROR(INDEX('3 - Land Summary'!$B$21:$B$120,(MATCH(AD474,'3 - Land Summary'!$C$21:$C$120,0))),"")</f>
        <v/>
      </c>
      <c r="AD474" s="629"/>
      <c r="AE474" s="586"/>
      <c r="AF474" s="587"/>
      <c r="AG474" s="586"/>
    </row>
    <row r="475" spans="2:33" ht="30" customHeight="1" x14ac:dyDescent="0.2">
      <c r="B475" s="668" t="str">
        <f>IFERROR(INDEX('3 - Land Summary'!$B$21:$B$120,(MATCH('4 - Species Breakdown'!$V475,'3 - Land Summary'!$C$21:$C$120,0))),"")</f>
        <v/>
      </c>
      <c r="C475" s="632"/>
      <c r="D475" s="579"/>
      <c r="E475" s="676" t="str">
        <f>IF(OR(COUNTIF('Look Up Data'!$D$149:$D$203,D475),COUNTIF('Look Up Data'!$D$149:$D$203,AE475)),"YES","NO")</f>
        <v>NO</v>
      </c>
      <c r="F475" s="580"/>
      <c r="G475" s="581"/>
      <c r="H475" s="669" t="str">
        <f>IFERROR(INDEX('3 - Land Summary'!$G$21:$G$120,(MATCH(C475,'3 - Land Summary'!$C$21:$C$120,0))),"")</f>
        <v/>
      </c>
      <c r="I475" s="669" t="str">
        <f>IFERROR(INDEX('3 - Land Summary'!$I$21:$I$120,(MATCH(C475,'3 - Land Summary'!$C$21:$C$120,0))),"")</f>
        <v/>
      </c>
      <c r="J475" s="669" t="str">
        <f t="shared" si="19"/>
        <v/>
      </c>
      <c r="K475" s="670" t="str">
        <f t="shared" si="21"/>
        <v/>
      </c>
      <c r="L475" s="579"/>
      <c r="M475" s="579"/>
      <c r="N475" s="632"/>
      <c r="O475" s="582" t="str">
        <f>IFERROR(VLOOKUP(D475,'Species List'!$D$10:$E$46,2,FALSE)*J475,"")</f>
        <v/>
      </c>
      <c r="P475" s="583" t="str">
        <f>IFERROR(VLOOKUP(D475,'Species List'!$D$51:$E$89,2,FALSE)*J475,"")</f>
        <v/>
      </c>
      <c r="Q475" s="583" t="str">
        <f>IFERROR(VLOOKUP(D475,'Species List'!$D$95:$E$102,2,FALSE)*J475,"")</f>
        <v/>
      </c>
      <c r="R475" s="583" t="str">
        <f>IFERROR(VLOOKUP(D475,'Species List'!$I$10:$J$11,2,FALSE)*J475,"")</f>
        <v/>
      </c>
      <c r="S475" s="584" t="str">
        <f>IFERROR(VLOOKUP(D475,'Species List'!$I$16:$J$61,2,FALSE)*J475,"")</f>
        <v/>
      </c>
      <c r="T475" s="584" t="str">
        <f>IFERROR(VLOOKUP(D475,'Species List'!$I$66:$J$66,2,FALSE)*J475,"")</f>
        <v/>
      </c>
      <c r="U475" s="584" t="str">
        <f>IFERROR(VLOOKUP(D475,'Species List'!$I$71:$J$82,2,FALSE)*J475,"")</f>
        <v/>
      </c>
      <c r="V475" s="585">
        <f t="shared" si="20"/>
        <v>0</v>
      </c>
      <c r="W475" s="534"/>
      <c r="X475" s="534"/>
      <c r="Y475" s="534"/>
      <c r="Z475" s="534"/>
      <c r="AA475" s="534"/>
      <c r="AB475" s="534"/>
      <c r="AC475" s="659" t="str">
        <f>IFERROR(INDEX('3 - Land Summary'!$B$21:$B$120,(MATCH(AD475,'3 - Land Summary'!$C$21:$C$120,0))),"")</f>
        <v/>
      </c>
      <c r="AD475" s="629"/>
      <c r="AE475" s="586"/>
      <c r="AF475" s="587"/>
      <c r="AG475" s="586"/>
    </row>
    <row r="476" spans="2:33" ht="30" customHeight="1" x14ac:dyDescent="0.2">
      <c r="B476" s="668" t="str">
        <f>IFERROR(INDEX('3 - Land Summary'!$B$21:$B$120,(MATCH('4 - Species Breakdown'!$V476,'3 - Land Summary'!$C$21:$C$120,0))),"")</f>
        <v/>
      </c>
      <c r="C476" s="632"/>
      <c r="D476" s="579"/>
      <c r="E476" s="676" t="str">
        <f>IF(OR(COUNTIF('Look Up Data'!$D$149:$D$203,D476),COUNTIF('Look Up Data'!$D$149:$D$203,AE476)),"YES","NO")</f>
        <v>NO</v>
      </c>
      <c r="F476" s="580"/>
      <c r="G476" s="581"/>
      <c r="H476" s="669" t="str">
        <f>IFERROR(INDEX('3 - Land Summary'!$G$21:$G$120,(MATCH(C476,'3 - Land Summary'!$C$21:$C$120,0))),"")</f>
        <v/>
      </c>
      <c r="I476" s="669" t="str">
        <f>IFERROR(INDEX('3 - Land Summary'!$I$21:$I$120,(MATCH(C476,'3 - Land Summary'!$C$21:$C$120,0))),"")</f>
        <v/>
      </c>
      <c r="J476" s="669" t="str">
        <f t="shared" si="19"/>
        <v/>
      </c>
      <c r="K476" s="670" t="str">
        <f t="shared" si="21"/>
        <v/>
      </c>
      <c r="L476" s="579"/>
      <c r="M476" s="579"/>
      <c r="N476" s="632"/>
      <c r="O476" s="582" t="str">
        <f>IFERROR(VLOOKUP(D476,'Species List'!$D$10:$E$46,2,FALSE)*J476,"")</f>
        <v/>
      </c>
      <c r="P476" s="583" t="str">
        <f>IFERROR(VLOOKUP(D476,'Species List'!$D$51:$E$89,2,FALSE)*J476,"")</f>
        <v/>
      </c>
      <c r="Q476" s="583" t="str">
        <f>IFERROR(VLOOKUP(D476,'Species List'!$D$95:$E$102,2,FALSE)*J476,"")</f>
        <v/>
      </c>
      <c r="R476" s="583" t="str">
        <f>IFERROR(VLOOKUP(D476,'Species List'!$I$10:$J$11,2,FALSE)*J476,"")</f>
        <v/>
      </c>
      <c r="S476" s="584" t="str">
        <f>IFERROR(VLOOKUP(D476,'Species List'!$I$16:$J$61,2,FALSE)*J476,"")</f>
        <v/>
      </c>
      <c r="T476" s="584" t="str">
        <f>IFERROR(VLOOKUP(D476,'Species List'!$I$66:$J$66,2,FALSE)*J476,"")</f>
        <v/>
      </c>
      <c r="U476" s="584" t="str">
        <f>IFERROR(VLOOKUP(D476,'Species List'!$I$71:$J$82,2,FALSE)*J476,"")</f>
        <v/>
      </c>
      <c r="V476" s="585">
        <f t="shared" si="20"/>
        <v>0</v>
      </c>
      <c r="W476" s="534"/>
      <c r="X476" s="534"/>
      <c r="Y476" s="534"/>
      <c r="Z476" s="534"/>
      <c r="AA476" s="534"/>
      <c r="AB476" s="534"/>
      <c r="AC476" s="659" t="str">
        <f>IFERROR(INDEX('3 - Land Summary'!$B$21:$B$120,(MATCH(AD476,'3 - Land Summary'!$C$21:$C$120,0))),"")</f>
        <v/>
      </c>
      <c r="AD476" s="629"/>
      <c r="AE476" s="586"/>
      <c r="AF476" s="587"/>
      <c r="AG476" s="586"/>
    </row>
    <row r="477" spans="2:33" ht="30" customHeight="1" x14ac:dyDescent="0.2">
      <c r="B477" s="668" t="str">
        <f>IFERROR(INDEX('3 - Land Summary'!$B$21:$B$120,(MATCH('4 - Species Breakdown'!$V477,'3 - Land Summary'!$C$21:$C$120,0))),"")</f>
        <v/>
      </c>
      <c r="C477" s="632"/>
      <c r="D477" s="579"/>
      <c r="E477" s="676" t="str">
        <f>IF(OR(COUNTIF('Look Up Data'!$D$149:$D$203,D477),COUNTIF('Look Up Data'!$D$149:$D$203,AE477)),"YES","NO")</f>
        <v>NO</v>
      </c>
      <c r="F477" s="580"/>
      <c r="G477" s="581"/>
      <c r="H477" s="669" t="str">
        <f>IFERROR(INDEX('3 - Land Summary'!$G$21:$G$120,(MATCH(C477,'3 - Land Summary'!$C$21:$C$120,0))),"")</f>
        <v/>
      </c>
      <c r="I477" s="669" t="str">
        <f>IFERROR(INDEX('3 - Land Summary'!$I$21:$I$120,(MATCH(C477,'3 - Land Summary'!$C$21:$C$120,0))),"")</f>
        <v/>
      </c>
      <c r="J477" s="669" t="str">
        <f t="shared" si="19"/>
        <v/>
      </c>
      <c r="K477" s="670" t="str">
        <f t="shared" si="21"/>
        <v/>
      </c>
      <c r="L477" s="579"/>
      <c r="M477" s="579"/>
      <c r="N477" s="632"/>
      <c r="O477" s="582" t="str">
        <f>IFERROR(VLOOKUP(D477,'Species List'!$D$10:$E$46,2,FALSE)*J477,"")</f>
        <v/>
      </c>
      <c r="P477" s="583" t="str">
        <f>IFERROR(VLOOKUP(D477,'Species List'!$D$51:$E$89,2,FALSE)*J477,"")</f>
        <v/>
      </c>
      <c r="Q477" s="583" t="str">
        <f>IFERROR(VLOOKUP(D477,'Species List'!$D$95:$E$102,2,FALSE)*J477,"")</f>
        <v/>
      </c>
      <c r="R477" s="583" t="str">
        <f>IFERROR(VLOOKUP(D477,'Species List'!$I$10:$J$11,2,FALSE)*J477,"")</f>
        <v/>
      </c>
      <c r="S477" s="584" t="str">
        <f>IFERROR(VLOOKUP(D477,'Species List'!$I$16:$J$61,2,FALSE)*J477,"")</f>
        <v/>
      </c>
      <c r="T477" s="584" t="str">
        <f>IFERROR(VLOOKUP(D477,'Species List'!$I$66:$J$66,2,FALSE)*J477,"")</f>
        <v/>
      </c>
      <c r="U477" s="584" t="str">
        <f>IFERROR(VLOOKUP(D477,'Species List'!$I$71:$J$82,2,FALSE)*J477,"")</f>
        <v/>
      </c>
      <c r="V477" s="585">
        <f t="shared" si="20"/>
        <v>0</v>
      </c>
      <c r="W477" s="534"/>
      <c r="X477" s="534"/>
      <c r="Y477" s="534"/>
      <c r="Z477" s="534"/>
      <c r="AA477" s="534"/>
      <c r="AB477" s="534"/>
      <c r="AC477" s="659" t="str">
        <f>IFERROR(INDEX('3 - Land Summary'!$B$21:$B$120,(MATCH(AD477,'3 - Land Summary'!$C$21:$C$120,0))),"")</f>
        <v/>
      </c>
      <c r="AD477" s="629"/>
      <c r="AE477" s="586"/>
      <c r="AF477" s="587"/>
      <c r="AG477" s="586"/>
    </row>
    <row r="478" spans="2:33" ht="30" customHeight="1" x14ac:dyDescent="0.2">
      <c r="B478" s="668" t="str">
        <f>IFERROR(INDEX('3 - Land Summary'!$B$21:$B$120,(MATCH('4 - Species Breakdown'!$V478,'3 - Land Summary'!$C$21:$C$120,0))),"")</f>
        <v/>
      </c>
      <c r="C478" s="632"/>
      <c r="D478" s="579"/>
      <c r="E478" s="676" t="str">
        <f>IF(OR(COUNTIF('Look Up Data'!$D$149:$D$203,D478),COUNTIF('Look Up Data'!$D$149:$D$203,AE478)),"YES","NO")</f>
        <v>NO</v>
      </c>
      <c r="F478" s="580"/>
      <c r="G478" s="581"/>
      <c r="H478" s="669" t="str">
        <f>IFERROR(INDEX('3 - Land Summary'!$G$21:$G$120,(MATCH(C478,'3 - Land Summary'!$C$21:$C$120,0))),"")</f>
        <v/>
      </c>
      <c r="I478" s="669" t="str">
        <f>IFERROR(INDEX('3 - Land Summary'!$I$21:$I$120,(MATCH(C478,'3 - Land Summary'!$C$21:$C$120,0))),"")</f>
        <v/>
      </c>
      <c r="J478" s="669" t="str">
        <f t="shared" si="19"/>
        <v/>
      </c>
      <c r="K478" s="670" t="str">
        <f t="shared" si="21"/>
        <v/>
      </c>
      <c r="L478" s="579"/>
      <c r="M478" s="579"/>
      <c r="N478" s="632"/>
      <c r="O478" s="582" t="str">
        <f>IFERROR(VLOOKUP(D478,'Species List'!$D$10:$E$46,2,FALSE)*J478,"")</f>
        <v/>
      </c>
      <c r="P478" s="583" t="str">
        <f>IFERROR(VLOOKUP(D478,'Species List'!$D$51:$E$89,2,FALSE)*J478,"")</f>
        <v/>
      </c>
      <c r="Q478" s="583" t="str">
        <f>IFERROR(VLOOKUP(D478,'Species List'!$D$95:$E$102,2,FALSE)*J478,"")</f>
        <v/>
      </c>
      <c r="R478" s="583" t="str">
        <f>IFERROR(VLOOKUP(D478,'Species List'!$I$10:$J$11,2,FALSE)*J478,"")</f>
        <v/>
      </c>
      <c r="S478" s="584" t="str">
        <f>IFERROR(VLOOKUP(D478,'Species List'!$I$16:$J$61,2,FALSE)*J478,"")</f>
        <v/>
      </c>
      <c r="T478" s="584" t="str">
        <f>IFERROR(VLOOKUP(D478,'Species List'!$I$66:$J$66,2,FALSE)*J478,"")</f>
        <v/>
      </c>
      <c r="U478" s="584" t="str">
        <f>IFERROR(VLOOKUP(D478,'Species List'!$I$71:$J$82,2,FALSE)*J478,"")</f>
        <v/>
      </c>
      <c r="V478" s="585">
        <f t="shared" si="20"/>
        <v>0</v>
      </c>
      <c r="W478" s="534"/>
      <c r="X478" s="534"/>
      <c r="Y478" s="534"/>
      <c r="Z478" s="534"/>
      <c r="AA478" s="534"/>
      <c r="AB478" s="534"/>
      <c r="AC478" s="659" t="str">
        <f>IFERROR(INDEX('3 - Land Summary'!$B$21:$B$120,(MATCH(AD478,'3 - Land Summary'!$C$21:$C$120,0))),"")</f>
        <v/>
      </c>
      <c r="AD478" s="629"/>
      <c r="AE478" s="586"/>
      <c r="AF478" s="587"/>
      <c r="AG478" s="586"/>
    </row>
    <row r="479" spans="2:33" ht="30" customHeight="1" x14ac:dyDescent="0.2">
      <c r="B479" s="668" t="str">
        <f>IFERROR(INDEX('3 - Land Summary'!$B$21:$B$120,(MATCH('4 - Species Breakdown'!$V479,'3 - Land Summary'!$C$21:$C$120,0))),"")</f>
        <v/>
      </c>
      <c r="C479" s="632"/>
      <c r="D479" s="579"/>
      <c r="E479" s="676" t="str">
        <f>IF(OR(COUNTIF('Look Up Data'!$D$149:$D$203,D479),COUNTIF('Look Up Data'!$D$149:$D$203,AE479)),"YES","NO")</f>
        <v>NO</v>
      </c>
      <c r="F479" s="580"/>
      <c r="G479" s="581"/>
      <c r="H479" s="669" t="str">
        <f>IFERROR(INDEX('3 - Land Summary'!$G$21:$G$120,(MATCH(C479,'3 - Land Summary'!$C$21:$C$120,0))),"")</f>
        <v/>
      </c>
      <c r="I479" s="669" t="str">
        <f>IFERROR(INDEX('3 - Land Summary'!$I$21:$I$120,(MATCH(C479,'3 - Land Summary'!$C$21:$C$120,0))),"")</f>
        <v/>
      </c>
      <c r="J479" s="669" t="str">
        <f t="shared" ref="J479:J542" si="22">IFERROR(((H479-I479)*F479)/100,"")</f>
        <v/>
      </c>
      <c r="K479" s="670" t="str">
        <f t="shared" si="21"/>
        <v/>
      </c>
      <c r="L479" s="579"/>
      <c r="M479" s="579"/>
      <c r="N479" s="632"/>
      <c r="O479" s="582" t="str">
        <f>IFERROR(VLOOKUP(D479,'Species List'!$D$10:$E$46,2,FALSE)*J479,"")</f>
        <v/>
      </c>
      <c r="P479" s="583" t="str">
        <f>IFERROR(VLOOKUP(D479,'Species List'!$D$51:$E$89,2,FALSE)*J479,"")</f>
        <v/>
      </c>
      <c r="Q479" s="583" t="str">
        <f>IFERROR(VLOOKUP(D479,'Species List'!$D$95:$E$102,2,FALSE)*J479,"")</f>
        <v/>
      </c>
      <c r="R479" s="583" t="str">
        <f>IFERROR(VLOOKUP(D479,'Species List'!$I$10:$J$11,2,FALSE)*J479,"")</f>
        <v/>
      </c>
      <c r="S479" s="584" t="str">
        <f>IFERROR(VLOOKUP(D479,'Species List'!$I$16:$J$61,2,FALSE)*J479,"")</f>
        <v/>
      </c>
      <c r="T479" s="584" t="str">
        <f>IFERROR(VLOOKUP(D479,'Species List'!$I$66:$J$66,2,FALSE)*J479,"")</f>
        <v/>
      </c>
      <c r="U479" s="584" t="str">
        <f>IFERROR(VLOOKUP(D479,'Species List'!$I$71:$J$82,2,FALSE)*J479,"")</f>
        <v/>
      </c>
      <c r="V479" s="585">
        <f t="shared" ref="V479:V542" si="23">C479</f>
        <v>0</v>
      </c>
      <c r="W479" s="534"/>
      <c r="X479" s="534"/>
      <c r="Y479" s="534"/>
      <c r="Z479" s="534"/>
      <c r="AA479" s="534"/>
      <c r="AB479" s="534"/>
      <c r="AC479" s="659" t="str">
        <f>IFERROR(INDEX('3 - Land Summary'!$B$21:$B$120,(MATCH(AD479,'3 - Land Summary'!$C$21:$C$120,0))),"")</f>
        <v/>
      </c>
      <c r="AD479" s="629"/>
      <c r="AE479" s="586"/>
      <c r="AF479" s="587"/>
      <c r="AG479" s="586"/>
    </row>
    <row r="480" spans="2:33" ht="30" customHeight="1" x14ac:dyDescent="0.2">
      <c r="B480" s="668" t="str">
        <f>IFERROR(INDEX('3 - Land Summary'!$B$21:$B$120,(MATCH('4 - Species Breakdown'!$V480,'3 - Land Summary'!$C$21:$C$120,0))),"")</f>
        <v/>
      </c>
      <c r="C480" s="632"/>
      <c r="D480" s="579"/>
      <c r="E480" s="676" t="str">
        <f>IF(OR(COUNTIF('Look Up Data'!$D$149:$D$203,D480),COUNTIF('Look Up Data'!$D$149:$D$203,AE480)),"YES","NO")</f>
        <v>NO</v>
      </c>
      <c r="F480" s="580"/>
      <c r="G480" s="581"/>
      <c r="H480" s="669" t="str">
        <f>IFERROR(INDEX('3 - Land Summary'!$G$21:$G$120,(MATCH(C480,'3 - Land Summary'!$C$21:$C$120,0))),"")</f>
        <v/>
      </c>
      <c r="I480" s="669" t="str">
        <f>IFERROR(INDEX('3 - Land Summary'!$I$21:$I$120,(MATCH(C480,'3 - Land Summary'!$C$21:$C$120,0))),"")</f>
        <v/>
      </c>
      <c r="J480" s="669" t="str">
        <f t="shared" si="22"/>
        <v/>
      </c>
      <c r="K480" s="670" t="str">
        <f t="shared" ref="K480:K543" si="24">IFERROR(ROUND(J480*G480,0),"")</f>
        <v/>
      </c>
      <c r="L480" s="579"/>
      <c r="M480" s="579"/>
      <c r="N480" s="632"/>
      <c r="O480" s="582" t="str">
        <f>IFERROR(VLOOKUP(D480,'Species List'!$D$10:$E$46,2,FALSE)*J480,"")</f>
        <v/>
      </c>
      <c r="P480" s="583" t="str">
        <f>IFERROR(VLOOKUP(D480,'Species List'!$D$51:$E$89,2,FALSE)*J480,"")</f>
        <v/>
      </c>
      <c r="Q480" s="583" t="str">
        <f>IFERROR(VLOOKUP(D480,'Species List'!$D$95:$E$102,2,FALSE)*J480,"")</f>
        <v/>
      </c>
      <c r="R480" s="583" t="str">
        <f>IFERROR(VLOOKUP(D480,'Species List'!$I$10:$J$11,2,FALSE)*J480,"")</f>
        <v/>
      </c>
      <c r="S480" s="584" t="str">
        <f>IFERROR(VLOOKUP(D480,'Species List'!$I$16:$J$61,2,FALSE)*J480,"")</f>
        <v/>
      </c>
      <c r="T480" s="584" t="str">
        <f>IFERROR(VLOOKUP(D480,'Species List'!$I$66:$J$66,2,FALSE)*J480,"")</f>
        <v/>
      </c>
      <c r="U480" s="584" t="str">
        <f>IFERROR(VLOOKUP(D480,'Species List'!$I$71:$J$82,2,FALSE)*J480,"")</f>
        <v/>
      </c>
      <c r="V480" s="585">
        <f t="shared" si="23"/>
        <v>0</v>
      </c>
      <c r="W480" s="534"/>
      <c r="X480" s="534"/>
      <c r="Y480" s="534"/>
      <c r="Z480" s="534"/>
      <c r="AA480" s="534"/>
      <c r="AB480" s="534"/>
      <c r="AC480" s="659" t="str">
        <f>IFERROR(INDEX('3 - Land Summary'!$B$21:$B$120,(MATCH(AD480,'3 - Land Summary'!$C$21:$C$120,0))),"")</f>
        <v/>
      </c>
      <c r="AD480" s="629"/>
      <c r="AE480" s="586"/>
      <c r="AF480" s="587"/>
      <c r="AG480" s="586"/>
    </row>
    <row r="481" spans="2:33" ht="30" customHeight="1" x14ac:dyDescent="0.2">
      <c r="B481" s="668" t="str">
        <f>IFERROR(INDEX('3 - Land Summary'!$B$21:$B$120,(MATCH('4 - Species Breakdown'!$V481,'3 - Land Summary'!$C$21:$C$120,0))),"")</f>
        <v/>
      </c>
      <c r="C481" s="632"/>
      <c r="D481" s="579"/>
      <c r="E481" s="676" t="str">
        <f>IF(OR(COUNTIF('Look Up Data'!$D$149:$D$203,D481),COUNTIF('Look Up Data'!$D$149:$D$203,AE481)),"YES","NO")</f>
        <v>NO</v>
      </c>
      <c r="F481" s="580"/>
      <c r="G481" s="581"/>
      <c r="H481" s="669" t="str">
        <f>IFERROR(INDEX('3 - Land Summary'!$G$21:$G$120,(MATCH(C481,'3 - Land Summary'!$C$21:$C$120,0))),"")</f>
        <v/>
      </c>
      <c r="I481" s="669" t="str">
        <f>IFERROR(INDEX('3 - Land Summary'!$I$21:$I$120,(MATCH(C481,'3 - Land Summary'!$C$21:$C$120,0))),"")</f>
        <v/>
      </c>
      <c r="J481" s="669" t="str">
        <f t="shared" si="22"/>
        <v/>
      </c>
      <c r="K481" s="670" t="str">
        <f t="shared" si="24"/>
        <v/>
      </c>
      <c r="L481" s="579"/>
      <c r="M481" s="579"/>
      <c r="N481" s="632"/>
      <c r="O481" s="582" t="str">
        <f>IFERROR(VLOOKUP(D481,'Species List'!$D$10:$E$46,2,FALSE)*J481,"")</f>
        <v/>
      </c>
      <c r="P481" s="583" t="str">
        <f>IFERROR(VLOOKUP(D481,'Species List'!$D$51:$E$89,2,FALSE)*J481,"")</f>
        <v/>
      </c>
      <c r="Q481" s="583" t="str">
        <f>IFERROR(VLOOKUP(D481,'Species List'!$D$95:$E$102,2,FALSE)*J481,"")</f>
        <v/>
      </c>
      <c r="R481" s="583" t="str">
        <f>IFERROR(VLOOKUP(D481,'Species List'!$I$10:$J$11,2,FALSE)*J481,"")</f>
        <v/>
      </c>
      <c r="S481" s="584" t="str">
        <f>IFERROR(VLOOKUP(D481,'Species List'!$I$16:$J$61,2,FALSE)*J481,"")</f>
        <v/>
      </c>
      <c r="T481" s="584" t="str">
        <f>IFERROR(VLOOKUP(D481,'Species List'!$I$66:$J$66,2,FALSE)*J481,"")</f>
        <v/>
      </c>
      <c r="U481" s="584" t="str">
        <f>IFERROR(VLOOKUP(D481,'Species List'!$I$71:$J$82,2,FALSE)*J481,"")</f>
        <v/>
      </c>
      <c r="V481" s="585">
        <f t="shared" si="23"/>
        <v>0</v>
      </c>
      <c r="W481" s="534"/>
      <c r="X481" s="534"/>
      <c r="Y481" s="534"/>
      <c r="Z481" s="534"/>
      <c r="AA481" s="534"/>
      <c r="AB481" s="534"/>
      <c r="AC481" s="659" t="str">
        <f>IFERROR(INDEX('3 - Land Summary'!$B$21:$B$120,(MATCH(AD481,'3 - Land Summary'!$C$21:$C$120,0))),"")</f>
        <v/>
      </c>
      <c r="AD481" s="629"/>
      <c r="AE481" s="586"/>
      <c r="AF481" s="587"/>
      <c r="AG481" s="586"/>
    </row>
    <row r="482" spans="2:33" ht="30" customHeight="1" x14ac:dyDescent="0.2">
      <c r="B482" s="668" t="str">
        <f>IFERROR(INDEX('3 - Land Summary'!$B$21:$B$120,(MATCH('4 - Species Breakdown'!$V482,'3 - Land Summary'!$C$21:$C$120,0))),"")</f>
        <v/>
      </c>
      <c r="C482" s="632"/>
      <c r="D482" s="579"/>
      <c r="E482" s="676" t="str">
        <f>IF(OR(COUNTIF('Look Up Data'!$D$149:$D$203,D482),COUNTIF('Look Up Data'!$D$149:$D$203,AE482)),"YES","NO")</f>
        <v>NO</v>
      </c>
      <c r="F482" s="580"/>
      <c r="G482" s="581"/>
      <c r="H482" s="669" t="str">
        <f>IFERROR(INDEX('3 - Land Summary'!$G$21:$G$120,(MATCH(C482,'3 - Land Summary'!$C$21:$C$120,0))),"")</f>
        <v/>
      </c>
      <c r="I482" s="669" t="str">
        <f>IFERROR(INDEX('3 - Land Summary'!$I$21:$I$120,(MATCH(C482,'3 - Land Summary'!$C$21:$C$120,0))),"")</f>
        <v/>
      </c>
      <c r="J482" s="669" t="str">
        <f t="shared" si="22"/>
        <v/>
      </c>
      <c r="K482" s="670" t="str">
        <f t="shared" si="24"/>
        <v/>
      </c>
      <c r="L482" s="579"/>
      <c r="M482" s="579"/>
      <c r="N482" s="632"/>
      <c r="O482" s="582" t="str">
        <f>IFERROR(VLOOKUP(D482,'Species List'!$D$10:$E$46,2,FALSE)*J482,"")</f>
        <v/>
      </c>
      <c r="P482" s="583" t="str">
        <f>IFERROR(VLOOKUP(D482,'Species List'!$D$51:$E$89,2,FALSE)*J482,"")</f>
        <v/>
      </c>
      <c r="Q482" s="583" t="str">
        <f>IFERROR(VLOOKUP(D482,'Species List'!$D$95:$E$102,2,FALSE)*J482,"")</f>
        <v/>
      </c>
      <c r="R482" s="583" t="str">
        <f>IFERROR(VLOOKUP(D482,'Species List'!$I$10:$J$11,2,FALSE)*J482,"")</f>
        <v/>
      </c>
      <c r="S482" s="584" t="str">
        <f>IFERROR(VLOOKUP(D482,'Species List'!$I$16:$J$61,2,FALSE)*J482,"")</f>
        <v/>
      </c>
      <c r="T482" s="584" t="str">
        <f>IFERROR(VLOOKUP(D482,'Species List'!$I$66:$J$66,2,FALSE)*J482,"")</f>
        <v/>
      </c>
      <c r="U482" s="584" t="str">
        <f>IFERROR(VLOOKUP(D482,'Species List'!$I$71:$J$82,2,FALSE)*J482,"")</f>
        <v/>
      </c>
      <c r="V482" s="585">
        <f t="shared" si="23"/>
        <v>0</v>
      </c>
      <c r="W482" s="534"/>
      <c r="X482" s="534"/>
      <c r="Y482" s="534"/>
      <c r="Z482" s="534"/>
      <c r="AA482" s="534"/>
      <c r="AB482" s="534"/>
      <c r="AC482" s="659" t="str">
        <f>IFERROR(INDEX('3 - Land Summary'!$B$21:$B$120,(MATCH(AD482,'3 - Land Summary'!$C$21:$C$120,0))),"")</f>
        <v/>
      </c>
      <c r="AD482" s="629"/>
      <c r="AE482" s="586"/>
      <c r="AF482" s="587"/>
      <c r="AG482" s="586"/>
    </row>
    <row r="483" spans="2:33" ht="30" customHeight="1" x14ac:dyDescent="0.2">
      <c r="B483" s="668" t="str">
        <f>IFERROR(INDEX('3 - Land Summary'!$B$21:$B$120,(MATCH('4 - Species Breakdown'!$V483,'3 - Land Summary'!$C$21:$C$120,0))),"")</f>
        <v/>
      </c>
      <c r="C483" s="632"/>
      <c r="D483" s="579"/>
      <c r="E483" s="676" t="str">
        <f>IF(OR(COUNTIF('Look Up Data'!$D$149:$D$203,D483),COUNTIF('Look Up Data'!$D$149:$D$203,AE483)),"YES","NO")</f>
        <v>NO</v>
      </c>
      <c r="F483" s="580"/>
      <c r="G483" s="581"/>
      <c r="H483" s="669" t="str">
        <f>IFERROR(INDEX('3 - Land Summary'!$G$21:$G$120,(MATCH(C483,'3 - Land Summary'!$C$21:$C$120,0))),"")</f>
        <v/>
      </c>
      <c r="I483" s="669" t="str">
        <f>IFERROR(INDEX('3 - Land Summary'!$I$21:$I$120,(MATCH(C483,'3 - Land Summary'!$C$21:$C$120,0))),"")</f>
        <v/>
      </c>
      <c r="J483" s="669" t="str">
        <f t="shared" si="22"/>
        <v/>
      </c>
      <c r="K483" s="670" t="str">
        <f t="shared" si="24"/>
        <v/>
      </c>
      <c r="L483" s="579"/>
      <c r="M483" s="579"/>
      <c r="N483" s="632"/>
      <c r="O483" s="582" t="str">
        <f>IFERROR(VLOOKUP(D483,'Species List'!$D$10:$E$46,2,FALSE)*J483,"")</f>
        <v/>
      </c>
      <c r="P483" s="583" t="str">
        <f>IFERROR(VLOOKUP(D483,'Species List'!$D$51:$E$89,2,FALSE)*J483,"")</f>
        <v/>
      </c>
      <c r="Q483" s="583" t="str">
        <f>IFERROR(VLOOKUP(D483,'Species List'!$D$95:$E$102,2,FALSE)*J483,"")</f>
        <v/>
      </c>
      <c r="R483" s="583" t="str">
        <f>IFERROR(VLOOKUP(D483,'Species List'!$I$10:$J$11,2,FALSE)*J483,"")</f>
        <v/>
      </c>
      <c r="S483" s="584" t="str">
        <f>IFERROR(VLOOKUP(D483,'Species List'!$I$16:$J$61,2,FALSE)*J483,"")</f>
        <v/>
      </c>
      <c r="T483" s="584" t="str">
        <f>IFERROR(VLOOKUP(D483,'Species List'!$I$66:$J$66,2,FALSE)*J483,"")</f>
        <v/>
      </c>
      <c r="U483" s="584" t="str">
        <f>IFERROR(VLOOKUP(D483,'Species List'!$I$71:$J$82,2,FALSE)*J483,"")</f>
        <v/>
      </c>
      <c r="V483" s="585">
        <f t="shared" si="23"/>
        <v>0</v>
      </c>
      <c r="W483" s="534"/>
      <c r="X483" s="534"/>
      <c r="Y483" s="534"/>
      <c r="Z483" s="534"/>
      <c r="AA483" s="534"/>
      <c r="AB483" s="534"/>
      <c r="AC483" s="659" t="str">
        <f>IFERROR(INDEX('3 - Land Summary'!$B$21:$B$120,(MATCH(AD483,'3 - Land Summary'!$C$21:$C$120,0))),"")</f>
        <v/>
      </c>
      <c r="AD483" s="629"/>
      <c r="AE483" s="586"/>
      <c r="AF483" s="587"/>
      <c r="AG483" s="586"/>
    </row>
    <row r="484" spans="2:33" ht="30" customHeight="1" x14ac:dyDescent="0.2">
      <c r="B484" s="668" t="str">
        <f>IFERROR(INDEX('3 - Land Summary'!$B$21:$B$120,(MATCH('4 - Species Breakdown'!$V484,'3 - Land Summary'!$C$21:$C$120,0))),"")</f>
        <v/>
      </c>
      <c r="C484" s="632"/>
      <c r="D484" s="579"/>
      <c r="E484" s="676" t="str">
        <f>IF(OR(COUNTIF('Look Up Data'!$D$149:$D$203,D484),COUNTIF('Look Up Data'!$D$149:$D$203,AE484)),"YES","NO")</f>
        <v>NO</v>
      </c>
      <c r="F484" s="580"/>
      <c r="G484" s="581"/>
      <c r="H484" s="669" t="str">
        <f>IFERROR(INDEX('3 - Land Summary'!$G$21:$G$120,(MATCH(C484,'3 - Land Summary'!$C$21:$C$120,0))),"")</f>
        <v/>
      </c>
      <c r="I484" s="669" t="str">
        <f>IFERROR(INDEX('3 - Land Summary'!$I$21:$I$120,(MATCH(C484,'3 - Land Summary'!$C$21:$C$120,0))),"")</f>
        <v/>
      </c>
      <c r="J484" s="669" t="str">
        <f t="shared" si="22"/>
        <v/>
      </c>
      <c r="K484" s="670" t="str">
        <f t="shared" si="24"/>
        <v/>
      </c>
      <c r="L484" s="579"/>
      <c r="M484" s="579"/>
      <c r="N484" s="632"/>
      <c r="O484" s="582" t="str">
        <f>IFERROR(VLOOKUP(D484,'Species List'!$D$10:$E$46,2,FALSE)*J484,"")</f>
        <v/>
      </c>
      <c r="P484" s="583" t="str">
        <f>IFERROR(VLOOKUP(D484,'Species List'!$D$51:$E$89,2,FALSE)*J484,"")</f>
        <v/>
      </c>
      <c r="Q484" s="583" t="str">
        <f>IFERROR(VLOOKUP(D484,'Species List'!$D$95:$E$102,2,FALSE)*J484,"")</f>
        <v/>
      </c>
      <c r="R484" s="583" t="str">
        <f>IFERROR(VLOOKUP(D484,'Species List'!$I$10:$J$11,2,FALSE)*J484,"")</f>
        <v/>
      </c>
      <c r="S484" s="584" t="str">
        <f>IFERROR(VLOOKUP(D484,'Species List'!$I$16:$J$61,2,FALSE)*J484,"")</f>
        <v/>
      </c>
      <c r="T484" s="584" t="str">
        <f>IFERROR(VLOOKUP(D484,'Species List'!$I$66:$J$66,2,FALSE)*J484,"")</f>
        <v/>
      </c>
      <c r="U484" s="584" t="str">
        <f>IFERROR(VLOOKUP(D484,'Species List'!$I$71:$J$82,2,FALSE)*J484,"")</f>
        <v/>
      </c>
      <c r="V484" s="585">
        <f t="shared" si="23"/>
        <v>0</v>
      </c>
      <c r="W484" s="534"/>
      <c r="X484" s="534"/>
      <c r="Y484" s="534"/>
      <c r="Z484" s="534"/>
      <c r="AA484" s="534"/>
      <c r="AB484" s="534"/>
      <c r="AC484" s="659" t="str">
        <f>IFERROR(INDEX('3 - Land Summary'!$B$21:$B$120,(MATCH(AD484,'3 - Land Summary'!$C$21:$C$120,0))),"")</f>
        <v/>
      </c>
      <c r="AD484" s="629"/>
      <c r="AE484" s="586"/>
      <c r="AF484" s="587"/>
      <c r="AG484" s="586"/>
    </row>
    <row r="485" spans="2:33" ht="30" customHeight="1" x14ac:dyDescent="0.2">
      <c r="B485" s="668" t="str">
        <f>IFERROR(INDEX('3 - Land Summary'!$B$21:$B$120,(MATCH('4 - Species Breakdown'!$V485,'3 - Land Summary'!$C$21:$C$120,0))),"")</f>
        <v/>
      </c>
      <c r="C485" s="632"/>
      <c r="D485" s="579"/>
      <c r="E485" s="676" t="str">
        <f>IF(OR(COUNTIF('Look Up Data'!$D$149:$D$203,D485),COUNTIF('Look Up Data'!$D$149:$D$203,AE485)),"YES","NO")</f>
        <v>NO</v>
      </c>
      <c r="F485" s="580"/>
      <c r="G485" s="581"/>
      <c r="H485" s="669" t="str">
        <f>IFERROR(INDEX('3 - Land Summary'!$G$21:$G$120,(MATCH(C485,'3 - Land Summary'!$C$21:$C$120,0))),"")</f>
        <v/>
      </c>
      <c r="I485" s="669" t="str">
        <f>IFERROR(INDEX('3 - Land Summary'!$I$21:$I$120,(MATCH(C485,'3 - Land Summary'!$C$21:$C$120,0))),"")</f>
        <v/>
      </c>
      <c r="J485" s="669" t="str">
        <f t="shared" si="22"/>
        <v/>
      </c>
      <c r="K485" s="670" t="str">
        <f t="shared" si="24"/>
        <v/>
      </c>
      <c r="L485" s="579"/>
      <c r="M485" s="579"/>
      <c r="N485" s="632"/>
      <c r="O485" s="582" t="str">
        <f>IFERROR(VLOOKUP(D485,'Species List'!$D$10:$E$46,2,FALSE)*J485,"")</f>
        <v/>
      </c>
      <c r="P485" s="583" t="str">
        <f>IFERROR(VLOOKUP(D485,'Species List'!$D$51:$E$89,2,FALSE)*J485,"")</f>
        <v/>
      </c>
      <c r="Q485" s="583" t="str">
        <f>IFERROR(VLOOKUP(D485,'Species List'!$D$95:$E$102,2,FALSE)*J485,"")</f>
        <v/>
      </c>
      <c r="R485" s="583" t="str">
        <f>IFERROR(VLOOKUP(D485,'Species List'!$I$10:$J$11,2,FALSE)*J485,"")</f>
        <v/>
      </c>
      <c r="S485" s="584" t="str">
        <f>IFERROR(VLOOKUP(D485,'Species List'!$I$16:$J$61,2,FALSE)*J485,"")</f>
        <v/>
      </c>
      <c r="T485" s="584" t="str">
        <f>IFERROR(VLOOKUP(D485,'Species List'!$I$66:$J$66,2,FALSE)*J485,"")</f>
        <v/>
      </c>
      <c r="U485" s="584" t="str">
        <f>IFERROR(VLOOKUP(D485,'Species List'!$I$71:$J$82,2,FALSE)*J485,"")</f>
        <v/>
      </c>
      <c r="V485" s="585">
        <f t="shared" si="23"/>
        <v>0</v>
      </c>
      <c r="W485" s="534"/>
      <c r="X485" s="534"/>
      <c r="Y485" s="534"/>
      <c r="Z485" s="534"/>
      <c r="AA485" s="534"/>
      <c r="AB485" s="534"/>
      <c r="AC485" s="659" t="str">
        <f>IFERROR(INDEX('3 - Land Summary'!$B$21:$B$120,(MATCH(AD485,'3 - Land Summary'!$C$21:$C$120,0))),"")</f>
        <v/>
      </c>
      <c r="AD485" s="629"/>
      <c r="AE485" s="586"/>
      <c r="AF485" s="587"/>
      <c r="AG485" s="586"/>
    </row>
    <row r="486" spans="2:33" ht="30" customHeight="1" x14ac:dyDescent="0.2">
      <c r="B486" s="668" t="str">
        <f>IFERROR(INDEX('3 - Land Summary'!$B$21:$B$120,(MATCH('4 - Species Breakdown'!$V486,'3 - Land Summary'!$C$21:$C$120,0))),"")</f>
        <v/>
      </c>
      <c r="C486" s="632"/>
      <c r="D486" s="579"/>
      <c r="E486" s="676" t="str">
        <f>IF(OR(COUNTIF('Look Up Data'!$D$149:$D$203,D486),COUNTIF('Look Up Data'!$D$149:$D$203,AE486)),"YES","NO")</f>
        <v>NO</v>
      </c>
      <c r="F486" s="580"/>
      <c r="G486" s="581"/>
      <c r="H486" s="669" t="str">
        <f>IFERROR(INDEX('3 - Land Summary'!$G$21:$G$120,(MATCH(C486,'3 - Land Summary'!$C$21:$C$120,0))),"")</f>
        <v/>
      </c>
      <c r="I486" s="669" t="str">
        <f>IFERROR(INDEX('3 - Land Summary'!$I$21:$I$120,(MATCH(C486,'3 - Land Summary'!$C$21:$C$120,0))),"")</f>
        <v/>
      </c>
      <c r="J486" s="669" t="str">
        <f t="shared" si="22"/>
        <v/>
      </c>
      <c r="K486" s="670" t="str">
        <f t="shared" si="24"/>
        <v/>
      </c>
      <c r="L486" s="579"/>
      <c r="M486" s="579"/>
      <c r="N486" s="632"/>
      <c r="O486" s="582" t="str">
        <f>IFERROR(VLOOKUP(D486,'Species List'!$D$10:$E$46,2,FALSE)*J486,"")</f>
        <v/>
      </c>
      <c r="P486" s="583" t="str">
        <f>IFERROR(VLOOKUP(D486,'Species List'!$D$51:$E$89,2,FALSE)*J486,"")</f>
        <v/>
      </c>
      <c r="Q486" s="583" t="str">
        <f>IFERROR(VLOOKUP(D486,'Species List'!$D$95:$E$102,2,FALSE)*J486,"")</f>
        <v/>
      </c>
      <c r="R486" s="583" t="str">
        <f>IFERROR(VLOOKUP(D486,'Species List'!$I$10:$J$11,2,FALSE)*J486,"")</f>
        <v/>
      </c>
      <c r="S486" s="584" t="str">
        <f>IFERROR(VLOOKUP(D486,'Species List'!$I$16:$J$61,2,FALSE)*J486,"")</f>
        <v/>
      </c>
      <c r="T486" s="584" t="str">
        <f>IFERROR(VLOOKUP(D486,'Species List'!$I$66:$J$66,2,FALSE)*J486,"")</f>
        <v/>
      </c>
      <c r="U486" s="584" t="str">
        <f>IFERROR(VLOOKUP(D486,'Species List'!$I$71:$J$82,2,FALSE)*J486,"")</f>
        <v/>
      </c>
      <c r="V486" s="585">
        <f t="shared" si="23"/>
        <v>0</v>
      </c>
      <c r="W486" s="534"/>
      <c r="X486" s="534"/>
      <c r="Y486" s="534"/>
      <c r="Z486" s="534"/>
      <c r="AA486" s="534"/>
      <c r="AB486" s="534"/>
      <c r="AC486" s="659" t="str">
        <f>IFERROR(INDEX('3 - Land Summary'!$B$21:$B$120,(MATCH(AD486,'3 - Land Summary'!$C$21:$C$120,0))),"")</f>
        <v/>
      </c>
      <c r="AD486" s="629"/>
      <c r="AE486" s="586"/>
      <c r="AF486" s="587"/>
      <c r="AG486" s="586"/>
    </row>
    <row r="487" spans="2:33" ht="30" customHeight="1" x14ac:dyDescent="0.2">
      <c r="B487" s="668" t="str">
        <f>IFERROR(INDEX('3 - Land Summary'!$B$21:$B$120,(MATCH('4 - Species Breakdown'!$V487,'3 - Land Summary'!$C$21:$C$120,0))),"")</f>
        <v/>
      </c>
      <c r="C487" s="632"/>
      <c r="D487" s="579"/>
      <c r="E487" s="676" t="str">
        <f>IF(OR(COUNTIF('Look Up Data'!$D$149:$D$203,D487),COUNTIF('Look Up Data'!$D$149:$D$203,AE487)),"YES","NO")</f>
        <v>NO</v>
      </c>
      <c r="F487" s="580"/>
      <c r="G487" s="581"/>
      <c r="H487" s="669" t="str">
        <f>IFERROR(INDEX('3 - Land Summary'!$G$21:$G$120,(MATCH(C487,'3 - Land Summary'!$C$21:$C$120,0))),"")</f>
        <v/>
      </c>
      <c r="I487" s="669" t="str">
        <f>IFERROR(INDEX('3 - Land Summary'!$I$21:$I$120,(MATCH(C487,'3 - Land Summary'!$C$21:$C$120,0))),"")</f>
        <v/>
      </c>
      <c r="J487" s="669" t="str">
        <f t="shared" si="22"/>
        <v/>
      </c>
      <c r="K487" s="670" t="str">
        <f t="shared" si="24"/>
        <v/>
      </c>
      <c r="L487" s="579"/>
      <c r="M487" s="579"/>
      <c r="N487" s="632"/>
      <c r="O487" s="582" t="str">
        <f>IFERROR(VLOOKUP(D487,'Species List'!$D$10:$E$46,2,FALSE)*J487,"")</f>
        <v/>
      </c>
      <c r="P487" s="583" t="str">
        <f>IFERROR(VLOOKUP(D487,'Species List'!$D$51:$E$89,2,FALSE)*J487,"")</f>
        <v/>
      </c>
      <c r="Q487" s="583" t="str">
        <f>IFERROR(VLOOKUP(D487,'Species List'!$D$95:$E$102,2,FALSE)*J487,"")</f>
        <v/>
      </c>
      <c r="R487" s="583" t="str">
        <f>IFERROR(VLOOKUP(D487,'Species List'!$I$10:$J$11,2,FALSE)*J487,"")</f>
        <v/>
      </c>
      <c r="S487" s="584" t="str">
        <f>IFERROR(VLOOKUP(D487,'Species List'!$I$16:$J$61,2,FALSE)*J487,"")</f>
        <v/>
      </c>
      <c r="T487" s="584" t="str">
        <f>IFERROR(VLOOKUP(D487,'Species List'!$I$66:$J$66,2,FALSE)*J487,"")</f>
        <v/>
      </c>
      <c r="U487" s="584" t="str">
        <f>IFERROR(VLOOKUP(D487,'Species List'!$I$71:$J$82,2,FALSE)*J487,"")</f>
        <v/>
      </c>
      <c r="V487" s="585">
        <f t="shared" si="23"/>
        <v>0</v>
      </c>
      <c r="W487" s="534"/>
      <c r="X487" s="534"/>
      <c r="Y487" s="534"/>
      <c r="Z487" s="534"/>
      <c r="AA487" s="534"/>
      <c r="AB487" s="534"/>
      <c r="AC487" s="659" t="str">
        <f>IFERROR(INDEX('3 - Land Summary'!$B$21:$B$120,(MATCH(AD487,'3 - Land Summary'!$C$21:$C$120,0))),"")</f>
        <v/>
      </c>
      <c r="AD487" s="629"/>
      <c r="AE487" s="586"/>
      <c r="AF487" s="587"/>
      <c r="AG487" s="586"/>
    </row>
    <row r="488" spans="2:33" ht="30" customHeight="1" x14ac:dyDescent="0.2">
      <c r="B488" s="668" t="str">
        <f>IFERROR(INDEX('3 - Land Summary'!$B$21:$B$120,(MATCH('4 - Species Breakdown'!$V488,'3 - Land Summary'!$C$21:$C$120,0))),"")</f>
        <v/>
      </c>
      <c r="C488" s="632"/>
      <c r="D488" s="579"/>
      <c r="E488" s="676" t="str">
        <f>IF(OR(COUNTIF('Look Up Data'!$D$149:$D$203,D488),COUNTIF('Look Up Data'!$D$149:$D$203,AE488)),"YES","NO")</f>
        <v>NO</v>
      </c>
      <c r="F488" s="580"/>
      <c r="G488" s="581"/>
      <c r="H488" s="669" t="str">
        <f>IFERROR(INDEX('3 - Land Summary'!$G$21:$G$120,(MATCH(C488,'3 - Land Summary'!$C$21:$C$120,0))),"")</f>
        <v/>
      </c>
      <c r="I488" s="669" t="str">
        <f>IFERROR(INDEX('3 - Land Summary'!$I$21:$I$120,(MATCH(C488,'3 - Land Summary'!$C$21:$C$120,0))),"")</f>
        <v/>
      </c>
      <c r="J488" s="669" t="str">
        <f t="shared" si="22"/>
        <v/>
      </c>
      <c r="K488" s="670" t="str">
        <f t="shared" si="24"/>
        <v/>
      </c>
      <c r="L488" s="579"/>
      <c r="M488" s="579"/>
      <c r="N488" s="632"/>
      <c r="O488" s="582" t="str">
        <f>IFERROR(VLOOKUP(D488,'Species List'!$D$10:$E$46,2,FALSE)*J488,"")</f>
        <v/>
      </c>
      <c r="P488" s="583" t="str">
        <f>IFERROR(VLOOKUP(D488,'Species List'!$D$51:$E$89,2,FALSE)*J488,"")</f>
        <v/>
      </c>
      <c r="Q488" s="583" t="str">
        <f>IFERROR(VLOOKUP(D488,'Species List'!$D$95:$E$102,2,FALSE)*J488,"")</f>
        <v/>
      </c>
      <c r="R488" s="583" t="str">
        <f>IFERROR(VLOOKUP(D488,'Species List'!$I$10:$J$11,2,FALSE)*J488,"")</f>
        <v/>
      </c>
      <c r="S488" s="584" t="str">
        <f>IFERROR(VLOOKUP(D488,'Species List'!$I$16:$J$61,2,FALSE)*J488,"")</f>
        <v/>
      </c>
      <c r="T488" s="584" t="str">
        <f>IFERROR(VLOOKUP(D488,'Species List'!$I$66:$J$66,2,FALSE)*J488,"")</f>
        <v/>
      </c>
      <c r="U488" s="584" t="str">
        <f>IFERROR(VLOOKUP(D488,'Species List'!$I$71:$J$82,2,FALSE)*J488,"")</f>
        <v/>
      </c>
      <c r="V488" s="585">
        <f t="shared" si="23"/>
        <v>0</v>
      </c>
      <c r="W488" s="534"/>
      <c r="X488" s="534"/>
      <c r="Y488" s="534"/>
      <c r="Z488" s="534"/>
      <c r="AA488" s="534"/>
      <c r="AB488" s="534"/>
      <c r="AC488" s="659" t="str">
        <f>IFERROR(INDEX('3 - Land Summary'!$B$21:$B$120,(MATCH(AD488,'3 - Land Summary'!$C$21:$C$120,0))),"")</f>
        <v/>
      </c>
      <c r="AD488" s="629"/>
      <c r="AE488" s="586"/>
      <c r="AF488" s="587"/>
      <c r="AG488" s="586"/>
    </row>
    <row r="489" spans="2:33" ht="30" customHeight="1" x14ac:dyDescent="0.2">
      <c r="B489" s="668" t="str">
        <f>IFERROR(INDEX('3 - Land Summary'!$B$21:$B$120,(MATCH('4 - Species Breakdown'!$V489,'3 - Land Summary'!$C$21:$C$120,0))),"")</f>
        <v/>
      </c>
      <c r="C489" s="632"/>
      <c r="D489" s="579"/>
      <c r="E489" s="676" t="str">
        <f>IF(OR(COUNTIF('Look Up Data'!$D$149:$D$203,D489),COUNTIF('Look Up Data'!$D$149:$D$203,AE489)),"YES","NO")</f>
        <v>NO</v>
      </c>
      <c r="F489" s="580"/>
      <c r="G489" s="581"/>
      <c r="H489" s="669" t="str">
        <f>IFERROR(INDEX('3 - Land Summary'!$G$21:$G$120,(MATCH(C489,'3 - Land Summary'!$C$21:$C$120,0))),"")</f>
        <v/>
      </c>
      <c r="I489" s="669" t="str">
        <f>IFERROR(INDEX('3 - Land Summary'!$I$21:$I$120,(MATCH(C489,'3 - Land Summary'!$C$21:$C$120,0))),"")</f>
        <v/>
      </c>
      <c r="J489" s="669" t="str">
        <f t="shared" si="22"/>
        <v/>
      </c>
      <c r="K489" s="670" t="str">
        <f t="shared" si="24"/>
        <v/>
      </c>
      <c r="L489" s="579"/>
      <c r="M489" s="579"/>
      <c r="N489" s="632"/>
      <c r="O489" s="582" t="str">
        <f>IFERROR(VLOOKUP(D489,'Species List'!$D$10:$E$46,2,FALSE)*J489,"")</f>
        <v/>
      </c>
      <c r="P489" s="583" t="str">
        <f>IFERROR(VLOOKUP(D489,'Species List'!$D$51:$E$89,2,FALSE)*J489,"")</f>
        <v/>
      </c>
      <c r="Q489" s="583" t="str">
        <f>IFERROR(VLOOKUP(D489,'Species List'!$D$95:$E$102,2,FALSE)*J489,"")</f>
        <v/>
      </c>
      <c r="R489" s="583" t="str">
        <f>IFERROR(VLOOKUP(D489,'Species List'!$I$10:$J$11,2,FALSE)*J489,"")</f>
        <v/>
      </c>
      <c r="S489" s="584" t="str">
        <f>IFERROR(VLOOKUP(D489,'Species List'!$I$16:$J$61,2,FALSE)*J489,"")</f>
        <v/>
      </c>
      <c r="T489" s="584" t="str">
        <f>IFERROR(VLOOKUP(D489,'Species List'!$I$66:$J$66,2,FALSE)*J489,"")</f>
        <v/>
      </c>
      <c r="U489" s="584" t="str">
        <f>IFERROR(VLOOKUP(D489,'Species List'!$I$71:$J$82,2,FALSE)*J489,"")</f>
        <v/>
      </c>
      <c r="V489" s="585">
        <f t="shared" si="23"/>
        <v>0</v>
      </c>
      <c r="W489" s="534"/>
      <c r="X489" s="534"/>
      <c r="Y489" s="534"/>
      <c r="Z489" s="534"/>
      <c r="AA489" s="534"/>
      <c r="AB489" s="534"/>
      <c r="AC489" s="659" t="str">
        <f>IFERROR(INDEX('3 - Land Summary'!$B$21:$B$120,(MATCH(AD489,'3 - Land Summary'!$C$21:$C$120,0))),"")</f>
        <v/>
      </c>
      <c r="AD489" s="629"/>
      <c r="AE489" s="586"/>
      <c r="AF489" s="587"/>
      <c r="AG489" s="586"/>
    </row>
    <row r="490" spans="2:33" ht="30" customHeight="1" x14ac:dyDescent="0.2">
      <c r="B490" s="668" t="str">
        <f>IFERROR(INDEX('3 - Land Summary'!$B$21:$B$120,(MATCH('4 - Species Breakdown'!$V490,'3 - Land Summary'!$C$21:$C$120,0))),"")</f>
        <v/>
      </c>
      <c r="C490" s="632"/>
      <c r="D490" s="579"/>
      <c r="E490" s="676" t="str">
        <f>IF(OR(COUNTIF('Look Up Data'!$D$149:$D$203,D490),COUNTIF('Look Up Data'!$D$149:$D$203,AE490)),"YES","NO")</f>
        <v>NO</v>
      </c>
      <c r="F490" s="580"/>
      <c r="G490" s="581"/>
      <c r="H490" s="669" t="str">
        <f>IFERROR(INDEX('3 - Land Summary'!$G$21:$G$120,(MATCH(C490,'3 - Land Summary'!$C$21:$C$120,0))),"")</f>
        <v/>
      </c>
      <c r="I490" s="669" t="str">
        <f>IFERROR(INDEX('3 - Land Summary'!$I$21:$I$120,(MATCH(C490,'3 - Land Summary'!$C$21:$C$120,0))),"")</f>
        <v/>
      </c>
      <c r="J490" s="669" t="str">
        <f t="shared" si="22"/>
        <v/>
      </c>
      <c r="K490" s="670" t="str">
        <f t="shared" si="24"/>
        <v/>
      </c>
      <c r="L490" s="579"/>
      <c r="M490" s="579"/>
      <c r="N490" s="632"/>
      <c r="O490" s="582" t="str">
        <f>IFERROR(VLOOKUP(D490,'Species List'!$D$10:$E$46,2,FALSE)*J490,"")</f>
        <v/>
      </c>
      <c r="P490" s="583" t="str">
        <f>IFERROR(VLOOKUP(D490,'Species List'!$D$51:$E$89,2,FALSE)*J490,"")</f>
        <v/>
      </c>
      <c r="Q490" s="583" t="str">
        <f>IFERROR(VLOOKUP(D490,'Species List'!$D$95:$E$102,2,FALSE)*J490,"")</f>
        <v/>
      </c>
      <c r="R490" s="583" t="str">
        <f>IFERROR(VLOOKUP(D490,'Species List'!$I$10:$J$11,2,FALSE)*J490,"")</f>
        <v/>
      </c>
      <c r="S490" s="584" t="str">
        <f>IFERROR(VLOOKUP(D490,'Species List'!$I$16:$J$61,2,FALSE)*J490,"")</f>
        <v/>
      </c>
      <c r="T490" s="584" t="str">
        <f>IFERROR(VLOOKUP(D490,'Species List'!$I$66:$J$66,2,FALSE)*J490,"")</f>
        <v/>
      </c>
      <c r="U490" s="584" t="str">
        <f>IFERROR(VLOOKUP(D490,'Species List'!$I$71:$J$82,2,FALSE)*J490,"")</f>
        <v/>
      </c>
      <c r="V490" s="585">
        <f t="shared" si="23"/>
        <v>0</v>
      </c>
      <c r="W490" s="534"/>
      <c r="X490" s="534"/>
      <c r="Y490" s="534"/>
      <c r="Z490" s="534"/>
      <c r="AA490" s="534"/>
      <c r="AB490" s="534"/>
      <c r="AC490" s="659" t="str">
        <f>IFERROR(INDEX('3 - Land Summary'!$B$21:$B$120,(MATCH(AD490,'3 - Land Summary'!$C$21:$C$120,0))),"")</f>
        <v/>
      </c>
      <c r="AD490" s="629"/>
      <c r="AE490" s="586"/>
      <c r="AF490" s="587"/>
      <c r="AG490" s="586"/>
    </row>
    <row r="491" spans="2:33" ht="30" customHeight="1" x14ac:dyDescent="0.2">
      <c r="B491" s="668" t="str">
        <f>IFERROR(INDEX('3 - Land Summary'!$B$21:$B$120,(MATCH('4 - Species Breakdown'!$V491,'3 - Land Summary'!$C$21:$C$120,0))),"")</f>
        <v/>
      </c>
      <c r="C491" s="632"/>
      <c r="D491" s="579"/>
      <c r="E491" s="676" t="str">
        <f>IF(OR(COUNTIF('Look Up Data'!$D$149:$D$203,D491),COUNTIF('Look Up Data'!$D$149:$D$203,AE491)),"YES","NO")</f>
        <v>NO</v>
      </c>
      <c r="F491" s="580"/>
      <c r="G491" s="581"/>
      <c r="H491" s="669" t="str">
        <f>IFERROR(INDEX('3 - Land Summary'!$G$21:$G$120,(MATCH(C491,'3 - Land Summary'!$C$21:$C$120,0))),"")</f>
        <v/>
      </c>
      <c r="I491" s="669" t="str">
        <f>IFERROR(INDEX('3 - Land Summary'!$I$21:$I$120,(MATCH(C491,'3 - Land Summary'!$C$21:$C$120,0))),"")</f>
        <v/>
      </c>
      <c r="J491" s="669" t="str">
        <f t="shared" si="22"/>
        <v/>
      </c>
      <c r="K491" s="670" t="str">
        <f t="shared" si="24"/>
        <v/>
      </c>
      <c r="L491" s="579"/>
      <c r="M491" s="579"/>
      <c r="N491" s="632"/>
      <c r="O491" s="582" t="str">
        <f>IFERROR(VLOOKUP(D491,'Species List'!$D$10:$E$46,2,FALSE)*J491,"")</f>
        <v/>
      </c>
      <c r="P491" s="583" t="str">
        <f>IFERROR(VLOOKUP(D491,'Species List'!$D$51:$E$89,2,FALSE)*J491,"")</f>
        <v/>
      </c>
      <c r="Q491" s="583" t="str">
        <f>IFERROR(VLOOKUP(D491,'Species List'!$D$95:$E$102,2,FALSE)*J491,"")</f>
        <v/>
      </c>
      <c r="R491" s="583" t="str">
        <f>IFERROR(VLOOKUP(D491,'Species List'!$I$10:$J$11,2,FALSE)*J491,"")</f>
        <v/>
      </c>
      <c r="S491" s="584" t="str">
        <f>IFERROR(VLOOKUP(D491,'Species List'!$I$16:$J$61,2,FALSE)*J491,"")</f>
        <v/>
      </c>
      <c r="T491" s="584" t="str">
        <f>IFERROR(VLOOKUP(D491,'Species List'!$I$66:$J$66,2,FALSE)*J491,"")</f>
        <v/>
      </c>
      <c r="U491" s="584" t="str">
        <f>IFERROR(VLOOKUP(D491,'Species List'!$I$71:$J$82,2,FALSE)*J491,"")</f>
        <v/>
      </c>
      <c r="V491" s="585">
        <f t="shared" si="23"/>
        <v>0</v>
      </c>
      <c r="W491" s="534"/>
      <c r="X491" s="534"/>
      <c r="Y491" s="534"/>
      <c r="Z491" s="534"/>
      <c r="AA491" s="534"/>
      <c r="AB491" s="534"/>
      <c r="AC491" s="659" t="str">
        <f>IFERROR(INDEX('3 - Land Summary'!$B$21:$B$120,(MATCH(AD491,'3 - Land Summary'!$C$21:$C$120,0))),"")</f>
        <v/>
      </c>
      <c r="AD491" s="629"/>
      <c r="AE491" s="586"/>
      <c r="AF491" s="587"/>
      <c r="AG491" s="586"/>
    </row>
    <row r="492" spans="2:33" ht="30" customHeight="1" x14ac:dyDescent="0.2">
      <c r="B492" s="668" t="str">
        <f>IFERROR(INDEX('3 - Land Summary'!$B$21:$B$120,(MATCH('4 - Species Breakdown'!$V492,'3 - Land Summary'!$C$21:$C$120,0))),"")</f>
        <v/>
      </c>
      <c r="C492" s="632"/>
      <c r="D492" s="579"/>
      <c r="E492" s="676" t="str">
        <f>IF(OR(COUNTIF('Look Up Data'!$D$149:$D$203,D492),COUNTIF('Look Up Data'!$D$149:$D$203,AE492)),"YES","NO")</f>
        <v>NO</v>
      </c>
      <c r="F492" s="580"/>
      <c r="G492" s="581"/>
      <c r="H492" s="669" t="str">
        <f>IFERROR(INDEX('3 - Land Summary'!$G$21:$G$120,(MATCH(C492,'3 - Land Summary'!$C$21:$C$120,0))),"")</f>
        <v/>
      </c>
      <c r="I492" s="669" t="str">
        <f>IFERROR(INDEX('3 - Land Summary'!$I$21:$I$120,(MATCH(C492,'3 - Land Summary'!$C$21:$C$120,0))),"")</f>
        <v/>
      </c>
      <c r="J492" s="669" t="str">
        <f t="shared" si="22"/>
        <v/>
      </c>
      <c r="K492" s="670" t="str">
        <f t="shared" si="24"/>
        <v/>
      </c>
      <c r="L492" s="579"/>
      <c r="M492" s="579"/>
      <c r="N492" s="632"/>
      <c r="O492" s="582" t="str">
        <f>IFERROR(VLOOKUP(D492,'Species List'!$D$10:$E$46,2,FALSE)*J492,"")</f>
        <v/>
      </c>
      <c r="P492" s="583" t="str">
        <f>IFERROR(VLOOKUP(D492,'Species List'!$D$51:$E$89,2,FALSE)*J492,"")</f>
        <v/>
      </c>
      <c r="Q492" s="583" t="str">
        <f>IFERROR(VLOOKUP(D492,'Species List'!$D$95:$E$102,2,FALSE)*J492,"")</f>
        <v/>
      </c>
      <c r="R492" s="583" t="str">
        <f>IFERROR(VLOOKUP(D492,'Species List'!$I$10:$J$11,2,FALSE)*J492,"")</f>
        <v/>
      </c>
      <c r="S492" s="584" t="str">
        <f>IFERROR(VLOOKUP(D492,'Species List'!$I$16:$J$61,2,FALSE)*J492,"")</f>
        <v/>
      </c>
      <c r="T492" s="584" t="str">
        <f>IFERROR(VLOOKUP(D492,'Species List'!$I$66:$J$66,2,FALSE)*J492,"")</f>
        <v/>
      </c>
      <c r="U492" s="584" t="str">
        <f>IFERROR(VLOOKUP(D492,'Species List'!$I$71:$J$82,2,FALSE)*J492,"")</f>
        <v/>
      </c>
      <c r="V492" s="585">
        <f t="shared" si="23"/>
        <v>0</v>
      </c>
      <c r="W492" s="534"/>
      <c r="X492" s="534"/>
      <c r="Y492" s="534"/>
      <c r="Z492" s="534"/>
      <c r="AA492" s="534"/>
      <c r="AB492" s="534"/>
      <c r="AC492" s="659" t="str">
        <f>IFERROR(INDEX('3 - Land Summary'!$B$21:$B$120,(MATCH(AD492,'3 - Land Summary'!$C$21:$C$120,0))),"")</f>
        <v/>
      </c>
      <c r="AD492" s="629"/>
      <c r="AE492" s="586"/>
      <c r="AF492" s="587"/>
      <c r="AG492" s="586"/>
    </row>
    <row r="493" spans="2:33" ht="30" customHeight="1" x14ac:dyDescent="0.2">
      <c r="B493" s="668" t="str">
        <f>IFERROR(INDEX('3 - Land Summary'!$B$21:$B$120,(MATCH('4 - Species Breakdown'!$V493,'3 - Land Summary'!$C$21:$C$120,0))),"")</f>
        <v/>
      </c>
      <c r="C493" s="632"/>
      <c r="D493" s="579"/>
      <c r="E493" s="676" t="str">
        <f>IF(OR(COUNTIF('Look Up Data'!$D$149:$D$203,D493),COUNTIF('Look Up Data'!$D$149:$D$203,AE493)),"YES","NO")</f>
        <v>NO</v>
      </c>
      <c r="F493" s="580"/>
      <c r="G493" s="581"/>
      <c r="H493" s="669" t="str">
        <f>IFERROR(INDEX('3 - Land Summary'!$G$21:$G$120,(MATCH(C493,'3 - Land Summary'!$C$21:$C$120,0))),"")</f>
        <v/>
      </c>
      <c r="I493" s="669" t="str">
        <f>IFERROR(INDEX('3 - Land Summary'!$I$21:$I$120,(MATCH(C493,'3 - Land Summary'!$C$21:$C$120,0))),"")</f>
        <v/>
      </c>
      <c r="J493" s="669" t="str">
        <f t="shared" si="22"/>
        <v/>
      </c>
      <c r="K493" s="670" t="str">
        <f t="shared" si="24"/>
        <v/>
      </c>
      <c r="L493" s="579"/>
      <c r="M493" s="579"/>
      <c r="N493" s="632"/>
      <c r="O493" s="582" t="str">
        <f>IFERROR(VLOOKUP(D493,'Species List'!$D$10:$E$46,2,FALSE)*J493,"")</f>
        <v/>
      </c>
      <c r="P493" s="583" t="str">
        <f>IFERROR(VLOOKUP(D493,'Species List'!$D$51:$E$89,2,FALSE)*J493,"")</f>
        <v/>
      </c>
      <c r="Q493" s="583" t="str">
        <f>IFERROR(VLOOKUP(D493,'Species List'!$D$95:$E$102,2,FALSE)*J493,"")</f>
        <v/>
      </c>
      <c r="R493" s="583" t="str">
        <f>IFERROR(VLOOKUP(D493,'Species List'!$I$10:$J$11,2,FALSE)*J493,"")</f>
        <v/>
      </c>
      <c r="S493" s="584" t="str">
        <f>IFERROR(VLOOKUP(D493,'Species List'!$I$16:$J$61,2,FALSE)*J493,"")</f>
        <v/>
      </c>
      <c r="T493" s="584" t="str">
        <f>IFERROR(VLOOKUP(D493,'Species List'!$I$66:$J$66,2,FALSE)*J493,"")</f>
        <v/>
      </c>
      <c r="U493" s="584" t="str">
        <f>IFERROR(VLOOKUP(D493,'Species List'!$I$71:$J$82,2,FALSE)*J493,"")</f>
        <v/>
      </c>
      <c r="V493" s="585">
        <f t="shared" si="23"/>
        <v>0</v>
      </c>
      <c r="W493" s="534"/>
      <c r="X493" s="534"/>
      <c r="Y493" s="534"/>
      <c r="Z493" s="534"/>
      <c r="AA493" s="534"/>
      <c r="AB493" s="534"/>
      <c r="AC493" s="659" t="str">
        <f>IFERROR(INDEX('3 - Land Summary'!$B$21:$B$120,(MATCH(AD493,'3 - Land Summary'!$C$21:$C$120,0))),"")</f>
        <v/>
      </c>
      <c r="AD493" s="629"/>
      <c r="AE493" s="586"/>
      <c r="AF493" s="587"/>
      <c r="AG493" s="586"/>
    </row>
    <row r="494" spans="2:33" ht="30" customHeight="1" x14ac:dyDescent="0.2">
      <c r="B494" s="668" t="str">
        <f>IFERROR(INDEX('3 - Land Summary'!$B$21:$B$120,(MATCH('4 - Species Breakdown'!$V494,'3 - Land Summary'!$C$21:$C$120,0))),"")</f>
        <v/>
      </c>
      <c r="C494" s="632"/>
      <c r="D494" s="579"/>
      <c r="E494" s="676" t="str">
        <f>IF(OR(COUNTIF('Look Up Data'!$D$149:$D$203,D494),COUNTIF('Look Up Data'!$D$149:$D$203,AE494)),"YES","NO")</f>
        <v>NO</v>
      </c>
      <c r="F494" s="580"/>
      <c r="G494" s="581"/>
      <c r="H494" s="669" t="str">
        <f>IFERROR(INDEX('3 - Land Summary'!$G$21:$G$120,(MATCH(C494,'3 - Land Summary'!$C$21:$C$120,0))),"")</f>
        <v/>
      </c>
      <c r="I494" s="669" t="str">
        <f>IFERROR(INDEX('3 - Land Summary'!$I$21:$I$120,(MATCH(C494,'3 - Land Summary'!$C$21:$C$120,0))),"")</f>
        <v/>
      </c>
      <c r="J494" s="669" t="str">
        <f t="shared" si="22"/>
        <v/>
      </c>
      <c r="K494" s="670" t="str">
        <f t="shared" si="24"/>
        <v/>
      </c>
      <c r="L494" s="579"/>
      <c r="M494" s="579"/>
      <c r="N494" s="632"/>
      <c r="O494" s="582" t="str">
        <f>IFERROR(VLOOKUP(D494,'Species List'!$D$10:$E$46,2,FALSE)*J494,"")</f>
        <v/>
      </c>
      <c r="P494" s="583" t="str">
        <f>IFERROR(VLOOKUP(D494,'Species List'!$D$51:$E$89,2,FALSE)*J494,"")</f>
        <v/>
      </c>
      <c r="Q494" s="583" t="str">
        <f>IFERROR(VLOOKUP(D494,'Species List'!$D$95:$E$102,2,FALSE)*J494,"")</f>
        <v/>
      </c>
      <c r="R494" s="583" t="str">
        <f>IFERROR(VLOOKUP(D494,'Species List'!$I$10:$J$11,2,FALSE)*J494,"")</f>
        <v/>
      </c>
      <c r="S494" s="584" t="str">
        <f>IFERROR(VLOOKUP(D494,'Species List'!$I$16:$J$61,2,FALSE)*J494,"")</f>
        <v/>
      </c>
      <c r="T494" s="584" t="str">
        <f>IFERROR(VLOOKUP(D494,'Species List'!$I$66:$J$66,2,FALSE)*J494,"")</f>
        <v/>
      </c>
      <c r="U494" s="584" t="str">
        <f>IFERROR(VLOOKUP(D494,'Species List'!$I$71:$J$82,2,FALSE)*J494,"")</f>
        <v/>
      </c>
      <c r="V494" s="585">
        <f t="shared" si="23"/>
        <v>0</v>
      </c>
      <c r="W494" s="534"/>
      <c r="X494" s="534"/>
      <c r="Y494" s="534"/>
      <c r="Z494" s="534"/>
      <c r="AA494" s="534"/>
      <c r="AB494" s="534"/>
      <c r="AC494" s="659" t="str">
        <f>IFERROR(INDEX('3 - Land Summary'!$B$21:$B$120,(MATCH(AD494,'3 - Land Summary'!$C$21:$C$120,0))),"")</f>
        <v/>
      </c>
      <c r="AD494" s="629"/>
      <c r="AE494" s="586"/>
      <c r="AF494" s="587"/>
      <c r="AG494" s="586"/>
    </row>
    <row r="495" spans="2:33" ht="30" customHeight="1" x14ac:dyDescent="0.2">
      <c r="B495" s="668" t="str">
        <f>IFERROR(INDEX('3 - Land Summary'!$B$21:$B$120,(MATCH('4 - Species Breakdown'!$V495,'3 - Land Summary'!$C$21:$C$120,0))),"")</f>
        <v/>
      </c>
      <c r="C495" s="632"/>
      <c r="D495" s="579"/>
      <c r="E495" s="676" t="str">
        <f>IF(OR(COUNTIF('Look Up Data'!$D$149:$D$203,D495),COUNTIF('Look Up Data'!$D$149:$D$203,AE495)),"YES","NO")</f>
        <v>NO</v>
      </c>
      <c r="F495" s="580"/>
      <c r="G495" s="581"/>
      <c r="H495" s="669" t="str">
        <f>IFERROR(INDEX('3 - Land Summary'!$G$21:$G$120,(MATCH(C495,'3 - Land Summary'!$C$21:$C$120,0))),"")</f>
        <v/>
      </c>
      <c r="I495" s="669" t="str">
        <f>IFERROR(INDEX('3 - Land Summary'!$I$21:$I$120,(MATCH(C495,'3 - Land Summary'!$C$21:$C$120,0))),"")</f>
        <v/>
      </c>
      <c r="J495" s="669" t="str">
        <f t="shared" si="22"/>
        <v/>
      </c>
      <c r="K495" s="670" t="str">
        <f t="shared" si="24"/>
        <v/>
      </c>
      <c r="L495" s="579"/>
      <c r="M495" s="579"/>
      <c r="N495" s="632"/>
      <c r="O495" s="582" t="str">
        <f>IFERROR(VLOOKUP(D495,'Species List'!$D$10:$E$46,2,FALSE)*J495,"")</f>
        <v/>
      </c>
      <c r="P495" s="583" t="str">
        <f>IFERROR(VLOOKUP(D495,'Species List'!$D$51:$E$89,2,FALSE)*J495,"")</f>
        <v/>
      </c>
      <c r="Q495" s="583" t="str">
        <f>IFERROR(VLOOKUP(D495,'Species List'!$D$95:$E$102,2,FALSE)*J495,"")</f>
        <v/>
      </c>
      <c r="R495" s="583" t="str">
        <f>IFERROR(VLOOKUP(D495,'Species List'!$I$10:$J$11,2,FALSE)*J495,"")</f>
        <v/>
      </c>
      <c r="S495" s="584" t="str">
        <f>IFERROR(VLOOKUP(D495,'Species List'!$I$16:$J$61,2,FALSE)*J495,"")</f>
        <v/>
      </c>
      <c r="T495" s="584" t="str">
        <f>IFERROR(VLOOKUP(D495,'Species List'!$I$66:$J$66,2,FALSE)*J495,"")</f>
        <v/>
      </c>
      <c r="U495" s="584" t="str">
        <f>IFERROR(VLOOKUP(D495,'Species List'!$I$71:$J$82,2,FALSE)*J495,"")</f>
        <v/>
      </c>
      <c r="V495" s="585">
        <f t="shared" si="23"/>
        <v>0</v>
      </c>
      <c r="W495" s="534"/>
      <c r="X495" s="534"/>
      <c r="Y495" s="534"/>
      <c r="Z495" s="534"/>
      <c r="AA495" s="534"/>
      <c r="AB495" s="534"/>
      <c r="AC495" s="659" t="str">
        <f>IFERROR(INDEX('3 - Land Summary'!$B$21:$B$120,(MATCH(AD495,'3 - Land Summary'!$C$21:$C$120,0))),"")</f>
        <v/>
      </c>
      <c r="AD495" s="629"/>
      <c r="AE495" s="586"/>
      <c r="AF495" s="587"/>
      <c r="AG495" s="586"/>
    </row>
    <row r="496" spans="2:33" ht="30" customHeight="1" x14ac:dyDescent="0.2">
      <c r="B496" s="668" t="str">
        <f>IFERROR(INDEX('3 - Land Summary'!$B$21:$B$120,(MATCH('4 - Species Breakdown'!$V496,'3 - Land Summary'!$C$21:$C$120,0))),"")</f>
        <v/>
      </c>
      <c r="C496" s="632"/>
      <c r="D496" s="579"/>
      <c r="E496" s="676" t="str">
        <f>IF(OR(COUNTIF('Look Up Data'!$D$149:$D$203,D496),COUNTIF('Look Up Data'!$D$149:$D$203,AE496)),"YES","NO")</f>
        <v>NO</v>
      </c>
      <c r="F496" s="580"/>
      <c r="G496" s="581"/>
      <c r="H496" s="669" t="str">
        <f>IFERROR(INDEX('3 - Land Summary'!$G$21:$G$120,(MATCH(C496,'3 - Land Summary'!$C$21:$C$120,0))),"")</f>
        <v/>
      </c>
      <c r="I496" s="669" t="str">
        <f>IFERROR(INDEX('3 - Land Summary'!$I$21:$I$120,(MATCH(C496,'3 - Land Summary'!$C$21:$C$120,0))),"")</f>
        <v/>
      </c>
      <c r="J496" s="669" t="str">
        <f t="shared" si="22"/>
        <v/>
      </c>
      <c r="K496" s="670" t="str">
        <f t="shared" si="24"/>
        <v/>
      </c>
      <c r="L496" s="579"/>
      <c r="M496" s="579"/>
      <c r="N496" s="632"/>
      <c r="O496" s="582" t="str">
        <f>IFERROR(VLOOKUP(D496,'Species List'!$D$10:$E$46,2,FALSE)*J496,"")</f>
        <v/>
      </c>
      <c r="P496" s="583" t="str">
        <f>IFERROR(VLOOKUP(D496,'Species List'!$D$51:$E$89,2,FALSE)*J496,"")</f>
        <v/>
      </c>
      <c r="Q496" s="583" t="str">
        <f>IFERROR(VLOOKUP(D496,'Species List'!$D$95:$E$102,2,FALSE)*J496,"")</f>
        <v/>
      </c>
      <c r="R496" s="583" t="str">
        <f>IFERROR(VLOOKUP(D496,'Species List'!$I$10:$J$11,2,FALSE)*J496,"")</f>
        <v/>
      </c>
      <c r="S496" s="584" t="str">
        <f>IFERROR(VLOOKUP(D496,'Species List'!$I$16:$J$61,2,FALSE)*J496,"")</f>
        <v/>
      </c>
      <c r="T496" s="584" t="str">
        <f>IFERROR(VLOOKUP(D496,'Species List'!$I$66:$J$66,2,FALSE)*J496,"")</f>
        <v/>
      </c>
      <c r="U496" s="584" t="str">
        <f>IFERROR(VLOOKUP(D496,'Species List'!$I$71:$J$82,2,FALSE)*J496,"")</f>
        <v/>
      </c>
      <c r="V496" s="585">
        <f t="shared" si="23"/>
        <v>0</v>
      </c>
      <c r="W496" s="534"/>
      <c r="X496" s="534"/>
      <c r="Y496" s="534"/>
      <c r="Z496" s="534"/>
      <c r="AA496" s="534"/>
      <c r="AB496" s="534"/>
      <c r="AC496" s="659" t="str">
        <f>IFERROR(INDEX('3 - Land Summary'!$B$21:$B$120,(MATCH(AD496,'3 - Land Summary'!$C$21:$C$120,0))),"")</f>
        <v/>
      </c>
      <c r="AD496" s="629"/>
      <c r="AE496" s="586"/>
      <c r="AF496" s="587"/>
      <c r="AG496" s="586"/>
    </row>
    <row r="497" spans="2:33" ht="30" customHeight="1" x14ac:dyDescent="0.2">
      <c r="B497" s="668" t="str">
        <f>IFERROR(INDEX('3 - Land Summary'!$B$21:$B$120,(MATCH('4 - Species Breakdown'!$V497,'3 - Land Summary'!$C$21:$C$120,0))),"")</f>
        <v/>
      </c>
      <c r="C497" s="632"/>
      <c r="D497" s="579"/>
      <c r="E497" s="676" t="str">
        <f>IF(OR(COUNTIF('Look Up Data'!$D$149:$D$203,D497),COUNTIF('Look Up Data'!$D$149:$D$203,AE497)),"YES","NO")</f>
        <v>NO</v>
      </c>
      <c r="F497" s="580"/>
      <c r="G497" s="581"/>
      <c r="H497" s="669" t="str">
        <f>IFERROR(INDEX('3 - Land Summary'!$G$21:$G$120,(MATCH(C497,'3 - Land Summary'!$C$21:$C$120,0))),"")</f>
        <v/>
      </c>
      <c r="I497" s="669" t="str">
        <f>IFERROR(INDEX('3 - Land Summary'!$I$21:$I$120,(MATCH(C497,'3 - Land Summary'!$C$21:$C$120,0))),"")</f>
        <v/>
      </c>
      <c r="J497" s="669" t="str">
        <f t="shared" si="22"/>
        <v/>
      </c>
      <c r="K497" s="670" t="str">
        <f t="shared" si="24"/>
        <v/>
      </c>
      <c r="L497" s="579"/>
      <c r="M497" s="579"/>
      <c r="N497" s="632"/>
      <c r="O497" s="582" t="str">
        <f>IFERROR(VLOOKUP(D497,'Species List'!$D$10:$E$46,2,FALSE)*J497,"")</f>
        <v/>
      </c>
      <c r="P497" s="583" t="str">
        <f>IFERROR(VLOOKUP(D497,'Species List'!$D$51:$E$89,2,FALSE)*J497,"")</f>
        <v/>
      </c>
      <c r="Q497" s="583" t="str">
        <f>IFERROR(VLOOKUP(D497,'Species List'!$D$95:$E$102,2,FALSE)*J497,"")</f>
        <v/>
      </c>
      <c r="R497" s="583" t="str">
        <f>IFERROR(VLOOKUP(D497,'Species List'!$I$10:$J$11,2,FALSE)*J497,"")</f>
        <v/>
      </c>
      <c r="S497" s="584" t="str">
        <f>IFERROR(VLOOKUP(D497,'Species List'!$I$16:$J$61,2,FALSE)*J497,"")</f>
        <v/>
      </c>
      <c r="T497" s="584" t="str">
        <f>IFERROR(VLOOKUP(D497,'Species List'!$I$66:$J$66,2,FALSE)*J497,"")</f>
        <v/>
      </c>
      <c r="U497" s="584" t="str">
        <f>IFERROR(VLOOKUP(D497,'Species List'!$I$71:$J$82,2,FALSE)*J497,"")</f>
        <v/>
      </c>
      <c r="V497" s="585">
        <f t="shared" si="23"/>
        <v>0</v>
      </c>
      <c r="W497" s="534"/>
      <c r="X497" s="534"/>
      <c r="Y497" s="534"/>
      <c r="Z497" s="534"/>
      <c r="AA497" s="534"/>
      <c r="AB497" s="534"/>
      <c r="AC497" s="659" t="str">
        <f>IFERROR(INDEX('3 - Land Summary'!$B$21:$B$120,(MATCH(AD497,'3 - Land Summary'!$C$21:$C$120,0))),"")</f>
        <v/>
      </c>
      <c r="AD497" s="629"/>
      <c r="AE497" s="586"/>
      <c r="AF497" s="587"/>
      <c r="AG497" s="586"/>
    </row>
    <row r="498" spans="2:33" ht="30" customHeight="1" x14ac:dyDescent="0.2">
      <c r="B498" s="668" t="str">
        <f>IFERROR(INDEX('3 - Land Summary'!$B$21:$B$120,(MATCH('4 - Species Breakdown'!$V498,'3 - Land Summary'!$C$21:$C$120,0))),"")</f>
        <v/>
      </c>
      <c r="C498" s="632"/>
      <c r="D498" s="579"/>
      <c r="E498" s="676" t="str">
        <f>IF(OR(COUNTIF('Look Up Data'!$D$149:$D$203,D498),COUNTIF('Look Up Data'!$D$149:$D$203,AE498)),"YES","NO")</f>
        <v>NO</v>
      </c>
      <c r="F498" s="580"/>
      <c r="G498" s="581"/>
      <c r="H498" s="669" t="str">
        <f>IFERROR(INDEX('3 - Land Summary'!$G$21:$G$120,(MATCH(C498,'3 - Land Summary'!$C$21:$C$120,0))),"")</f>
        <v/>
      </c>
      <c r="I498" s="669" t="str">
        <f>IFERROR(INDEX('3 - Land Summary'!$I$21:$I$120,(MATCH(C498,'3 - Land Summary'!$C$21:$C$120,0))),"")</f>
        <v/>
      </c>
      <c r="J498" s="669" t="str">
        <f t="shared" si="22"/>
        <v/>
      </c>
      <c r="K498" s="670" t="str">
        <f t="shared" si="24"/>
        <v/>
      </c>
      <c r="L498" s="579"/>
      <c r="M498" s="579"/>
      <c r="N498" s="632"/>
      <c r="O498" s="582" t="str">
        <f>IFERROR(VLOOKUP(D498,'Species List'!$D$10:$E$46,2,FALSE)*J498,"")</f>
        <v/>
      </c>
      <c r="P498" s="583" t="str">
        <f>IFERROR(VLOOKUP(D498,'Species List'!$D$51:$E$89,2,FALSE)*J498,"")</f>
        <v/>
      </c>
      <c r="Q498" s="583" t="str">
        <f>IFERROR(VLOOKUP(D498,'Species List'!$D$95:$E$102,2,FALSE)*J498,"")</f>
        <v/>
      </c>
      <c r="R498" s="583" t="str">
        <f>IFERROR(VLOOKUP(D498,'Species List'!$I$10:$J$11,2,FALSE)*J498,"")</f>
        <v/>
      </c>
      <c r="S498" s="584" t="str">
        <f>IFERROR(VLOOKUP(D498,'Species List'!$I$16:$J$61,2,FALSE)*J498,"")</f>
        <v/>
      </c>
      <c r="T498" s="584" t="str">
        <f>IFERROR(VLOOKUP(D498,'Species List'!$I$66:$J$66,2,FALSE)*J498,"")</f>
        <v/>
      </c>
      <c r="U498" s="584" t="str">
        <f>IFERROR(VLOOKUP(D498,'Species List'!$I$71:$J$82,2,FALSE)*J498,"")</f>
        <v/>
      </c>
      <c r="V498" s="585">
        <f t="shared" si="23"/>
        <v>0</v>
      </c>
      <c r="W498" s="534"/>
      <c r="X498" s="534"/>
      <c r="Y498" s="534"/>
      <c r="Z498" s="534"/>
      <c r="AA498" s="534"/>
      <c r="AB498" s="534"/>
      <c r="AC498" s="659" t="str">
        <f>IFERROR(INDEX('3 - Land Summary'!$B$21:$B$120,(MATCH(AD498,'3 - Land Summary'!$C$21:$C$120,0))),"")</f>
        <v/>
      </c>
      <c r="AD498" s="629"/>
      <c r="AE498" s="586"/>
      <c r="AF498" s="587"/>
      <c r="AG498" s="586"/>
    </row>
    <row r="499" spans="2:33" ht="30" customHeight="1" x14ac:dyDescent="0.2">
      <c r="B499" s="668" t="str">
        <f>IFERROR(INDEX('3 - Land Summary'!$B$21:$B$120,(MATCH('4 - Species Breakdown'!$V499,'3 - Land Summary'!$C$21:$C$120,0))),"")</f>
        <v/>
      </c>
      <c r="C499" s="632"/>
      <c r="D499" s="579"/>
      <c r="E499" s="676" t="str">
        <f>IF(OR(COUNTIF('Look Up Data'!$D$149:$D$203,D499),COUNTIF('Look Up Data'!$D$149:$D$203,AE499)),"YES","NO")</f>
        <v>NO</v>
      </c>
      <c r="F499" s="580"/>
      <c r="G499" s="581"/>
      <c r="H499" s="669" t="str">
        <f>IFERROR(INDEX('3 - Land Summary'!$G$21:$G$120,(MATCH(C499,'3 - Land Summary'!$C$21:$C$120,0))),"")</f>
        <v/>
      </c>
      <c r="I499" s="669" t="str">
        <f>IFERROR(INDEX('3 - Land Summary'!$I$21:$I$120,(MATCH(C499,'3 - Land Summary'!$C$21:$C$120,0))),"")</f>
        <v/>
      </c>
      <c r="J499" s="669" t="str">
        <f t="shared" si="22"/>
        <v/>
      </c>
      <c r="K499" s="670" t="str">
        <f t="shared" si="24"/>
        <v/>
      </c>
      <c r="L499" s="579"/>
      <c r="M499" s="579"/>
      <c r="N499" s="632"/>
      <c r="O499" s="582" t="str">
        <f>IFERROR(VLOOKUP(D499,'Species List'!$D$10:$E$46,2,FALSE)*J499,"")</f>
        <v/>
      </c>
      <c r="P499" s="583" t="str">
        <f>IFERROR(VLOOKUP(D499,'Species List'!$D$51:$E$89,2,FALSE)*J499,"")</f>
        <v/>
      </c>
      <c r="Q499" s="583" t="str">
        <f>IFERROR(VLOOKUP(D499,'Species List'!$D$95:$E$102,2,FALSE)*J499,"")</f>
        <v/>
      </c>
      <c r="R499" s="583" t="str">
        <f>IFERROR(VLOOKUP(D499,'Species List'!$I$10:$J$11,2,FALSE)*J499,"")</f>
        <v/>
      </c>
      <c r="S499" s="584" t="str">
        <f>IFERROR(VLOOKUP(D499,'Species List'!$I$16:$J$61,2,FALSE)*J499,"")</f>
        <v/>
      </c>
      <c r="T499" s="584" t="str">
        <f>IFERROR(VLOOKUP(D499,'Species List'!$I$66:$J$66,2,FALSE)*J499,"")</f>
        <v/>
      </c>
      <c r="U499" s="584" t="str">
        <f>IFERROR(VLOOKUP(D499,'Species List'!$I$71:$J$82,2,FALSE)*J499,"")</f>
        <v/>
      </c>
      <c r="V499" s="585">
        <f t="shared" si="23"/>
        <v>0</v>
      </c>
      <c r="W499" s="534"/>
      <c r="X499" s="534"/>
      <c r="Y499" s="534"/>
      <c r="Z499" s="534"/>
      <c r="AA499" s="534"/>
      <c r="AB499" s="534"/>
      <c r="AC499" s="659" t="str">
        <f>IFERROR(INDEX('3 - Land Summary'!$B$21:$B$120,(MATCH(AD499,'3 - Land Summary'!$C$21:$C$120,0))),"")</f>
        <v/>
      </c>
      <c r="AD499" s="629"/>
      <c r="AE499" s="586"/>
      <c r="AF499" s="587"/>
      <c r="AG499" s="586"/>
    </row>
    <row r="500" spans="2:33" ht="30" customHeight="1" x14ac:dyDescent="0.2">
      <c r="B500" s="668" t="str">
        <f>IFERROR(INDEX('3 - Land Summary'!$B$21:$B$120,(MATCH('4 - Species Breakdown'!$V500,'3 - Land Summary'!$C$21:$C$120,0))),"")</f>
        <v/>
      </c>
      <c r="C500" s="632"/>
      <c r="D500" s="579"/>
      <c r="E500" s="676" t="str">
        <f>IF(OR(COUNTIF('Look Up Data'!$D$149:$D$203,D500),COUNTIF('Look Up Data'!$D$149:$D$203,AE500)),"YES","NO")</f>
        <v>NO</v>
      </c>
      <c r="F500" s="580"/>
      <c r="G500" s="581"/>
      <c r="H500" s="669" t="str">
        <f>IFERROR(INDEX('3 - Land Summary'!$G$21:$G$120,(MATCH(C500,'3 - Land Summary'!$C$21:$C$120,0))),"")</f>
        <v/>
      </c>
      <c r="I500" s="669" t="str">
        <f>IFERROR(INDEX('3 - Land Summary'!$I$21:$I$120,(MATCH(C500,'3 - Land Summary'!$C$21:$C$120,0))),"")</f>
        <v/>
      </c>
      <c r="J500" s="669" t="str">
        <f t="shared" si="22"/>
        <v/>
      </c>
      <c r="K500" s="670" t="str">
        <f t="shared" si="24"/>
        <v/>
      </c>
      <c r="L500" s="579"/>
      <c r="M500" s="579"/>
      <c r="N500" s="632"/>
      <c r="O500" s="582" t="str">
        <f>IFERROR(VLOOKUP(D500,'Species List'!$D$10:$E$46,2,FALSE)*J500,"")</f>
        <v/>
      </c>
      <c r="P500" s="583" t="str">
        <f>IFERROR(VLOOKUP(D500,'Species List'!$D$51:$E$89,2,FALSE)*J500,"")</f>
        <v/>
      </c>
      <c r="Q500" s="583" t="str">
        <f>IFERROR(VLOOKUP(D500,'Species List'!$D$95:$E$102,2,FALSE)*J500,"")</f>
        <v/>
      </c>
      <c r="R500" s="583" t="str">
        <f>IFERROR(VLOOKUP(D500,'Species List'!$I$10:$J$11,2,FALSE)*J500,"")</f>
        <v/>
      </c>
      <c r="S500" s="584" t="str">
        <f>IFERROR(VLOOKUP(D500,'Species List'!$I$16:$J$61,2,FALSE)*J500,"")</f>
        <v/>
      </c>
      <c r="T500" s="584" t="str">
        <f>IFERROR(VLOOKUP(D500,'Species List'!$I$66:$J$66,2,FALSE)*J500,"")</f>
        <v/>
      </c>
      <c r="U500" s="584" t="str">
        <f>IFERROR(VLOOKUP(D500,'Species List'!$I$71:$J$82,2,FALSE)*J500,"")</f>
        <v/>
      </c>
      <c r="V500" s="585">
        <f t="shared" si="23"/>
        <v>0</v>
      </c>
      <c r="W500" s="534"/>
      <c r="X500" s="534"/>
      <c r="Y500" s="534"/>
      <c r="Z500" s="534"/>
      <c r="AA500" s="534"/>
      <c r="AB500" s="534"/>
      <c r="AC500" s="659" t="str">
        <f>IFERROR(INDEX('3 - Land Summary'!$B$21:$B$120,(MATCH(AD500,'3 - Land Summary'!$C$21:$C$120,0))),"")</f>
        <v/>
      </c>
      <c r="AD500" s="629"/>
      <c r="AE500" s="586"/>
      <c r="AF500" s="587"/>
      <c r="AG500" s="586"/>
    </row>
    <row r="501" spans="2:33" ht="30" customHeight="1" x14ac:dyDescent="0.2">
      <c r="B501" s="668" t="str">
        <f>IFERROR(INDEX('3 - Land Summary'!$B$21:$B$120,(MATCH('4 - Species Breakdown'!$V501,'3 - Land Summary'!$C$21:$C$120,0))),"")</f>
        <v/>
      </c>
      <c r="C501" s="632"/>
      <c r="D501" s="579"/>
      <c r="E501" s="676" t="str">
        <f>IF(OR(COUNTIF('Look Up Data'!$D$149:$D$203,D501),COUNTIF('Look Up Data'!$D$149:$D$203,AE501)),"YES","NO")</f>
        <v>NO</v>
      </c>
      <c r="F501" s="580"/>
      <c r="G501" s="581"/>
      <c r="H501" s="669" t="str">
        <f>IFERROR(INDEX('3 - Land Summary'!$G$21:$G$120,(MATCH(C501,'3 - Land Summary'!$C$21:$C$120,0))),"")</f>
        <v/>
      </c>
      <c r="I501" s="669" t="str">
        <f>IFERROR(INDEX('3 - Land Summary'!$I$21:$I$120,(MATCH(C501,'3 - Land Summary'!$C$21:$C$120,0))),"")</f>
        <v/>
      </c>
      <c r="J501" s="669" t="str">
        <f t="shared" si="22"/>
        <v/>
      </c>
      <c r="K501" s="670" t="str">
        <f t="shared" si="24"/>
        <v/>
      </c>
      <c r="L501" s="579"/>
      <c r="M501" s="579"/>
      <c r="N501" s="632"/>
      <c r="O501" s="582" t="str">
        <f>IFERROR(VLOOKUP(D501,'Species List'!$D$10:$E$46,2,FALSE)*J501,"")</f>
        <v/>
      </c>
      <c r="P501" s="583" t="str">
        <f>IFERROR(VLOOKUP(D501,'Species List'!$D$51:$E$89,2,FALSE)*J501,"")</f>
        <v/>
      </c>
      <c r="Q501" s="583" t="str">
        <f>IFERROR(VLOOKUP(D501,'Species List'!$D$95:$E$102,2,FALSE)*J501,"")</f>
        <v/>
      </c>
      <c r="R501" s="583" t="str">
        <f>IFERROR(VLOOKUP(D501,'Species List'!$I$10:$J$11,2,FALSE)*J501,"")</f>
        <v/>
      </c>
      <c r="S501" s="584" t="str">
        <f>IFERROR(VLOOKUP(D501,'Species List'!$I$16:$J$61,2,FALSE)*J501,"")</f>
        <v/>
      </c>
      <c r="T501" s="584" t="str">
        <f>IFERROR(VLOOKUP(D501,'Species List'!$I$66:$J$66,2,FALSE)*J501,"")</f>
        <v/>
      </c>
      <c r="U501" s="584" t="str">
        <f>IFERROR(VLOOKUP(D501,'Species List'!$I$71:$J$82,2,FALSE)*J501,"")</f>
        <v/>
      </c>
      <c r="V501" s="585">
        <f t="shared" si="23"/>
        <v>0</v>
      </c>
      <c r="W501" s="534"/>
      <c r="X501" s="534"/>
      <c r="Y501" s="534"/>
      <c r="Z501" s="534"/>
      <c r="AA501" s="534"/>
      <c r="AB501" s="534"/>
      <c r="AC501" s="659" t="str">
        <f>IFERROR(INDEX('3 - Land Summary'!$B$21:$B$120,(MATCH(AD501,'3 - Land Summary'!$C$21:$C$120,0))),"")</f>
        <v/>
      </c>
      <c r="AD501" s="629"/>
      <c r="AE501" s="586"/>
      <c r="AF501" s="587"/>
      <c r="AG501" s="586"/>
    </row>
    <row r="502" spans="2:33" ht="30" customHeight="1" x14ac:dyDescent="0.2">
      <c r="B502" s="668" t="str">
        <f>IFERROR(INDEX('3 - Land Summary'!$B$21:$B$120,(MATCH('4 - Species Breakdown'!$V502,'3 - Land Summary'!$C$21:$C$120,0))),"")</f>
        <v/>
      </c>
      <c r="C502" s="632"/>
      <c r="D502" s="579"/>
      <c r="E502" s="676" t="str">
        <f>IF(OR(COUNTIF('Look Up Data'!$D$149:$D$203,D502),COUNTIF('Look Up Data'!$D$149:$D$203,AE502)),"YES","NO")</f>
        <v>NO</v>
      </c>
      <c r="F502" s="580"/>
      <c r="G502" s="581"/>
      <c r="H502" s="669" t="str">
        <f>IFERROR(INDEX('3 - Land Summary'!$G$21:$G$120,(MATCH(C502,'3 - Land Summary'!$C$21:$C$120,0))),"")</f>
        <v/>
      </c>
      <c r="I502" s="669" t="str">
        <f>IFERROR(INDEX('3 - Land Summary'!$I$21:$I$120,(MATCH(C502,'3 - Land Summary'!$C$21:$C$120,0))),"")</f>
        <v/>
      </c>
      <c r="J502" s="669" t="str">
        <f t="shared" si="22"/>
        <v/>
      </c>
      <c r="K502" s="670" t="str">
        <f t="shared" si="24"/>
        <v/>
      </c>
      <c r="L502" s="579"/>
      <c r="M502" s="579"/>
      <c r="N502" s="632"/>
      <c r="O502" s="582" t="str">
        <f>IFERROR(VLOOKUP(D502,'Species List'!$D$10:$E$46,2,FALSE)*J502,"")</f>
        <v/>
      </c>
      <c r="P502" s="583" t="str">
        <f>IFERROR(VLOOKUP(D502,'Species List'!$D$51:$E$89,2,FALSE)*J502,"")</f>
        <v/>
      </c>
      <c r="Q502" s="583" t="str">
        <f>IFERROR(VLOOKUP(D502,'Species List'!$D$95:$E$102,2,FALSE)*J502,"")</f>
        <v/>
      </c>
      <c r="R502" s="583" t="str">
        <f>IFERROR(VLOOKUP(D502,'Species List'!$I$10:$J$11,2,FALSE)*J502,"")</f>
        <v/>
      </c>
      <c r="S502" s="584" t="str">
        <f>IFERROR(VLOOKUP(D502,'Species List'!$I$16:$J$61,2,FALSE)*J502,"")</f>
        <v/>
      </c>
      <c r="T502" s="584" t="str">
        <f>IFERROR(VLOOKUP(D502,'Species List'!$I$66:$J$66,2,FALSE)*J502,"")</f>
        <v/>
      </c>
      <c r="U502" s="584" t="str">
        <f>IFERROR(VLOOKUP(D502,'Species List'!$I$71:$J$82,2,FALSE)*J502,"")</f>
        <v/>
      </c>
      <c r="V502" s="585">
        <f t="shared" si="23"/>
        <v>0</v>
      </c>
      <c r="W502" s="534"/>
      <c r="X502" s="534"/>
      <c r="Y502" s="534"/>
      <c r="Z502" s="534"/>
      <c r="AA502" s="534"/>
      <c r="AB502" s="534"/>
      <c r="AC502" s="659" t="str">
        <f>IFERROR(INDEX('3 - Land Summary'!$B$21:$B$120,(MATCH(AD502,'3 - Land Summary'!$C$21:$C$120,0))),"")</f>
        <v/>
      </c>
      <c r="AD502" s="629"/>
      <c r="AE502" s="586"/>
      <c r="AF502" s="587"/>
      <c r="AG502" s="586"/>
    </row>
    <row r="503" spans="2:33" ht="30" customHeight="1" x14ac:dyDescent="0.2">
      <c r="B503" s="668" t="str">
        <f>IFERROR(INDEX('3 - Land Summary'!$B$21:$B$120,(MATCH('4 - Species Breakdown'!$V503,'3 - Land Summary'!$C$21:$C$120,0))),"")</f>
        <v/>
      </c>
      <c r="C503" s="632"/>
      <c r="D503" s="579"/>
      <c r="E503" s="676" t="str">
        <f>IF(OR(COUNTIF('Look Up Data'!$D$149:$D$203,D503),COUNTIF('Look Up Data'!$D$149:$D$203,AE503)),"YES","NO")</f>
        <v>NO</v>
      </c>
      <c r="F503" s="580"/>
      <c r="G503" s="581"/>
      <c r="H503" s="669" t="str">
        <f>IFERROR(INDEX('3 - Land Summary'!$G$21:$G$120,(MATCH(C503,'3 - Land Summary'!$C$21:$C$120,0))),"")</f>
        <v/>
      </c>
      <c r="I503" s="669" t="str">
        <f>IFERROR(INDEX('3 - Land Summary'!$I$21:$I$120,(MATCH(C503,'3 - Land Summary'!$C$21:$C$120,0))),"")</f>
        <v/>
      </c>
      <c r="J503" s="669" t="str">
        <f t="shared" si="22"/>
        <v/>
      </c>
      <c r="K503" s="670" t="str">
        <f t="shared" si="24"/>
        <v/>
      </c>
      <c r="L503" s="579"/>
      <c r="M503" s="579"/>
      <c r="N503" s="632"/>
      <c r="O503" s="582" t="str">
        <f>IFERROR(VLOOKUP(D503,'Species List'!$D$10:$E$46,2,FALSE)*J503,"")</f>
        <v/>
      </c>
      <c r="P503" s="583" t="str">
        <f>IFERROR(VLOOKUP(D503,'Species List'!$D$51:$E$89,2,FALSE)*J503,"")</f>
        <v/>
      </c>
      <c r="Q503" s="583" t="str">
        <f>IFERROR(VLOOKUP(D503,'Species List'!$D$95:$E$102,2,FALSE)*J503,"")</f>
        <v/>
      </c>
      <c r="R503" s="583" t="str">
        <f>IFERROR(VLOOKUP(D503,'Species List'!$I$10:$J$11,2,FALSE)*J503,"")</f>
        <v/>
      </c>
      <c r="S503" s="584" t="str">
        <f>IFERROR(VLOOKUP(D503,'Species List'!$I$16:$J$61,2,FALSE)*J503,"")</f>
        <v/>
      </c>
      <c r="T503" s="584" t="str">
        <f>IFERROR(VLOOKUP(D503,'Species List'!$I$66:$J$66,2,FALSE)*J503,"")</f>
        <v/>
      </c>
      <c r="U503" s="584" t="str">
        <f>IFERROR(VLOOKUP(D503,'Species List'!$I$71:$J$82,2,FALSE)*J503,"")</f>
        <v/>
      </c>
      <c r="V503" s="585">
        <f t="shared" si="23"/>
        <v>0</v>
      </c>
      <c r="W503" s="534"/>
      <c r="X503" s="534"/>
      <c r="Y503" s="534"/>
      <c r="Z503" s="534"/>
      <c r="AA503" s="534"/>
      <c r="AB503" s="534"/>
      <c r="AC503" s="659" t="str">
        <f>IFERROR(INDEX('3 - Land Summary'!$B$21:$B$120,(MATCH(AD503,'3 - Land Summary'!$C$21:$C$120,0))),"")</f>
        <v/>
      </c>
      <c r="AD503" s="629"/>
      <c r="AE503" s="586"/>
      <c r="AF503" s="587"/>
      <c r="AG503" s="586"/>
    </row>
    <row r="504" spans="2:33" ht="30" customHeight="1" x14ac:dyDescent="0.2">
      <c r="B504" s="668" t="str">
        <f>IFERROR(INDEX('3 - Land Summary'!$B$21:$B$120,(MATCH('4 - Species Breakdown'!$V504,'3 - Land Summary'!$C$21:$C$120,0))),"")</f>
        <v/>
      </c>
      <c r="C504" s="632"/>
      <c r="D504" s="579"/>
      <c r="E504" s="676" t="str">
        <f>IF(OR(COUNTIF('Look Up Data'!$D$149:$D$203,D504),COUNTIF('Look Up Data'!$D$149:$D$203,AE504)),"YES","NO")</f>
        <v>NO</v>
      </c>
      <c r="F504" s="580"/>
      <c r="G504" s="581"/>
      <c r="H504" s="669" t="str">
        <f>IFERROR(INDEX('3 - Land Summary'!$G$21:$G$120,(MATCH(C504,'3 - Land Summary'!$C$21:$C$120,0))),"")</f>
        <v/>
      </c>
      <c r="I504" s="669" t="str">
        <f>IFERROR(INDEX('3 - Land Summary'!$I$21:$I$120,(MATCH(C504,'3 - Land Summary'!$C$21:$C$120,0))),"")</f>
        <v/>
      </c>
      <c r="J504" s="669" t="str">
        <f t="shared" si="22"/>
        <v/>
      </c>
      <c r="K504" s="670" t="str">
        <f t="shared" si="24"/>
        <v/>
      </c>
      <c r="L504" s="579"/>
      <c r="M504" s="579"/>
      <c r="N504" s="632"/>
      <c r="O504" s="582" t="str">
        <f>IFERROR(VLOOKUP(D504,'Species List'!$D$10:$E$46,2,FALSE)*J504,"")</f>
        <v/>
      </c>
      <c r="P504" s="583" t="str">
        <f>IFERROR(VLOOKUP(D504,'Species List'!$D$51:$E$89,2,FALSE)*J504,"")</f>
        <v/>
      </c>
      <c r="Q504" s="583" t="str">
        <f>IFERROR(VLOOKUP(D504,'Species List'!$D$95:$E$102,2,FALSE)*J504,"")</f>
        <v/>
      </c>
      <c r="R504" s="583" t="str">
        <f>IFERROR(VLOOKUP(D504,'Species List'!$I$10:$J$11,2,FALSE)*J504,"")</f>
        <v/>
      </c>
      <c r="S504" s="584" t="str">
        <f>IFERROR(VLOOKUP(D504,'Species List'!$I$16:$J$61,2,FALSE)*J504,"")</f>
        <v/>
      </c>
      <c r="T504" s="584" t="str">
        <f>IFERROR(VLOOKUP(D504,'Species List'!$I$66:$J$66,2,FALSE)*J504,"")</f>
        <v/>
      </c>
      <c r="U504" s="584" t="str">
        <f>IFERROR(VLOOKUP(D504,'Species List'!$I$71:$J$82,2,FALSE)*J504,"")</f>
        <v/>
      </c>
      <c r="V504" s="585">
        <f t="shared" si="23"/>
        <v>0</v>
      </c>
      <c r="W504" s="534"/>
      <c r="X504" s="534"/>
      <c r="Y504" s="534"/>
      <c r="Z504" s="534"/>
      <c r="AA504" s="534"/>
      <c r="AB504" s="534"/>
      <c r="AC504" s="659" t="str">
        <f>IFERROR(INDEX('3 - Land Summary'!$B$21:$B$120,(MATCH(AD504,'3 - Land Summary'!$C$21:$C$120,0))),"")</f>
        <v/>
      </c>
      <c r="AD504" s="629"/>
      <c r="AE504" s="586"/>
      <c r="AF504" s="587"/>
      <c r="AG504" s="586"/>
    </row>
    <row r="505" spans="2:33" ht="30" customHeight="1" x14ac:dyDescent="0.2">
      <c r="B505" s="668" t="str">
        <f>IFERROR(INDEX('3 - Land Summary'!$B$21:$B$120,(MATCH('4 - Species Breakdown'!$V505,'3 - Land Summary'!$C$21:$C$120,0))),"")</f>
        <v/>
      </c>
      <c r="C505" s="632"/>
      <c r="D505" s="579"/>
      <c r="E505" s="676" t="str">
        <f>IF(OR(COUNTIF('Look Up Data'!$D$149:$D$203,D505),COUNTIF('Look Up Data'!$D$149:$D$203,AE505)),"YES","NO")</f>
        <v>NO</v>
      </c>
      <c r="F505" s="580"/>
      <c r="G505" s="581"/>
      <c r="H505" s="669" t="str">
        <f>IFERROR(INDEX('3 - Land Summary'!$G$21:$G$120,(MATCH(C505,'3 - Land Summary'!$C$21:$C$120,0))),"")</f>
        <v/>
      </c>
      <c r="I505" s="669" t="str">
        <f>IFERROR(INDEX('3 - Land Summary'!$I$21:$I$120,(MATCH(C505,'3 - Land Summary'!$C$21:$C$120,0))),"")</f>
        <v/>
      </c>
      <c r="J505" s="669" t="str">
        <f t="shared" si="22"/>
        <v/>
      </c>
      <c r="K505" s="670" t="str">
        <f t="shared" si="24"/>
        <v/>
      </c>
      <c r="L505" s="579"/>
      <c r="M505" s="579"/>
      <c r="N505" s="632"/>
      <c r="O505" s="582" t="str">
        <f>IFERROR(VLOOKUP(D505,'Species List'!$D$10:$E$46,2,FALSE)*J505,"")</f>
        <v/>
      </c>
      <c r="P505" s="583" t="str">
        <f>IFERROR(VLOOKUP(D505,'Species List'!$D$51:$E$89,2,FALSE)*J505,"")</f>
        <v/>
      </c>
      <c r="Q505" s="583" t="str">
        <f>IFERROR(VLOOKUP(D505,'Species List'!$D$95:$E$102,2,FALSE)*J505,"")</f>
        <v/>
      </c>
      <c r="R505" s="583" t="str">
        <f>IFERROR(VLOOKUP(D505,'Species List'!$I$10:$J$11,2,FALSE)*J505,"")</f>
        <v/>
      </c>
      <c r="S505" s="584" t="str">
        <f>IFERROR(VLOOKUP(D505,'Species List'!$I$16:$J$61,2,FALSE)*J505,"")</f>
        <v/>
      </c>
      <c r="T505" s="584" t="str">
        <f>IFERROR(VLOOKUP(D505,'Species List'!$I$66:$J$66,2,FALSE)*J505,"")</f>
        <v/>
      </c>
      <c r="U505" s="584" t="str">
        <f>IFERROR(VLOOKUP(D505,'Species List'!$I$71:$J$82,2,FALSE)*J505,"")</f>
        <v/>
      </c>
      <c r="V505" s="585">
        <f t="shared" si="23"/>
        <v>0</v>
      </c>
      <c r="W505" s="534"/>
      <c r="X505" s="534"/>
      <c r="Y505" s="534"/>
      <c r="Z505" s="534"/>
      <c r="AA505" s="534"/>
      <c r="AB505" s="534"/>
      <c r="AC505" s="659" t="str">
        <f>IFERROR(INDEX('3 - Land Summary'!$B$21:$B$120,(MATCH(AD505,'3 - Land Summary'!$C$21:$C$120,0))),"")</f>
        <v/>
      </c>
      <c r="AD505" s="629"/>
      <c r="AE505" s="586"/>
      <c r="AF505" s="587"/>
      <c r="AG505" s="586"/>
    </row>
    <row r="506" spans="2:33" ht="30" customHeight="1" x14ac:dyDescent="0.2">
      <c r="B506" s="668" t="str">
        <f>IFERROR(INDEX('3 - Land Summary'!$B$21:$B$120,(MATCH('4 - Species Breakdown'!$V506,'3 - Land Summary'!$C$21:$C$120,0))),"")</f>
        <v/>
      </c>
      <c r="C506" s="632"/>
      <c r="D506" s="579"/>
      <c r="E506" s="676" t="str">
        <f>IF(OR(COUNTIF('Look Up Data'!$D$149:$D$203,D506),COUNTIF('Look Up Data'!$D$149:$D$203,AE506)),"YES","NO")</f>
        <v>NO</v>
      </c>
      <c r="F506" s="580"/>
      <c r="G506" s="581"/>
      <c r="H506" s="669" t="str">
        <f>IFERROR(INDEX('3 - Land Summary'!$G$21:$G$120,(MATCH(C506,'3 - Land Summary'!$C$21:$C$120,0))),"")</f>
        <v/>
      </c>
      <c r="I506" s="669" t="str">
        <f>IFERROR(INDEX('3 - Land Summary'!$I$21:$I$120,(MATCH(C506,'3 - Land Summary'!$C$21:$C$120,0))),"")</f>
        <v/>
      </c>
      <c r="J506" s="669" t="str">
        <f t="shared" si="22"/>
        <v/>
      </c>
      <c r="K506" s="670" t="str">
        <f t="shared" si="24"/>
        <v/>
      </c>
      <c r="L506" s="579"/>
      <c r="M506" s="579"/>
      <c r="N506" s="632"/>
      <c r="O506" s="582" t="str">
        <f>IFERROR(VLOOKUP(D506,'Species List'!$D$10:$E$46,2,FALSE)*J506,"")</f>
        <v/>
      </c>
      <c r="P506" s="583" t="str">
        <f>IFERROR(VLOOKUP(D506,'Species List'!$D$51:$E$89,2,FALSE)*J506,"")</f>
        <v/>
      </c>
      <c r="Q506" s="583" t="str">
        <f>IFERROR(VLOOKUP(D506,'Species List'!$D$95:$E$102,2,FALSE)*J506,"")</f>
        <v/>
      </c>
      <c r="R506" s="583" t="str">
        <f>IFERROR(VLOOKUP(D506,'Species List'!$I$10:$J$11,2,FALSE)*J506,"")</f>
        <v/>
      </c>
      <c r="S506" s="584" t="str">
        <f>IFERROR(VLOOKUP(D506,'Species List'!$I$16:$J$61,2,FALSE)*J506,"")</f>
        <v/>
      </c>
      <c r="T506" s="584" t="str">
        <f>IFERROR(VLOOKUP(D506,'Species List'!$I$66:$J$66,2,FALSE)*J506,"")</f>
        <v/>
      </c>
      <c r="U506" s="584" t="str">
        <f>IFERROR(VLOOKUP(D506,'Species List'!$I$71:$J$82,2,FALSE)*J506,"")</f>
        <v/>
      </c>
      <c r="V506" s="585">
        <f t="shared" si="23"/>
        <v>0</v>
      </c>
      <c r="W506" s="534"/>
      <c r="X506" s="534"/>
      <c r="Y506" s="534"/>
      <c r="Z506" s="534"/>
      <c r="AA506" s="534"/>
      <c r="AB506" s="534"/>
      <c r="AC506" s="659" t="str">
        <f>IFERROR(INDEX('3 - Land Summary'!$B$21:$B$120,(MATCH(AD506,'3 - Land Summary'!$C$21:$C$120,0))),"")</f>
        <v/>
      </c>
      <c r="AD506" s="629"/>
      <c r="AE506" s="586"/>
      <c r="AF506" s="587"/>
      <c r="AG506" s="586"/>
    </row>
    <row r="507" spans="2:33" ht="30" customHeight="1" x14ac:dyDescent="0.2">
      <c r="B507" s="668" t="str">
        <f>IFERROR(INDEX('3 - Land Summary'!$B$21:$B$120,(MATCH('4 - Species Breakdown'!$V507,'3 - Land Summary'!$C$21:$C$120,0))),"")</f>
        <v/>
      </c>
      <c r="C507" s="632"/>
      <c r="D507" s="579"/>
      <c r="E507" s="676" t="str">
        <f>IF(OR(COUNTIF('Look Up Data'!$D$149:$D$203,D507),COUNTIF('Look Up Data'!$D$149:$D$203,AE507)),"YES","NO")</f>
        <v>NO</v>
      </c>
      <c r="F507" s="580"/>
      <c r="G507" s="581"/>
      <c r="H507" s="669" t="str">
        <f>IFERROR(INDEX('3 - Land Summary'!$G$21:$G$120,(MATCH(C507,'3 - Land Summary'!$C$21:$C$120,0))),"")</f>
        <v/>
      </c>
      <c r="I507" s="669" t="str">
        <f>IFERROR(INDEX('3 - Land Summary'!$I$21:$I$120,(MATCH(C507,'3 - Land Summary'!$C$21:$C$120,0))),"")</f>
        <v/>
      </c>
      <c r="J507" s="669" t="str">
        <f t="shared" si="22"/>
        <v/>
      </c>
      <c r="K507" s="670" t="str">
        <f t="shared" si="24"/>
        <v/>
      </c>
      <c r="L507" s="579"/>
      <c r="M507" s="579"/>
      <c r="N507" s="632"/>
      <c r="O507" s="582" t="str">
        <f>IFERROR(VLOOKUP(D507,'Species List'!$D$10:$E$46,2,FALSE)*J507,"")</f>
        <v/>
      </c>
      <c r="P507" s="583" t="str">
        <f>IFERROR(VLOOKUP(D507,'Species List'!$D$51:$E$89,2,FALSE)*J507,"")</f>
        <v/>
      </c>
      <c r="Q507" s="583" t="str">
        <f>IFERROR(VLOOKUP(D507,'Species List'!$D$95:$E$102,2,FALSE)*J507,"")</f>
        <v/>
      </c>
      <c r="R507" s="583" t="str">
        <f>IFERROR(VLOOKUP(D507,'Species List'!$I$10:$J$11,2,FALSE)*J507,"")</f>
        <v/>
      </c>
      <c r="S507" s="584" t="str">
        <f>IFERROR(VLOOKUP(D507,'Species List'!$I$16:$J$61,2,FALSE)*J507,"")</f>
        <v/>
      </c>
      <c r="T507" s="584" t="str">
        <f>IFERROR(VLOOKUP(D507,'Species List'!$I$66:$J$66,2,FALSE)*J507,"")</f>
        <v/>
      </c>
      <c r="U507" s="584" t="str">
        <f>IFERROR(VLOOKUP(D507,'Species List'!$I$71:$J$82,2,FALSE)*J507,"")</f>
        <v/>
      </c>
      <c r="V507" s="585">
        <f t="shared" si="23"/>
        <v>0</v>
      </c>
      <c r="W507" s="534"/>
      <c r="X507" s="534"/>
      <c r="Y507" s="534"/>
      <c r="Z507" s="534"/>
      <c r="AA507" s="534"/>
      <c r="AB507" s="534"/>
      <c r="AC507" s="659" t="str">
        <f>IFERROR(INDEX('3 - Land Summary'!$B$21:$B$120,(MATCH(AD507,'3 - Land Summary'!$C$21:$C$120,0))),"")</f>
        <v/>
      </c>
      <c r="AD507" s="629"/>
      <c r="AE507" s="586"/>
      <c r="AF507" s="587"/>
      <c r="AG507" s="586"/>
    </row>
    <row r="508" spans="2:33" ht="30" customHeight="1" x14ac:dyDescent="0.2">
      <c r="B508" s="668" t="str">
        <f>IFERROR(INDEX('3 - Land Summary'!$B$21:$B$120,(MATCH('4 - Species Breakdown'!$V508,'3 - Land Summary'!$C$21:$C$120,0))),"")</f>
        <v/>
      </c>
      <c r="C508" s="632"/>
      <c r="D508" s="579"/>
      <c r="E508" s="676" t="str">
        <f>IF(OR(COUNTIF('Look Up Data'!$D$149:$D$203,D508),COUNTIF('Look Up Data'!$D$149:$D$203,AE508)),"YES","NO")</f>
        <v>NO</v>
      </c>
      <c r="F508" s="580"/>
      <c r="G508" s="581"/>
      <c r="H508" s="669" t="str">
        <f>IFERROR(INDEX('3 - Land Summary'!$G$21:$G$120,(MATCH(C508,'3 - Land Summary'!$C$21:$C$120,0))),"")</f>
        <v/>
      </c>
      <c r="I508" s="669" t="str">
        <f>IFERROR(INDEX('3 - Land Summary'!$I$21:$I$120,(MATCH(C508,'3 - Land Summary'!$C$21:$C$120,0))),"")</f>
        <v/>
      </c>
      <c r="J508" s="669" t="str">
        <f t="shared" si="22"/>
        <v/>
      </c>
      <c r="K508" s="670" t="str">
        <f t="shared" si="24"/>
        <v/>
      </c>
      <c r="L508" s="579"/>
      <c r="M508" s="579"/>
      <c r="N508" s="632"/>
      <c r="O508" s="582" t="str">
        <f>IFERROR(VLOOKUP(D508,'Species List'!$D$10:$E$46,2,FALSE)*J508,"")</f>
        <v/>
      </c>
      <c r="P508" s="583" t="str">
        <f>IFERROR(VLOOKUP(D508,'Species List'!$D$51:$E$89,2,FALSE)*J508,"")</f>
        <v/>
      </c>
      <c r="Q508" s="583" t="str">
        <f>IFERROR(VLOOKUP(D508,'Species List'!$D$95:$E$102,2,FALSE)*J508,"")</f>
        <v/>
      </c>
      <c r="R508" s="583" t="str">
        <f>IFERROR(VLOOKUP(D508,'Species List'!$I$10:$J$11,2,FALSE)*J508,"")</f>
        <v/>
      </c>
      <c r="S508" s="584" t="str">
        <f>IFERROR(VLOOKUP(D508,'Species List'!$I$16:$J$61,2,FALSE)*J508,"")</f>
        <v/>
      </c>
      <c r="T508" s="584" t="str">
        <f>IFERROR(VLOOKUP(D508,'Species List'!$I$66:$J$66,2,FALSE)*J508,"")</f>
        <v/>
      </c>
      <c r="U508" s="584" t="str">
        <f>IFERROR(VLOOKUP(D508,'Species List'!$I$71:$J$82,2,FALSE)*J508,"")</f>
        <v/>
      </c>
      <c r="V508" s="585">
        <f t="shared" si="23"/>
        <v>0</v>
      </c>
      <c r="W508" s="534"/>
      <c r="X508" s="534"/>
      <c r="Y508" s="534"/>
      <c r="Z508" s="534"/>
      <c r="AA508" s="534"/>
      <c r="AB508" s="534"/>
      <c r="AC508" s="659" t="str">
        <f>IFERROR(INDEX('3 - Land Summary'!$B$21:$B$120,(MATCH(AD508,'3 - Land Summary'!$C$21:$C$120,0))),"")</f>
        <v/>
      </c>
      <c r="AD508" s="629"/>
      <c r="AE508" s="586"/>
      <c r="AF508" s="587"/>
      <c r="AG508" s="586"/>
    </row>
    <row r="509" spans="2:33" ht="30" customHeight="1" x14ac:dyDescent="0.2">
      <c r="B509" s="668" t="str">
        <f>IFERROR(INDEX('3 - Land Summary'!$B$21:$B$120,(MATCH('4 - Species Breakdown'!$V509,'3 - Land Summary'!$C$21:$C$120,0))),"")</f>
        <v/>
      </c>
      <c r="C509" s="632"/>
      <c r="D509" s="579"/>
      <c r="E509" s="676" t="str">
        <f>IF(OR(COUNTIF('Look Up Data'!$D$149:$D$203,D509),COUNTIF('Look Up Data'!$D$149:$D$203,AE509)),"YES","NO")</f>
        <v>NO</v>
      </c>
      <c r="F509" s="580"/>
      <c r="G509" s="581"/>
      <c r="H509" s="669" t="str">
        <f>IFERROR(INDEX('3 - Land Summary'!$G$21:$G$120,(MATCH(C509,'3 - Land Summary'!$C$21:$C$120,0))),"")</f>
        <v/>
      </c>
      <c r="I509" s="669" t="str">
        <f>IFERROR(INDEX('3 - Land Summary'!$I$21:$I$120,(MATCH(C509,'3 - Land Summary'!$C$21:$C$120,0))),"")</f>
        <v/>
      </c>
      <c r="J509" s="669" t="str">
        <f t="shared" si="22"/>
        <v/>
      </c>
      <c r="K509" s="670" t="str">
        <f t="shared" si="24"/>
        <v/>
      </c>
      <c r="L509" s="579"/>
      <c r="M509" s="579"/>
      <c r="N509" s="632"/>
      <c r="O509" s="582" t="str">
        <f>IFERROR(VLOOKUP(D509,'Species List'!$D$10:$E$46,2,FALSE)*J509,"")</f>
        <v/>
      </c>
      <c r="P509" s="583" t="str">
        <f>IFERROR(VLOOKUP(D509,'Species List'!$D$51:$E$89,2,FALSE)*J509,"")</f>
        <v/>
      </c>
      <c r="Q509" s="583" t="str">
        <f>IFERROR(VLOOKUP(D509,'Species List'!$D$95:$E$102,2,FALSE)*J509,"")</f>
        <v/>
      </c>
      <c r="R509" s="583" t="str">
        <f>IFERROR(VLOOKUP(D509,'Species List'!$I$10:$J$11,2,FALSE)*J509,"")</f>
        <v/>
      </c>
      <c r="S509" s="584" t="str">
        <f>IFERROR(VLOOKUP(D509,'Species List'!$I$16:$J$61,2,FALSE)*J509,"")</f>
        <v/>
      </c>
      <c r="T509" s="584" t="str">
        <f>IFERROR(VLOOKUP(D509,'Species List'!$I$66:$J$66,2,FALSE)*J509,"")</f>
        <v/>
      </c>
      <c r="U509" s="584" t="str">
        <f>IFERROR(VLOOKUP(D509,'Species List'!$I$71:$J$82,2,FALSE)*J509,"")</f>
        <v/>
      </c>
      <c r="V509" s="585">
        <f t="shared" si="23"/>
        <v>0</v>
      </c>
      <c r="W509" s="534"/>
      <c r="X509" s="534"/>
      <c r="Y509" s="534"/>
      <c r="Z509" s="534"/>
      <c r="AA509" s="534"/>
      <c r="AB509" s="534"/>
      <c r="AC509" s="659" t="str">
        <f>IFERROR(INDEX('3 - Land Summary'!$B$21:$B$120,(MATCH(AD509,'3 - Land Summary'!$C$21:$C$120,0))),"")</f>
        <v/>
      </c>
      <c r="AD509" s="629"/>
      <c r="AE509" s="586"/>
      <c r="AF509" s="587"/>
      <c r="AG509" s="586"/>
    </row>
    <row r="510" spans="2:33" ht="30" customHeight="1" x14ac:dyDescent="0.2">
      <c r="B510" s="668" t="str">
        <f>IFERROR(INDEX('3 - Land Summary'!$B$21:$B$120,(MATCH('4 - Species Breakdown'!$V510,'3 - Land Summary'!$C$21:$C$120,0))),"")</f>
        <v/>
      </c>
      <c r="C510" s="632"/>
      <c r="D510" s="579"/>
      <c r="E510" s="676" t="str">
        <f>IF(OR(COUNTIF('Look Up Data'!$D$149:$D$203,D510),COUNTIF('Look Up Data'!$D$149:$D$203,AE510)),"YES","NO")</f>
        <v>NO</v>
      </c>
      <c r="F510" s="580"/>
      <c r="G510" s="581"/>
      <c r="H510" s="669" t="str">
        <f>IFERROR(INDEX('3 - Land Summary'!$G$21:$G$120,(MATCH(C510,'3 - Land Summary'!$C$21:$C$120,0))),"")</f>
        <v/>
      </c>
      <c r="I510" s="669" t="str">
        <f>IFERROR(INDEX('3 - Land Summary'!$I$21:$I$120,(MATCH(C510,'3 - Land Summary'!$C$21:$C$120,0))),"")</f>
        <v/>
      </c>
      <c r="J510" s="669" t="str">
        <f t="shared" si="22"/>
        <v/>
      </c>
      <c r="K510" s="670" t="str">
        <f t="shared" si="24"/>
        <v/>
      </c>
      <c r="L510" s="579"/>
      <c r="M510" s="579"/>
      <c r="N510" s="632"/>
      <c r="O510" s="582" t="str">
        <f>IFERROR(VLOOKUP(D510,'Species List'!$D$10:$E$46,2,FALSE)*J510,"")</f>
        <v/>
      </c>
      <c r="P510" s="583" t="str">
        <f>IFERROR(VLOOKUP(D510,'Species List'!$D$51:$E$89,2,FALSE)*J510,"")</f>
        <v/>
      </c>
      <c r="Q510" s="583" t="str">
        <f>IFERROR(VLOOKUP(D510,'Species List'!$D$95:$E$102,2,FALSE)*J510,"")</f>
        <v/>
      </c>
      <c r="R510" s="583" t="str">
        <f>IFERROR(VLOOKUP(D510,'Species List'!$I$10:$J$11,2,FALSE)*J510,"")</f>
        <v/>
      </c>
      <c r="S510" s="584" t="str">
        <f>IFERROR(VLOOKUP(D510,'Species List'!$I$16:$J$61,2,FALSE)*J510,"")</f>
        <v/>
      </c>
      <c r="T510" s="584" t="str">
        <f>IFERROR(VLOOKUP(D510,'Species List'!$I$66:$J$66,2,FALSE)*J510,"")</f>
        <v/>
      </c>
      <c r="U510" s="584" t="str">
        <f>IFERROR(VLOOKUP(D510,'Species List'!$I$71:$J$82,2,FALSE)*J510,"")</f>
        <v/>
      </c>
      <c r="V510" s="585">
        <f t="shared" si="23"/>
        <v>0</v>
      </c>
      <c r="W510" s="534"/>
      <c r="X510" s="534"/>
      <c r="Y510" s="534"/>
      <c r="Z510" s="534"/>
      <c r="AA510" s="534"/>
      <c r="AB510" s="534"/>
      <c r="AC510" s="659" t="str">
        <f>IFERROR(INDEX('3 - Land Summary'!$B$21:$B$120,(MATCH(AD510,'3 - Land Summary'!$C$21:$C$120,0))),"")</f>
        <v/>
      </c>
      <c r="AD510" s="629"/>
      <c r="AE510" s="586"/>
      <c r="AF510" s="587"/>
      <c r="AG510" s="586"/>
    </row>
    <row r="511" spans="2:33" ht="30" customHeight="1" x14ac:dyDescent="0.2">
      <c r="B511" s="668" t="str">
        <f>IFERROR(INDEX('3 - Land Summary'!$B$21:$B$120,(MATCH('4 - Species Breakdown'!$V511,'3 - Land Summary'!$C$21:$C$120,0))),"")</f>
        <v/>
      </c>
      <c r="C511" s="632"/>
      <c r="D511" s="579"/>
      <c r="E511" s="676" t="str">
        <f>IF(OR(COUNTIF('Look Up Data'!$D$149:$D$203,D511),COUNTIF('Look Up Data'!$D$149:$D$203,AE511)),"YES","NO")</f>
        <v>NO</v>
      </c>
      <c r="F511" s="580"/>
      <c r="G511" s="581"/>
      <c r="H511" s="669" t="str">
        <f>IFERROR(INDEX('3 - Land Summary'!$G$21:$G$120,(MATCH(C511,'3 - Land Summary'!$C$21:$C$120,0))),"")</f>
        <v/>
      </c>
      <c r="I511" s="669" t="str">
        <f>IFERROR(INDEX('3 - Land Summary'!$I$21:$I$120,(MATCH(C511,'3 - Land Summary'!$C$21:$C$120,0))),"")</f>
        <v/>
      </c>
      <c r="J511" s="669" t="str">
        <f t="shared" si="22"/>
        <v/>
      </c>
      <c r="K511" s="670" t="str">
        <f t="shared" si="24"/>
        <v/>
      </c>
      <c r="L511" s="579"/>
      <c r="M511" s="579"/>
      <c r="N511" s="632"/>
      <c r="O511" s="582" t="str">
        <f>IFERROR(VLOOKUP(D511,'Species List'!$D$10:$E$46,2,FALSE)*J511,"")</f>
        <v/>
      </c>
      <c r="P511" s="583" t="str">
        <f>IFERROR(VLOOKUP(D511,'Species List'!$D$51:$E$89,2,FALSE)*J511,"")</f>
        <v/>
      </c>
      <c r="Q511" s="583" t="str">
        <f>IFERROR(VLOOKUP(D511,'Species List'!$D$95:$E$102,2,FALSE)*J511,"")</f>
        <v/>
      </c>
      <c r="R511" s="583" t="str">
        <f>IFERROR(VLOOKUP(D511,'Species List'!$I$10:$J$11,2,FALSE)*J511,"")</f>
        <v/>
      </c>
      <c r="S511" s="584" t="str">
        <f>IFERROR(VLOOKUP(D511,'Species List'!$I$16:$J$61,2,FALSE)*J511,"")</f>
        <v/>
      </c>
      <c r="T511" s="584" t="str">
        <f>IFERROR(VLOOKUP(D511,'Species List'!$I$66:$J$66,2,FALSE)*J511,"")</f>
        <v/>
      </c>
      <c r="U511" s="584" t="str">
        <f>IFERROR(VLOOKUP(D511,'Species List'!$I$71:$J$82,2,FALSE)*J511,"")</f>
        <v/>
      </c>
      <c r="V511" s="585">
        <f t="shared" si="23"/>
        <v>0</v>
      </c>
      <c r="W511" s="534"/>
      <c r="X511" s="534"/>
      <c r="Y511" s="534"/>
      <c r="Z511" s="534"/>
      <c r="AA511" s="534"/>
      <c r="AB511" s="534"/>
      <c r="AC511" s="659" t="str">
        <f>IFERROR(INDEX('3 - Land Summary'!$B$21:$B$120,(MATCH(AD511,'3 - Land Summary'!$C$21:$C$120,0))),"")</f>
        <v/>
      </c>
      <c r="AD511" s="629"/>
      <c r="AE511" s="586"/>
      <c r="AF511" s="587"/>
      <c r="AG511" s="586"/>
    </row>
    <row r="512" spans="2:33" ht="30" customHeight="1" x14ac:dyDescent="0.2">
      <c r="B512" s="668" t="str">
        <f>IFERROR(INDEX('3 - Land Summary'!$B$21:$B$120,(MATCH('4 - Species Breakdown'!$V512,'3 - Land Summary'!$C$21:$C$120,0))),"")</f>
        <v/>
      </c>
      <c r="C512" s="632"/>
      <c r="D512" s="579"/>
      <c r="E512" s="676" t="str">
        <f>IF(OR(COUNTIF('Look Up Data'!$D$149:$D$203,D512),COUNTIF('Look Up Data'!$D$149:$D$203,AE512)),"YES","NO")</f>
        <v>NO</v>
      </c>
      <c r="F512" s="580"/>
      <c r="G512" s="581"/>
      <c r="H512" s="669" t="str">
        <f>IFERROR(INDEX('3 - Land Summary'!$G$21:$G$120,(MATCH(C512,'3 - Land Summary'!$C$21:$C$120,0))),"")</f>
        <v/>
      </c>
      <c r="I512" s="669" t="str">
        <f>IFERROR(INDEX('3 - Land Summary'!$I$21:$I$120,(MATCH(C512,'3 - Land Summary'!$C$21:$C$120,0))),"")</f>
        <v/>
      </c>
      <c r="J512" s="669" t="str">
        <f t="shared" si="22"/>
        <v/>
      </c>
      <c r="K512" s="670" t="str">
        <f t="shared" si="24"/>
        <v/>
      </c>
      <c r="L512" s="579"/>
      <c r="M512" s="579"/>
      <c r="N512" s="632"/>
      <c r="O512" s="582" t="str">
        <f>IFERROR(VLOOKUP(D512,'Species List'!$D$10:$E$46,2,FALSE)*J512,"")</f>
        <v/>
      </c>
      <c r="P512" s="583" t="str">
        <f>IFERROR(VLOOKUP(D512,'Species List'!$D$51:$E$89,2,FALSE)*J512,"")</f>
        <v/>
      </c>
      <c r="Q512" s="583" t="str">
        <f>IFERROR(VLOOKUP(D512,'Species List'!$D$95:$E$102,2,FALSE)*J512,"")</f>
        <v/>
      </c>
      <c r="R512" s="583" t="str">
        <f>IFERROR(VLOOKUP(D512,'Species List'!$I$10:$J$11,2,FALSE)*J512,"")</f>
        <v/>
      </c>
      <c r="S512" s="584" t="str">
        <f>IFERROR(VLOOKUP(D512,'Species List'!$I$16:$J$61,2,FALSE)*J512,"")</f>
        <v/>
      </c>
      <c r="T512" s="584" t="str">
        <f>IFERROR(VLOOKUP(D512,'Species List'!$I$66:$J$66,2,FALSE)*J512,"")</f>
        <v/>
      </c>
      <c r="U512" s="584" t="str">
        <f>IFERROR(VLOOKUP(D512,'Species List'!$I$71:$J$82,2,FALSE)*J512,"")</f>
        <v/>
      </c>
      <c r="V512" s="585">
        <f t="shared" si="23"/>
        <v>0</v>
      </c>
      <c r="W512" s="534"/>
      <c r="X512" s="534"/>
      <c r="Y512" s="534"/>
      <c r="Z512" s="534"/>
      <c r="AA512" s="534"/>
      <c r="AB512" s="534"/>
      <c r="AC512" s="659" t="str">
        <f>IFERROR(INDEX('3 - Land Summary'!$B$21:$B$120,(MATCH(AD512,'3 - Land Summary'!$C$21:$C$120,0))),"")</f>
        <v/>
      </c>
      <c r="AD512" s="629"/>
      <c r="AE512" s="586"/>
      <c r="AF512" s="587"/>
      <c r="AG512" s="586"/>
    </row>
    <row r="513" spans="2:33" ht="30" customHeight="1" x14ac:dyDescent="0.2">
      <c r="B513" s="668" t="str">
        <f>IFERROR(INDEX('3 - Land Summary'!$B$21:$B$120,(MATCH('4 - Species Breakdown'!$V513,'3 - Land Summary'!$C$21:$C$120,0))),"")</f>
        <v/>
      </c>
      <c r="C513" s="632"/>
      <c r="D513" s="579"/>
      <c r="E513" s="676" t="str">
        <f>IF(OR(COUNTIF('Look Up Data'!$D$149:$D$203,D513),COUNTIF('Look Up Data'!$D$149:$D$203,AE513)),"YES","NO")</f>
        <v>NO</v>
      </c>
      <c r="F513" s="580"/>
      <c r="G513" s="581"/>
      <c r="H513" s="669" t="str">
        <f>IFERROR(INDEX('3 - Land Summary'!$G$21:$G$120,(MATCH(C513,'3 - Land Summary'!$C$21:$C$120,0))),"")</f>
        <v/>
      </c>
      <c r="I513" s="669" t="str">
        <f>IFERROR(INDEX('3 - Land Summary'!$I$21:$I$120,(MATCH(C513,'3 - Land Summary'!$C$21:$C$120,0))),"")</f>
        <v/>
      </c>
      <c r="J513" s="669" t="str">
        <f t="shared" si="22"/>
        <v/>
      </c>
      <c r="K513" s="670" t="str">
        <f t="shared" si="24"/>
        <v/>
      </c>
      <c r="L513" s="579"/>
      <c r="M513" s="579"/>
      <c r="N513" s="632"/>
      <c r="O513" s="582" t="str">
        <f>IFERROR(VLOOKUP(D513,'Species List'!$D$10:$E$46,2,FALSE)*J513,"")</f>
        <v/>
      </c>
      <c r="P513" s="583" t="str">
        <f>IFERROR(VLOOKUP(D513,'Species List'!$D$51:$E$89,2,FALSE)*J513,"")</f>
        <v/>
      </c>
      <c r="Q513" s="583" t="str">
        <f>IFERROR(VLOOKUP(D513,'Species List'!$D$95:$E$102,2,FALSE)*J513,"")</f>
        <v/>
      </c>
      <c r="R513" s="583" t="str">
        <f>IFERROR(VLOOKUP(D513,'Species List'!$I$10:$J$11,2,FALSE)*J513,"")</f>
        <v/>
      </c>
      <c r="S513" s="584" t="str">
        <f>IFERROR(VLOOKUP(D513,'Species List'!$I$16:$J$61,2,FALSE)*J513,"")</f>
        <v/>
      </c>
      <c r="T513" s="584" t="str">
        <f>IFERROR(VLOOKUP(D513,'Species List'!$I$66:$J$66,2,FALSE)*J513,"")</f>
        <v/>
      </c>
      <c r="U513" s="584" t="str">
        <f>IFERROR(VLOOKUP(D513,'Species List'!$I$71:$J$82,2,FALSE)*J513,"")</f>
        <v/>
      </c>
      <c r="V513" s="585">
        <f t="shared" si="23"/>
        <v>0</v>
      </c>
      <c r="W513" s="534"/>
      <c r="X513" s="534"/>
      <c r="Y513" s="534"/>
      <c r="Z513" s="534"/>
      <c r="AA513" s="534"/>
      <c r="AB513" s="534"/>
      <c r="AC513" s="659" t="str">
        <f>IFERROR(INDEX('3 - Land Summary'!$B$21:$B$120,(MATCH(AD513,'3 - Land Summary'!$C$21:$C$120,0))),"")</f>
        <v/>
      </c>
      <c r="AD513" s="629"/>
      <c r="AE513" s="586"/>
      <c r="AF513" s="587"/>
      <c r="AG513" s="586"/>
    </row>
    <row r="514" spans="2:33" ht="30" customHeight="1" x14ac:dyDescent="0.2">
      <c r="B514" s="668" t="str">
        <f>IFERROR(INDEX('3 - Land Summary'!$B$21:$B$120,(MATCH('4 - Species Breakdown'!$V514,'3 - Land Summary'!$C$21:$C$120,0))),"")</f>
        <v/>
      </c>
      <c r="C514" s="632"/>
      <c r="D514" s="579"/>
      <c r="E514" s="676" t="str">
        <f>IF(OR(COUNTIF('Look Up Data'!$D$149:$D$203,D514),COUNTIF('Look Up Data'!$D$149:$D$203,AE514)),"YES","NO")</f>
        <v>NO</v>
      </c>
      <c r="F514" s="580"/>
      <c r="G514" s="581"/>
      <c r="H514" s="669" t="str">
        <f>IFERROR(INDEX('3 - Land Summary'!$G$21:$G$120,(MATCH(C514,'3 - Land Summary'!$C$21:$C$120,0))),"")</f>
        <v/>
      </c>
      <c r="I514" s="669" t="str">
        <f>IFERROR(INDEX('3 - Land Summary'!$I$21:$I$120,(MATCH(C514,'3 - Land Summary'!$C$21:$C$120,0))),"")</f>
        <v/>
      </c>
      <c r="J514" s="669" t="str">
        <f t="shared" si="22"/>
        <v/>
      </c>
      <c r="K514" s="670" t="str">
        <f t="shared" si="24"/>
        <v/>
      </c>
      <c r="L514" s="579"/>
      <c r="M514" s="579"/>
      <c r="N514" s="632"/>
      <c r="O514" s="582" t="str">
        <f>IFERROR(VLOOKUP(D514,'Species List'!$D$10:$E$46,2,FALSE)*J514,"")</f>
        <v/>
      </c>
      <c r="P514" s="583" t="str">
        <f>IFERROR(VLOOKUP(D514,'Species List'!$D$51:$E$89,2,FALSE)*J514,"")</f>
        <v/>
      </c>
      <c r="Q514" s="583" t="str">
        <f>IFERROR(VLOOKUP(D514,'Species List'!$D$95:$E$102,2,FALSE)*J514,"")</f>
        <v/>
      </c>
      <c r="R514" s="583" t="str">
        <f>IFERROR(VLOOKUP(D514,'Species List'!$I$10:$J$11,2,FALSE)*J514,"")</f>
        <v/>
      </c>
      <c r="S514" s="584" t="str">
        <f>IFERROR(VLOOKUP(D514,'Species List'!$I$16:$J$61,2,FALSE)*J514,"")</f>
        <v/>
      </c>
      <c r="T514" s="584" t="str">
        <f>IFERROR(VLOOKUP(D514,'Species List'!$I$66:$J$66,2,FALSE)*J514,"")</f>
        <v/>
      </c>
      <c r="U514" s="584" t="str">
        <f>IFERROR(VLOOKUP(D514,'Species List'!$I$71:$J$82,2,FALSE)*J514,"")</f>
        <v/>
      </c>
      <c r="V514" s="585">
        <f t="shared" si="23"/>
        <v>0</v>
      </c>
      <c r="W514" s="534"/>
      <c r="X514" s="534"/>
      <c r="Y514" s="534"/>
      <c r="Z514" s="534"/>
      <c r="AA514" s="534"/>
      <c r="AB514" s="534"/>
      <c r="AC514" s="659" t="str">
        <f>IFERROR(INDEX('3 - Land Summary'!$B$21:$B$120,(MATCH(AD514,'3 - Land Summary'!$C$21:$C$120,0))),"")</f>
        <v/>
      </c>
      <c r="AD514" s="629"/>
      <c r="AE514" s="586"/>
      <c r="AF514" s="587"/>
      <c r="AG514" s="586"/>
    </row>
    <row r="515" spans="2:33" ht="30" customHeight="1" x14ac:dyDescent="0.2">
      <c r="B515" s="668" t="str">
        <f>IFERROR(INDEX('3 - Land Summary'!$B$21:$B$120,(MATCH('4 - Species Breakdown'!$V515,'3 - Land Summary'!$C$21:$C$120,0))),"")</f>
        <v/>
      </c>
      <c r="C515" s="632"/>
      <c r="D515" s="579"/>
      <c r="E515" s="676" t="str">
        <f>IF(OR(COUNTIF('Look Up Data'!$D$149:$D$203,D515),COUNTIF('Look Up Data'!$D$149:$D$203,AE515)),"YES","NO")</f>
        <v>NO</v>
      </c>
      <c r="F515" s="580"/>
      <c r="G515" s="581"/>
      <c r="H515" s="669" t="str">
        <f>IFERROR(INDEX('3 - Land Summary'!$G$21:$G$120,(MATCH(C515,'3 - Land Summary'!$C$21:$C$120,0))),"")</f>
        <v/>
      </c>
      <c r="I515" s="669" t="str">
        <f>IFERROR(INDEX('3 - Land Summary'!$I$21:$I$120,(MATCH(C515,'3 - Land Summary'!$C$21:$C$120,0))),"")</f>
        <v/>
      </c>
      <c r="J515" s="669" t="str">
        <f t="shared" si="22"/>
        <v/>
      </c>
      <c r="K515" s="670" t="str">
        <f t="shared" si="24"/>
        <v/>
      </c>
      <c r="L515" s="579"/>
      <c r="M515" s="579"/>
      <c r="N515" s="632"/>
      <c r="O515" s="582" t="str">
        <f>IFERROR(VLOOKUP(D515,'Species List'!$D$10:$E$46,2,FALSE)*J515,"")</f>
        <v/>
      </c>
      <c r="P515" s="583" t="str">
        <f>IFERROR(VLOOKUP(D515,'Species List'!$D$51:$E$89,2,FALSE)*J515,"")</f>
        <v/>
      </c>
      <c r="Q515" s="583" t="str">
        <f>IFERROR(VLOOKUP(D515,'Species List'!$D$95:$E$102,2,FALSE)*J515,"")</f>
        <v/>
      </c>
      <c r="R515" s="583" t="str">
        <f>IFERROR(VLOOKUP(D515,'Species List'!$I$10:$J$11,2,FALSE)*J515,"")</f>
        <v/>
      </c>
      <c r="S515" s="584" t="str">
        <f>IFERROR(VLOOKUP(D515,'Species List'!$I$16:$J$61,2,FALSE)*J515,"")</f>
        <v/>
      </c>
      <c r="T515" s="584" t="str">
        <f>IFERROR(VLOOKUP(D515,'Species List'!$I$66:$J$66,2,FALSE)*J515,"")</f>
        <v/>
      </c>
      <c r="U515" s="584" t="str">
        <f>IFERROR(VLOOKUP(D515,'Species List'!$I$71:$J$82,2,FALSE)*J515,"")</f>
        <v/>
      </c>
      <c r="V515" s="585">
        <f t="shared" si="23"/>
        <v>0</v>
      </c>
      <c r="W515" s="534"/>
      <c r="X515" s="534"/>
      <c r="Y515" s="534"/>
      <c r="Z515" s="534"/>
      <c r="AA515" s="534"/>
      <c r="AB515" s="534"/>
      <c r="AC515" s="659" t="str">
        <f>IFERROR(INDEX('3 - Land Summary'!$B$21:$B$120,(MATCH(AD515,'3 - Land Summary'!$C$21:$C$120,0))),"")</f>
        <v/>
      </c>
      <c r="AD515" s="629"/>
      <c r="AE515" s="586"/>
      <c r="AF515" s="587"/>
      <c r="AG515" s="586"/>
    </row>
    <row r="516" spans="2:33" ht="30" customHeight="1" x14ac:dyDescent="0.2">
      <c r="B516" s="668" t="str">
        <f>IFERROR(INDEX('3 - Land Summary'!$B$21:$B$120,(MATCH('4 - Species Breakdown'!$V516,'3 - Land Summary'!$C$21:$C$120,0))),"")</f>
        <v/>
      </c>
      <c r="C516" s="632"/>
      <c r="D516" s="579"/>
      <c r="E516" s="676" t="str">
        <f>IF(OR(COUNTIF('Look Up Data'!$D$149:$D$203,D516),COUNTIF('Look Up Data'!$D$149:$D$203,AE516)),"YES","NO")</f>
        <v>NO</v>
      </c>
      <c r="F516" s="580"/>
      <c r="G516" s="581"/>
      <c r="H516" s="669" t="str">
        <f>IFERROR(INDEX('3 - Land Summary'!$G$21:$G$120,(MATCH(C516,'3 - Land Summary'!$C$21:$C$120,0))),"")</f>
        <v/>
      </c>
      <c r="I516" s="669" t="str">
        <f>IFERROR(INDEX('3 - Land Summary'!$I$21:$I$120,(MATCH(C516,'3 - Land Summary'!$C$21:$C$120,0))),"")</f>
        <v/>
      </c>
      <c r="J516" s="669" t="str">
        <f t="shared" si="22"/>
        <v/>
      </c>
      <c r="K516" s="670" t="str">
        <f t="shared" si="24"/>
        <v/>
      </c>
      <c r="L516" s="579"/>
      <c r="M516" s="579"/>
      <c r="N516" s="632"/>
      <c r="O516" s="582" t="str">
        <f>IFERROR(VLOOKUP(D516,'Species List'!$D$10:$E$46,2,FALSE)*J516,"")</f>
        <v/>
      </c>
      <c r="P516" s="583" t="str">
        <f>IFERROR(VLOOKUP(D516,'Species List'!$D$51:$E$89,2,FALSE)*J516,"")</f>
        <v/>
      </c>
      <c r="Q516" s="583" t="str">
        <f>IFERROR(VLOOKUP(D516,'Species List'!$D$95:$E$102,2,FALSE)*J516,"")</f>
        <v/>
      </c>
      <c r="R516" s="583" t="str">
        <f>IFERROR(VLOOKUP(D516,'Species List'!$I$10:$J$11,2,FALSE)*J516,"")</f>
        <v/>
      </c>
      <c r="S516" s="584" t="str">
        <f>IFERROR(VLOOKUP(D516,'Species List'!$I$16:$J$61,2,FALSE)*J516,"")</f>
        <v/>
      </c>
      <c r="T516" s="584" t="str">
        <f>IFERROR(VLOOKUP(D516,'Species List'!$I$66:$J$66,2,FALSE)*J516,"")</f>
        <v/>
      </c>
      <c r="U516" s="584" t="str">
        <f>IFERROR(VLOOKUP(D516,'Species List'!$I$71:$J$82,2,FALSE)*J516,"")</f>
        <v/>
      </c>
      <c r="V516" s="585">
        <f t="shared" si="23"/>
        <v>0</v>
      </c>
      <c r="W516" s="534"/>
      <c r="X516" s="534"/>
      <c r="Y516" s="534"/>
      <c r="Z516" s="534"/>
      <c r="AA516" s="534"/>
      <c r="AB516" s="534"/>
      <c r="AC516" s="659" t="str">
        <f>IFERROR(INDEX('3 - Land Summary'!$B$21:$B$120,(MATCH(AD516,'3 - Land Summary'!$C$21:$C$120,0))),"")</f>
        <v/>
      </c>
      <c r="AD516" s="629"/>
      <c r="AE516" s="586"/>
      <c r="AF516" s="587"/>
      <c r="AG516" s="586"/>
    </row>
    <row r="517" spans="2:33" ht="30" customHeight="1" x14ac:dyDescent="0.2">
      <c r="B517" s="668" t="str">
        <f>IFERROR(INDEX('3 - Land Summary'!$B$21:$B$120,(MATCH('4 - Species Breakdown'!$V517,'3 - Land Summary'!$C$21:$C$120,0))),"")</f>
        <v/>
      </c>
      <c r="C517" s="632"/>
      <c r="D517" s="579"/>
      <c r="E517" s="676" t="str">
        <f>IF(OR(COUNTIF('Look Up Data'!$D$149:$D$203,D517),COUNTIF('Look Up Data'!$D$149:$D$203,AE517)),"YES","NO")</f>
        <v>NO</v>
      </c>
      <c r="F517" s="580"/>
      <c r="G517" s="581"/>
      <c r="H517" s="669" t="str">
        <f>IFERROR(INDEX('3 - Land Summary'!$G$21:$G$120,(MATCH(C517,'3 - Land Summary'!$C$21:$C$120,0))),"")</f>
        <v/>
      </c>
      <c r="I517" s="669" t="str">
        <f>IFERROR(INDEX('3 - Land Summary'!$I$21:$I$120,(MATCH(C517,'3 - Land Summary'!$C$21:$C$120,0))),"")</f>
        <v/>
      </c>
      <c r="J517" s="669" t="str">
        <f t="shared" si="22"/>
        <v/>
      </c>
      <c r="K517" s="670" t="str">
        <f t="shared" si="24"/>
        <v/>
      </c>
      <c r="L517" s="579"/>
      <c r="M517" s="579"/>
      <c r="N517" s="632"/>
      <c r="O517" s="582" t="str">
        <f>IFERROR(VLOOKUP(D517,'Species List'!$D$10:$E$46,2,FALSE)*J517,"")</f>
        <v/>
      </c>
      <c r="P517" s="583" t="str">
        <f>IFERROR(VLOOKUP(D517,'Species List'!$D$51:$E$89,2,FALSE)*J517,"")</f>
        <v/>
      </c>
      <c r="Q517" s="583" t="str">
        <f>IFERROR(VLOOKUP(D517,'Species List'!$D$95:$E$102,2,FALSE)*J517,"")</f>
        <v/>
      </c>
      <c r="R517" s="583" t="str">
        <f>IFERROR(VLOOKUP(D517,'Species List'!$I$10:$J$11,2,FALSE)*J517,"")</f>
        <v/>
      </c>
      <c r="S517" s="584" t="str">
        <f>IFERROR(VLOOKUP(D517,'Species List'!$I$16:$J$61,2,FALSE)*J517,"")</f>
        <v/>
      </c>
      <c r="T517" s="584" t="str">
        <f>IFERROR(VLOOKUP(D517,'Species List'!$I$66:$J$66,2,FALSE)*J517,"")</f>
        <v/>
      </c>
      <c r="U517" s="584" t="str">
        <f>IFERROR(VLOOKUP(D517,'Species List'!$I$71:$J$82,2,FALSE)*J517,"")</f>
        <v/>
      </c>
      <c r="V517" s="585">
        <f t="shared" si="23"/>
        <v>0</v>
      </c>
      <c r="W517" s="534"/>
      <c r="X517" s="534"/>
      <c r="Y517" s="534"/>
      <c r="Z517" s="534"/>
      <c r="AA517" s="534"/>
      <c r="AB517" s="534"/>
      <c r="AC517" s="659" t="str">
        <f>IFERROR(INDEX('3 - Land Summary'!$B$21:$B$120,(MATCH(AD517,'3 - Land Summary'!$C$21:$C$120,0))),"")</f>
        <v/>
      </c>
      <c r="AD517" s="629"/>
      <c r="AE517" s="586"/>
      <c r="AF517" s="587"/>
      <c r="AG517" s="586"/>
    </row>
    <row r="518" spans="2:33" ht="30" customHeight="1" x14ac:dyDescent="0.2">
      <c r="B518" s="668" t="str">
        <f>IFERROR(INDEX('3 - Land Summary'!$B$21:$B$120,(MATCH('4 - Species Breakdown'!$V518,'3 - Land Summary'!$C$21:$C$120,0))),"")</f>
        <v/>
      </c>
      <c r="C518" s="632"/>
      <c r="D518" s="579"/>
      <c r="E518" s="676" t="str">
        <f>IF(OR(COUNTIF('Look Up Data'!$D$149:$D$203,D518),COUNTIF('Look Up Data'!$D$149:$D$203,AE518)),"YES","NO")</f>
        <v>NO</v>
      </c>
      <c r="F518" s="580"/>
      <c r="G518" s="581"/>
      <c r="H518" s="669" t="str">
        <f>IFERROR(INDEX('3 - Land Summary'!$G$21:$G$120,(MATCH(C518,'3 - Land Summary'!$C$21:$C$120,0))),"")</f>
        <v/>
      </c>
      <c r="I518" s="669" t="str">
        <f>IFERROR(INDEX('3 - Land Summary'!$I$21:$I$120,(MATCH(C518,'3 - Land Summary'!$C$21:$C$120,0))),"")</f>
        <v/>
      </c>
      <c r="J518" s="669" t="str">
        <f t="shared" si="22"/>
        <v/>
      </c>
      <c r="K518" s="670" t="str">
        <f t="shared" si="24"/>
        <v/>
      </c>
      <c r="L518" s="579"/>
      <c r="M518" s="579"/>
      <c r="N518" s="632"/>
      <c r="O518" s="582" t="str">
        <f>IFERROR(VLOOKUP(D518,'Species List'!$D$10:$E$46,2,FALSE)*J518,"")</f>
        <v/>
      </c>
      <c r="P518" s="583" t="str">
        <f>IFERROR(VLOOKUP(D518,'Species List'!$D$51:$E$89,2,FALSE)*J518,"")</f>
        <v/>
      </c>
      <c r="Q518" s="583" t="str">
        <f>IFERROR(VLOOKUP(D518,'Species List'!$D$95:$E$102,2,FALSE)*J518,"")</f>
        <v/>
      </c>
      <c r="R518" s="583" t="str">
        <f>IFERROR(VLOOKUP(D518,'Species List'!$I$10:$J$11,2,FALSE)*J518,"")</f>
        <v/>
      </c>
      <c r="S518" s="584" t="str">
        <f>IFERROR(VLOOKUP(D518,'Species List'!$I$16:$J$61,2,FALSE)*J518,"")</f>
        <v/>
      </c>
      <c r="T518" s="584" t="str">
        <f>IFERROR(VLOOKUP(D518,'Species List'!$I$66:$J$66,2,FALSE)*J518,"")</f>
        <v/>
      </c>
      <c r="U518" s="584" t="str">
        <f>IFERROR(VLOOKUP(D518,'Species List'!$I$71:$J$82,2,FALSE)*J518,"")</f>
        <v/>
      </c>
      <c r="V518" s="585">
        <f t="shared" si="23"/>
        <v>0</v>
      </c>
      <c r="W518" s="534"/>
      <c r="X518" s="534"/>
      <c r="Y518" s="534"/>
      <c r="Z518" s="534"/>
      <c r="AA518" s="534"/>
      <c r="AB518" s="534"/>
      <c r="AC518" s="659" t="str">
        <f>IFERROR(INDEX('3 - Land Summary'!$B$21:$B$120,(MATCH(AD518,'3 - Land Summary'!$C$21:$C$120,0))),"")</f>
        <v/>
      </c>
      <c r="AD518" s="629"/>
      <c r="AE518" s="586"/>
      <c r="AF518" s="587"/>
      <c r="AG518" s="586"/>
    </row>
    <row r="519" spans="2:33" ht="30" customHeight="1" x14ac:dyDescent="0.2">
      <c r="B519" s="668" t="str">
        <f>IFERROR(INDEX('3 - Land Summary'!$B$21:$B$120,(MATCH('4 - Species Breakdown'!$V519,'3 - Land Summary'!$C$21:$C$120,0))),"")</f>
        <v/>
      </c>
      <c r="C519" s="632"/>
      <c r="D519" s="579"/>
      <c r="E519" s="676" t="str">
        <f>IF(OR(COUNTIF('Look Up Data'!$D$149:$D$203,D519),COUNTIF('Look Up Data'!$D$149:$D$203,AE519)),"YES","NO")</f>
        <v>NO</v>
      </c>
      <c r="F519" s="580"/>
      <c r="G519" s="581"/>
      <c r="H519" s="669" t="str">
        <f>IFERROR(INDEX('3 - Land Summary'!$G$21:$G$120,(MATCH(C519,'3 - Land Summary'!$C$21:$C$120,0))),"")</f>
        <v/>
      </c>
      <c r="I519" s="669" t="str">
        <f>IFERROR(INDEX('3 - Land Summary'!$I$21:$I$120,(MATCH(C519,'3 - Land Summary'!$C$21:$C$120,0))),"")</f>
        <v/>
      </c>
      <c r="J519" s="669" t="str">
        <f t="shared" si="22"/>
        <v/>
      </c>
      <c r="K519" s="670" t="str">
        <f t="shared" si="24"/>
        <v/>
      </c>
      <c r="L519" s="579"/>
      <c r="M519" s="579"/>
      <c r="N519" s="632"/>
      <c r="O519" s="582" t="str">
        <f>IFERROR(VLOOKUP(D519,'Species List'!$D$10:$E$46,2,FALSE)*J519,"")</f>
        <v/>
      </c>
      <c r="P519" s="583" t="str">
        <f>IFERROR(VLOOKUP(D519,'Species List'!$D$51:$E$89,2,FALSE)*J519,"")</f>
        <v/>
      </c>
      <c r="Q519" s="583" t="str">
        <f>IFERROR(VLOOKUP(D519,'Species List'!$D$95:$E$102,2,FALSE)*J519,"")</f>
        <v/>
      </c>
      <c r="R519" s="583" t="str">
        <f>IFERROR(VLOOKUP(D519,'Species List'!$I$10:$J$11,2,FALSE)*J519,"")</f>
        <v/>
      </c>
      <c r="S519" s="584" t="str">
        <f>IFERROR(VLOOKUP(D519,'Species List'!$I$16:$J$61,2,FALSE)*J519,"")</f>
        <v/>
      </c>
      <c r="T519" s="584" t="str">
        <f>IFERROR(VLOOKUP(D519,'Species List'!$I$66:$J$66,2,FALSE)*J519,"")</f>
        <v/>
      </c>
      <c r="U519" s="584" t="str">
        <f>IFERROR(VLOOKUP(D519,'Species List'!$I$71:$J$82,2,FALSE)*J519,"")</f>
        <v/>
      </c>
      <c r="V519" s="585">
        <f t="shared" si="23"/>
        <v>0</v>
      </c>
      <c r="W519" s="534"/>
      <c r="X519" s="534"/>
      <c r="Y519" s="534"/>
      <c r="Z519" s="534"/>
      <c r="AA519" s="534"/>
      <c r="AB519" s="534"/>
      <c r="AC519" s="659" t="str">
        <f>IFERROR(INDEX('3 - Land Summary'!$B$21:$B$120,(MATCH(AD519,'3 - Land Summary'!$C$21:$C$120,0))),"")</f>
        <v/>
      </c>
      <c r="AD519" s="629"/>
      <c r="AE519" s="586"/>
      <c r="AF519" s="587"/>
      <c r="AG519" s="586"/>
    </row>
    <row r="520" spans="2:33" ht="30" customHeight="1" x14ac:dyDescent="0.2">
      <c r="B520" s="668" t="str">
        <f>IFERROR(INDEX('3 - Land Summary'!$B$21:$B$120,(MATCH('4 - Species Breakdown'!$V520,'3 - Land Summary'!$C$21:$C$120,0))),"")</f>
        <v/>
      </c>
      <c r="C520" s="632"/>
      <c r="D520" s="579"/>
      <c r="E520" s="676" t="str">
        <f>IF(OR(COUNTIF('Look Up Data'!$D$149:$D$203,D520),COUNTIF('Look Up Data'!$D$149:$D$203,AE520)),"YES","NO")</f>
        <v>NO</v>
      </c>
      <c r="F520" s="580"/>
      <c r="G520" s="581"/>
      <c r="H520" s="669" t="str">
        <f>IFERROR(INDEX('3 - Land Summary'!$G$21:$G$120,(MATCH(C520,'3 - Land Summary'!$C$21:$C$120,0))),"")</f>
        <v/>
      </c>
      <c r="I520" s="669" t="str">
        <f>IFERROR(INDEX('3 - Land Summary'!$I$21:$I$120,(MATCH(C520,'3 - Land Summary'!$C$21:$C$120,0))),"")</f>
        <v/>
      </c>
      <c r="J520" s="669" t="str">
        <f t="shared" si="22"/>
        <v/>
      </c>
      <c r="K520" s="670" t="str">
        <f t="shared" si="24"/>
        <v/>
      </c>
      <c r="L520" s="579"/>
      <c r="M520" s="579"/>
      <c r="N520" s="632"/>
      <c r="O520" s="582" t="str">
        <f>IFERROR(VLOOKUP(D520,'Species List'!$D$10:$E$46,2,FALSE)*J520,"")</f>
        <v/>
      </c>
      <c r="P520" s="583" t="str">
        <f>IFERROR(VLOOKUP(D520,'Species List'!$D$51:$E$89,2,FALSE)*J520,"")</f>
        <v/>
      </c>
      <c r="Q520" s="583" t="str">
        <f>IFERROR(VLOOKUP(D520,'Species List'!$D$95:$E$102,2,FALSE)*J520,"")</f>
        <v/>
      </c>
      <c r="R520" s="583" t="str">
        <f>IFERROR(VLOOKUP(D520,'Species List'!$I$10:$J$11,2,FALSE)*J520,"")</f>
        <v/>
      </c>
      <c r="S520" s="584" t="str">
        <f>IFERROR(VLOOKUP(D520,'Species List'!$I$16:$J$61,2,FALSE)*J520,"")</f>
        <v/>
      </c>
      <c r="T520" s="584" t="str">
        <f>IFERROR(VLOOKUP(D520,'Species List'!$I$66:$J$66,2,FALSE)*J520,"")</f>
        <v/>
      </c>
      <c r="U520" s="584" t="str">
        <f>IFERROR(VLOOKUP(D520,'Species List'!$I$71:$J$82,2,FALSE)*J520,"")</f>
        <v/>
      </c>
      <c r="V520" s="585">
        <f t="shared" si="23"/>
        <v>0</v>
      </c>
      <c r="W520" s="534"/>
      <c r="X520" s="534"/>
      <c r="Y520" s="534"/>
      <c r="Z520" s="534"/>
      <c r="AA520" s="534"/>
      <c r="AB520" s="534"/>
      <c r="AC520" s="659" t="str">
        <f>IFERROR(INDEX('3 - Land Summary'!$B$21:$B$120,(MATCH(AD520,'3 - Land Summary'!$C$21:$C$120,0))),"")</f>
        <v/>
      </c>
      <c r="AD520" s="629"/>
      <c r="AE520" s="586"/>
      <c r="AF520" s="587"/>
      <c r="AG520" s="586"/>
    </row>
    <row r="521" spans="2:33" ht="30" customHeight="1" x14ac:dyDescent="0.2">
      <c r="B521" s="668" t="str">
        <f>IFERROR(INDEX('3 - Land Summary'!$B$21:$B$120,(MATCH('4 - Species Breakdown'!$V521,'3 - Land Summary'!$C$21:$C$120,0))),"")</f>
        <v/>
      </c>
      <c r="C521" s="632"/>
      <c r="D521" s="579"/>
      <c r="E521" s="676" t="str">
        <f>IF(OR(COUNTIF('Look Up Data'!$D$149:$D$203,D521),COUNTIF('Look Up Data'!$D$149:$D$203,AE521)),"YES","NO")</f>
        <v>NO</v>
      </c>
      <c r="F521" s="580"/>
      <c r="G521" s="581"/>
      <c r="H521" s="669" t="str">
        <f>IFERROR(INDEX('3 - Land Summary'!$G$21:$G$120,(MATCH(C521,'3 - Land Summary'!$C$21:$C$120,0))),"")</f>
        <v/>
      </c>
      <c r="I521" s="669" t="str">
        <f>IFERROR(INDEX('3 - Land Summary'!$I$21:$I$120,(MATCH(C521,'3 - Land Summary'!$C$21:$C$120,0))),"")</f>
        <v/>
      </c>
      <c r="J521" s="669" t="str">
        <f t="shared" si="22"/>
        <v/>
      </c>
      <c r="K521" s="670" t="str">
        <f t="shared" si="24"/>
        <v/>
      </c>
      <c r="L521" s="579"/>
      <c r="M521" s="579"/>
      <c r="N521" s="632"/>
      <c r="O521" s="582" t="str">
        <f>IFERROR(VLOOKUP(D521,'Species List'!$D$10:$E$46,2,FALSE)*J521,"")</f>
        <v/>
      </c>
      <c r="P521" s="583" t="str">
        <f>IFERROR(VLOOKUP(D521,'Species List'!$D$51:$E$89,2,FALSE)*J521,"")</f>
        <v/>
      </c>
      <c r="Q521" s="583" t="str">
        <f>IFERROR(VLOOKUP(D521,'Species List'!$D$95:$E$102,2,FALSE)*J521,"")</f>
        <v/>
      </c>
      <c r="R521" s="583" t="str">
        <f>IFERROR(VLOOKUP(D521,'Species List'!$I$10:$J$11,2,FALSE)*J521,"")</f>
        <v/>
      </c>
      <c r="S521" s="584" t="str">
        <f>IFERROR(VLOOKUP(D521,'Species List'!$I$16:$J$61,2,FALSE)*J521,"")</f>
        <v/>
      </c>
      <c r="T521" s="584" t="str">
        <f>IFERROR(VLOOKUP(D521,'Species List'!$I$66:$J$66,2,FALSE)*J521,"")</f>
        <v/>
      </c>
      <c r="U521" s="584" t="str">
        <f>IFERROR(VLOOKUP(D521,'Species List'!$I$71:$J$82,2,FALSE)*J521,"")</f>
        <v/>
      </c>
      <c r="V521" s="585">
        <f t="shared" si="23"/>
        <v>0</v>
      </c>
      <c r="W521" s="534"/>
      <c r="X521" s="534"/>
      <c r="Y521" s="534"/>
      <c r="Z521" s="534"/>
      <c r="AA521" s="534"/>
      <c r="AB521" s="534"/>
      <c r="AC521" s="659" t="str">
        <f>IFERROR(INDEX('3 - Land Summary'!$B$21:$B$120,(MATCH(AD521,'3 - Land Summary'!$C$21:$C$120,0))),"")</f>
        <v/>
      </c>
      <c r="AD521" s="629"/>
      <c r="AE521" s="586"/>
      <c r="AF521" s="587"/>
      <c r="AG521" s="586"/>
    </row>
    <row r="522" spans="2:33" ht="30" customHeight="1" x14ac:dyDescent="0.2">
      <c r="B522" s="668" t="str">
        <f>IFERROR(INDEX('3 - Land Summary'!$B$21:$B$120,(MATCH('4 - Species Breakdown'!$V522,'3 - Land Summary'!$C$21:$C$120,0))),"")</f>
        <v/>
      </c>
      <c r="C522" s="632"/>
      <c r="D522" s="579"/>
      <c r="E522" s="676" t="str">
        <f>IF(OR(COUNTIF('Look Up Data'!$D$149:$D$203,D522),COUNTIF('Look Up Data'!$D$149:$D$203,AE522)),"YES","NO")</f>
        <v>NO</v>
      </c>
      <c r="F522" s="580"/>
      <c r="G522" s="581"/>
      <c r="H522" s="669" t="str">
        <f>IFERROR(INDEX('3 - Land Summary'!$G$21:$G$120,(MATCH(C522,'3 - Land Summary'!$C$21:$C$120,0))),"")</f>
        <v/>
      </c>
      <c r="I522" s="669" t="str">
        <f>IFERROR(INDEX('3 - Land Summary'!$I$21:$I$120,(MATCH(C522,'3 - Land Summary'!$C$21:$C$120,0))),"")</f>
        <v/>
      </c>
      <c r="J522" s="669" t="str">
        <f t="shared" si="22"/>
        <v/>
      </c>
      <c r="K522" s="670" t="str">
        <f t="shared" si="24"/>
        <v/>
      </c>
      <c r="L522" s="579"/>
      <c r="M522" s="579"/>
      <c r="N522" s="632"/>
      <c r="O522" s="582" t="str">
        <f>IFERROR(VLOOKUP(D522,'Species List'!$D$10:$E$46,2,FALSE)*J522,"")</f>
        <v/>
      </c>
      <c r="P522" s="583" t="str">
        <f>IFERROR(VLOOKUP(D522,'Species List'!$D$51:$E$89,2,FALSE)*J522,"")</f>
        <v/>
      </c>
      <c r="Q522" s="583" t="str">
        <f>IFERROR(VLOOKUP(D522,'Species List'!$D$95:$E$102,2,FALSE)*J522,"")</f>
        <v/>
      </c>
      <c r="R522" s="583" t="str">
        <f>IFERROR(VLOOKUP(D522,'Species List'!$I$10:$J$11,2,FALSE)*J522,"")</f>
        <v/>
      </c>
      <c r="S522" s="584" t="str">
        <f>IFERROR(VLOOKUP(D522,'Species List'!$I$16:$J$61,2,FALSE)*J522,"")</f>
        <v/>
      </c>
      <c r="T522" s="584" t="str">
        <f>IFERROR(VLOOKUP(D522,'Species List'!$I$66:$J$66,2,FALSE)*J522,"")</f>
        <v/>
      </c>
      <c r="U522" s="584" t="str">
        <f>IFERROR(VLOOKUP(D522,'Species List'!$I$71:$J$82,2,FALSE)*J522,"")</f>
        <v/>
      </c>
      <c r="V522" s="585">
        <f t="shared" si="23"/>
        <v>0</v>
      </c>
      <c r="W522" s="534"/>
      <c r="X522" s="534"/>
      <c r="Y522" s="534"/>
      <c r="Z522" s="534"/>
      <c r="AA522" s="534"/>
      <c r="AB522" s="534"/>
      <c r="AC522" s="659" t="str">
        <f>IFERROR(INDEX('3 - Land Summary'!$B$21:$B$120,(MATCH(AD522,'3 - Land Summary'!$C$21:$C$120,0))),"")</f>
        <v/>
      </c>
      <c r="AD522" s="629"/>
      <c r="AE522" s="586"/>
      <c r="AF522" s="587"/>
      <c r="AG522" s="586"/>
    </row>
    <row r="523" spans="2:33" ht="30" customHeight="1" x14ac:dyDescent="0.2">
      <c r="B523" s="668" t="str">
        <f>IFERROR(INDEX('3 - Land Summary'!$B$21:$B$120,(MATCH('4 - Species Breakdown'!$V523,'3 - Land Summary'!$C$21:$C$120,0))),"")</f>
        <v/>
      </c>
      <c r="C523" s="632"/>
      <c r="D523" s="579"/>
      <c r="E523" s="676" t="str">
        <f>IF(OR(COUNTIF('Look Up Data'!$D$149:$D$203,D523),COUNTIF('Look Up Data'!$D$149:$D$203,AE523)),"YES","NO")</f>
        <v>NO</v>
      </c>
      <c r="F523" s="580"/>
      <c r="G523" s="581"/>
      <c r="H523" s="669" t="str">
        <f>IFERROR(INDEX('3 - Land Summary'!$G$21:$G$120,(MATCH(C523,'3 - Land Summary'!$C$21:$C$120,0))),"")</f>
        <v/>
      </c>
      <c r="I523" s="669" t="str">
        <f>IFERROR(INDEX('3 - Land Summary'!$I$21:$I$120,(MATCH(C523,'3 - Land Summary'!$C$21:$C$120,0))),"")</f>
        <v/>
      </c>
      <c r="J523" s="669" t="str">
        <f t="shared" si="22"/>
        <v/>
      </c>
      <c r="K523" s="670" t="str">
        <f t="shared" si="24"/>
        <v/>
      </c>
      <c r="L523" s="579"/>
      <c r="M523" s="579"/>
      <c r="N523" s="632"/>
      <c r="O523" s="582" t="str">
        <f>IFERROR(VLOOKUP(D523,'Species List'!$D$10:$E$46,2,FALSE)*J523,"")</f>
        <v/>
      </c>
      <c r="P523" s="583" t="str">
        <f>IFERROR(VLOOKUP(D523,'Species List'!$D$51:$E$89,2,FALSE)*J523,"")</f>
        <v/>
      </c>
      <c r="Q523" s="583" t="str">
        <f>IFERROR(VLOOKUP(D523,'Species List'!$D$95:$E$102,2,FALSE)*J523,"")</f>
        <v/>
      </c>
      <c r="R523" s="583" t="str">
        <f>IFERROR(VLOOKUP(D523,'Species List'!$I$10:$J$11,2,FALSE)*J523,"")</f>
        <v/>
      </c>
      <c r="S523" s="584" t="str">
        <f>IFERROR(VLOOKUP(D523,'Species List'!$I$16:$J$61,2,FALSE)*J523,"")</f>
        <v/>
      </c>
      <c r="T523" s="584" t="str">
        <f>IFERROR(VLOOKUP(D523,'Species List'!$I$66:$J$66,2,FALSE)*J523,"")</f>
        <v/>
      </c>
      <c r="U523" s="584" t="str">
        <f>IFERROR(VLOOKUP(D523,'Species List'!$I$71:$J$82,2,FALSE)*J523,"")</f>
        <v/>
      </c>
      <c r="V523" s="585">
        <f t="shared" si="23"/>
        <v>0</v>
      </c>
      <c r="W523" s="534"/>
      <c r="X523" s="534"/>
      <c r="Y523" s="534"/>
      <c r="Z523" s="534"/>
      <c r="AA523" s="534"/>
      <c r="AB523" s="534"/>
      <c r="AC523" s="659" t="str">
        <f>IFERROR(INDEX('3 - Land Summary'!$B$21:$B$120,(MATCH(AD523,'3 - Land Summary'!$C$21:$C$120,0))),"")</f>
        <v/>
      </c>
      <c r="AD523" s="629"/>
      <c r="AE523" s="586"/>
      <c r="AF523" s="587"/>
      <c r="AG523" s="586"/>
    </row>
    <row r="524" spans="2:33" ht="30" customHeight="1" x14ac:dyDescent="0.2">
      <c r="B524" s="668" t="str">
        <f>IFERROR(INDEX('3 - Land Summary'!$B$21:$B$120,(MATCH('4 - Species Breakdown'!$V524,'3 - Land Summary'!$C$21:$C$120,0))),"")</f>
        <v/>
      </c>
      <c r="C524" s="632"/>
      <c r="D524" s="579"/>
      <c r="E524" s="676" t="str">
        <f>IF(OR(COUNTIF('Look Up Data'!$D$149:$D$203,D524),COUNTIF('Look Up Data'!$D$149:$D$203,AE524)),"YES","NO")</f>
        <v>NO</v>
      </c>
      <c r="F524" s="580"/>
      <c r="G524" s="581"/>
      <c r="H524" s="669" t="str">
        <f>IFERROR(INDEX('3 - Land Summary'!$G$21:$G$120,(MATCH(C524,'3 - Land Summary'!$C$21:$C$120,0))),"")</f>
        <v/>
      </c>
      <c r="I524" s="669" t="str">
        <f>IFERROR(INDEX('3 - Land Summary'!$I$21:$I$120,(MATCH(C524,'3 - Land Summary'!$C$21:$C$120,0))),"")</f>
        <v/>
      </c>
      <c r="J524" s="669" t="str">
        <f t="shared" si="22"/>
        <v/>
      </c>
      <c r="K524" s="670" t="str">
        <f t="shared" si="24"/>
        <v/>
      </c>
      <c r="L524" s="579"/>
      <c r="M524" s="579"/>
      <c r="N524" s="632"/>
      <c r="O524" s="582" t="str">
        <f>IFERROR(VLOOKUP(D524,'Species List'!$D$10:$E$46,2,FALSE)*J524,"")</f>
        <v/>
      </c>
      <c r="P524" s="583" t="str">
        <f>IFERROR(VLOOKUP(D524,'Species List'!$D$51:$E$89,2,FALSE)*J524,"")</f>
        <v/>
      </c>
      <c r="Q524" s="583" t="str">
        <f>IFERROR(VLOOKUP(D524,'Species List'!$D$95:$E$102,2,FALSE)*J524,"")</f>
        <v/>
      </c>
      <c r="R524" s="583" t="str">
        <f>IFERROR(VLOOKUP(D524,'Species List'!$I$10:$J$11,2,FALSE)*J524,"")</f>
        <v/>
      </c>
      <c r="S524" s="584" t="str">
        <f>IFERROR(VLOOKUP(D524,'Species List'!$I$16:$J$61,2,FALSE)*J524,"")</f>
        <v/>
      </c>
      <c r="T524" s="584" t="str">
        <f>IFERROR(VLOOKUP(D524,'Species List'!$I$66:$J$66,2,FALSE)*J524,"")</f>
        <v/>
      </c>
      <c r="U524" s="584" t="str">
        <f>IFERROR(VLOOKUP(D524,'Species List'!$I$71:$J$82,2,FALSE)*J524,"")</f>
        <v/>
      </c>
      <c r="V524" s="585">
        <f t="shared" si="23"/>
        <v>0</v>
      </c>
      <c r="W524" s="534"/>
      <c r="X524" s="534"/>
      <c r="Y524" s="534"/>
      <c r="Z524" s="534"/>
      <c r="AA524" s="534"/>
      <c r="AB524" s="534"/>
      <c r="AC524" s="659" t="str">
        <f>IFERROR(INDEX('3 - Land Summary'!$B$21:$B$120,(MATCH(AD524,'3 - Land Summary'!$C$21:$C$120,0))),"")</f>
        <v/>
      </c>
      <c r="AD524" s="629"/>
      <c r="AE524" s="586"/>
      <c r="AF524" s="587"/>
      <c r="AG524" s="586"/>
    </row>
    <row r="525" spans="2:33" ht="30" customHeight="1" x14ac:dyDescent="0.2">
      <c r="B525" s="668" t="str">
        <f>IFERROR(INDEX('3 - Land Summary'!$B$21:$B$120,(MATCH('4 - Species Breakdown'!$V525,'3 - Land Summary'!$C$21:$C$120,0))),"")</f>
        <v/>
      </c>
      <c r="C525" s="632"/>
      <c r="D525" s="579"/>
      <c r="E525" s="676" t="str">
        <f>IF(OR(COUNTIF('Look Up Data'!$D$149:$D$203,D525),COUNTIF('Look Up Data'!$D$149:$D$203,AE525)),"YES","NO")</f>
        <v>NO</v>
      </c>
      <c r="F525" s="580"/>
      <c r="G525" s="581"/>
      <c r="H525" s="669" t="str">
        <f>IFERROR(INDEX('3 - Land Summary'!$G$21:$G$120,(MATCH(C525,'3 - Land Summary'!$C$21:$C$120,0))),"")</f>
        <v/>
      </c>
      <c r="I525" s="669" t="str">
        <f>IFERROR(INDEX('3 - Land Summary'!$I$21:$I$120,(MATCH(C525,'3 - Land Summary'!$C$21:$C$120,0))),"")</f>
        <v/>
      </c>
      <c r="J525" s="669" t="str">
        <f t="shared" si="22"/>
        <v/>
      </c>
      <c r="K525" s="670" t="str">
        <f t="shared" si="24"/>
        <v/>
      </c>
      <c r="L525" s="579"/>
      <c r="M525" s="579"/>
      <c r="N525" s="632"/>
      <c r="O525" s="582" t="str">
        <f>IFERROR(VLOOKUP(D525,'Species List'!$D$10:$E$46,2,FALSE)*J525,"")</f>
        <v/>
      </c>
      <c r="P525" s="583" t="str">
        <f>IFERROR(VLOOKUP(D525,'Species List'!$D$51:$E$89,2,FALSE)*J525,"")</f>
        <v/>
      </c>
      <c r="Q525" s="583" t="str">
        <f>IFERROR(VLOOKUP(D525,'Species List'!$D$95:$E$102,2,FALSE)*J525,"")</f>
        <v/>
      </c>
      <c r="R525" s="583" t="str">
        <f>IFERROR(VLOOKUP(D525,'Species List'!$I$10:$J$11,2,FALSE)*J525,"")</f>
        <v/>
      </c>
      <c r="S525" s="584" t="str">
        <f>IFERROR(VLOOKUP(D525,'Species List'!$I$16:$J$61,2,FALSE)*J525,"")</f>
        <v/>
      </c>
      <c r="T525" s="584" t="str">
        <f>IFERROR(VLOOKUP(D525,'Species List'!$I$66:$J$66,2,FALSE)*J525,"")</f>
        <v/>
      </c>
      <c r="U525" s="584" t="str">
        <f>IFERROR(VLOOKUP(D525,'Species List'!$I$71:$J$82,2,FALSE)*J525,"")</f>
        <v/>
      </c>
      <c r="V525" s="585">
        <f t="shared" si="23"/>
        <v>0</v>
      </c>
      <c r="W525" s="534"/>
      <c r="X525" s="534"/>
      <c r="Y525" s="534"/>
      <c r="Z525" s="534"/>
      <c r="AA525" s="534"/>
      <c r="AB525" s="534"/>
      <c r="AC525" s="659" t="str">
        <f>IFERROR(INDEX('3 - Land Summary'!$B$21:$B$120,(MATCH(AD525,'3 - Land Summary'!$C$21:$C$120,0))),"")</f>
        <v/>
      </c>
      <c r="AD525" s="629"/>
      <c r="AE525" s="586"/>
      <c r="AF525" s="587"/>
      <c r="AG525" s="586"/>
    </row>
    <row r="526" spans="2:33" ht="30" customHeight="1" x14ac:dyDescent="0.2">
      <c r="B526" s="668" t="str">
        <f>IFERROR(INDEX('3 - Land Summary'!$B$21:$B$120,(MATCH('4 - Species Breakdown'!$V526,'3 - Land Summary'!$C$21:$C$120,0))),"")</f>
        <v/>
      </c>
      <c r="C526" s="632"/>
      <c r="D526" s="579"/>
      <c r="E526" s="676" t="str">
        <f>IF(OR(COUNTIF('Look Up Data'!$D$149:$D$203,D526),COUNTIF('Look Up Data'!$D$149:$D$203,AE526)),"YES","NO")</f>
        <v>NO</v>
      </c>
      <c r="F526" s="580"/>
      <c r="G526" s="581"/>
      <c r="H526" s="669" t="str">
        <f>IFERROR(INDEX('3 - Land Summary'!$G$21:$G$120,(MATCH(C526,'3 - Land Summary'!$C$21:$C$120,0))),"")</f>
        <v/>
      </c>
      <c r="I526" s="669" t="str">
        <f>IFERROR(INDEX('3 - Land Summary'!$I$21:$I$120,(MATCH(C526,'3 - Land Summary'!$C$21:$C$120,0))),"")</f>
        <v/>
      </c>
      <c r="J526" s="669" t="str">
        <f t="shared" si="22"/>
        <v/>
      </c>
      <c r="K526" s="670" t="str">
        <f t="shared" si="24"/>
        <v/>
      </c>
      <c r="L526" s="579"/>
      <c r="M526" s="579"/>
      <c r="N526" s="632"/>
      <c r="O526" s="582" t="str">
        <f>IFERROR(VLOOKUP(D526,'Species List'!$D$10:$E$46,2,FALSE)*J526,"")</f>
        <v/>
      </c>
      <c r="P526" s="583" t="str">
        <f>IFERROR(VLOOKUP(D526,'Species List'!$D$51:$E$89,2,FALSE)*J526,"")</f>
        <v/>
      </c>
      <c r="Q526" s="583" t="str">
        <f>IFERROR(VLOOKUP(D526,'Species List'!$D$95:$E$102,2,FALSE)*J526,"")</f>
        <v/>
      </c>
      <c r="R526" s="583" t="str">
        <f>IFERROR(VLOOKUP(D526,'Species List'!$I$10:$J$11,2,FALSE)*J526,"")</f>
        <v/>
      </c>
      <c r="S526" s="584" t="str">
        <f>IFERROR(VLOOKUP(D526,'Species List'!$I$16:$J$61,2,FALSE)*J526,"")</f>
        <v/>
      </c>
      <c r="T526" s="584" t="str">
        <f>IFERROR(VLOOKUP(D526,'Species List'!$I$66:$J$66,2,FALSE)*J526,"")</f>
        <v/>
      </c>
      <c r="U526" s="584" t="str">
        <f>IFERROR(VLOOKUP(D526,'Species List'!$I$71:$J$82,2,FALSE)*J526,"")</f>
        <v/>
      </c>
      <c r="V526" s="585">
        <f t="shared" si="23"/>
        <v>0</v>
      </c>
      <c r="W526" s="534"/>
      <c r="X526" s="534"/>
      <c r="Y526" s="534"/>
      <c r="Z526" s="534"/>
      <c r="AA526" s="534"/>
      <c r="AB526" s="534"/>
      <c r="AC526" s="659" t="str">
        <f>IFERROR(INDEX('3 - Land Summary'!$B$21:$B$120,(MATCH(AD526,'3 - Land Summary'!$C$21:$C$120,0))),"")</f>
        <v/>
      </c>
      <c r="AD526" s="629"/>
      <c r="AE526" s="586"/>
      <c r="AF526" s="587"/>
      <c r="AG526" s="586"/>
    </row>
    <row r="527" spans="2:33" ht="30" customHeight="1" x14ac:dyDescent="0.2">
      <c r="B527" s="668" t="str">
        <f>IFERROR(INDEX('3 - Land Summary'!$B$21:$B$120,(MATCH('4 - Species Breakdown'!$V527,'3 - Land Summary'!$C$21:$C$120,0))),"")</f>
        <v/>
      </c>
      <c r="C527" s="632"/>
      <c r="D527" s="579"/>
      <c r="E527" s="676" t="str">
        <f>IF(OR(COUNTIF('Look Up Data'!$D$149:$D$203,D527),COUNTIF('Look Up Data'!$D$149:$D$203,AE527)),"YES","NO")</f>
        <v>NO</v>
      </c>
      <c r="F527" s="580"/>
      <c r="G527" s="581"/>
      <c r="H527" s="669" t="str">
        <f>IFERROR(INDEX('3 - Land Summary'!$G$21:$G$120,(MATCH(C527,'3 - Land Summary'!$C$21:$C$120,0))),"")</f>
        <v/>
      </c>
      <c r="I527" s="669" t="str">
        <f>IFERROR(INDEX('3 - Land Summary'!$I$21:$I$120,(MATCH(C527,'3 - Land Summary'!$C$21:$C$120,0))),"")</f>
        <v/>
      </c>
      <c r="J527" s="669" t="str">
        <f t="shared" si="22"/>
        <v/>
      </c>
      <c r="K527" s="670" t="str">
        <f t="shared" si="24"/>
        <v/>
      </c>
      <c r="L527" s="579"/>
      <c r="M527" s="579"/>
      <c r="N527" s="632"/>
      <c r="O527" s="582" t="str">
        <f>IFERROR(VLOOKUP(D527,'Species List'!$D$10:$E$46,2,FALSE)*J527,"")</f>
        <v/>
      </c>
      <c r="P527" s="583" t="str">
        <f>IFERROR(VLOOKUP(D527,'Species List'!$D$51:$E$89,2,FALSE)*J527,"")</f>
        <v/>
      </c>
      <c r="Q527" s="583" t="str">
        <f>IFERROR(VLOOKUP(D527,'Species List'!$D$95:$E$102,2,FALSE)*J527,"")</f>
        <v/>
      </c>
      <c r="R527" s="583" t="str">
        <f>IFERROR(VLOOKUP(D527,'Species List'!$I$10:$J$11,2,FALSE)*J527,"")</f>
        <v/>
      </c>
      <c r="S527" s="584" t="str">
        <f>IFERROR(VLOOKUP(D527,'Species List'!$I$16:$J$61,2,FALSE)*J527,"")</f>
        <v/>
      </c>
      <c r="T527" s="584" t="str">
        <f>IFERROR(VLOOKUP(D527,'Species List'!$I$66:$J$66,2,FALSE)*J527,"")</f>
        <v/>
      </c>
      <c r="U527" s="584" t="str">
        <f>IFERROR(VLOOKUP(D527,'Species List'!$I$71:$J$82,2,FALSE)*J527,"")</f>
        <v/>
      </c>
      <c r="V527" s="585">
        <f t="shared" si="23"/>
        <v>0</v>
      </c>
      <c r="W527" s="534"/>
      <c r="X527" s="534"/>
      <c r="Y527" s="534"/>
      <c r="Z527" s="534"/>
      <c r="AA527" s="534"/>
      <c r="AB527" s="534"/>
      <c r="AC527" s="659" t="str">
        <f>IFERROR(INDEX('3 - Land Summary'!$B$21:$B$120,(MATCH(AD527,'3 - Land Summary'!$C$21:$C$120,0))),"")</f>
        <v/>
      </c>
      <c r="AD527" s="629"/>
      <c r="AE527" s="586"/>
      <c r="AF527" s="587"/>
      <c r="AG527" s="586"/>
    </row>
    <row r="528" spans="2:33" ht="30" customHeight="1" x14ac:dyDescent="0.2">
      <c r="B528" s="668" t="str">
        <f>IFERROR(INDEX('3 - Land Summary'!$B$21:$B$120,(MATCH('4 - Species Breakdown'!$V528,'3 - Land Summary'!$C$21:$C$120,0))),"")</f>
        <v/>
      </c>
      <c r="C528" s="632"/>
      <c r="D528" s="579"/>
      <c r="E528" s="676" t="str">
        <f>IF(OR(COUNTIF('Look Up Data'!$D$149:$D$203,D528),COUNTIF('Look Up Data'!$D$149:$D$203,AE528)),"YES","NO")</f>
        <v>NO</v>
      </c>
      <c r="F528" s="580"/>
      <c r="G528" s="581"/>
      <c r="H528" s="669" t="str">
        <f>IFERROR(INDEX('3 - Land Summary'!$G$21:$G$120,(MATCH(C528,'3 - Land Summary'!$C$21:$C$120,0))),"")</f>
        <v/>
      </c>
      <c r="I528" s="669" t="str">
        <f>IFERROR(INDEX('3 - Land Summary'!$I$21:$I$120,(MATCH(C528,'3 - Land Summary'!$C$21:$C$120,0))),"")</f>
        <v/>
      </c>
      <c r="J528" s="669" t="str">
        <f t="shared" si="22"/>
        <v/>
      </c>
      <c r="K528" s="670" t="str">
        <f t="shared" si="24"/>
        <v/>
      </c>
      <c r="L528" s="579"/>
      <c r="M528" s="579"/>
      <c r="N528" s="632"/>
      <c r="O528" s="582" t="str">
        <f>IFERROR(VLOOKUP(D528,'Species List'!$D$10:$E$46,2,FALSE)*J528,"")</f>
        <v/>
      </c>
      <c r="P528" s="583" t="str">
        <f>IFERROR(VLOOKUP(D528,'Species List'!$D$51:$E$89,2,FALSE)*J528,"")</f>
        <v/>
      </c>
      <c r="Q528" s="583" t="str">
        <f>IFERROR(VLOOKUP(D528,'Species List'!$D$95:$E$102,2,FALSE)*J528,"")</f>
        <v/>
      </c>
      <c r="R528" s="583" t="str">
        <f>IFERROR(VLOOKUP(D528,'Species List'!$I$10:$J$11,2,FALSE)*J528,"")</f>
        <v/>
      </c>
      <c r="S528" s="584" t="str">
        <f>IFERROR(VLOOKUP(D528,'Species List'!$I$16:$J$61,2,FALSE)*J528,"")</f>
        <v/>
      </c>
      <c r="T528" s="584" t="str">
        <f>IFERROR(VLOOKUP(D528,'Species List'!$I$66:$J$66,2,FALSE)*J528,"")</f>
        <v/>
      </c>
      <c r="U528" s="584" t="str">
        <f>IFERROR(VLOOKUP(D528,'Species List'!$I$71:$J$82,2,FALSE)*J528,"")</f>
        <v/>
      </c>
      <c r="V528" s="585">
        <f t="shared" si="23"/>
        <v>0</v>
      </c>
      <c r="W528" s="534"/>
      <c r="X528" s="534"/>
      <c r="Y528" s="534"/>
      <c r="Z528" s="534"/>
      <c r="AA528" s="534"/>
      <c r="AB528" s="534"/>
      <c r="AC528" s="659" t="str">
        <f>IFERROR(INDEX('3 - Land Summary'!$B$21:$B$120,(MATCH(AD528,'3 - Land Summary'!$C$21:$C$120,0))),"")</f>
        <v/>
      </c>
      <c r="AD528" s="629"/>
      <c r="AE528" s="586"/>
      <c r="AF528" s="587"/>
      <c r="AG528" s="586"/>
    </row>
    <row r="529" spans="2:33" ht="30" customHeight="1" x14ac:dyDescent="0.2">
      <c r="B529" s="668" t="str">
        <f>IFERROR(INDEX('3 - Land Summary'!$B$21:$B$120,(MATCH('4 - Species Breakdown'!$V529,'3 - Land Summary'!$C$21:$C$120,0))),"")</f>
        <v/>
      </c>
      <c r="C529" s="632"/>
      <c r="D529" s="579"/>
      <c r="E529" s="676" t="str">
        <f>IF(OR(COUNTIF('Look Up Data'!$D$149:$D$203,D529),COUNTIF('Look Up Data'!$D$149:$D$203,AE529)),"YES","NO")</f>
        <v>NO</v>
      </c>
      <c r="F529" s="580"/>
      <c r="G529" s="581"/>
      <c r="H529" s="669" t="str">
        <f>IFERROR(INDEX('3 - Land Summary'!$G$21:$G$120,(MATCH(C529,'3 - Land Summary'!$C$21:$C$120,0))),"")</f>
        <v/>
      </c>
      <c r="I529" s="669" t="str">
        <f>IFERROR(INDEX('3 - Land Summary'!$I$21:$I$120,(MATCH(C529,'3 - Land Summary'!$C$21:$C$120,0))),"")</f>
        <v/>
      </c>
      <c r="J529" s="669" t="str">
        <f t="shared" si="22"/>
        <v/>
      </c>
      <c r="K529" s="670" t="str">
        <f t="shared" si="24"/>
        <v/>
      </c>
      <c r="L529" s="579"/>
      <c r="M529" s="579"/>
      <c r="N529" s="632"/>
      <c r="O529" s="582" t="str">
        <f>IFERROR(VLOOKUP(D529,'Species List'!$D$10:$E$46,2,FALSE)*J529,"")</f>
        <v/>
      </c>
      <c r="P529" s="583" t="str">
        <f>IFERROR(VLOOKUP(D529,'Species List'!$D$51:$E$89,2,FALSE)*J529,"")</f>
        <v/>
      </c>
      <c r="Q529" s="583" t="str">
        <f>IFERROR(VLOOKUP(D529,'Species List'!$D$95:$E$102,2,FALSE)*J529,"")</f>
        <v/>
      </c>
      <c r="R529" s="583" t="str">
        <f>IFERROR(VLOOKUP(D529,'Species List'!$I$10:$J$11,2,FALSE)*J529,"")</f>
        <v/>
      </c>
      <c r="S529" s="584" t="str">
        <f>IFERROR(VLOOKUP(D529,'Species List'!$I$16:$J$61,2,FALSE)*J529,"")</f>
        <v/>
      </c>
      <c r="T529" s="584" t="str">
        <f>IFERROR(VLOOKUP(D529,'Species List'!$I$66:$J$66,2,FALSE)*J529,"")</f>
        <v/>
      </c>
      <c r="U529" s="584" t="str">
        <f>IFERROR(VLOOKUP(D529,'Species List'!$I$71:$J$82,2,FALSE)*J529,"")</f>
        <v/>
      </c>
      <c r="V529" s="585">
        <f t="shared" si="23"/>
        <v>0</v>
      </c>
      <c r="W529" s="534"/>
      <c r="X529" s="534"/>
      <c r="Y529" s="534"/>
      <c r="Z529" s="534"/>
      <c r="AA529" s="534"/>
      <c r="AB529" s="534"/>
      <c r="AC529" s="659" t="str">
        <f>IFERROR(INDEX('3 - Land Summary'!$B$21:$B$120,(MATCH(AD529,'3 - Land Summary'!$C$21:$C$120,0))),"")</f>
        <v/>
      </c>
      <c r="AD529" s="629"/>
      <c r="AE529" s="586"/>
      <c r="AF529" s="587"/>
      <c r="AG529" s="586"/>
    </row>
    <row r="530" spans="2:33" ht="30" customHeight="1" x14ac:dyDescent="0.2">
      <c r="B530" s="668" t="str">
        <f>IFERROR(INDEX('3 - Land Summary'!$B$21:$B$120,(MATCH('4 - Species Breakdown'!$V530,'3 - Land Summary'!$C$21:$C$120,0))),"")</f>
        <v/>
      </c>
      <c r="C530" s="632"/>
      <c r="D530" s="579"/>
      <c r="E530" s="676" t="str">
        <f>IF(OR(COUNTIF('Look Up Data'!$D$149:$D$203,D530),COUNTIF('Look Up Data'!$D$149:$D$203,AE530)),"YES","NO")</f>
        <v>NO</v>
      </c>
      <c r="F530" s="580"/>
      <c r="G530" s="581"/>
      <c r="H530" s="669" t="str">
        <f>IFERROR(INDEX('3 - Land Summary'!$G$21:$G$120,(MATCH(C530,'3 - Land Summary'!$C$21:$C$120,0))),"")</f>
        <v/>
      </c>
      <c r="I530" s="669" t="str">
        <f>IFERROR(INDEX('3 - Land Summary'!$I$21:$I$120,(MATCH(C530,'3 - Land Summary'!$C$21:$C$120,0))),"")</f>
        <v/>
      </c>
      <c r="J530" s="669" t="str">
        <f t="shared" si="22"/>
        <v/>
      </c>
      <c r="K530" s="670" t="str">
        <f t="shared" si="24"/>
        <v/>
      </c>
      <c r="L530" s="579"/>
      <c r="M530" s="579"/>
      <c r="N530" s="632"/>
      <c r="O530" s="582" t="str">
        <f>IFERROR(VLOOKUP(D530,'Species List'!$D$10:$E$46,2,FALSE)*J530,"")</f>
        <v/>
      </c>
      <c r="P530" s="583" t="str">
        <f>IFERROR(VLOOKUP(D530,'Species List'!$D$51:$E$89,2,FALSE)*J530,"")</f>
        <v/>
      </c>
      <c r="Q530" s="583" t="str">
        <f>IFERROR(VLOOKUP(D530,'Species List'!$D$95:$E$102,2,FALSE)*J530,"")</f>
        <v/>
      </c>
      <c r="R530" s="583" t="str">
        <f>IFERROR(VLOOKUP(D530,'Species List'!$I$10:$J$11,2,FALSE)*J530,"")</f>
        <v/>
      </c>
      <c r="S530" s="584" t="str">
        <f>IFERROR(VLOOKUP(D530,'Species List'!$I$16:$J$61,2,FALSE)*J530,"")</f>
        <v/>
      </c>
      <c r="T530" s="584" t="str">
        <f>IFERROR(VLOOKUP(D530,'Species List'!$I$66:$J$66,2,FALSE)*J530,"")</f>
        <v/>
      </c>
      <c r="U530" s="584" t="str">
        <f>IFERROR(VLOOKUP(D530,'Species List'!$I$71:$J$82,2,FALSE)*J530,"")</f>
        <v/>
      </c>
      <c r="V530" s="585">
        <f t="shared" si="23"/>
        <v>0</v>
      </c>
      <c r="W530" s="534"/>
      <c r="X530" s="534"/>
      <c r="Y530" s="534"/>
      <c r="Z530" s="534"/>
      <c r="AA530" s="534"/>
      <c r="AB530" s="534"/>
      <c r="AC530" s="659" t="str">
        <f>IFERROR(INDEX('3 - Land Summary'!$B$21:$B$120,(MATCH(AD530,'3 - Land Summary'!$C$21:$C$120,0))),"")</f>
        <v/>
      </c>
      <c r="AD530" s="629"/>
      <c r="AE530" s="586"/>
      <c r="AF530" s="587"/>
      <c r="AG530" s="586"/>
    </row>
    <row r="531" spans="2:33" ht="30" customHeight="1" x14ac:dyDescent="0.2">
      <c r="B531" s="668" t="str">
        <f>IFERROR(INDEX('3 - Land Summary'!$B$21:$B$120,(MATCH('4 - Species Breakdown'!$V531,'3 - Land Summary'!$C$21:$C$120,0))),"")</f>
        <v/>
      </c>
      <c r="C531" s="632"/>
      <c r="D531" s="579"/>
      <c r="E531" s="676" t="str">
        <f>IF(OR(COUNTIF('Look Up Data'!$D$149:$D$203,D531),COUNTIF('Look Up Data'!$D$149:$D$203,AE531)),"YES","NO")</f>
        <v>NO</v>
      </c>
      <c r="F531" s="580"/>
      <c r="G531" s="581"/>
      <c r="H531" s="669" t="str">
        <f>IFERROR(INDEX('3 - Land Summary'!$G$21:$G$120,(MATCH(C531,'3 - Land Summary'!$C$21:$C$120,0))),"")</f>
        <v/>
      </c>
      <c r="I531" s="669" t="str">
        <f>IFERROR(INDEX('3 - Land Summary'!$I$21:$I$120,(MATCH(C531,'3 - Land Summary'!$C$21:$C$120,0))),"")</f>
        <v/>
      </c>
      <c r="J531" s="669" t="str">
        <f t="shared" si="22"/>
        <v/>
      </c>
      <c r="K531" s="670" t="str">
        <f t="shared" si="24"/>
        <v/>
      </c>
      <c r="L531" s="579"/>
      <c r="M531" s="579"/>
      <c r="N531" s="632"/>
      <c r="O531" s="582" t="str">
        <f>IFERROR(VLOOKUP(D531,'Species List'!$D$10:$E$46,2,FALSE)*J531,"")</f>
        <v/>
      </c>
      <c r="P531" s="583" t="str">
        <f>IFERROR(VLOOKUP(D531,'Species List'!$D$51:$E$89,2,FALSE)*J531,"")</f>
        <v/>
      </c>
      <c r="Q531" s="583" t="str">
        <f>IFERROR(VLOOKUP(D531,'Species List'!$D$95:$E$102,2,FALSE)*J531,"")</f>
        <v/>
      </c>
      <c r="R531" s="583" t="str">
        <f>IFERROR(VLOOKUP(D531,'Species List'!$I$10:$J$11,2,FALSE)*J531,"")</f>
        <v/>
      </c>
      <c r="S531" s="584" t="str">
        <f>IFERROR(VLOOKUP(D531,'Species List'!$I$16:$J$61,2,FALSE)*J531,"")</f>
        <v/>
      </c>
      <c r="T531" s="584" t="str">
        <f>IFERROR(VLOOKUP(D531,'Species List'!$I$66:$J$66,2,FALSE)*J531,"")</f>
        <v/>
      </c>
      <c r="U531" s="584" t="str">
        <f>IFERROR(VLOOKUP(D531,'Species List'!$I$71:$J$82,2,FALSE)*J531,"")</f>
        <v/>
      </c>
      <c r="V531" s="585">
        <f t="shared" si="23"/>
        <v>0</v>
      </c>
      <c r="W531" s="534"/>
      <c r="X531" s="534"/>
      <c r="Y531" s="534"/>
      <c r="Z531" s="534"/>
      <c r="AA531" s="534"/>
      <c r="AB531" s="534"/>
      <c r="AC531" s="659" t="str">
        <f>IFERROR(INDEX('3 - Land Summary'!$B$21:$B$120,(MATCH(AD531,'3 - Land Summary'!$C$21:$C$120,0))),"")</f>
        <v/>
      </c>
      <c r="AD531" s="629"/>
      <c r="AE531" s="586"/>
      <c r="AF531" s="587"/>
      <c r="AG531" s="586"/>
    </row>
    <row r="532" spans="2:33" ht="30" customHeight="1" x14ac:dyDescent="0.2">
      <c r="B532" s="668" t="str">
        <f>IFERROR(INDEX('3 - Land Summary'!$B$21:$B$120,(MATCH('4 - Species Breakdown'!$V532,'3 - Land Summary'!$C$21:$C$120,0))),"")</f>
        <v/>
      </c>
      <c r="C532" s="632"/>
      <c r="D532" s="579"/>
      <c r="E532" s="676" t="str">
        <f>IF(OR(COUNTIF('Look Up Data'!$D$149:$D$203,D532),COUNTIF('Look Up Data'!$D$149:$D$203,AE532)),"YES","NO")</f>
        <v>NO</v>
      </c>
      <c r="F532" s="580"/>
      <c r="G532" s="581"/>
      <c r="H532" s="669" t="str">
        <f>IFERROR(INDEX('3 - Land Summary'!$G$21:$G$120,(MATCH(C532,'3 - Land Summary'!$C$21:$C$120,0))),"")</f>
        <v/>
      </c>
      <c r="I532" s="669" t="str">
        <f>IFERROR(INDEX('3 - Land Summary'!$I$21:$I$120,(MATCH(C532,'3 - Land Summary'!$C$21:$C$120,0))),"")</f>
        <v/>
      </c>
      <c r="J532" s="669" t="str">
        <f t="shared" si="22"/>
        <v/>
      </c>
      <c r="K532" s="670" t="str">
        <f t="shared" si="24"/>
        <v/>
      </c>
      <c r="L532" s="579"/>
      <c r="M532" s="579"/>
      <c r="N532" s="632"/>
      <c r="O532" s="582" t="str">
        <f>IFERROR(VLOOKUP(D532,'Species List'!$D$10:$E$46,2,FALSE)*J532,"")</f>
        <v/>
      </c>
      <c r="P532" s="583" t="str">
        <f>IFERROR(VLOOKUP(D532,'Species List'!$D$51:$E$89,2,FALSE)*J532,"")</f>
        <v/>
      </c>
      <c r="Q532" s="583" t="str">
        <f>IFERROR(VLOOKUP(D532,'Species List'!$D$95:$E$102,2,FALSE)*J532,"")</f>
        <v/>
      </c>
      <c r="R532" s="583" t="str">
        <f>IFERROR(VLOOKUP(D532,'Species List'!$I$10:$J$11,2,FALSE)*J532,"")</f>
        <v/>
      </c>
      <c r="S532" s="584" t="str">
        <f>IFERROR(VLOOKUP(D532,'Species List'!$I$16:$J$61,2,FALSE)*J532,"")</f>
        <v/>
      </c>
      <c r="T532" s="584" t="str">
        <f>IFERROR(VLOOKUP(D532,'Species List'!$I$66:$J$66,2,FALSE)*J532,"")</f>
        <v/>
      </c>
      <c r="U532" s="584" t="str">
        <f>IFERROR(VLOOKUP(D532,'Species List'!$I$71:$J$82,2,FALSE)*J532,"")</f>
        <v/>
      </c>
      <c r="V532" s="585">
        <f t="shared" si="23"/>
        <v>0</v>
      </c>
      <c r="W532" s="534"/>
      <c r="X532" s="534"/>
      <c r="Y532" s="534"/>
      <c r="Z532" s="534"/>
      <c r="AA532" s="534"/>
      <c r="AB532" s="534"/>
      <c r="AC532" s="659" t="str">
        <f>IFERROR(INDEX('3 - Land Summary'!$B$21:$B$120,(MATCH(AD532,'3 - Land Summary'!$C$21:$C$120,0))),"")</f>
        <v/>
      </c>
      <c r="AD532" s="629"/>
      <c r="AE532" s="586"/>
      <c r="AF532" s="587"/>
      <c r="AG532" s="586"/>
    </row>
    <row r="533" spans="2:33" ht="30" customHeight="1" x14ac:dyDescent="0.2">
      <c r="B533" s="668" t="str">
        <f>IFERROR(INDEX('3 - Land Summary'!$B$21:$B$120,(MATCH('4 - Species Breakdown'!$V533,'3 - Land Summary'!$C$21:$C$120,0))),"")</f>
        <v/>
      </c>
      <c r="C533" s="632"/>
      <c r="D533" s="579"/>
      <c r="E533" s="676" t="str">
        <f>IF(OR(COUNTIF('Look Up Data'!$D$149:$D$203,D533),COUNTIF('Look Up Data'!$D$149:$D$203,AE533)),"YES","NO")</f>
        <v>NO</v>
      </c>
      <c r="F533" s="580"/>
      <c r="G533" s="581"/>
      <c r="H533" s="669" t="str">
        <f>IFERROR(INDEX('3 - Land Summary'!$G$21:$G$120,(MATCH(C533,'3 - Land Summary'!$C$21:$C$120,0))),"")</f>
        <v/>
      </c>
      <c r="I533" s="669" t="str">
        <f>IFERROR(INDEX('3 - Land Summary'!$I$21:$I$120,(MATCH(C533,'3 - Land Summary'!$C$21:$C$120,0))),"")</f>
        <v/>
      </c>
      <c r="J533" s="669" t="str">
        <f t="shared" si="22"/>
        <v/>
      </c>
      <c r="K533" s="670" t="str">
        <f t="shared" si="24"/>
        <v/>
      </c>
      <c r="L533" s="579"/>
      <c r="M533" s="579"/>
      <c r="N533" s="632"/>
      <c r="O533" s="582" t="str">
        <f>IFERROR(VLOOKUP(D533,'Species List'!$D$10:$E$46,2,FALSE)*J533,"")</f>
        <v/>
      </c>
      <c r="P533" s="583" t="str">
        <f>IFERROR(VLOOKUP(D533,'Species List'!$D$51:$E$89,2,FALSE)*J533,"")</f>
        <v/>
      </c>
      <c r="Q533" s="583" t="str">
        <f>IFERROR(VLOOKUP(D533,'Species List'!$D$95:$E$102,2,FALSE)*J533,"")</f>
        <v/>
      </c>
      <c r="R533" s="583" t="str">
        <f>IFERROR(VLOOKUP(D533,'Species List'!$I$10:$J$11,2,FALSE)*J533,"")</f>
        <v/>
      </c>
      <c r="S533" s="584" t="str">
        <f>IFERROR(VLOOKUP(D533,'Species List'!$I$16:$J$61,2,FALSE)*J533,"")</f>
        <v/>
      </c>
      <c r="T533" s="584" t="str">
        <f>IFERROR(VLOOKUP(D533,'Species List'!$I$66:$J$66,2,FALSE)*J533,"")</f>
        <v/>
      </c>
      <c r="U533" s="584" t="str">
        <f>IFERROR(VLOOKUP(D533,'Species List'!$I$71:$J$82,2,FALSE)*J533,"")</f>
        <v/>
      </c>
      <c r="V533" s="585">
        <f t="shared" si="23"/>
        <v>0</v>
      </c>
      <c r="W533" s="534"/>
      <c r="X533" s="534"/>
      <c r="Y533" s="534"/>
      <c r="Z533" s="534"/>
      <c r="AA533" s="534"/>
      <c r="AB533" s="534"/>
      <c r="AC533" s="659" t="str">
        <f>IFERROR(INDEX('3 - Land Summary'!$B$21:$B$120,(MATCH(AD533,'3 - Land Summary'!$C$21:$C$120,0))),"")</f>
        <v/>
      </c>
      <c r="AD533" s="629"/>
      <c r="AE533" s="586"/>
      <c r="AF533" s="587"/>
      <c r="AG533" s="586"/>
    </row>
    <row r="534" spans="2:33" ht="30" customHeight="1" x14ac:dyDescent="0.2">
      <c r="B534" s="668" t="str">
        <f>IFERROR(INDEX('3 - Land Summary'!$B$21:$B$120,(MATCH('4 - Species Breakdown'!$V534,'3 - Land Summary'!$C$21:$C$120,0))),"")</f>
        <v/>
      </c>
      <c r="C534" s="632"/>
      <c r="D534" s="579"/>
      <c r="E534" s="676" t="str">
        <f>IF(OR(COUNTIF('Look Up Data'!$D$149:$D$203,D534),COUNTIF('Look Up Data'!$D$149:$D$203,AE534)),"YES","NO")</f>
        <v>NO</v>
      </c>
      <c r="F534" s="580"/>
      <c r="G534" s="581"/>
      <c r="H534" s="669" t="str">
        <f>IFERROR(INDEX('3 - Land Summary'!$G$21:$G$120,(MATCH(C534,'3 - Land Summary'!$C$21:$C$120,0))),"")</f>
        <v/>
      </c>
      <c r="I534" s="669" t="str">
        <f>IFERROR(INDEX('3 - Land Summary'!$I$21:$I$120,(MATCH(C534,'3 - Land Summary'!$C$21:$C$120,0))),"")</f>
        <v/>
      </c>
      <c r="J534" s="669" t="str">
        <f t="shared" si="22"/>
        <v/>
      </c>
      <c r="K534" s="670" t="str">
        <f t="shared" si="24"/>
        <v/>
      </c>
      <c r="L534" s="579"/>
      <c r="M534" s="579"/>
      <c r="N534" s="632"/>
      <c r="O534" s="582" t="str">
        <f>IFERROR(VLOOKUP(D534,'Species List'!$D$10:$E$46,2,FALSE)*J534,"")</f>
        <v/>
      </c>
      <c r="P534" s="583" t="str">
        <f>IFERROR(VLOOKUP(D534,'Species List'!$D$51:$E$89,2,FALSE)*J534,"")</f>
        <v/>
      </c>
      <c r="Q534" s="583" t="str">
        <f>IFERROR(VLOOKUP(D534,'Species List'!$D$95:$E$102,2,FALSE)*J534,"")</f>
        <v/>
      </c>
      <c r="R534" s="583" t="str">
        <f>IFERROR(VLOOKUP(D534,'Species List'!$I$10:$J$11,2,FALSE)*J534,"")</f>
        <v/>
      </c>
      <c r="S534" s="584" t="str">
        <f>IFERROR(VLOOKUP(D534,'Species List'!$I$16:$J$61,2,FALSE)*J534,"")</f>
        <v/>
      </c>
      <c r="T534" s="584" t="str">
        <f>IFERROR(VLOOKUP(D534,'Species List'!$I$66:$J$66,2,FALSE)*J534,"")</f>
        <v/>
      </c>
      <c r="U534" s="584" t="str">
        <f>IFERROR(VLOOKUP(D534,'Species List'!$I$71:$J$82,2,FALSE)*J534,"")</f>
        <v/>
      </c>
      <c r="V534" s="585">
        <f t="shared" si="23"/>
        <v>0</v>
      </c>
      <c r="W534" s="534"/>
      <c r="X534" s="534"/>
      <c r="Y534" s="534"/>
      <c r="Z534" s="534"/>
      <c r="AA534" s="534"/>
      <c r="AB534" s="534"/>
      <c r="AC534" s="659" t="str">
        <f>IFERROR(INDEX('3 - Land Summary'!$B$21:$B$120,(MATCH(AD534,'3 - Land Summary'!$C$21:$C$120,0))),"")</f>
        <v/>
      </c>
      <c r="AD534" s="629"/>
      <c r="AE534" s="586"/>
      <c r="AF534" s="587"/>
      <c r="AG534" s="586"/>
    </row>
    <row r="535" spans="2:33" ht="30" customHeight="1" x14ac:dyDescent="0.2">
      <c r="B535" s="668" t="str">
        <f>IFERROR(INDEX('3 - Land Summary'!$B$21:$B$120,(MATCH('4 - Species Breakdown'!$V535,'3 - Land Summary'!$C$21:$C$120,0))),"")</f>
        <v/>
      </c>
      <c r="C535" s="632"/>
      <c r="D535" s="579"/>
      <c r="E535" s="676" t="str">
        <f>IF(OR(COUNTIF('Look Up Data'!$D$149:$D$203,D535),COUNTIF('Look Up Data'!$D$149:$D$203,AE535)),"YES","NO")</f>
        <v>NO</v>
      </c>
      <c r="F535" s="580"/>
      <c r="G535" s="581"/>
      <c r="H535" s="669" t="str">
        <f>IFERROR(INDEX('3 - Land Summary'!$G$21:$G$120,(MATCH(C535,'3 - Land Summary'!$C$21:$C$120,0))),"")</f>
        <v/>
      </c>
      <c r="I535" s="669" t="str">
        <f>IFERROR(INDEX('3 - Land Summary'!$I$21:$I$120,(MATCH(C535,'3 - Land Summary'!$C$21:$C$120,0))),"")</f>
        <v/>
      </c>
      <c r="J535" s="669" t="str">
        <f t="shared" si="22"/>
        <v/>
      </c>
      <c r="K535" s="670" t="str">
        <f t="shared" si="24"/>
        <v/>
      </c>
      <c r="L535" s="579"/>
      <c r="M535" s="579"/>
      <c r="N535" s="632"/>
      <c r="O535" s="582" t="str">
        <f>IFERROR(VLOOKUP(D535,'Species List'!$D$10:$E$46,2,FALSE)*J535,"")</f>
        <v/>
      </c>
      <c r="P535" s="583" t="str">
        <f>IFERROR(VLOOKUP(D535,'Species List'!$D$51:$E$89,2,FALSE)*J535,"")</f>
        <v/>
      </c>
      <c r="Q535" s="583" t="str">
        <f>IFERROR(VLOOKUP(D535,'Species List'!$D$95:$E$102,2,FALSE)*J535,"")</f>
        <v/>
      </c>
      <c r="R535" s="583" t="str">
        <f>IFERROR(VLOOKUP(D535,'Species List'!$I$10:$J$11,2,FALSE)*J535,"")</f>
        <v/>
      </c>
      <c r="S535" s="584" t="str">
        <f>IFERROR(VLOOKUP(D535,'Species List'!$I$16:$J$61,2,FALSE)*J535,"")</f>
        <v/>
      </c>
      <c r="T535" s="584" t="str">
        <f>IFERROR(VLOOKUP(D535,'Species List'!$I$66:$J$66,2,FALSE)*J535,"")</f>
        <v/>
      </c>
      <c r="U535" s="584" t="str">
        <f>IFERROR(VLOOKUP(D535,'Species List'!$I$71:$J$82,2,FALSE)*J535,"")</f>
        <v/>
      </c>
      <c r="V535" s="585">
        <f t="shared" si="23"/>
        <v>0</v>
      </c>
      <c r="W535" s="534"/>
      <c r="X535" s="534"/>
      <c r="Y535" s="534"/>
      <c r="Z535" s="534"/>
      <c r="AA535" s="534"/>
      <c r="AB535" s="534"/>
      <c r="AC535" s="659" t="str">
        <f>IFERROR(INDEX('3 - Land Summary'!$B$21:$B$120,(MATCH(AD535,'3 - Land Summary'!$C$21:$C$120,0))),"")</f>
        <v/>
      </c>
      <c r="AD535" s="629"/>
      <c r="AE535" s="586"/>
      <c r="AF535" s="587"/>
      <c r="AG535" s="586"/>
    </row>
    <row r="536" spans="2:33" ht="30" customHeight="1" x14ac:dyDescent="0.2">
      <c r="B536" s="668" t="str">
        <f>IFERROR(INDEX('3 - Land Summary'!$B$21:$B$120,(MATCH('4 - Species Breakdown'!$V536,'3 - Land Summary'!$C$21:$C$120,0))),"")</f>
        <v/>
      </c>
      <c r="C536" s="632"/>
      <c r="D536" s="579"/>
      <c r="E536" s="676" t="str">
        <f>IF(OR(COUNTIF('Look Up Data'!$D$149:$D$203,D536),COUNTIF('Look Up Data'!$D$149:$D$203,AE536)),"YES","NO")</f>
        <v>NO</v>
      </c>
      <c r="F536" s="580"/>
      <c r="G536" s="581"/>
      <c r="H536" s="669" t="str">
        <f>IFERROR(INDEX('3 - Land Summary'!$G$21:$G$120,(MATCH(C536,'3 - Land Summary'!$C$21:$C$120,0))),"")</f>
        <v/>
      </c>
      <c r="I536" s="669" t="str">
        <f>IFERROR(INDEX('3 - Land Summary'!$I$21:$I$120,(MATCH(C536,'3 - Land Summary'!$C$21:$C$120,0))),"")</f>
        <v/>
      </c>
      <c r="J536" s="669" t="str">
        <f t="shared" si="22"/>
        <v/>
      </c>
      <c r="K536" s="670" t="str">
        <f t="shared" si="24"/>
        <v/>
      </c>
      <c r="L536" s="579"/>
      <c r="M536" s="579"/>
      <c r="N536" s="632"/>
      <c r="O536" s="582" t="str">
        <f>IFERROR(VLOOKUP(D536,'Species List'!$D$10:$E$46,2,FALSE)*J536,"")</f>
        <v/>
      </c>
      <c r="P536" s="583" t="str">
        <f>IFERROR(VLOOKUP(D536,'Species List'!$D$51:$E$89,2,FALSE)*J536,"")</f>
        <v/>
      </c>
      <c r="Q536" s="583" t="str">
        <f>IFERROR(VLOOKUP(D536,'Species List'!$D$95:$E$102,2,FALSE)*J536,"")</f>
        <v/>
      </c>
      <c r="R536" s="583" t="str">
        <f>IFERROR(VLOOKUP(D536,'Species List'!$I$10:$J$11,2,FALSE)*J536,"")</f>
        <v/>
      </c>
      <c r="S536" s="584" t="str">
        <f>IFERROR(VLOOKUP(D536,'Species List'!$I$16:$J$61,2,FALSE)*J536,"")</f>
        <v/>
      </c>
      <c r="T536" s="584" t="str">
        <f>IFERROR(VLOOKUP(D536,'Species List'!$I$66:$J$66,2,FALSE)*J536,"")</f>
        <v/>
      </c>
      <c r="U536" s="584" t="str">
        <f>IFERROR(VLOOKUP(D536,'Species List'!$I$71:$J$82,2,FALSE)*J536,"")</f>
        <v/>
      </c>
      <c r="V536" s="585">
        <f t="shared" si="23"/>
        <v>0</v>
      </c>
      <c r="W536" s="534"/>
      <c r="X536" s="534"/>
      <c r="Y536" s="534"/>
      <c r="Z536" s="534"/>
      <c r="AA536" s="534"/>
      <c r="AB536" s="534"/>
      <c r="AC536" s="659" t="str">
        <f>IFERROR(INDEX('3 - Land Summary'!$B$21:$B$120,(MATCH(AD536,'3 - Land Summary'!$C$21:$C$120,0))),"")</f>
        <v/>
      </c>
      <c r="AD536" s="629"/>
      <c r="AE536" s="586"/>
      <c r="AF536" s="587"/>
      <c r="AG536" s="586"/>
    </row>
    <row r="537" spans="2:33" ht="30" customHeight="1" x14ac:dyDescent="0.2">
      <c r="B537" s="668" t="str">
        <f>IFERROR(INDEX('3 - Land Summary'!$B$21:$B$120,(MATCH('4 - Species Breakdown'!$V537,'3 - Land Summary'!$C$21:$C$120,0))),"")</f>
        <v/>
      </c>
      <c r="C537" s="632"/>
      <c r="D537" s="579"/>
      <c r="E537" s="676" t="str">
        <f>IF(OR(COUNTIF('Look Up Data'!$D$149:$D$203,D537),COUNTIF('Look Up Data'!$D$149:$D$203,AE537)),"YES","NO")</f>
        <v>NO</v>
      </c>
      <c r="F537" s="580"/>
      <c r="G537" s="581"/>
      <c r="H537" s="669" t="str">
        <f>IFERROR(INDEX('3 - Land Summary'!$G$21:$G$120,(MATCH(C537,'3 - Land Summary'!$C$21:$C$120,0))),"")</f>
        <v/>
      </c>
      <c r="I537" s="669" t="str">
        <f>IFERROR(INDEX('3 - Land Summary'!$I$21:$I$120,(MATCH(C537,'3 - Land Summary'!$C$21:$C$120,0))),"")</f>
        <v/>
      </c>
      <c r="J537" s="669" t="str">
        <f t="shared" si="22"/>
        <v/>
      </c>
      <c r="K537" s="670" t="str">
        <f t="shared" si="24"/>
        <v/>
      </c>
      <c r="L537" s="579"/>
      <c r="M537" s="579"/>
      <c r="N537" s="632"/>
      <c r="O537" s="582" t="str">
        <f>IFERROR(VLOOKUP(D537,'Species List'!$D$10:$E$46,2,FALSE)*J537,"")</f>
        <v/>
      </c>
      <c r="P537" s="583" t="str">
        <f>IFERROR(VLOOKUP(D537,'Species List'!$D$51:$E$89,2,FALSE)*J537,"")</f>
        <v/>
      </c>
      <c r="Q537" s="583" t="str">
        <f>IFERROR(VLOOKUP(D537,'Species List'!$D$95:$E$102,2,FALSE)*J537,"")</f>
        <v/>
      </c>
      <c r="R537" s="583" t="str">
        <f>IFERROR(VLOOKUP(D537,'Species List'!$I$10:$J$11,2,FALSE)*J537,"")</f>
        <v/>
      </c>
      <c r="S537" s="584" t="str">
        <f>IFERROR(VLOOKUP(D537,'Species List'!$I$16:$J$61,2,FALSE)*J537,"")</f>
        <v/>
      </c>
      <c r="T537" s="584" t="str">
        <f>IFERROR(VLOOKUP(D537,'Species List'!$I$66:$J$66,2,FALSE)*J537,"")</f>
        <v/>
      </c>
      <c r="U537" s="584" t="str">
        <f>IFERROR(VLOOKUP(D537,'Species List'!$I$71:$J$82,2,FALSE)*J537,"")</f>
        <v/>
      </c>
      <c r="V537" s="585">
        <f t="shared" si="23"/>
        <v>0</v>
      </c>
      <c r="W537" s="534"/>
      <c r="X537" s="534"/>
      <c r="Y537" s="534"/>
      <c r="Z537" s="534"/>
      <c r="AA537" s="534"/>
      <c r="AB537" s="534"/>
      <c r="AC537" s="659" t="str">
        <f>IFERROR(INDEX('3 - Land Summary'!$B$21:$B$120,(MATCH(AD537,'3 - Land Summary'!$C$21:$C$120,0))),"")</f>
        <v/>
      </c>
      <c r="AD537" s="629"/>
      <c r="AE537" s="586"/>
      <c r="AF537" s="587"/>
      <c r="AG537" s="586"/>
    </row>
    <row r="538" spans="2:33" ht="30" customHeight="1" x14ac:dyDescent="0.2">
      <c r="B538" s="668" t="str">
        <f>IFERROR(INDEX('3 - Land Summary'!$B$21:$B$120,(MATCH('4 - Species Breakdown'!$V538,'3 - Land Summary'!$C$21:$C$120,0))),"")</f>
        <v/>
      </c>
      <c r="C538" s="632"/>
      <c r="D538" s="579"/>
      <c r="E538" s="676" t="str">
        <f>IF(OR(COUNTIF('Look Up Data'!$D$149:$D$203,D538),COUNTIF('Look Up Data'!$D$149:$D$203,AE538)),"YES","NO")</f>
        <v>NO</v>
      </c>
      <c r="F538" s="580"/>
      <c r="G538" s="581"/>
      <c r="H538" s="669" t="str">
        <f>IFERROR(INDEX('3 - Land Summary'!$G$21:$G$120,(MATCH(C538,'3 - Land Summary'!$C$21:$C$120,0))),"")</f>
        <v/>
      </c>
      <c r="I538" s="669" t="str">
        <f>IFERROR(INDEX('3 - Land Summary'!$I$21:$I$120,(MATCH(C538,'3 - Land Summary'!$C$21:$C$120,0))),"")</f>
        <v/>
      </c>
      <c r="J538" s="669" t="str">
        <f t="shared" si="22"/>
        <v/>
      </c>
      <c r="K538" s="670" t="str">
        <f t="shared" si="24"/>
        <v/>
      </c>
      <c r="L538" s="579"/>
      <c r="M538" s="579"/>
      <c r="N538" s="632"/>
      <c r="O538" s="582" t="str">
        <f>IFERROR(VLOOKUP(D538,'Species List'!$D$10:$E$46,2,FALSE)*J538,"")</f>
        <v/>
      </c>
      <c r="P538" s="583" t="str">
        <f>IFERROR(VLOOKUP(D538,'Species List'!$D$51:$E$89,2,FALSE)*J538,"")</f>
        <v/>
      </c>
      <c r="Q538" s="583" t="str">
        <f>IFERROR(VLOOKUP(D538,'Species List'!$D$95:$E$102,2,FALSE)*J538,"")</f>
        <v/>
      </c>
      <c r="R538" s="583" t="str">
        <f>IFERROR(VLOOKUP(D538,'Species List'!$I$10:$J$11,2,FALSE)*J538,"")</f>
        <v/>
      </c>
      <c r="S538" s="584" t="str">
        <f>IFERROR(VLOOKUP(D538,'Species List'!$I$16:$J$61,2,FALSE)*J538,"")</f>
        <v/>
      </c>
      <c r="T538" s="584" t="str">
        <f>IFERROR(VLOOKUP(D538,'Species List'!$I$66:$J$66,2,FALSE)*J538,"")</f>
        <v/>
      </c>
      <c r="U538" s="584" t="str">
        <f>IFERROR(VLOOKUP(D538,'Species List'!$I$71:$J$82,2,FALSE)*J538,"")</f>
        <v/>
      </c>
      <c r="V538" s="585">
        <f t="shared" si="23"/>
        <v>0</v>
      </c>
      <c r="W538" s="534"/>
      <c r="X538" s="534"/>
      <c r="Y538" s="534"/>
      <c r="Z538" s="534"/>
      <c r="AA538" s="534"/>
      <c r="AB538" s="534"/>
      <c r="AC538" s="659" t="str">
        <f>IFERROR(INDEX('3 - Land Summary'!$B$21:$B$120,(MATCH(AD538,'3 - Land Summary'!$C$21:$C$120,0))),"")</f>
        <v/>
      </c>
      <c r="AD538" s="629"/>
      <c r="AE538" s="586"/>
      <c r="AF538" s="587"/>
      <c r="AG538" s="586"/>
    </row>
    <row r="539" spans="2:33" ht="30" customHeight="1" x14ac:dyDescent="0.2">
      <c r="B539" s="668" t="str">
        <f>IFERROR(INDEX('3 - Land Summary'!$B$21:$B$120,(MATCH('4 - Species Breakdown'!$V539,'3 - Land Summary'!$C$21:$C$120,0))),"")</f>
        <v/>
      </c>
      <c r="C539" s="632"/>
      <c r="D539" s="579"/>
      <c r="E539" s="676" t="str">
        <f>IF(OR(COUNTIF('Look Up Data'!$D$149:$D$203,D539),COUNTIF('Look Up Data'!$D$149:$D$203,AE539)),"YES","NO")</f>
        <v>NO</v>
      </c>
      <c r="F539" s="580"/>
      <c r="G539" s="581"/>
      <c r="H539" s="669" t="str">
        <f>IFERROR(INDEX('3 - Land Summary'!$G$21:$G$120,(MATCH(C539,'3 - Land Summary'!$C$21:$C$120,0))),"")</f>
        <v/>
      </c>
      <c r="I539" s="669" t="str">
        <f>IFERROR(INDEX('3 - Land Summary'!$I$21:$I$120,(MATCH(C539,'3 - Land Summary'!$C$21:$C$120,0))),"")</f>
        <v/>
      </c>
      <c r="J539" s="669" t="str">
        <f t="shared" si="22"/>
        <v/>
      </c>
      <c r="K539" s="670" t="str">
        <f t="shared" si="24"/>
        <v/>
      </c>
      <c r="L539" s="579"/>
      <c r="M539" s="579"/>
      <c r="N539" s="632"/>
      <c r="O539" s="582" t="str">
        <f>IFERROR(VLOOKUP(D539,'Species List'!$D$10:$E$46,2,FALSE)*J539,"")</f>
        <v/>
      </c>
      <c r="P539" s="583" t="str">
        <f>IFERROR(VLOOKUP(D539,'Species List'!$D$51:$E$89,2,FALSE)*J539,"")</f>
        <v/>
      </c>
      <c r="Q539" s="583" t="str">
        <f>IFERROR(VLOOKUP(D539,'Species List'!$D$95:$E$102,2,FALSE)*J539,"")</f>
        <v/>
      </c>
      <c r="R539" s="583" t="str">
        <f>IFERROR(VLOOKUP(D539,'Species List'!$I$10:$J$11,2,FALSE)*J539,"")</f>
        <v/>
      </c>
      <c r="S539" s="584" t="str">
        <f>IFERROR(VLOOKUP(D539,'Species List'!$I$16:$J$61,2,FALSE)*J539,"")</f>
        <v/>
      </c>
      <c r="T539" s="584" t="str">
        <f>IFERROR(VLOOKUP(D539,'Species List'!$I$66:$J$66,2,FALSE)*J539,"")</f>
        <v/>
      </c>
      <c r="U539" s="584" t="str">
        <f>IFERROR(VLOOKUP(D539,'Species List'!$I$71:$J$82,2,FALSE)*J539,"")</f>
        <v/>
      </c>
      <c r="V539" s="585">
        <f t="shared" si="23"/>
        <v>0</v>
      </c>
      <c r="W539" s="534"/>
      <c r="X539" s="534"/>
      <c r="Y539" s="534"/>
      <c r="Z539" s="534"/>
      <c r="AA539" s="534"/>
      <c r="AB539" s="534"/>
      <c r="AC539" s="659" t="str">
        <f>IFERROR(INDEX('3 - Land Summary'!$B$21:$B$120,(MATCH(AD539,'3 - Land Summary'!$C$21:$C$120,0))),"")</f>
        <v/>
      </c>
      <c r="AD539" s="629"/>
      <c r="AE539" s="586"/>
      <c r="AF539" s="587"/>
      <c r="AG539" s="586"/>
    </row>
    <row r="540" spans="2:33" ht="30" customHeight="1" x14ac:dyDescent="0.2">
      <c r="B540" s="668" t="str">
        <f>IFERROR(INDEX('3 - Land Summary'!$B$21:$B$120,(MATCH('4 - Species Breakdown'!$V540,'3 - Land Summary'!$C$21:$C$120,0))),"")</f>
        <v/>
      </c>
      <c r="C540" s="632"/>
      <c r="D540" s="579"/>
      <c r="E540" s="676" t="str">
        <f>IF(OR(COUNTIF('Look Up Data'!$D$149:$D$203,D540),COUNTIF('Look Up Data'!$D$149:$D$203,AE540)),"YES","NO")</f>
        <v>NO</v>
      </c>
      <c r="F540" s="580"/>
      <c r="G540" s="581"/>
      <c r="H540" s="669" t="str">
        <f>IFERROR(INDEX('3 - Land Summary'!$G$21:$G$120,(MATCH(C540,'3 - Land Summary'!$C$21:$C$120,0))),"")</f>
        <v/>
      </c>
      <c r="I540" s="669" t="str">
        <f>IFERROR(INDEX('3 - Land Summary'!$I$21:$I$120,(MATCH(C540,'3 - Land Summary'!$C$21:$C$120,0))),"")</f>
        <v/>
      </c>
      <c r="J540" s="669" t="str">
        <f t="shared" si="22"/>
        <v/>
      </c>
      <c r="K540" s="670" t="str">
        <f t="shared" si="24"/>
        <v/>
      </c>
      <c r="L540" s="579"/>
      <c r="M540" s="579"/>
      <c r="N540" s="632"/>
      <c r="O540" s="582" t="str">
        <f>IFERROR(VLOOKUP(D540,'Species List'!$D$10:$E$46,2,FALSE)*J540,"")</f>
        <v/>
      </c>
      <c r="P540" s="583" t="str">
        <f>IFERROR(VLOOKUP(D540,'Species List'!$D$51:$E$89,2,FALSE)*J540,"")</f>
        <v/>
      </c>
      <c r="Q540" s="583" t="str">
        <f>IFERROR(VLOOKUP(D540,'Species List'!$D$95:$E$102,2,FALSE)*J540,"")</f>
        <v/>
      </c>
      <c r="R540" s="583" t="str">
        <f>IFERROR(VLOOKUP(D540,'Species List'!$I$10:$J$11,2,FALSE)*J540,"")</f>
        <v/>
      </c>
      <c r="S540" s="584" t="str">
        <f>IFERROR(VLOOKUP(D540,'Species List'!$I$16:$J$61,2,FALSE)*J540,"")</f>
        <v/>
      </c>
      <c r="T540" s="584" t="str">
        <f>IFERROR(VLOOKUP(D540,'Species List'!$I$66:$J$66,2,FALSE)*J540,"")</f>
        <v/>
      </c>
      <c r="U540" s="584" t="str">
        <f>IFERROR(VLOOKUP(D540,'Species List'!$I$71:$J$82,2,FALSE)*J540,"")</f>
        <v/>
      </c>
      <c r="V540" s="585">
        <f t="shared" si="23"/>
        <v>0</v>
      </c>
      <c r="W540" s="534"/>
      <c r="X540" s="534"/>
      <c r="Y540" s="534"/>
      <c r="Z540" s="534"/>
      <c r="AA540" s="534"/>
      <c r="AB540" s="534"/>
      <c r="AC540" s="659" t="str">
        <f>IFERROR(INDEX('3 - Land Summary'!$B$21:$B$120,(MATCH(AD540,'3 - Land Summary'!$C$21:$C$120,0))),"")</f>
        <v/>
      </c>
      <c r="AD540" s="629"/>
      <c r="AE540" s="586"/>
      <c r="AF540" s="587"/>
      <c r="AG540" s="586"/>
    </row>
    <row r="541" spans="2:33" ht="30" customHeight="1" x14ac:dyDescent="0.2">
      <c r="B541" s="668" t="str">
        <f>IFERROR(INDEX('3 - Land Summary'!$B$21:$B$120,(MATCH('4 - Species Breakdown'!$V541,'3 - Land Summary'!$C$21:$C$120,0))),"")</f>
        <v/>
      </c>
      <c r="C541" s="632"/>
      <c r="D541" s="579"/>
      <c r="E541" s="676" t="str">
        <f>IF(OR(COUNTIF('Look Up Data'!$D$149:$D$203,D541),COUNTIF('Look Up Data'!$D$149:$D$203,AE541)),"YES","NO")</f>
        <v>NO</v>
      </c>
      <c r="F541" s="580"/>
      <c r="G541" s="581"/>
      <c r="H541" s="669" t="str">
        <f>IFERROR(INDEX('3 - Land Summary'!$G$21:$G$120,(MATCH(C541,'3 - Land Summary'!$C$21:$C$120,0))),"")</f>
        <v/>
      </c>
      <c r="I541" s="669" t="str">
        <f>IFERROR(INDEX('3 - Land Summary'!$I$21:$I$120,(MATCH(C541,'3 - Land Summary'!$C$21:$C$120,0))),"")</f>
        <v/>
      </c>
      <c r="J541" s="669" t="str">
        <f t="shared" si="22"/>
        <v/>
      </c>
      <c r="K541" s="670" t="str">
        <f t="shared" si="24"/>
        <v/>
      </c>
      <c r="L541" s="579"/>
      <c r="M541" s="579"/>
      <c r="N541" s="632"/>
      <c r="O541" s="582" t="str">
        <f>IFERROR(VLOOKUP(D541,'Species List'!$D$10:$E$46,2,FALSE)*J541,"")</f>
        <v/>
      </c>
      <c r="P541" s="583" t="str">
        <f>IFERROR(VLOOKUP(D541,'Species List'!$D$51:$E$89,2,FALSE)*J541,"")</f>
        <v/>
      </c>
      <c r="Q541" s="583" t="str">
        <f>IFERROR(VLOOKUP(D541,'Species List'!$D$95:$E$102,2,FALSE)*J541,"")</f>
        <v/>
      </c>
      <c r="R541" s="583" t="str">
        <f>IFERROR(VLOOKUP(D541,'Species List'!$I$10:$J$11,2,FALSE)*J541,"")</f>
        <v/>
      </c>
      <c r="S541" s="584" t="str">
        <f>IFERROR(VLOOKUP(D541,'Species List'!$I$16:$J$61,2,FALSE)*J541,"")</f>
        <v/>
      </c>
      <c r="T541" s="584" t="str">
        <f>IFERROR(VLOOKUP(D541,'Species List'!$I$66:$J$66,2,FALSE)*J541,"")</f>
        <v/>
      </c>
      <c r="U541" s="584" t="str">
        <f>IFERROR(VLOOKUP(D541,'Species List'!$I$71:$J$82,2,FALSE)*J541,"")</f>
        <v/>
      </c>
      <c r="V541" s="585">
        <f t="shared" si="23"/>
        <v>0</v>
      </c>
      <c r="W541" s="534"/>
      <c r="X541" s="534"/>
      <c r="Y541" s="534"/>
      <c r="Z541" s="534"/>
      <c r="AA541" s="534"/>
      <c r="AB541" s="534"/>
      <c r="AC541" s="659" t="str">
        <f>IFERROR(INDEX('3 - Land Summary'!$B$21:$B$120,(MATCH(AD541,'3 - Land Summary'!$C$21:$C$120,0))),"")</f>
        <v/>
      </c>
      <c r="AD541" s="629"/>
      <c r="AE541" s="586"/>
      <c r="AF541" s="587"/>
      <c r="AG541" s="586"/>
    </row>
    <row r="542" spans="2:33" ht="30" customHeight="1" x14ac:dyDescent="0.2">
      <c r="B542" s="668" t="str">
        <f>IFERROR(INDEX('3 - Land Summary'!$B$21:$B$120,(MATCH('4 - Species Breakdown'!$V542,'3 - Land Summary'!$C$21:$C$120,0))),"")</f>
        <v/>
      </c>
      <c r="C542" s="632"/>
      <c r="D542" s="579"/>
      <c r="E542" s="676" t="str">
        <f>IF(OR(COUNTIF('Look Up Data'!$D$149:$D$203,D542),COUNTIF('Look Up Data'!$D$149:$D$203,AE542)),"YES","NO")</f>
        <v>NO</v>
      </c>
      <c r="F542" s="580"/>
      <c r="G542" s="581"/>
      <c r="H542" s="669" t="str">
        <f>IFERROR(INDEX('3 - Land Summary'!$G$21:$G$120,(MATCH(C542,'3 - Land Summary'!$C$21:$C$120,0))),"")</f>
        <v/>
      </c>
      <c r="I542" s="669" t="str">
        <f>IFERROR(INDEX('3 - Land Summary'!$I$21:$I$120,(MATCH(C542,'3 - Land Summary'!$C$21:$C$120,0))),"")</f>
        <v/>
      </c>
      <c r="J542" s="669" t="str">
        <f t="shared" si="22"/>
        <v/>
      </c>
      <c r="K542" s="670" t="str">
        <f t="shared" si="24"/>
        <v/>
      </c>
      <c r="L542" s="579"/>
      <c r="M542" s="579"/>
      <c r="N542" s="632"/>
      <c r="O542" s="582" t="str">
        <f>IFERROR(VLOOKUP(D542,'Species List'!$D$10:$E$46,2,FALSE)*J542,"")</f>
        <v/>
      </c>
      <c r="P542" s="583" t="str">
        <f>IFERROR(VLOOKUP(D542,'Species List'!$D$51:$E$89,2,FALSE)*J542,"")</f>
        <v/>
      </c>
      <c r="Q542" s="583" t="str">
        <f>IFERROR(VLOOKUP(D542,'Species List'!$D$95:$E$102,2,FALSE)*J542,"")</f>
        <v/>
      </c>
      <c r="R542" s="583" t="str">
        <f>IFERROR(VLOOKUP(D542,'Species List'!$I$10:$J$11,2,FALSE)*J542,"")</f>
        <v/>
      </c>
      <c r="S542" s="584" t="str">
        <f>IFERROR(VLOOKUP(D542,'Species List'!$I$16:$J$61,2,FALSE)*J542,"")</f>
        <v/>
      </c>
      <c r="T542" s="584" t="str">
        <f>IFERROR(VLOOKUP(D542,'Species List'!$I$66:$J$66,2,FALSE)*J542,"")</f>
        <v/>
      </c>
      <c r="U542" s="584" t="str">
        <f>IFERROR(VLOOKUP(D542,'Species List'!$I$71:$J$82,2,FALSE)*J542,"")</f>
        <v/>
      </c>
      <c r="V542" s="585">
        <f t="shared" si="23"/>
        <v>0</v>
      </c>
      <c r="W542" s="534"/>
      <c r="X542" s="534"/>
      <c r="Y542" s="534"/>
      <c r="Z542" s="534"/>
      <c r="AA542" s="534"/>
      <c r="AB542" s="534"/>
      <c r="AC542" s="659" t="str">
        <f>IFERROR(INDEX('3 - Land Summary'!$B$21:$B$120,(MATCH(AD542,'3 - Land Summary'!$C$21:$C$120,0))),"")</f>
        <v/>
      </c>
      <c r="AD542" s="629"/>
      <c r="AE542" s="586"/>
      <c r="AF542" s="587"/>
      <c r="AG542" s="586"/>
    </row>
    <row r="543" spans="2:33" ht="30" customHeight="1" x14ac:dyDescent="0.2">
      <c r="B543" s="668" t="str">
        <f>IFERROR(INDEX('3 - Land Summary'!$B$21:$B$120,(MATCH('4 - Species Breakdown'!$V543,'3 - Land Summary'!$C$21:$C$120,0))),"")</f>
        <v/>
      </c>
      <c r="C543" s="632"/>
      <c r="D543" s="579"/>
      <c r="E543" s="676" t="str">
        <f>IF(OR(COUNTIF('Look Up Data'!$D$149:$D$203,D543),COUNTIF('Look Up Data'!$D$149:$D$203,AE543)),"YES","NO")</f>
        <v>NO</v>
      </c>
      <c r="F543" s="580"/>
      <c r="G543" s="581"/>
      <c r="H543" s="669" t="str">
        <f>IFERROR(INDEX('3 - Land Summary'!$G$21:$G$120,(MATCH(C543,'3 - Land Summary'!$C$21:$C$120,0))),"")</f>
        <v/>
      </c>
      <c r="I543" s="669" t="str">
        <f>IFERROR(INDEX('3 - Land Summary'!$I$21:$I$120,(MATCH(C543,'3 - Land Summary'!$C$21:$C$120,0))),"")</f>
        <v/>
      </c>
      <c r="J543" s="669" t="str">
        <f t="shared" ref="J543:J606" si="25">IFERROR(((H543-I543)*F543)/100,"")</f>
        <v/>
      </c>
      <c r="K543" s="670" t="str">
        <f t="shared" si="24"/>
        <v/>
      </c>
      <c r="L543" s="579"/>
      <c r="M543" s="579"/>
      <c r="N543" s="632"/>
      <c r="O543" s="582" t="str">
        <f>IFERROR(VLOOKUP(D543,'Species List'!$D$10:$E$46,2,FALSE)*J543,"")</f>
        <v/>
      </c>
      <c r="P543" s="583" t="str">
        <f>IFERROR(VLOOKUP(D543,'Species List'!$D$51:$E$89,2,FALSE)*J543,"")</f>
        <v/>
      </c>
      <c r="Q543" s="583" t="str">
        <f>IFERROR(VLOOKUP(D543,'Species List'!$D$95:$E$102,2,FALSE)*J543,"")</f>
        <v/>
      </c>
      <c r="R543" s="583" t="str">
        <f>IFERROR(VLOOKUP(D543,'Species List'!$I$10:$J$11,2,FALSE)*J543,"")</f>
        <v/>
      </c>
      <c r="S543" s="584" t="str">
        <f>IFERROR(VLOOKUP(D543,'Species List'!$I$16:$J$61,2,FALSE)*J543,"")</f>
        <v/>
      </c>
      <c r="T543" s="584" t="str">
        <f>IFERROR(VLOOKUP(D543,'Species List'!$I$66:$J$66,2,FALSE)*J543,"")</f>
        <v/>
      </c>
      <c r="U543" s="584" t="str">
        <f>IFERROR(VLOOKUP(D543,'Species List'!$I$71:$J$82,2,FALSE)*J543,"")</f>
        <v/>
      </c>
      <c r="V543" s="585">
        <f t="shared" ref="V543:V606" si="26">C543</f>
        <v>0</v>
      </c>
      <c r="W543" s="534"/>
      <c r="X543" s="534"/>
      <c r="Y543" s="534"/>
      <c r="Z543" s="534"/>
      <c r="AA543" s="534"/>
      <c r="AB543" s="534"/>
      <c r="AC543" s="659" t="str">
        <f>IFERROR(INDEX('3 - Land Summary'!$B$21:$B$120,(MATCH(AD543,'3 - Land Summary'!$C$21:$C$120,0))),"")</f>
        <v/>
      </c>
      <c r="AD543" s="629"/>
      <c r="AE543" s="586"/>
      <c r="AF543" s="587"/>
      <c r="AG543" s="586"/>
    </row>
    <row r="544" spans="2:33" ht="30" customHeight="1" x14ac:dyDescent="0.2">
      <c r="B544" s="668" t="str">
        <f>IFERROR(INDEX('3 - Land Summary'!$B$21:$B$120,(MATCH('4 - Species Breakdown'!$V544,'3 - Land Summary'!$C$21:$C$120,0))),"")</f>
        <v/>
      </c>
      <c r="C544" s="632"/>
      <c r="D544" s="579"/>
      <c r="E544" s="676" t="str">
        <f>IF(OR(COUNTIF('Look Up Data'!$D$149:$D$203,D544),COUNTIF('Look Up Data'!$D$149:$D$203,AE544)),"YES","NO")</f>
        <v>NO</v>
      </c>
      <c r="F544" s="580"/>
      <c r="G544" s="581"/>
      <c r="H544" s="669" t="str">
        <f>IFERROR(INDEX('3 - Land Summary'!$G$21:$G$120,(MATCH(C544,'3 - Land Summary'!$C$21:$C$120,0))),"")</f>
        <v/>
      </c>
      <c r="I544" s="669" t="str">
        <f>IFERROR(INDEX('3 - Land Summary'!$I$21:$I$120,(MATCH(C544,'3 - Land Summary'!$C$21:$C$120,0))),"")</f>
        <v/>
      </c>
      <c r="J544" s="669" t="str">
        <f t="shared" si="25"/>
        <v/>
      </c>
      <c r="K544" s="670" t="str">
        <f t="shared" ref="K544:K607" si="27">IFERROR(ROUND(J544*G544,0),"")</f>
        <v/>
      </c>
      <c r="L544" s="579"/>
      <c r="M544" s="579"/>
      <c r="N544" s="632"/>
      <c r="O544" s="582" t="str">
        <f>IFERROR(VLOOKUP(D544,'Species List'!$D$10:$E$46,2,FALSE)*J544,"")</f>
        <v/>
      </c>
      <c r="P544" s="583" t="str">
        <f>IFERROR(VLOOKUP(D544,'Species List'!$D$51:$E$89,2,FALSE)*J544,"")</f>
        <v/>
      </c>
      <c r="Q544" s="583" t="str">
        <f>IFERROR(VLOOKUP(D544,'Species List'!$D$95:$E$102,2,FALSE)*J544,"")</f>
        <v/>
      </c>
      <c r="R544" s="583" t="str">
        <f>IFERROR(VLOOKUP(D544,'Species List'!$I$10:$J$11,2,FALSE)*J544,"")</f>
        <v/>
      </c>
      <c r="S544" s="584" t="str">
        <f>IFERROR(VLOOKUP(D544,'Species List'!$I$16:$J$61,2,FALSE)*J544,"")</f>
        <v/>
      </c>
      <c r="T544" s="584" t="str">
        <f>IFERROR(VLOOKUP(D544,'Species List'!$I$66:$J$66,2,FALSE)*J544,"")</f>
        <v/>
      </c>
      <c r="U544" s="584" t="str">
        <f>IFERROR(VLOOKUP(D544,'Species List'!$I$71:$J$82,2,FALSE)*J544,"")</f>
        <v/>
      </c>
      <c r="V544" s="585">
        <f t="shared" si="26"/>
        <v>0</v>
      </c>
      <c r="W544" s="534"/>
      <c r="X544" s="534"/>
      <c r="Y544" s="534"/>
      <c r="Z544" s="534"/>
      <c r="AA544" s="534"/>
      <c r="AB544" s="534"/>
      <c r="AC544" s="659" t="str">
        <f>IFERROR(INDEX('3 - Land Summary'!$B$21:$B$120,(MATCH(AD544,'3 - Land Summary'!$C$21:$C$120,0))),"")</f>
        <v/>
      </c>
      <c r="AD544" s="629"/>
      <c r="AE544" s="586"/>
      <c r="AF544" s="587"/>
      <c r="AG544" s="586"/>
    </row>
    <row r="545" spans="2:33" ht="30" customHeight="1" x14ac:dyDescent="0.2">
      <c r="B545" s="668" t="str">
        <f>IFERROR(INDEX('3 - Land Summary'!$B$21:$B$120,(MATCH('4 - Species Breakdown'!$V545,'3 - Land Summary'!$C$21:$C$120,0))),"")</f>
        <v/>
      </c>
      <c r="C545" s="632"/>
      <c r="D545" s="579"/>
      <c r="E545" s="676" t="str">
        <f>IF(OR(COUNTIF('Look Up Data'!$D$149:$D$203,D545),COUNTIF('Look Up Data'!$D$149:$D$203,AE545)),"YES","NO")</f>
        <v>NO</v>
      </c>
      <c r="F545" s="580"/>
      <c r="G545" s="581"/>
      <c r="H545" s="669" t="str">
        <f>IFERROR(INDEX('3 - Land Summary'!$G$21:$G$120,(MATCH(C545,'3 - Land Summary'!$C$21:$C$120,0))),"")</f>
        <v/>
      </c>
      <c r="I545" s="669" t="str">
        <f>IFERROR(INDEX('3 - Land Summary'!$I$21:$I$120,(MATCH(C545,'3 - Land Summary'!$C$21:$C$120,0))),"")</f>
        <v/>
      </c>
      <c r="J545" s="669" t="str">
        <f t="shared" si="25"/>
        <v/>
      </c>
      <c r="K545" s="670" t="str">
        <f t="shared" si="27"/>
        <v/>
      </c>
      <c r="L545" s="579"/>
      <c r="M545" s="579"/>
      <c r="N545" s="632"/>
      <c r="O545" s="582" t="str">
        <f>IFERROR(VLOOKUP(D545,'Species List'!$D$10:$E$46,2,FALSE)*J545,"")</f>
        <v/>
      </c>
      <c r="P545" s="583" t="str">
        <f>IFERROR(VLOOKUP(D545,'Species List'!$D$51:$E$89,2,FALSE)*J545,"")</f>
        <v/>
      </c>
      <c r="Q545" s="583" t="str">
        <f>IFERROR(VLOOKUP(D545,'Species List'!$D$95:$E$102,2,FALSE)*J545,"")</f>
        <v/>
      </c>
      <c r="R545" s="583" t="str">
        <f>IFERROR(VLOOKUP(D545,'Species List'!$I$10:$J$11,2,FALSE)*J545,"")</f>
        <v/>
      </c>
      <c r="S545" s="584" t="str">
        <f>IFERROR(VLOOKUP(D545,'Species List'!$I$16:$J$61,2,FALSE)*J545,"")</f>
        <v/>
      </c>
      <c r="T545" s="584" t="str">
        <f>IFERROR(VLOOKUP(D545,'Species List'!$I$66:$J$66,2,FALSE)*J545,"")</f>
        <v/>
      </c>
      <c r="U545" s="584" t="str">
        <f>IFERROR(VLOOKUP(D545,'Species List'!$I$71:$J$82,2,FALSE)*J545,"")</f>
        <v/>
      </c>
      <c r="V545" s="585">
        <f t="shared" si="26"/>
        <v>0</v>
      </c>
      <c r="W545" s="534"/>
      <c r="X545" s="534"/>
      <c r="Y545" s="534"/>
      <c r="Z545" s="534"/>
      <c r="AA545" s="534"/>
      <c r="AB545" s="534"/>
      <c r="AC545" s="659" t="str">
        <f>IFERROR(INDEX('3 - Land Summary'!$B$21:$B$120,(MATCH(AD545,'3 - Land Summary'!$C$21:$C$120,0))),"")</f>
        <v/>
      </c>
      <c r="AD545" s="629"/>
      <c r="AE545" s="586"/>
      <c r="AF545" s="587"/>
      <c r="AG545" s="586"/>
    </row>
    <row r="546" spans="2:33" ht="30" customHeight="1" x14ac:dyDescent="0.2">
      <c r="B546" s="668" t="str">
        <f>IFERROR(INDEX('3 - Land Summary'!$B$21:$B$120,(MATCH('4 - Species Breakdown'!$V546,'3 - Land Summary'!$C$21:$C$120,0))),"")</f>
        <v/>
      </c>
      <c r="C546" s="632"/>
      <c r="D546" s="579"/>
      <c r="E546" s="676" t="str">
        <f>IF(OR(COUNTIF('Look Up Data'!$D$149:$D$203,D546),COUNTIF('Look Up Data'!$D$149:$D$203,AE546)),"YES","NO")</f>
        <v>NO</v>
      </c>
      <c r="F546" s="580"/>
      <c r="G546" s="581"/>
      <c r="H546" s="669" t="str">
        <f>IFERROR(INDEX('3 - Land Summary'!$G$21:$G$120,(MATCH(C546,'3 - Land Summary'!$C$21:$C$120,0))),"")</f>
        <v/>
      </c>
      <c r="I546" s="669" t="str">
        <f>IFERROR(INDEX('3 - Land Summary'!$I$21:$I$120,(MATCH(C546,'3 - Land Summary'!$C$21:$C$120,0))),"")</f>
        <v/>
      </c>
      <c r="J546" s="669" t="str">
        <f t="shared" si="25"/>
        <v/>
      </c>
      <c r="K546" s="670" t="str">
        <f t="shared" si="27"/>
        <v/>
      </c>
      <c r="L546" s="579"/>
      <c r="M546" s="579"/>
      <c r="N546" s="632"/>
      <c r="O546" s="582" t="str">
        <f>IFERROR(VLOOKUP(D546,'Species List'!$D$10:$E$46,2,FALSE)*J546,"")</f>
        <v/>
      </c>
      <c r="P546" s="583" t="str">
        <f>IFERROR(VLOOKUP(D546,'Species List'!$D$51:$E$89,2,FALSE)*J546,"")</f>
        <v/>
      </c>
      <c r="Q546" s="583" t="str">
        <f>IFERROR(VLOOKUP(D546,'Species List'!$D$95:$E$102,2,FALSE)*J546,"")</f>
        <v/>
      </c>
      <c r="R546" s="583" t="str">
        <f>IFERROR(VLOOKUP(D546,'Species List'!$I$10:$J$11,2,FALSE)*J546,"")</f>
        <v/>
      </c>
      <c r="S546" s="584" t="str">
        <f>IFERROR(VLOOKUP(D546,'Species List'!$I$16:$J$61,2,FALSE)*J546,"")</f>
        <v/>
      </c>
      <c r="T546" s="584" t="str">
        <f>IFERROR(VLOOKUP(D546,'Species List'!$I$66:$J$66,2,FALSE)*J546,"")</f>
        <v/>
      </c>
      <c r="U546" s="584" t="str">
        <f>IFERROR(VLOOKUP(D546,'Species List'!$I$71:$J$82,2,FALSE)*J546,"")</f>
        <v/>
      </c>
      <c r="V546" s="585">
        <f t="shared" si="26"/>
        <v>0</v>
      </c>
      <c r="W546" s="534"/>
      <c r="X546" s="534"/>
      <c r="Y546" s="534"/>
      <c r="Z546" s="534"/>
      <c r="AA546" s="534"/>
      <c r="AB546" s="534"/>
      <c r="AC546" s="659" t="str">
        <f>IFERROR(INDEX('3 - Land Summary'!$B$21:$B$120,(MATCH(AD546,'3 - Land Summary'!$C$21:$C$120,0))),"")</f>
        <v/>
      </c>
      <c r="AD546" s="629"/>
      <c r="AE546" s="586"/>
      <c r="AF546" s="587"/>
      <c r="AG546" s="586"/>
    </row>
    <row r="547" spans="2:33" ht="30" customHeight="1" x14ac:dyDescent="0.2">
      <c r="B547" s="668" t="str">
        <f>IFERROR(INDEX('3 - Land Summary'!$B$21:$B$120,(MATCH('4 - Species Breakdown'!$V547,'3 - Land Summary'!$C$21:$C$120,0))),"")</f>
        <v/>
      </c>
      <c r="C547" s="632"/>
      <c r="D547" s="579"/>
      <c r="E547" s="676" t="str">
        <f>IF(OR(COUNTIF('Look Up Data'!$D$149:$D$203,D547),COUNTIF('Look Up Data'!$D$149:$D$203,AE547)),"YES","NO")</f>
        <v>NO</v>
      </c>
      <c r="F547" s="580"/>
      <c r="G547" s="581"/>
      <c r="H547" s="669" t="str">
        <f>IFERROR(INDEX('3 - Land Summary'!$G$21:$G$120,(MATCH(C547,'3 - Land Summary'!$C$21:$C$120,0))),"")</f>
        <v/>
      </c>
      <c r="I547" s="669" t="str">
        <f>IFERROR(INDEX('3 - Land Summary'!$I$21:$I$120,(MATCH(C547,'3 - Land Summary'!$C$21:$C$120,0))),"")</f>
        <v/>
      </c>
      <c r="J547" s="669" t="str">
        <f t="shared" si="25"/>
        <v/>
      </c>
      <c r="K547" s="670" t="str">
        <f t="shared" si="27"/>
        <v/>
      </c>
      <c r="L547" s="579"/>
      <c r="M547" s="579"/>
      <c r="N547" s="632"/>
      <c r="O547" s="582" t="str">
        <f>IFERROR(VLOOKUP(D547,'Species List'!$D$10:$E$46,2,FALSE)*J547,"")</f>
        <v/>
      </c>
      <c r="P547" s="583" t="str">
        <f>IFERROR(VLOOKUP(D547,'Species List'!$D$51:$E$89,2,FALSE)*J547,"")</f>
        <v/>
      </c>
      <c r="Q547" s="583" t="str">
        <f>IFERROR(VLOOKUP(D547,'Species List'!$D$95:$E$102,2,FALSE)*J547,"")</f>
        <v/>
      </c>
      <c r="R547" s="583" t="str">
        <f>IFERROR(VLOOKUP(D547,'Species List'!$I$10:$J$11,2,FALSE)*J547,"")</f>
        <v/>
      </c>
      <c r="S547" s="584" t="str">
        <f>IFERROR(VLOOKUP(D547,'Species List'!$I$16:$J$61,2,FALSE)*J547,"")</f>
        <v/>
      </c>
      <c r="T547" s="584" t="str">
        <f>IFERROR(VLOOKUP(D547,'Species List'!$I$66:$J$66,2,FALSE)*J547,"")</f>
        <v/>
      </c>
      <c r="U547" s="584" t="str">
        <f>IFERROR(VLOOKUP(D547,'Species List'!$I$71:$J$82,2,FALSE)*J547,"")</f>
        <v/>
      </c>
      <c r="V547" s="585">
        <f t="shared" si="26"/>
        <v>0</v>
      </c>
      <c r="W547" s="534"/>
      <c r="X547" s="534"/>
      <c r="Y547" s="534"/>
      <c r="Z547" s="534"/>
      <c r="AA547" s="534"/>
      <c r="AB547" s="534"/>
      <c r="AC547" s="659" t="str">
        <f>IFERROR(INDEX('3 - Land Summary'!$B$21:$B$120,(MATCH(AD547,'3 - Land Summary'!$C$21:$C$120,0))),"")</f>
        <v/>
      </c>
      <c r="AD547" s="629"/>
      <c r="AE547" s="586"/>
      <c r="AF547" s="587"/>
      <c r="AG547" s="586"/>
    </row>
    <row r="548" spans="2:33" ht="30" customHeight="1" x14ac:dyDescent="0.2">
      <c r="B548" s="668" t="str">
        <f>IFERROR(INDEX('3 - Land Summary'!$B$21:$B$120,(MATCH('4 - Species Breakdown'!$V548,'3 - Land Summary'!$C$21:$C$120,0))),"")</f>
        <v/>
      </c>
      <c r="C548" s="632"/>
      <c r="D548" s="579"/>
      <c r="E548" s="676" t="str">
        <f>IF(OR(COUNTIF('Look Up Data'!$D$149:$D$203,D548),COUNTIF('Look Up Data'!$D$149:$D$203,AE548)),"YES","NO")</f>
        <v>NO</v>
      </c>
      <c r="F548" s="580"/>
      <c r="G548" s="581"/>
      <c r="H548" s="669" t="str">
        <f>IFERROR(INDEX('3 - Land Summary'!$G$21:$G$120,(MATCH(C548,'3 - Land Summary'!$C$21:$C$120,0))),"")</f>
        <v/>
      </c>
      <c r="I548" s="669" t="str">
        <f>IFERROR(INDEX('3 - Land Summary'!$I$21:$I$120,(MATCH(C548,'3 - Land Summary'!$C$21:$C$120,0))),"")</f>
        <v/>
      </c>
      <c r="J548" s="669" t="str">
        <f t="shared" si="25"/>
        <v/>
      </c>
      <c r="K548" s="670" t="str">
        <f t="shared" si="27"/>
        <v/>
      </c>
      <c r="L548" s="579"/>
      <c r="M548" s="579"/>
      <c r="N548" s="632"/>
      <c r="O548" s="582" t="str">
        <f>IFERROR(VLOOKUP(D548,'Species List'!$D$10:$E$46,2,FALSE)*J548,"")</f>
        <v/>
      </c>
      <c r="P548" s="583" t="str">
        <f>IFERROR(VLOOKUP(D548,'Species List'!$D$51:$E$89,2,FALSE)*J548,"")</f>
        <v/>
      </c>
      <c r="Q548" s="583" t="str">
        <f>IFERROR(VLOOKUP(D548,'Species List'!$D$95:$E$102,2,FALSE)*J548,"")</f>
        <v/>
      </c>
      <c r="R548" s="583" t="str">
        <f>IFERROR(VLOOKUP(D548,'Species List'!$I$10:$J$11,2,FALSE)*J548,"")</f>
        <v/>
      </c>
      <c r="S548" s="584" t="str">
        <f>IFERROR(VLOOKUP(D548,'Species List'!$I$16:$J$61,2,FALSE)*J548,"")</f>
        <v/>
      </c>
      <c r="T548" s="584" t="str">
        <f>IFERROR(VLOOKUP(D548,'Species List'!$I$66:$J$66,2,FALSE)*J548,"")</f>
        <v/>
      </c>
      <c r="U548" s="584" t="str">
        <f>IFERROR(VLOOKUP(D548,'Species List'!$I$71:$J$82,2,FALSE)*J548,"")</f>
        <v/>
      </c>
      <c r="V548" s="585">
        <f t="shared" si="26"/>
        <v>0</v>
      </c>
      <c r="W548" s="534"/>
      <c r="X548" s="534"/>
      <c r="Y548" s="534"/>
      <c r="Z548" s="534"/>
      <c r="AA548" s="534"/>
      <c r="AB548" s="534"/>
      <c r="AC548" s="659" t="str">
        <f>IFERROR(INDEX('3 - Land Summary'!$B$21:$B$120,(MATCH(AD548,'3 - Land Summary'!$C$21:$C$120,0))),"")</f>
        <v/>
      </c>
      <c r="AD548" s="629"/>
      <c r="AE548" s="586"/>
      <c r="AF548" s="587"/>
      <c r="AG548" s="586"/>
    </row>
    <row r="549" spans="2:33" ht="30" customHeight="1" x14ac:dyDescent="0.2">
      <c r="B549" s="668" t="str">
        <f>IFERROR(INDEX('3 - Land Summary'!$B$21:$B$120,(MATCH('4 - Species Breakdown'!$V549,'3 - Land Summary'!$C$21:$C$120,0))),"")</f>
        <v/>
      </c>
      <c r="C549" s="632"/>
      <c r="D549" s="579"/>
      <c r="E549" s="676" t="str">
        <f>IF(OR(COUNTIF('Look Up Data'!$D$149:$D$203,D549),COUNTIF('Look Up Data'!$D$149:$D$203,AE549)),"YES","NO")</f>
        <v>NO</v>
      </c>
      <c r="F549" s="580"/>
      <c r="G549" s="581"/>
      <c r="H549" s="669" t="str">
        <f>IFERROR(INDEX('3 - Land Summary'!$G$21:$G$120,(MATCH(C549,'3 - Land Summary'!$C$21:$C$120,0))),"")</f>
        <v/>
      </c>
      <c r="I549" s="669" t="str">
        <f>IFERROR(INDEX('3 - Land Summary'!$I$21:$I$120,(MATCH(C549,'3 - Land Summary'!$C$21:$C$120,0))),"")</f>
        <v/>
      </c>
      <c r="J549" s="669" t="str">
        <f t="shared" si="25"/>
        <v/>
      </c>
      <c r="K549" s="670" t="str">
        <f t="shared" si="27"/>
        <v/>
      </c>
      <c r="L549" s="579"/>
      <c r="M549" s="579"/>
      <c r="N549" s="632"/>
      <c r="O549" s="582" t="str">
        <f>IFERROR(VLOOKUP(D549,'Species List'!$D$10:$E$46,2,FALSE)*J549,"")</f>
        <v/>
      </c>
      <c r="P549" s="583" t="str">
        <f>IFERROR(VLOOKUP(D549,'Species List'!$D$51:$E$89,2,FALSE)*J549,"")</f>
        <v/>
      </c>
      <c r="Q549" s="583" t="str">
        <f>IFERROR(VLOOKUP(D549,'Species List'!$D$95:$E$102,2,FALSE)*J549,"")</f>
        <v/>
      </c>
      <c r="R549" s="583" t="str">
        <f>IFERROR(VLOOKUP(D549,'Species List'!$I$10:$J$11,2,FALSE)*J549,"")</f>
        <v/>
      </c>
      <c r="S549" s="584" t="str">
        <f>IFERROR(VLOOKUP(D549,'Species List'!$I$16:$J$61,2,FALSE)*J549,"")</f>
        <v/>
      </c>
      <c r="T549" s="584" t="str">
        <f>IFERROR(VLOOKUP(D549,'Species List'!$I$66:$J$66,2,FALSE)*J549,"")</f>
        <v/>
      </c>
      <c r="U549" s="584" t="str">
        <f>IFERROR(VLOOKUP(D549,'Species List'!$I$71:$J$82,2,FALSE)*J549,"")</f>
        <v/>
      </c>
      <c r="V549" s="585">
        <f t="shared" si="26"/>
        <v>0</v>
      </c>
      <c r="W549" s="534"/>
      <c r="X549" s="534"/>
      <c r="Y549" s="534"/>
      <c r="Z549" s="534"/>
      <c r="AA549" s="534"/>
      <c r="AB549" s="534"/>
      <c r="AC549" s="659" t="str">
        <f>IFERROR(INDEX('3 - Land Summary'!$B$21:$B$120,(MATCH(AD549,'3 - Land Summary'!$C$21:$C$120,0))),"")</f>
        <v/>
      </c>
      <c r="AD549" s="629"/>
      <c r="AE549" s="586"/>
      <c r="AF549" s="587"/>
      <c r="AG549" s="586"/>
    </row>
    <row r="550" spans="2:33" ht="30" customHeight="1" x14ac:dyDescent="0.2">
      <c r="B550" s="668" t="str">
        <f>IFERROR(INDEX('3 - Land Summary'!$B$21:$B$120,(MATCH('4 - Species Breakdown'!$V550,'3 - Land Summary'!$C$21:$C$120,0))),"")</f>
        <v/>
      </c>
      <c r="C550" s="632"/>
      <c r="D550" s="579"/>
      <c r="E550" s="676" t="str">
        <f>IF(OR(COUNTIF('Look Up Data'!$D$149:$D$203,D550),COUNTIF('Look Up Data'!$D$149:$D$203,AE550)),"YES","NO")</f>
        <v>NO</v>
      </c>
      <c r="F550" s="580"/>
      <c r="G550" s="581"/>
      <c r="H550" s="669" t="str">
        <f>IFERROR(INDEX('3 - Land Summary'!$G$21:$G$120,(MATCH(C550,'3 - Land Summary'!$C$21:$C$120,0))),"")</f>
        <v/>
      </c>
      <c r="I550" s="669" t="str">
        <f>IFERROR(INDEX('3 - Land Summary'!$I$21:$I$120,(MATCH(C550,'3 - Land Summary'!$C$21:$C$120,0))),"")</f>
        <v/>
      </c>
      <c r="J550" s="669" t="str">
        <f t="shared" si="25"/>
        <v/>
      </c>
      <c r="K550" s="670" t="str">
        <f t="shared" si="27"/>
        <v/>
      </c>
      <c r="L550" s="579"/>
      <c r="M550" s="579"/>
      <c r="N550" s="632"/>
      <c r="O550" s="582" t="str">
        <f>IFERROR(VLOOKUP(D550,'Species List'!$D$10:$E$46,2,FALSE)*J550,"")</f>
        <v/>
      </c>
      <c r="P550" s="583" t="str">
        <f>IFERROR(VLOOKUP(D550,'Species List'!$D$51:$E$89,2,FALSE)*J550,"")</f>
        <v/>
      </c>
      <c r="Q550" s="583" t="str">
        <f>IFERROR(VLOOKUP(D550,'Species List'!$D$95:$E$102,2,FALSE)*J550,"")</f>
        <v/>
      </c>
      <c r="R550" s="583" t="str">
        <f>IFERROR(VLOOKUP(D550,'Species List'!$I$10:$J$11,2,FALSE)*J550,"")</f>
        <v/>
      </c>
      <c r="S550" s="584" t="str">
        <f>IFERROR(VLOOKUP(D550,'Species List'!$I$16:$J$61,2,FALSE)*J550,"")</f>
        <v/>
      </c>
      <c r="T550" s="584" t="str">
        <f>IFERROR(VLOOKUP(D550,'Species List'!$I$66:$J$66,2,FALSE)*J550,"")</f>
        <v/>
      </c>
      <c r="U550" s="584" t="str">
        <f>IFERROR(VLOOKUP(D550,'Species List'!$I$71:$J$82,2,FALSE)*J550,"")</f>
        <v/>
      </c>
      <c r="V550" s="585">
        <f t="shared" si="26"/>
        <v>0</v>
      </c>
      <c r="W550" s="534"/>
      <c r="X550" s="534"/>
      <c r="Y550" s="534"/>
      <c r="Z550" s="534"/>
      <c r="AA550" s="534"/>
      <c r="AB550" s="534"/>
      <c r="AC550" s="659" t="str">
        <f>IFERROR(INDEX('3 - Land Summary'!$B$21:$B$120,(MATCH(AD550,'3 - Land Summary'!$C$21:$C$120,0))),"")</f>
        <v/>
      </c>
      <c r="AD550" s="629"/>
      <c r="AE550" s="586"/>
      <c r="AF550" s="587"/>
      <c r="AG550" s="586"/>
    </row>
    <row r="551" spans="2:33" ht="30" customHeight="1" x14ac:dyDescent="0.2">
      <c r="B551" s="668" t="str">
        <f>IFERROR(INDEX('3 - Land Summary'!$B$21:$B$120,(MATCH('4 - Species Breakdown'!$V551,'3 - Land Summary'!$C$21:$C$120,0))),"")</f>
        <v/>
      </c>
      <c r="C551" s="632"/>
      <c r="D551" s="579"/>
      <c r="E551" s="676" t="str">
        <f>IF(OR(COUNTIF('Look Up Data'!$D$149:$D$203,D551),COUNTIF('Look Up Data'!$D$149:$D$203,AE551)),"YES","NO")</f>
        <v>NO</v>
      </c>
      <c r="F551" s="580"/>
      <c r="G551" s="581"/>
      <c r="H551" s="669" t="str">
        <f>IFERROR(INDEX('3 - Land Summary'!$G$21:$G$120,(MATCH(C551,'3 - Land Summary'!$C$21:$C$120,0))),"")</f>
        <v/>
      </c>
      <c r="I551" s="669" t="str">
        <f>IFERROR(INDEX('3 - Land Summary'!$I$21:$I$120,(MATCH(C551,'3 - Land Summary'!$C$21:$C$120,0))),"")</f>
        <v/>
      </c>
      <c r="J551" s="669" t="str">
        <f t="shared" si="25"/>
        <v/>
      </c>
      <c r="K551" s="670" t="str">
        <f t="shared" si="27"/>
        <v/>
      </c>
      <c r="L551" s="579"/>
      <c r="M551" s="579"/>
      <c r="N551" s="632"/>
      <c r="O551" s="582" t="str">
        <f>IFERROR(VLOOKUP(D551,'Species List'!$D$10:$E$46,2,FALSE)*J551,"")</f>
        <v/>
      </c>
      <c r="P551" s="583" t="str">
        <f>IFERROR(VLOOKUP(D551,'Species List'!$D$51:$E$89,2,FALSE)*J551,"")</f>
        <v/>
      </c>
      <c r="Q551" s="583" t="str">
        <f>IFERROR(VLOOKUP(D551,'Species List'!$D$95:$E$102,2,FALSE)*J551,"")</f>
        <v/>
      </c>
      <c r="R551" s="583" t="str">
        <f>IFERROR(VLOOKUP(D551,'Species List'!$I$10:$J$11,2,FALSE)*J551,"")</f>
        <v/>
      </c>
      <c r="S551" s="584" t="str">
        <f>IFERROR(VLOOKUP(D551,'Species List'!$I$16:$J$61,2,FALSE)*J551,"")</f>
        <v/>
      </c>
      <c r="T551" s="584" t="str">
        <f>IFERROR(VLOOKUP(D551,'Species List'!$I$66:$J$66,2,FALSE)*J551,"")</f>
        <v/>
      </c>
      <c r="U551" s="584" t="str">
        <f>IFERROR(VLOOKUP(D551,'Species List'!$I$71:$J$82,2,FALSE)*J551,"")</f>
        <v/>
      </c>
      <c r="V551" s="585">
        <f t="shared" si="26"/>
        <v>0</v>
      </c>
      <c r="W551" s="534"/>
      <c r="X551" s="534"/>
      <c r="Y551" s="534"/>
      <c r="Z551" s="534"/>
      <c r="AA551" s="534"/>
      <c r="AB551" s="534"/>
      <c r="AC551" s="659" t="str">
        <f>IFERROR(INDEX('3 - Land Summary'!$B$21:$B$120,(MATCH(AD551,'3 - Land Summary'!$C$21:$C$120,0))),"")</f>
        <v/>
      </c>
      <c r="AD551" s="629"/>
      <c r="AE551" s="586"/>
      <c r="AF551" s="587"/>
      <c r="AG551" s="586"/>
    </row>
    <row r="552" spans="2:33" ht="30" customHeight="1" x14ac:dyDescent="0.2">
      <c r="B552" s="668" t="str">
        <f>IFERROR(INDEX('3 - Land Summary'!$B$21:$B$120,(MATCH('4 - Species Breakdown'!$V552,'3 - Land Summary'!$C$21:$C$120,0))),"")</f>
        <v/>
      </c>
      <c r="C552" s="632"/>
      <c r="D552" s="579"/>
      <c r="E552" s="676" t="str">
        <f>IF(OR(COUNTIF('Look Up Data'!$D$149:$D$203,D552),COUNTIF('Look Up Data'!$D$149:$D$203,AE552)),"YES","NO")</f>
        <v>NO</v>
      </c>
      <c r="F552" s="580"/>
      <c r="G552" s="581"/>
      <c r="H552" s="669" t="str">
        <f>IFERROR(INDEX('3 - Land Summary'!$G$21:$G$120,(MATCH(C552,'3 - Land Summary'!$C$21:$C$120,0))),"")</f>
        <v/>
      </c>
      <c r="I552" s="669" t="str">
        <f>IFERROR(INDEX('3 - Land Summary'!$I$21:$I$120,(MATCH(C552,'3 - Land Summary'!$C$21:$C$120,0))),"")</f>
        <v/>
      </c>
      <c r="J552" s="669" t="str">
        <f t="shared" si="25"/>
        <v/>
      </c>
      <c r="K552" s="670" t="str">
        <f t="shared" si="27"/>
        <v/>
      </c>
      <c r="L552" s="579"/>
      <c r="M552" s="579"/>
      <c r="N552" s="632"/>
      <c r="O552" s="582" t="str">
        <f>IFERROR(VLOOKUP(D552,'Species List'!$D$10:$E$46,2,FALSE)*J552,"")</f>
        <v/>
      </c>
      <c r="P552" s="583" t="str">
        <f>IFERROR(VLOOKUP(D552,'Species List'!$D$51:$E$89,2,FALSE)*J552,"")</f>
        <v/>
      </c>
      <c r="Q552" s="583" t="str">
        <f>IFERROR(VLOOKUP(D552,'Species List'!$D$95:$E$102,2,FALSE)*J552,"")</f>
        <v/>
      </c>
      <c r="R552" s="583" t="str">
        <f>IFERROR(VLOOKUP(D552,'Species List'!$I$10:$J$11,2,FALSE)*J552,"")</f>
        <v/>
      </c>
      <c r="S552" s="584" t="str">
        <f>IFERROR(VLOOKUP(D552,'Species List'!$I$16:$J$61,2,FALSE)*J552,"")</f>
        <v/>
      </c>
      <c r="T552" s="584" t="str">
        <f>IFERROR(VLOOKUP(D552,'Species List'!$I$66:$J$66,2,FALSE)*J552,"")</f>
        <v/>
      </c>
      <c r="U552" s="584" t="str">
        <f>IFERROR(VLOOKUP(D552,'Species List'!$I$71:$J$82,2,FALSE)*J552,"")</f>
        <v/>
      </c>
      <c r="V552" s="585">
        <f t="shared" si="26"/>
        <v>0</v>
      </c>
      <c r="W552" s="534"/>
      <c r="X552" s="534"/>
      <c r="Y552" s="534"/>
      <c r="Z552" s="534"/>
      <c r="AA552" s="534"/>
      <c r="AB552" s="534"/>
      <c r="AC552" s="659" t="str">
        <f>IFERROR(INDEX('3 - Land Summary'!$B$21:$B$120,(MATCH(AD552,'3 - Land Summary'!$C$21:$C$120,0))),"")</f>
        <v/>
      </c>
      <c r="AD552" s="629"/>
      <c r="AE552" s="586"/>
      <c r="AF552" s="587"/>
      <c r="AG552" s="586"/>
    </row>
    <row r="553" spans="2:33" ht="30" customHeight="1" x14ac:dyDescent="0.2">
      <c r="B553" s="668" t="str">
        <f>IFERROR(INDEX('3 - Land Summary'!$B$21:$B$120,(MATCH('4 - Species Breakdown'!$V553,'3 - Land Summary'!$C$21:$C$120,0))),"")</f>
        <v/>
      </c>
      <c r="C553" s="632"/>
      <c r="D553" s="579"/>
      <c r="E553" s="676" t="str">
        <f>IF(OR(COUNTIF('Look Up Data'!$D$149:$D$203,D553),COUNTIF('Look Up Data'!$D$149:$D$203,AE553)),"YES","NO")</f>
        <v>NO</v>
      </c>
      <c r="F553" s="580"/>
      <c r="G553" s="581"/>
      <c r="H553" s="669" t="str">
        <f>IFERROR(INDEX('3 - Land Summary'!$G$21:$G$120,(MATCH(C553,'3 - Land Summary'!$C$21:$C$120,0))),"")</f>
        <v/>
      </c>
      <c r="I553" s="669" t="str">
        <f>IFERROR(INDEX('3 - Land Summary'!$I$21:$I$120,(MATCH(C553,'3 - Land Summary'!$C$21:$C$120,0))),"")</f>
        <v/>
      </c>
      <c r="J553" s="669" t="str">
        <f t="shared" si="25"/>
        <v/>
      </c>
      <c r="K553" s="670" t="str">
        <f t="shared" si="27"/>
        <v/>
      </c>
      <c r="L553" s="579"/>
      <c r="M553" s="579"/>
      <c r="N553" s="632"/>
      <c r="O553" s="582" t="str">
        <f>IFERROR(VLOOKUP(D553,'Species List'!$D$10:$E$46,2,FALSE)*J553,"")</f>
        <v/>
      </c>
      <c r="P553" s="583" t="str">
        <f>IFERROR(VLOOKUP(D553,'Species List'!$D$51:$E$89,2,FALSE)*J553,"")</f>
        <v/>
      </c>
      <c r="Q553" s="583" t="str">
        <f>IFERROR(VLOOKUP(D553,'Species List'!$D$95:$E$102,2,FALSE)*J553,"")</f>
        <v/>
      </c>
      <c r="R553" s="583" t="str">
        <f>IFERROR(VLOOKUP(D553,'Species List'!$I$10:$J$11,2,FALSE)*J553,"")</f>
        <v/>
      </c>
      <c r="S553" s="584" t="str">
        <f>IFERROR(VLOOKUP(D553,'Species List'!$I$16:$J$61,2,FALSE)*J553,"")</f>
        <v/>
      </c>
      <c r="T553" s="584" t="str">
        <f>IFERROR(VLOOKUP(D553,'Species List'!$I$66:$J$66,2,FALSE)*J553,"")</f>
        <v/>
      </c>
      <c r="U553" s="584" t="str">
        <f>IFERROR(VLOOKUP(D553,'Species List'!$I$71:$J$82,2,FALSE)*J553,"")</f>
        <v/>
      </c>
      <c r="V553" s="585">
        <f t="shared" si="26"/>
        <v>0</v>
      </c>
      <c r="W553" s="534"/>
      <c r="X553" s="534"/>
      <c r="Y553" s="534"/>
      <c r="Z553" s="534"/>
      <c r="AA553" s="534"/>
      <c r="AB553" s="534"/>
      <c r="AC553" s="659" t="str">
        <f>IFERROR(INDEX('3 - Land Summary'!$B$21:$B$120,(MATCH(AD553,'3 - Land Summary'!$C$21:$C$120,0))),"")</f>
        <v/>
      </c>
      <c r="AD553" s="629"/>
      <c r="AE553" s="586"/>
      <c r="AF553" s="587"/>
      <c r="AG553" s="586"/>
    </row>
    <row r="554" spans="2:33" ht="30" customHeight="1" x14ac:dyDescent="0.2">
      <c r="B554" s="668" t="str">
        <f>IFERROR(INDEX('3 - Land Summary'!$B$21:$B$120,(MATCH('4 - Species Breakdown'!$V554,'3 - Land Summary'!$C$21:$C$120,0))),"")</f>
        <v/>
      </c>
      <c r="C554" s="632"/>
      <c r="D554" s="579"/>
      <c r="E554" s="676" t="str">
        <f>IF(OR(COUNTIF('Look Up Data'!$D$149:$D$203,D554),COUNTIF('Look Up Data'!$D$149:$D$203,AE554)),"YES","NO")</f>
        <v>NO</v>
      </c>
      <c r="F554" s="580"/>
      <c r="G554" s="581"/>
      <c r="H554" s="669" t="str">
        <f>IFERROR(INDEX('3 - Land Summary'!$G$21:$G$120,(MATCH(C554,'3 - Land Summary'!$C$21:$C$120,0))),"")</f>
        <v/>
      </c>
      <c r="I554" s="669" t="str">
        <f>IFERROR(INDEX('3 - Land Summary'!$I$21:$I$120,(MATCH(C554,'3 - Land Summary'!$C$21:$C$120,0))),"")</f>
        <v/>
      </c>
      <c r="J554" s="669" t="str">
        <f t="shared" si="25"/>
        <v/>
      </c>
      <c r="K554" s="670" t="str">
        <f t="shared" si="27"/>
        <v/>
      </c>
      <c r="L554" s="579"/>
      <c r="M554" s="579"/>
      <c r="N554" s="632"/>
      <c r="O554" s="582" t="str">
        <f>IFERROR(VLOOKUP(D554,'Species List'!$D$10:$E$46,2,FALSE)*J554,"")</f>
        <v/>
      </c>
      <c r="P554" s="583" t="str">
        <f>IFERROR(VLOOKUP(D554,'Species List'!$D$51:$E$89,2,FALSE)*J554,"")</f>
        <v/>
      </c>
      <c r="Q554" s="583" t="str">
        <f>IFERROR(VLOOKUP(D554,'Species List'!$D$95:$E$102,2,FALSE)*J554,"")</f>
        <v/>
      </c>
      <c r="R554" s="583" t="str">
        <f>IFERROR(VLOOKUP(D554,'Species List'!$I$10:$J$11,2,FALSE)*J554,"")</f>
        <v/>
      </c>
      <c r="S554" s="584" t="str">
        <f>IFERROR(VLOOKUP(D554,'Species List'!$I$16:$J$61,2,FALSE)*J554,"")</f>
        <v/>
      </c>
      <c r="T554" s="584" t="str">
        <f>IFERROR(VLOOKUP(D554,'Species List'!$I$66:$J$66,2,FALSE)*J554,"")</f>
        <v/>
      </c>
      <c r="U554" s="584" t="str">
        <f>IFERROR(VLOOKUP(D554,'Species List'!$I$71:$J$82,2,FALSE)*J554,"")</f>
        <v/>
      </c>
      <c r="V554" s="585">
        <f t="shared" si="26"/>
        <v>0</v>
      </c>
      <c r="W554" s="534"/>
      <c r="X554" s="534"/>
      <c r="Y554" s="534"/>
      <c r="Z554" s="534"/>
      <c r="AA554" s="534"/>
      <c r="AB554" s="534"/>
      <c r="AC554" s="659" t="str">
        <f>IFERROR(INDEX('3 - Land Summary'!$B$21:$B$120,(MATCH(AD554,'3 - Land Summary'!$C$21:$C$120,0))),"")</f>
        <v/>
      </c>
      <c r="AD554" s="629"/>
      <c r="AE554" s="586"/>
      <c r="AF554" s="587"/>
      <c r="AG554" s="586"/>
    </row>
    <row r="555" spans="2:33" ht="30" customHeight="1" x14ac:dyDescent="0.2">
      <c r="B555" s="668" t="str">
        <f>IFERROR(INDEX('3 - Land Summary'!$B$21:$B$120,(MATCH('4 - Species Breakdown'!$V555,'3 - Land Summary'!$C$21:$C$120,0))),"")</f>
        <v/>
      </c>
      <c r="C555" s="632"/>
      <c r="D555" s="579"/>
      <c r="E555" s="676" t="str">
        <f>IF(OR(COUNTIF('Look Up Data'!$D$149:$D$203,D555),COUNTIF('Look Up Data'!$D$149:$D$203,AE555)),"YES","NO")</f>
        <v>NO</v>
      </c>
      <c r="F555" s="580"/>
      <c r="G555" s="581"/>
      <c r="H555" s="669" t="str">
        <f>IFERROR(INDEX('3 - Land Summary'!$G$21:$G$120,(MATCH(C555,'3 - Land Summary'!$C$21:$C$120,0))),"")</f>
        <v/>
      </c>
      <c r="I555" s="669" t="str">
        <f>IFERROR(INDEX('3 - Land Summary'!$I$21:$I$120,(MATCH(C555,'3 - Land Summary'!$C$21:$C$120,0))),"")</f>
        <v/>
      </c>
      <c r="J555" s="669" t="str">
        <f t="shared" si="25"/>
        <v/>
      </c>
      <c r="K555" s="670" t="str">
        <f t="shared" si="27"/>
        <v/>
      </c>
      <c r="L555" s="579"/>
      <c r="M555" s="579"/>
      <c r="N555" s="632"/>
      <c r="O555" s="582" t="str">
        <f>IFERROR(VLOOKUP(D555,'Species List'!$D$10:$E$46,2,FALSE)*J555,"")</f>
        <v/>
      </c>
      <c r="P555" s="583" t="str">
        <f>IFERROR(VLOOKUP(D555,'Species List'!$D$51:$E$89,2,FALSE)*J555,"")</f>
        <v/>
      </c>
      <c r="Q555" s="583" t="str">
        <f>IFERROR(VLOOKUP(D555,'Species List'!$D$95:$E$102,2,FALSE)*J555,"")</f>
        <v/>
      </c>
      <c r="R555" s="583" t="str">
        <f>IFERROR(VLOOKUP(D555,'Species List'!$I$10:$J$11,2,FALSE)*J555,"")</f>
        <v/>
      </c>
      <c r="S555" s="584" t="str">
        <f>IFERROR(VLOOKUP(D555,'Species List'!$I$16:$J$61,2,FALSE)*J555,"")</f>
        <v/>
      </c>
      <c r="T555" s="584" t="str">
        <f>IFERROR(VLOOKUP(D555,'Species List'!$I$66:$J$66,2,FALSE)*J555,"")</f>
        <v/>
      </c>
      <c r="U555" s="584" t="str">
        <f>IFERROR(VLOOKUP(D555,'Species List'!$I$71:$J$82,2,FALSE)*J555,"")</f>
        <v/>
      </c>
      <c r="V555" s="585">
        <f t="shared" si="26"/>
        <v>0</v>
      </c>
      <c r="W555" s="534"/>
      <c r="X555" s="534"/>
      <c r="Y555" s="534"/>
      <c r="Z555" s="534"/>
      <c r="AA555" s="534"/>
      <c r="AB555" s="534"/>
      <c r="AC555" s="659" t="str">
        <f>IFERROR(INDEX('3 - Land Summary'!$B$21:$B$120,(MATCH(AD555,'3 - Land Summary'!$C$21:$C$120,0))),"")</f>
        <v/>
      </c>
      <c r="AD555" s="629"/>
      <c r="AE555" s="586"/>
      <c r="AF555" s="587"/>
      <c r="AG555" s="586"/>
    </row>
    <row r="556" spans="2:33" ht="30" customHeight="1" x14ac:dyDescent="0.2">
      <c r="B556" s="668" t="str">
        <f>IFERROR(INDEX('3 - Land Summary'!$B$21:$B$120,(MATCH('4 - Species Breakdown'!$V556,'3 - Land Summary'!$C$21:$C$120,0))),"")</f>
        <v/>
      </c>
      <c r="C556" s="632"/>
      <c r="D556" s="579"/>
      <c r="E556" s="676" t="str">
        <f>IF(OR(COUNTIF('Look Up Data'!$D$149:$D$203,D556),COUNTIF('Look Up Data'!$D$149:$D$203,AE556)),"YES","NO")</f>
        <v>NO</v>
      </c>
      <c r="F556" s="580"/>
      <c r="G556" s="581"/>
      <c r="H556" s="669" t="str">
        <f>IFERROR(INDEX('3 - Land Summary'!$G$21:$G$120,(MATCH(C556,'3 - Land Summary'!$C$21:$C$120,0))),"")</f>
        <v/>
      </c>
      <c r="I556" s="669" t="str">
        <f>IFERROR(INDEX('3 - Land Summary'!$I$21:$I$120,(MATCH(C556,'3 - Land Summary'!$C$21:$C$120,0))),"")</f>
        <v/>
      </c>
      <c r="J556" s="669" t="str">
        <f t="shared" si="25"/>
        <v/>
      </c>
      <c r="K556" s="670" t="str">
        <f t="shared" si="27"/>
        <v/>
      </c>
      <c r="L556" s="579"/>
      <c r="M556" s="579"/>
      <c r="N556" s="632"/>
      <c r="O556" s="582" t="str">
        <f>IFERROR(VLOOKUP(D556,'Species List'!$D$10:$E$46,2,FALSE)*J556,"")</f>
        <v/>
      </c>
      <c r="P556" s="583" t="str">
        <f>IFERROR(VLOOKUP(D556,'Species List'!$D$51:$E$89,2,FALSE)*J556,"")</f>
        <v/>
      </c>
      <c r="Q556" s="583" t="str">
        <f>IFERROR(VLOOKUP(D556,'Species List'!$D$95:$E$102,2,FALSE)*J556,"")</f>
        <v/>
      </c>
      <c r="R556" s="583" t="str">
        <f>IFERROR(VLOOKUP(D556,'Species List'!$I$10:$J$11,2,FALSE)*J556,"")</f>
        <v/>
      </c>
      <c r="S556" s="584" t="str">
        <f>IFERROR(VLOOKUP(D556,'Species List'!$I$16:$J$61,2,FALSE)*J556,"")</f>
        <v/>
      </c>
      <c r="T556" s="584" t="str">
        <f>IFERROR(VLOOKUP(D556,'Species List'!$I$66:$J$66,2,FALSE)*J556,"")</f>
        <v/>
      </c>
      <c r="U556" s="584" t="str">
        <f>IFERROR(VLOOKUP(D556,'Species List'!$I$71:$J$82,2,FALSE)*J556,"")</f>
        <v/>
      </c>
      <c r="V556" s="585">
        <f t="shared" si="26"/>
        <v>0</v>
      </c>
      <c r="W556" s="534"/>
      <c r="X556" s="534"/>
      <c r="Y556" s="534"/>
      <c r="Z556" s="534"/>
      <c r="AA556" s="534"/>
      <c r="AB556" s="534"/>
      <c r="AC556" s="659" t="str">
        <f>IFERROR(INDEX('3 - Land Summary'!$B$21:$B$120,(MATCH(AD556,'3 - Land Summary'!$C$21:$C$120,0))),"")</f>
        <v/>
      </c>
      <c r="AD556" s="629"/>
      <c r="AE556" s="586"/>
      <c r="AF556" s="587"/>
      <c r="AG556" s="586"/>
    </row>
    <row r="557" spans="2:33" ht="30" customHeight="1" x14ac:dyDescent="0.2">
      <c r="B557" s="668" t="str">
        <f>IFERROR(INDEX('3 - Land Summary'!$B$21:$B$120,(MATCH('4 - Species Breakdown'!$V557,'3 - Land Summary'!$C$21:$C$120,0))),"")</f>
        <v/>
      </c>
      <c r="C557" s="632"/>
      <c r="D557" s="579"/>
      <c r="E557" s="676" t="str">
        <f>IF(OR(COUNTIF('Look Up Data'!$D$149:$D$203,D557),COUNTIF('Look Up Data'!$D$149:$D$203,AE557)),"YES","NO")</f>
        <v>NO</v>
      </c>
      <c r="F557" s="580"/>
      <c r="G557" s="581"/>
      <c r="H557" s="669" t="str">
        <f>IFERROR(INDEX('3 - Land Summary'!$G$21:$G$120,(MATCH(C557,'3 - Land Summary'!$C$21:$C$120,0))),"")</f>
        <v/>
      </c>
      <c r="I557" s="669" t="str">
        <f>IFERROR(INDEX('3 - Land Summary'!$I$21:$I$120,(MATCH(C557,'3 - Land Summary'!$C$21:$C$120,0))),"")</f>
        <v/>
      </c>
      <c r="J557" s="669" t="str">
        <f t="shared" si="25"/>
        <v/>
      </c>
      <c r="K557" s="670" t="str">
        <f t="shared" si="27"/>
        <v/>
      </c>
      <c r="L557" s="579"/>
      <c r="M557" s="579"/>
      <c r="N557" s="632"/>
      <c r="O557" s="582" t="str">
        <f>IFERROR(VLOOKUP(D557,'Species List'!$D$10:$E$46,2,FALSE)*J557,"")</f>
        <v/>
      </c>
      <c r="P557" s="583" t="str">
        <f>IFERROR(VLOOKUP(D557,'Species List'!$D$51:$E$89,2,FALSE)*J557,"")</f>
        <v/>
      </c>
      <c r="Q557" s="583" t="str">
        <f>IFERROR(VLOOKUP(D557,'Species List'!$D$95:$E$102,2,FALSE)*J557,"")</f>
        <v/>
      </c>
      <c r="R557" s="583" t="str">
        <f>IFERROR(VLOOKUP(D557,'Species List'!$I$10:$J$11,2,FALSE)*J557,"")</f>
        <v/>
      </c>
      <c r="S557" s="584" t="str">
        <f>IFERROR(VLOOKUP(D557,'Species List'!$I$16:$J$61,2,FALSE)*J557,"")</f>
        <v/>
      </c>
      <c r="T557" s="584" t="str">
        <f>IFERROR(VLOOKUP(D557,'Species List'!$I$66:$J$66,2,FALSE)*J557,"")</f>
        <v/>
      </c>
      <c r="U557" s="584" t="str">
        <f>IFERROR(VLOOKUP(D557,'Species List'!$I$71:$J$82,2,FALSE)*J557,"")</f>
        <v/>
      </c>
      <c r="V557" s="585">
        <f t="shared" si="26"/>
        <v>0</v>
      </c>
      <c r="W557" s="534"/>
      <c r="X557" s="534"/>
      <c r="Y557" s="534"/>
      <c r="Z557" s="534"/>
      <c r="AA557" s="534"/>
      <c r="AB557" s="534"/>
      <c r="AC557" s="659" t="str">
        <f>IFERROR(INDEX('3 - Land Summary'!$B$21:$B$120,(MATCH(AD557,'3 - Land Summary'!$C$21:$C$120,0))),"")</f>
        <v/>
      </c>
      <c r="AD557" s="629"/>
      <c r="AE557" s="586"/>
      <c r="AF557" s="587"/>
      <c r="AG557" s="586"/>
    </row>
    <row r="558" spans="2:33" ht="30" customHeight="1" x14ac:dyDescent="0.2">
      <c r="B558" s="668" t="str">
        <f>IFERROR(INDEX('3 - Land Summary'!$B$21:$B$120,(MATCH('4 - Species Breakdown'!$V558,'3 - Land Summary'!$C$21:$C$120,0))),"")</f>
        <v/>
      </c>
      <c r="C558" s="632"/>
      <c r="D558" s="579"/>
      <c r="E558" s="676" t="str">
        <f>IF(OR(COUNTIF('Look Up Data'!$D$149:$D$203,D558),COUNTIF('Look Up Data'!$D$149:$D$203,AE558)),"YES","NO")</f>
        <v>NO</v>
      </c>
      <c r="F558" s="580"/>
      <c r="G558" s="581"/>
      <c r="H558" s="669" t="str">
        <f>IFERROR(INDEX('3 - Land Summary'!$G$21:$G$120,(MATCH(C558,'3 - Land Summary'!$C$21:$C$120,0))),"")</f>
        <v/>
      </c>
      <c r="I558" s="669" t="str">
        <f>IFERROR(INDEX('3 - Land Summary'!$I$21:$I$120,(MATCH(C558,'3 - Land Summary'!$C$21:$C$120,0))),"")</f>
        <v/>
      </c>
      <c r="J558" s="669" t="str">
        <f t="shared" si="25"/>
        <v/>
      </c>
      <c r="K558" s="670" t="str">
        <f t="shared" si="27"/>
        <v/>
      </c>
      <c r="L558" s="579"/>
      <c r="M558" s="579"/>
      <c r="N558" s="632"/>
      <c r="O558" s="582" t="str">
        <f>IFERROR(VLOOKUP(D558,'Species List'!$D$10:$E$46,2,FALSE)*J558,"")</f>
        <v/>
      </c>
      <c r="P558" s="583" t="str">
        <f>IFERROR(VLOOKUP(D558,'Species List'!$D$51:$E$89,2,FALSE)*J558,"")</f>
        <v/>
      </c>
      <c r="Q558" s="583" t="str">
        <f>IFERROR(VLOOKUP(D558,'Species List'!$D$95:$E$102,2,FALSE)*J558,"")</f>
        <v/>
      </c>
      <c r="R558" s="583" t="str">
        <f>IFERROR(VLOOKUP(D558,'Species List'!$I$10:$J$11,2,FALSE)*J558,"")</f>
        <v/>
      </c>
      <c r="S558" s="584" t="str">
        <f>IFERROR(VLOOKUP(D558,'Species List'!$I$16:$J$61,2,FALSE)*J558,"")</f>
        <v/>
      </c>
      <c r="T558" s="584" t="str">
        <f>IFERROR(VLOOKUP(D558,'Species List'!$I$66:$J$66,2,FALSE)*J558,"")</f>
        <v/>
      </c>
      <c r="U558" s="584" t="str">
        <f>IFERROR(VLOOKUP(D558,'Species List'!$I$71:$J$82,2,FALSE)*J558,"")</f>
        <v/>
      </c>
      <c r="V558" s="585">
        <f t="shared" si="26"/>
        <v>0</v>
      </c>
      <c r="W558" s="534"/>
      <c r="X558" s="534"/>
      <c r="Y558" s="534"/>
      <c r="Z558" s="534"/>
      <c r="AA558" s="534"/>
      <c r="AB558" s="534"/>
      <c r="AC558" s="659" t="str">
        <f>IFERROR(INDEX('3 - Land Summary'!$B$21:$B$120,(MATCH(AD558,'3 - Land Summary'!$C$21:$C$120,0))),"")</f>
        <v/>
      </c>
      <c r="AD558" s="629"/>
      <c r="AE558" s="586"/>
      <c r="AF558" s="587"/>
      <c r="AG558" s="586"/>
    </row>
    <row r="559" spans="2:33" ht="30" customHeight="1" x14ac:dyDescent="0.2">
      <c r="B559" s="668" t="str">
        <f>IFERROR(INDEX('3 - Land Summary'!$B$21:$B$120,(MATCH('4 - Species Breakdown'!$V559,'3 - Land Summary'!$C$21:$C$120,0))),"")</f>
        <v/>
      </c>
      <c r="C559" s="632"/>
      <c r="D559" s="579"/>
      <c r="E559" s="676" t="str">
        <f>IF(OR(COUNTIF('Look Up Data'!$D$149:$D$203,D559),COUNTIF('Look Up Data'!$D$149:$D$203,AE559)),"YES","NO")</f>
        <v>NO</v>
      </c>
      <c r="F559" s="580"/>
      <c r="G559" s="581"/>
      <c r="H559" s="669" t="str">
        <f>IFERROR(INDEX('3 - Land Summary'!$G$21:$G$120,(MATCH(C559,'3 - Land Summary'!$C$21:$C$120,0))),"")</f>
        <v/>
      </c>
      <c r="I559" s="669" t="str">
        <f>IFERROR(INDEX('3 - Land Summary'!$I$21:$I$120,(MATCH(C559,'3 - Land Summary'!$C$21:$C$120,0))),"")</f>
        <v/>
      </c>
      <c r="J559" s="669" t="str">
        <f t="shared" si="25"/>
        <v/>
      </c>
      <c r="K559" s="670" t="str">
        <f t="shared" si="27"/>
        <v/>
      </c>
      <c r="L559" s="579"/>
      <c r="M559" s="579"/>
      <c r="N559" s="632"/>
      <c r="O559" s="582" t="str">
        <f>IFERROR(VLOOKUP(D559,'Species List'!$D$10:$E$46,2,FALSE)*J559,"")</f>
        <v/>
      </c>
      <c r="P559" s="583" t="str">
        <f>IFERROR(VLOOKUP(D559,'Species List'!$D$51:$E$89,2,FALSE)*J559,"")</f>
        <v/>
      </c>
      <c r="Q559" s="583" t="str">
        <f>IFERROR(VLOOKUP(D559,'Species List'!$D$95:$E$102,2,FALSE)*J559,"")</f>
        <v/>
      </c>
      <c r="R559" s="583" t="str">
        <f>IFERROR(VLOOKUP(D559,'Species List'!$I$10:$J$11,2,FALSE)*J559,"")</f>
        <v/>
      </c>
      <c r="S559" s="584" t="str">
        <f>IFERROR(VLOOKUP(D559,'Species List'!$I$16:$J$61,2,FALSE)*J559,"")</f>
        <v/>
      </c>
      <c r="T559" s="584" t="str">
        <f>IFERROR(VLOOKUP(D559,'Species List'!$I$66:$J$66,2,FALSE)*J559,"")</f>
        <v/>
      </c>
      <c r="U559" s="584" t="str">
        <f>IFERROR(VLOOKUP(D559,'Species List'!$I$71:$J$82,2,FALSE)*J559,"")</f>
        <v/>
      </c>
      <c r="V559" s="585">
        <f t="shared" si="26"/>
        <v>0</v>
      </c>
      <c r="W559" s="534"/>
      <c r="X559" s="534"/>
      <c r="Y559" s="534"/>
      <c r="Z559" s="534"/>
      <c r="AA559" s="534"/>
      <c r="AB559" s="534"/>
      <c r="AC559" s="659" t="str">
        <f>IFERROR(INDEX('3 - Land Summary'!$B$21:$B$120,(MATCH(AD559,'3 - Land Summary'!$C$21:$C$120,0))),"")</f>
        <v/>
      </c>
      <c r="AD559" s="629"/>
      <c r="AE559" s="586"/>
      <c r="AF559" s="587"/>
      <c r="AG559" s="586"/>
    </row>
    <row r="560" spans="2:33" ht="30" customHeight="1" x14ac:dyDescent="0.2">
      <c r="B560" s="668" t="str">
        <f>IFERROR(INDEX('3 - Land Summary'!$B$21:$B$120,(MATCH('4 - Species Breakdown'!$V560,'3 - Land Summary'!$C$21:$C$120,0))),"")</f>
        <v/>
      </c>
      <c r="C560" s="632"/>
      <c r="D560" s="579"/>
      <c r="E560" s="676" t="str">
        <f>IF(OR(COUNTIF('Look Up Data'!$D$149:$D$203,D560),COUNTIF('Look Up Data'!$D$149:$D$203,AE560)),"YES","NO")</f>
        <v>NO</v>
      </c>
      <c r="F560" s="580"/>
      <c r="G560" s="581"/>
      <c r="H560" s="669" t="str">
        <f>IFERROR(INDEX('3 - Land Summary'!$G$21:$G$120,(MATCH(C560,'3 - Land Summary'!$C$21:$C$120,0))),"")</f>
        <v/>
      </c>
      <c r="I560" s="669" t="str">
        <f>IFERROR(INDEX('3 - Land Summary'!$I$21:$I$120,(MATCH(C560,'3 - Land Summary'!$C$21:$C$120,0))),"")</f>
        <v/>
      </c>
      <c r="J560" s="669" t="str">
        <f t="shared" si="25"/>
        <v/>
      </c>
      <c r="K560" s="670" t="str">
        <f t="shared" si="27"/>
        <v/>
      </c>
      <c r="L560" s="579"/>
      <c r="M560" s="579"/>
      <c r="N560" s="632"/>
      <c r="O560" s="582" t="str">
        <f>IFERROR(VLOOKUP(D560,'Species List'!$D$10:$E$46,2,FALSE)*J560,"")</f>
        <v/>
      </c>
      <c r="P560" s="583" t="str">
        <f>IFERROR(VLOOKUP(D560,'Species List'!$D$51:$E$89,2,FALSE)*J560,"")</f>
        <v/>
      </c>
      <c r="Q560" s="583" t="str">
        <f>IFERROR(VLOOKUP(D560,'Species List'!$D$95:$E$102,2,FALSE)*J560,"")</f>
        <v/>
      </c>
      <c r="R560" s="583" t="str">
        <f>IFERROR(VLOOKUP(D560,'Species List'!$I$10:$J$11,2,FALSE)*J560,"")</f>
        <v/>
      </c>
      <c r="S560" s="584" t="str">
        <f>IFERROR(VLOOKUP(D560,'Species List'!$I$16:$J$61,2,FALSE)*J560,"")</f>
        <v/>
      </c>
      <c r="T560" s="584" t="str">
        <f>IFERROR(VLOOKUP(D560,'Species List'!$I$66:$J$66,2,FALSE)*J560,"")</f>
        <v/>
      </c>
      <c r="U560" s="584" t="str">
        <f>IFERROR(VLOOKUP(D560,'Species List'!$I$71:$J$82,2,FALSE)*J560,"")</f>
        <v/>
      </c>
      <c r="V560" s="585">
        <f t="shared" si="26"/>
        <v>0</v>
      </c>
      <c r="W560" s="534"/>
      <c r="X560" s="534"/>
      <c r="Y560" s="534"/>
      <c r="Z560" s="534"/>
      <c r="AA560" s="534"/>
      <c r="AB560" s="534"/>
      <c r="AC560" s="659" t="str">
        <f>IFERROR(INDEX('3 - Land Summary'!$B$21:$B$120,(MATCH(AD560,'3 - Land Summary'!$C$21:$C$120,0))),"")</f>
        <v/>
      </c>
      <c r="AD560" s="629"/>
      <c r="AE560" s="586"/>
      <c r="AF560" s="587"/>
      <c r="AG560" s="586"/>
    </row>
    <row r="561" spans="2:33" ht="30" customHeight="1" x14ac:dyDescent="0.2">
      <c r="B561" s="668" t="str">
        <f>IFERROR(INDEX('3 - Land Summary'!$B$21:$B$120,(MATCH('4 - Species Breakdown'!$V561,'3 - Land Summary'!$C$21:$C$120,0))),"")</f>
        <v/>
      </c>
      <c r="C561" s="632"/>
      <c r="D561" s="579"/>
      <c r="E561" s="676" t="str">
        <f>IF(OR(COUNTIF('Look Up Data'!$D$149:$D$203,D561),COUNTIF('Look Up Data'!$D$149:$D$203,AE561)),"YES","NO")</f>
        <v>NO</v>
      </c>
      <c r="F561" s="580"/>
      <c r="G561" s="581"/>
      <c r="H561" s="669" t="str">
        <f>IFERROR(INDEX('3 - Land Summary'!$G$21:$G$120,(MATCH(C561,'3 - Land Summary'!$C$21:$C$120,0))),"")</f>
        <v/>
      </c>
      <c r="I561" s="669" t="str">
        <f>IFERROR(INDEX('3 - Land Summary'!$I$21:$I$120,(MATCH(C561,'3 - Land Summary'!$C$21:$C$120,0))),"")</f>
        <v/>
      </c>
      <c r="J561" s="669" t="str">
        <f t="shared" si="25"/>
        <v/>
      </c>
      <c r="K561" s="670" t="str">
        <f t="shared" si="27"/>
        <v/>
      </c>
      <c r="L561" s="579"/>
      <c r="M561" s="579"/>
      <c r="N561" s="632"/>
      <c r="O561" s="582" t="str">
        <f>IFERROR(VLOOKUP(D561,'Species List'!$D$10:$E$46,2,FALSE)*J561,"")</f>
        <v/>
      </c>
      <c r="P561" s="583" t="str">
        <f>IFERROR(VLOOKUP(D561,'Species List'!$D$51:$E$89,2,FALSE)*J561,"")</f>
        <v/>
      </c>
      <c r="Q561" s="583" t="str">
        <f>IFERROR(VLOOKUP(D561,'Species List'!$D$95:$E$102,2,FALSE)*J561,"")</f>
        <v/>
      </c>
      <c r="R561" s="583" t="str">
        <f>IFERROR(VLOOKUP(D561,'Species List'!$I$10:$J$11,2,FALSE)*J561,"")</f>
        <v/>
      </c>
      <c r="S561" s="584" t="str">
        <f>IFERROR(VLOOKUP(D561,'Species List'!$I$16:$J$61,2,FALSE)*J561,"")</f>
        <v/>
      </c>
      <c r="T561" s="584" t="str">
        <f>IFERROR(VLOOKUP(D561,'Species List'!$I$66:$J$66,2,FALSE)*J561,"")</f>
        <v/>
      </c>
      <c r="U561" s="584" t="str">
        <f>IFERROR(VLOOKUP(D561,'Species List'!$I$71:$J$82,2,FALSE)*J561,"")</f>
        <v/>
      </c>
      <c r="V561" s="585">
        <f t="shared" si="26"/>
        <v>0</v>
      </c>
      <c r="W561" s="534"/>
      <c r="X561" s="534"/>
      <c r="Y561" s="534"/>
      <c r="Z561" s="534"/>
      <c r="AA561" s="534"/>
      <c r="AB561" s="534"/>
      <c r="AC561" s="659" t="str">
        <f>IFERROR(INDEX('3 - Land Summary'!$B$21:$B$120,(MATCH(AD561,'3 - Land Summary'!$C$21:$C$120,0))),"")</f>
        <v/>
      </c>
      <c r="AD561" s="629"/>
      <c r="AE561" s="586"/>
      <c r="AF561" s="587"/>
      <c r="AG561" s="586"/>
    </row>
    <row r="562" spans="2:33" ht="30" customHeight="1" x14ac:dyDescent="0.2">
      <c r="B562" s="668" t="str">
        <f>IFERROR(INDEX('3 - Land Summary'!$B$21:$B$120,(MATCH('4 - Species Breakdown'!$V562,'3 - Land Summary'!$C$21:$C$120,0))),"")</f>
        <v/>
      </c>
      <c r="C562" s="632"/>
      <c r="D562" s="579"/>
      <c r="E562" s="676" t="str">
        <f>IF(OR(COUNTIF('Look Up Data'!$D$149:$D$203,D562),COUNTIF('Look Up Data'!$D$149:$D$203,AE562)),"YES","NO")</f>
        <v>NO</v>
      </c>
      <c r="F562" s="580"/>
      <c r="G562" s="581"/>
      <c r="H562" s="669" t="str">
        <f>IFERROR(INDEX('3 - Land Summary'!$G$21:$G$120,(MATCH(C562,'3 - Land Summary'!$C$21:$C$120,0))),"")</f>
        <v/>
      </c>
      <c r="I562" s="669" t="str">
        <f>IFERROR(INDEX('3 - Land Summary'!$I$21:$I$120,(MATCH(C562,'3 - Land Summary'!$C$21:$C$120,0))),"")</f>
        <v/>
      </c>
      <c r="J562" s="669" t="str">
        <f t="shared" si="25"/>
        <v/>
      </c>
      <c r="K562" s="670" t="str">
        <f t="shared" si="27"/>
        <v/>
      </c>
      <c r="L562" s="579"/>
      <c r="M562" s="579"/>
      <c r="N562" s="632"/>
      <c r="O562" s="582" t="str">
        <f>IFERROR(VLOOKUP(D562,'Species List'!$D$10:$E$46,2,FALSE)*J562,"")</f>
        <v/>
      </c>
      <c r="P562" s="583" t="str">
        <f>IFERROR(VLOOKUP(D562,'Species List'!$D$51:$E$89,2,FALSE)*J562,"")</f>
        <v/>
      </c>
      <c r="Q562" s="583" t="str">
        <f>IFERROR(VLOOKUP(D562,'Species List'!$D$95:$E$102,2,FALSE)*J562,"")</f>
        <v/>
      </c>
      <c r="R562" s="583" t="str">
        <f>IFERROR(VLOOKUP(D562,'Species List'!$I$10:$J$11,2,FALSE)*J562,"")</f>
        <v/>
      </c>
      <c r="S562" s="584" t="str">
        <f>IFERROR(VLOOKUP(D562,'Species List'!$I$16:$J$61,2,FALSE)*J562,"")</f>
        <v/>
      </c>
      <c r="T562" s="584" t="str">
        <f>IFERROR(VLOOKUP(D562,'Species List'!$I$66:$J$66,2,FALSE)*J562,"")</f>
        <v/>
      </c>
      <c r="U562" s="584" t="str">
        <f>IFERROR(VLOOKUP(D562,'Species List'!$I$71:$J$82,2,FALSE)*J562,"")</f>
        <v/>
      </c>
      <c r="V562" s="585">
        <f t="shared" si="26"/>
        <v>0</v>
      </c>
      <c r="W562" s="534"/>
      <c r="X562" s="534"/>
      <c r="Y562" s="534"/>
      <c r="Z562" s="534"/>
      <c r="AA562" s="534"/>
      <c r="AB562" s="534"/>
      <c r="AC562" s="659" t="str">
        <f>IFERROR(INDEX('3 - Land Summary'!$B$21:$B$120,(MATCH(AD562,'3 - Land Summary'!$C$21:$C$120,0))),"")</f>
        <v/>
      </c>
      <c r="AD562" s="629"/>
      <c r="AE562" s="586"/>
      <c r="AF562" s="587"/>
      <c r="AG562" s="586"/>
    </row>
    <row r="563" spans="2:33" ht="30" customHeight="1" x14ac:dyDescent="0.2">
      <c r="B563" s="668" t="str">
        <f>IFERROR(INDEX('3 - Land Summary'!$B$21:$B$120,(MATCH('4 - Species Breakdown'!$V563,'3 - Land Summary'!$C$21:$C$120,0))),"")</f>
        <v/>
      </c>
      <c r="C563" s="632"/>
      <c r="D563" s="579"/>
      <c r="E563" s="676" t="str">
        <f>IF(OR(COUNTIF('Look Up Data'!$D$149:$D$203,D563),COUNTIF('Look Up Data'!$D$149:$D$203,AE563)),"YES","NO")</f>
        <v>NO</v>
      </c>
      <c r="F563" s="580"/>
      <c r="G563" s="581"/>
      <c r="H563" s="669" t="str">
        <f>IFERROR(INDEX('3 - Land Summary'!$G$21:$G$120,(MATCH(C563,'3 - Land Summary'!$C$21:$C$120,0))),"")</f>
        <v/>
      </c>
      <c r="I563" s="669" t="str">
        <f>IFERROR(INDEX('3 - Land Summary'!$I$21:$I$120,(MATCH(C563,'3 - Land Summary'!$C$21:$C$120,0))),"")</f>
        <v/>
      </c>
      <c r="J563" s="669" t="str">
        <f t="shared" si="25"/>
        <v/>
      </c>
      <c r="K563" s="670" t="str">
        <f t="shared" si="27"/>
        <v/>
      </c>
      <c r="L563" s="579"/>
      <c r="M563" s="579"/>
      <c r="N563" s="632"/>
      <c r="O563" s="582" t="str">
        <f>IFERROR(VLOOKUP(D563,'Species List'!$D$10:$E$46,2,FALSE)*J563,"")</f>
        <v/>
      </c>
      <c r="P563" s="583" t="str">
        <f>IFERROR(VLOOKUP(D563,'Species List'!$D$51:$E$89,2,FALSE)*J563,"")</f>
        <v/>
      </c>
      <c r="Q563" s="583" t="str">
        <f>IFERROR(VLOOKUP(D563,'Species List'!$D$95:$E$102,2,FALSE)*J563,"")</f>
        <v/>
      </c>
      <c r="R563" s="583" t="str">
        <f>IFERROR(VLOOKUP(D563,'Species List'!$I$10:$J$11,2,FALSE)*J563,"")</f>
        <v/>
      </c>
      <c r="S563" s="584" t="str">
        <f>IFERROR(VLOOKUP(D563,'Species List'!$I$16:$J$61,2,FALSE)*J563,"")</f>
        <v/>
      </c>
      <c r="T563" s="584" t="str">
        <f>IFERROR(VLOOKUP(D563,'Species List'!$I$66:$J$66,2,FALSE)*J563,"")</f>
        <v/>
      </c>
      <c r="U563" s="584" t="str">
        <f>IFERROR(VLOOKUP(D563,'Species List'!$I$71:$J$82,2,FALSE)*J563,"")</f>
        <v/>
      </c>
      <c r="V563" s="585">
        <f t="shared" si="26"/>
        <v>0</v>
      </c>
      <c r="W563" s="534"/>
      <c r="X563" s="534"/>
      <c r="Y563" s="534"/>
      <c r="Z563" s="534"/>
      <c r="AA563" s="534"/>
      <c r="AB563" s="534"/>
      <c r="AC563" s="659" t="str">
        <f>IFERROR(INDEX('3 - Land Summary'!$B$21:$B$120,(MATCH(AD563,'3 - Land Summary'!$C$21:$C$120,0))),"")</f>
        <v/>
      </c>
      <c r="AD563" s="629"/>
      <c r="AE563" s="586"/>
      <c r="AF563" s="587"/>
      <c r="AG563" s="586"/>
    </row>
    <row r="564" spans="2:33" ht="30" customHeight="1" x14ac:dyDescent="0.2">
      <c r="B564" s="668" t="str">
        <f>IFERROR(INDEX('3 - Land Summary'!$B$21:$B$120,(MATCH('4 - Species Breakdown'!$V564,'3 - Land Summary'!$C$21:$C$120,0))),"")</f>
        <v/>
      </c>
      <c r="C564" s="632"/>
      <c r="D564" s="579"/>
      <c r="E564" s="676" t="str">
        <f>IF(OR(COUNTIF('Look Up Data'!$D$149:$D$203,D564),COUNTIF('Look Up Data'!$D$149:$D$203,AE564)),"YES","NO")</f>
        <v>NO</v>
      </c>
      <c r="F564" s="580"/>
      <c r="G564" s="581"/>
      <c r="H564" s="669" t="str">
        <f>IFERROR(INDEX('3 - Land Summary'!$G$21:$G$120,(MATCH(C564,'3 - Land Summary'!$C$21:$C$120,0))),"")</f>
        <v/>
      </c>
      <c r="I564" s="669" t="str">
        <f>IFERROR(INDEX('3 - Land Summary'!$I$21:$I$120,(MATCH(C564,'3 - Land Summary'!$C$21:$C$120,0))),"")</f>
        <v/>
      </c>
      <c r="J564" s="669" t="str">
        <f t="shared" si="25"/>
        <v/>
      </c>
      <c r="K564" s="670" t="str">
        <f t="shared" si="27"/>
        <v/>
      </c>
      <c r="L564" s="579"/>
      <c r="M564" s="579"/>
      <c r="N564" s="632"/>
      <c r="O564" s="582" t="str">
        <f>IFERROR(VLOOKUP(D564,'Species List'!$D$10:$E$46,2,FALSE)*J564,"")</f>
        <v/>
      </c>
      <c r="P564" s="583" t="str">
        <f>IFERROR(VLOOKUP(D564,'Species List'!$D$51:$E$89,2,FALSE)*J564,"")</f>
        <v/>
      </c>
      <c r="Q564" s="583" t="str">
        <f>IFERROR(VLOOKUP(D564,'Species List'!$D$95:$E$102,2,FALSE)*J564,"")</f>
        <v/>
      </c>
      <c r="R564" s="583" t="str">
        <f>IFERROR(VLOOKUP(D564,'Species List'!$I$10:$J$11,2,FALSE)*J564,"")</f>
        <v/>
      </c>
      <c r="S564" s="584" t="str">
        <f>IFERROR(VLOOKUP(D564,'Species List'!$I$16:$J$61,2,FALSE)*J564,"")</f>
        <v/>
      </c>
      <c r="T564" s="584" t="str">
        <f>IFERROR(VLOOKUP(D564,'Species List'!$I$66:$J$66,2,FALSE)*J564,"")</f>
        <v/>
      </c>
      <c r="U564" s="584" t="str">
        <f>IFERROR(VLOOKUP(D564,'Species List'!$I$71:$J$82,2,FALSE)*J564,"")</f>
        <v/>
      </c>
      <c r="V564" s="585">
        <f t="shared" si="26"/>
        <v>0</v>
      </c>
      <c r="W564" s="534"/>
      <c r="X564" s="534"/>
      <c r="Y564" s="534"/>
      <c r="Z564" s="534"/>
      <c r="AA564" s="534"/>
      <c r="AB564" s="534"/>
      <c r="AC564" s="659" t="str">
        <f>IFERROR(INDEX('3 - Land Summary'!$B$21:$B$120,(MATCH(AD564,'3 - Land Summary'!$C$21:$C$120,0))),"")</f>
        <v/>
      </c>
      <c r="AD564" s="629"/>
      <c r="AE564" s="586"/>
      <c r="AF564" s="587"/>
      <c r="AG564" s="586"/>
    </row>
    <row r="565" spans="2:33" ht="30" customHeight="1" x14ac:dyDescent="0.2">
      <c r="B565" s="668" t="str">
        <f>IFERROR(INDEX('3 - Land Summary'!$B$21:$B$120,(MATCH('4 - Species Breakdown'!$V565,'3 - Land Summary'!$C$21:$C$120,0))),"")</f>
        <v/>
      </c>
      <c r="C565" s="632"/>
      <c r="D565" s="579"/>
      <c r="E565" s="676" t="str">
        <f>IF(OR(COUNTIF('Look Up Data'!$D$149:$D$203,D565),COUNTIF('Look Up Data'!$D$149:$D$203,AE565)),"YES","NO")</f>
        <v>NO</v>
      </c>
      <c r="F565" s="580"/>
      <c r="G565" s="581"/>
      <c r="H565" s="669" t="str">
        <f>IFERROR(INDEX('3 - Land Summary'!$G$21:$G$120,(MATCH(C565,'3 - Land Summary'!$C$21:$C$120,0))),"")</f>
        <v/>
      </c>
      <c r="I565" s="669" t="str">
        <f>IFERROR(INDEX('3 - Land Summary'!$I$21:$I$120,(MATCH(C565,'3 - Land Summary'!$C$21:$C$120,0))),"")</f>
        <v/>
      </c>
      <c r="J565" s="669" t="str">
        <f t="shared" si="25"/>
        <v/>
      </c>
      <c r="K565" s="670" t="str">
        <f t="shared" si="27"/>
        <v/>
      </c>
      <c r="L565" s="579"/>
      <c r="M565" s="579"/>
      <c r="N565" s="632"/>
      <c r="O565" s="582" t="str">
        <f>IFERROR(VLOOKUP(D565,'Species List'!$D$10:$E$46,2,FALSE)*J565,"")</f>
        <v/>
      </c>
      <c r="P565" s="583" t="str">
        <f>IFERROR(VLOOKUP(D565,'Species List'!$D$51:$E$89,2,FALSE)*J565,"")</f>
        <v/>
      </c>
      <c r="Q565" s="583" t="str">
        <f>IFERROR(VLOOKUP(D565,'Species List'!$D$95:$E$102,2,FALSE)*J565,"")</f>
        <v/>
      </c>
      <c r="R565" s="583" t="str">
        <f>IFERROR(VLOOKUP(D565,'Species List'!$I$10:$J$11,2,FALSE)*J565,"")</f>
        <v/>
      </c>
      <c r="S565" s="584" t="str">
        <f>IFERROR(VLOOKUP(D565,'Species List'!$I$16:$J$61,2,FALSE)*J565,"")</f>
        <v/>
      </c>
      <c r="T565" s="584" t="str">
        <f>IFERROR(VLOOKUP(D565,'Species List'!$I$66:$J$66,2,FALSE)*J565,"")</f>
        <v/>
      </c>
      <c r="U565" s="584" t="str">
        <f>IFERROR(VLOOKUP(D565,'Species List'!$I$71:$J$82,2,FALSE)*J565,"")</f>
        <v/>
      </c>
      <c r="V565" s="585">
        <f t="shared" si="26"/>
        <v>0</v>
      </c>
      <c r="W565" s="534"/>
      <c r="X565" s="534"/>
      <c r="Y565" s="534"/>
      <c r="Z565" s="534"/>
      <c r="AA565" s="534"/>
      <c r="AB565" s="534"/>
      <c r="AC565" s="659" t="str">
        <f>IFERROR(INDEX('3 - Land Summary'!$B$21:$B$120,(MATCH(AD565,'3 - Land Summary'!$C$21:$C$120,0))),"")</f>
        <v/>
      </c>
      <c r="AD565" s="629"/>
      <c r="AE565" s="586"/>
      <c r="AF565" s="587"/>
      <c r="AG565" s="586"/>
    </row>
    <row r="566" spans="2:33" ht="30" customHeight="1" x14ac:dyDescent="0.2">
      <c r="B566" s="668" t="str">
        <f>IFERROR(INDEX('3 - Land Summary'!$B$21:$B$120,(MATCH('4 - Species Breakdown'!$V566,'3 - Land Summary'!$C$21:$C$120,0))),"")</f>
        <v/>
      </c>
      <c r="C566" s="632"/>
      <c r="D566" s="579"/>
      <c r="E566" s="676" t="str">
        <f>IF(OR(COUNTIF('Look Up Data'!$D$149:$D$203,D566),COUNTIF('Look Up Data'!$D$149:$D$203,AE566)),"YES","NO")</f>
        <v>NO</v>
      </c>
      <c r="F566" s="580"/>
      <c r="G566" s="581"/>
      <c r="H566" s="669" t="str">
        <f>IFERROR(INDEX('3 - Land Summary'!$G$21:$G$120,(MATCH(C566,'3 - Land Summary'!$C$21:$C$120,0))),"")</f>
        <v/>
      </c>
      <c r="I566" s="669" t="str">
        <f>IFERROR(INDEX('3 - Land Summary'!$I$21:$I$120,(MATCH(C566,'3 - Land Summary'!$C$21:$C$120,0))),"")</f>
        <v/>
      </c>
      <c r="J566" s="669" t="str">
        <f t="shared" si="25"/>
        <v/>
      </c>
      <c r="K566" s="670" t="str">
        <f t="shared" si="27"/>
        <v/>
      </c>
      <c r="L566" s="579"/>
      <c r="M566" s="579"/>
      <c r="N566" s="632"/>
      <c r="O566" s="582" t="str">
        <f>IFERROR(VLOOKUP(D566,'Species List'!$D$10:$E$46,2,FALSE)*J566,"")</f>
        <v/>
      </c>
      <c r="P566" s="583" t="str">
        <f>IFERROR(VLOOKUP(D566,'Species List'!$D$51:$E$89,2,FALSE)*J566,"")</f>
        <v/>
      </c>
      <c r="Q566" s="583" t="str">
        <f>IFERROR(VLOOKUP(D566,'Species List'!$D$95:$E$102,2,FALSE)*J566,"")</f>
        <v/>
      </c>
      <c r="R566" s="583" t="str">
        <f>IFERROR(VLOOKUP(D566,'Species List'!$I$10:$J$11,2,FALSE)*J566,"")</f>
        <v/>
      </c>
      <c r="S566" s="584" t="str">
        <f>IFERROR(VLOOKUP(D566,'Species List'!$I$16:$J$61,2,FALSE)*J566,"")</f>
        <v/>
      </c>
      <c r="T566" s="584" t="str">
        <f>IFERROR(VLOOKUP(D566,'Species List'!$I$66:$J$66,2,FALSE)*J566,"")</f>
        <v/>
      </c>
      <c r="U566" s="584" t="str">
        <f>IFERROR(VLOOKUP(D566,'Species List'!$I$71:$J$82,2,FALSE)*J566,"")</f>
        <v/>
      </c>
      <c r="V566" s="585">
        <f t="shared" si="26"/>
        <v>0</v>
      </c>
      <c r="W566" s="534"/>
      <c r="X566" s="534"/>
      <c r="Y566" s="534"/>
      <c r="Z566" s="534"/>
      <c r="AA566" s="534"/>
      <c r="AB566" s="534"/>
      <c r="AC566" s="659" t="str">
        <f>IFERROR(INDEX('3 - Land Summary'!$B$21:$B$120,(MATCH(AD566,'3 - Land Summary'!$C$21:$C$120,0))),"")</f>
        <v/>
      </c>
      <c r="AD566" s="629"/>
      <c r="AE566" s="586"/>
      <c r="AF566" s="587"/>
      <c r="AG566" s="586"/>
    </row>
    <row r="567" spans="2:33" ht="30" customHeight="1" x14ac:dyDescent="0.2">
      <c r="B567" s="668" t="str">
        <f>IFERROR(INDEX('3 - Land Summary'!$B$21:$B$120,(MATCH('4 - Species Breakdown'!$V567,'3 - Land Summary'!$C$21:$C$120,0))),"")</f>
        <v/>
      </c>
      <c r="C567" s="632"/>
      <c r="D567" s="579"/>
      <c r="E567" s="676" t="str">
        <f>IF(OR(COUNTIF('Look Up Data'!$D$149:$D$203,D567),COUNTIF('Look Up Data'!$D$149:$D$203,AE567)),"YES","NO")</f>
        <v>NO</v>
      </c>
      <c r="F567" s="580"/>
      <c r="G567" s="581"/>
      <c r="H567" s="669" t="str">
        <f>IFERROR(INDEX('3 - Land Summary'!$G$21:$G$120,(MATCH(C567,'3 - Land Summary'!$C$21:$C$120,0))),"")</f>
        <v/>
      </c>
      <c r="I567" s="669" t="str">
        <f>IFERROR(INDEX('3 - Land Summary'!$I$21:$I$120,(MATCH(C567,'3 - Land Summary'!$C$21:$C$120,0))),"")</f>
        <v/>
      </c>
      <c r="J567" s="669" t="str">
        <f t="shared" si="25"/>
        <v/>
      </c>
      <c r="K567" s="670" t="str">
        <f t="shared" si="27"/>
        <v/>
      </c>
      <c r="L567" s="579"/>
      <c r="M567" s="579"/>
      <c r="N567" s="632"/>
      <c r="O567" s="582" t="str">
        <f>IFERROR(VLOOKUP(D567,'Species List'!$D$10:$E$46,2,FALSE)*J567,"")</f>
        <v/>
      </c>
      <c r="P567" s="583" t="str">
        <f>IFERROR(VLOOKUP(D567,'Species List'!$D$51:$E$89,2,FALSE)*J567,"")</f>
        <v/>
      </c>
      <c r="Q567" s="583" t="str">
        <f>IFERROR(VLOOKUP(D567,'Species List'!$D$95:$E$102,2,FALSE)*J567,"")</f>
        <v/>
      </c>
      <c r="R567" s="583" t="str">
        <f>IFERROR(VLOOKUP(D567,'Species List'!$I$10:$J$11,2,FALSE)*J567,"")</f>
        <v/>
      </c>
      <c r="S567" s="584" t="str">
        <f>IFERROR(VLOOKUP(D567,'Species List'!$I$16:$J$61,2,FALSE)*J567,"")</f>
        <v/>
      </c>
      <c r="T567" s="584" t="str">
        <f>IFERROR(VLOOKUP(D567,'Species List'!$I$66:$J$66,2,FALSE)*J567,"")</f>
        <v/>
      </c>
      <c r="U567" s="584" t="str">
        <f>IFERROR(VLOOKUP(D567,'Species List'!$I$71:$J$82,2,FALSE)*J567,"")</f>
        <v/>
      </c>
      <c r="V567" s="585">
        <f t="shared" si="26"/>
        <v>0</v>
      </c>
      <c r="W567" s="534"/>
      <c r="X567" s="534"/>
      <c r="Y567" s="534"/>
      <c r="Z567" s="534"/>
      <c r="AA567" s="534"/>
      <c r="AB567" s="534"/>
      <c r="AC567" s="659" t="str">
        <f>IFERROR(INDEX('3 - Land Summary'!$B$21:$B$120,(MATCH(AD567,'3 - Land Summary'!$C$21:$C$120,0))),"")</f>
        <v/>
      </c>
      <c r="AD567" s="629"/>
      <c r="AE567" s="586"/>
      <c r="AF567" s="587"/>
      <c r="AG567" s="586"/>
    </row>
    <row r="568" spans="2:33" ht="30" customHeight="1" x14ac:dyDescent="0.2">
      <c r="B568" s="668" t="str">
        <f>IFERROR(INDEX('3 - Land Summary'!$B$21:$B$120,(MATCH('4 - Species Breakdown'!$V568,'3 - Land Summary'!$C$21:$C$120,0))),"")</f>
        <v/>
      </c>
      <c r="C568" s="632"/>
      <c r="D568" s="579"/>
      <c r="E568" s="676" t="str">
        <f>IF(OR(COUNTIF('Look Up Data'!$D$149:$D$203,D568),COUNTIF('Look Up Data'!$D$149:$D$203,AE568)),"YES","NO")</f>
        <v>NO</v>
      </c>
      <c r="F568" s="580"/>
      <c r="G568" s="581"/>
      <c r="H568" s="669" t="str">
        <f>IFERROR(INDEX('3 - Land Summary'!$G$21:$G$120,(MATCH(C568,'3 - Land Summary'!$C$21:$C$120,0))),"")</f>
        <v/>
      </c>
      <c r="I568" s="669" t="str">
        <f>IFERROR(INDEX('3 - Land Summary'!$I$21:$I$120,(MATCH(C568,'3 - Land Summary'!$C$21:$C$120,0))),"")</f>
        <v/>
      </c>
      <c r="J568" s="669" t="str">
        <f t="shared" si="25"/>
        <v/>
      </c>
      <c r="K568" s="670" t="str">
        <f t="shared" si="27"/>
        <v/>
      </c>
      <c r="L568" s="579"/>
      <c r="M568" s="579"/>
      <c r="N568" s="632"/>
      <c r="O568" s="582" t="str">
        <f>IFERROR(VLOOKUP(D568,'Species List'!$D$10:$E$46,2,FALSE)*J568,"")</f>
        <v/>
      </c>
      <c r="P568" s="583" t="str">
        <f>IFERROR(VLOOKUP(D568,'Species List'!$D$51:$E$89,2,FALSE)*J568,"")</f>
        <v/>
      </c>
      <c r="Q568" s="583" t="str">
        <f>IFERROR(VLOOKUP(D568,'Species List'!$D$95:$E$102,2,FALSE)*J568,"")</f>
        <v/>
      </c>
      <c r="R568" s="583" t="str">
        <f>IFERROR(VLOOKUP(D568,'Species List'!$I$10:$J$11,2,FALSE)*J568,"")</f>
        <v/>
      </c>
      <c r="S568" s="584" t="str">
        <f>IFERROR(VLOOKUP(D568,'Species List'!$I$16:$J$61,2,FALSE)*J568,"")</f>
        <v/>
      </c>
      <c r="T568" s="584" t="str">
        <f>IFERROR(VLOOKUP(D568,'Species List'!$I$66:$J$66,2,FALSE)*J568,"")</f>
        <v/>
      </c>
      <c r="U568" s="584" t="str">
        <f>IFERROR(VLOOKUP(D568,'Species List'!$I$71:$J$82,2,FALSE)*J568,"")</f>
        <v/>
      </c>
      <c r="V568" s="585">
        <f t="shared" si="26"/>
        <v>0</v>
      </c>
      <c r="W568" s="534"/>
      <c r="X568" s="534"/>
      <c r="Y568" s="534"/>
      <c r="Z568" s="534"/>
      <c r="AA568" s="534"/>
      <c r="AB568" s="534"/>
      <c r="AC568" s="659" t="str">
        <f>IFERROR(INDEX('3 - Land Summary'!$B$21:$B$120,(MATCH(AD568,'3 - Land Summary'!$C$21:$C$120,0))),"")</f>
        <v/>
      </c>
      <c r="AD568" s="629"/>
      <c r="AE568" s="586"/>
      <c r="AF568" s="587"/>
      <c r="AG568" s="586"/>
    </row>
    <row r="569" spans="2:33" ht="30" customHeight="1" x14ac:dyDescent="0.2">
      <c r="B569" s="668" t="str">
        <f>IFERROR(INDEX('3 - Land Summary'!$B$21:$B$120,(MATCH('4 - Species Breakdown'!$V569,'3 - Land Summary'!$C$21:$C$120,0))),"")</f>
        <v/>
      </c>
      <c r="C569" s="632"/>
      <c r="D569" s="579"/>
      <c r="E569" s="676" t="str">
        <f>IF(OR(COUNTIF('Look Up Data'!$D$149:$D$203,D569),COUNTIF('Look Up Data'!$D$149:$D$203,AE569)),"YES","NO")</f>
        <v>NO</v>
      </c>
      <c r="F569" s="580"/>
      <c r="G569" s="581"/>
      <c r="H569" s="669" t="str">
        <f>IFERROR(INDEX('3 - Land Summary'!$G$21:$G$120,(MATCH(C569,'3 - Land Summary'!$C$21:$C$120,0))),"")</f>
        <v/>
      </c>
      <c r="I569" s="669" t="str">
        <f>IFERROR(INDEX('3 - Land Summary'!$I$21:$I$120,(MATCH(C569,'3 - Land Summary'!$C$21:$C$120,0))),"")</f>
        <v/>
      </c>
      <c r="J569" s="669" t="str">
        <f t="shared" si="25"/>
        <v/>
      </c>
      <c r="K569" s="670" t="str">
        <f t="shared" si="27"/>
        <v/>
      </c>
      <c r="L569" s="579"/>
      <c r="M569" s="579"/>
      <c r="N569" s="632"/>
      <c r="O569" s="582" t="str">
        <f>IFERROR(VLOOKUP(D569,'Species List'!$D$10:$E$46,2,FALSE)*J569,"")</f>
        <v/>
      </c>
      <c r="P569" s="583" t="str">
        <f>IFERROR(VLOOKUP(D569,'Species List'!$D$51:$E$89,2,FALSE)*J569,"")</f>
        <v/>
      </c>
      <c r="Q569" s="583" t="str">
        <f>IFERROR(VLOOKUP(D569,'Species List'!$D$95:$E$102,2,FALSE)*J569,"")</f>
        <v/>
      </c>
      <c r="R569" s="583" t="str">
        <f>IFERROR(VLOOKUP(D569,'Species List'!$I$10:$J$11,2,FALSE)*J569,"")</f>
        <v/>
      </c>
      <c r="S569" s="584" t="str">
        <f>IFERROR(VLOOKUP(D569,'Species List'!$I$16:$J$61,2,FALSE)*J569,"")</f>
        <v/>
      </c>
      <c r="T569" s="584" t="str">
        <f>IFERROR(VLOOKUP(D569,'Species List'!$I$66:$J$66,2,FALSE)*J569,"")</f>
        <v/>
      </c>
      <c r="U569" s="584" t="str">
        <f>IFERROR(VLOOKUP(D569,'Species List'!$I$71:$J$82,2,FALSE)*J569,"")</f>
        <v/>
      </c>
      <c r="V569" s="585">
        <f t="shared" si="26"/>
        <v>0</v>
      </c>
      <c r="W569" s="534"/>
      <c r="X569" s="534"/>
      <c r="Y569" s="534"/>
      <c r="Z569" s="534"/>
      <c r="AA569" s="534"/>
      <c r="AB569" s="534"/>
      <c r="AC569" s="659" t="str">
        <f>IFERROR(INDEX('3 - Land Summary'!$B$21:$B$120,(MATCH(AD569,'3 - Land Summary'!$C$21:$C$120,0))),"")</f>
        <v/>
      </c>
      <c r="AD569" s="629"/>
      <c r="AE569" s="586"/>
      <c r="AF569" s="587"/>
      <c r="AG569" s="586"/>
    </row>
    <row r="570" spans="2:33" ht="30" customHeight="1" x14ac:dyDescent="0.2">
      <c r="B570" s="668" t="str">
        <f>IFERROR(INDEX('3 - Land Summary'!$B$21:$B$120,(MATCH('4 - Species Breakdown'!$V570,'3 - Land Summary'!$C$21:$C$120,0))),"")</f>
        <v/>
      </c>
      <c r="C570" s="632"/>
      <c r="D570" s="579"/>
      <c r="E570" s="676" t="str">
        <f>IF(OR(COUNTIF('Look Up Data'!$D$149:$D$203,D570),COUNTIF('Look Up Data'!$D$149:$D$203,AE570)),"YES","NO")</f>
        <v>NO</v>
      </c>
      <c r="F570" s="580"/>
      <c r="G570" s="581"/>
      <c r="H570" s="669" t="str">
        <f>IFERROR(INDEX('3 - Land Summary'!$G$21:$G$120,(MATCH(C570,'3 - Land Summary'!$C$21:$C$120,0))),"")</f>
        <v/>
      </c>
      <c r="I570" s="669" t="str">
        <f>IFERROR(INDEX('3 - Land Summary'!$I$21:$I$120,(MATCH(C570,'3 - Land Summary'!$C$21:$C$120,0))),"")</f>
        <v/>
      </c>
      <c r="J570" s="669" t="str">
        <f t="shared" si="25"/>
        <v/>
      </c>
      <c r="K570" s="670" t="str">
        <f t="shared" si="27"/>
        <v/>
      </c>
      <c r="L570" s="579"/>
      <c r="M570" s="579"/>
      <c r="N570" s="632"/>
      <c r="O570" s="582" t="str">
        <f>IFERROR(VLOOKUP(D570,'Species List'!$D$10:$E$46,2,FALSE)*J570,"")</f>
        <v/>
      </c>
      <c r="P570" s="583" t="str">
        <f>IFERROR(VLOOKUP(D570,'Species List'!$D$51:$E$89,2,FALSE)*J570,"")</f>
        <v/>
      </c>
      <c r="Q570" s="583" t="str">
        <f>IFERROR(VLOOKUP(D570,'Species List'!$D$95:$E$102,2,FALSE)*J570,"")</f>
        <v/>
      </c>
      <c r="R570" s="583" t="str">
        <f>IFERROR(VLOOKUP(D570,'Species List'!$I$10:$J$11,2,FALSE)*J570,"")</f>
        <v/>
      </c>
      <c r="S570" s="584" t="str">
        <f>IFERROR(VLOOKUP(D570,'Species List'!$I$16:$J$61,2,FALSE)*J570,"")</f>
        <v/>
      </c>
      <c r="T570" s="584" t="str">
        <f>IFERROR(VLOOKUP(D570,'Species List'!$I$66:$J$66,2,FALSE)*J570,"")</f>
        <v/>
      </c>
      <c r="U570" s="584" t="str">
        <f>IFERROR(VLOOKUP(D570,'Species List'!$I$71:$J$82,2,FALSE)*J570,"")</f>
        <v/>
      </c>
      <c r="V570" s="585">
        <f t="shared" si="26"/>
        <v>0</v>
      </c>
      <c r="W570" s="534"/>
      <c r="X570" s="534"/>
      <c r="Y570" s="534"/>
      <c r="Z570" s="534"/>
      <c r="AA570" s="534"/>
      <c r="AB570" s="534"/>
      <c r="AC570" s="659" t="str">
        <f>IFERROR(INDEX('3 - Land Summary'!$B$21:$B$120,(MATCH(AD570,'3 - Land Summary'!$C$21:$C$120,0))),"")</f>
        <v/>
      </c>
      <c r="AD570" s="629"/>
      <c r="AE570" s="586"/>
      <c r="AF570" s="587"/>
      <c r="AG570" s="586"/>
    </row>
    <row r="571" spans="2:33" ht="30" customHeight="1" x14ac:dyDescent="0.2">
      <c r="B571" s="668" t="str">
        <f>IFERROR(INDEX('3 - Land Summary'!$B$21:$B$120,(MATCH('4 - Species Breakdown'!$V571,'3 - Land Summary'!$C$21:$C$120,0))),"")</f>
        <v/>
      </c>
      <c r="C571" s="632"/>
      <c r="D571" s="579"/>
      <c r="E571" s="676" t="str">
        <f>IF(OR(COUNTIF('Look Up Data'!$D$149:$D$203,D571),COUNTIF('Look Up Data'!$D$149:$D$203,AE571)),"YES","NO")</f>
        <v>NO</v>
      </c>
      <c r="F571" s="580"/>
      <c r="G571" s="581"/>
      <c r="H571" s="669" t="str">
        <f>IFERROR(INDEX('3 - Land Summary'!$G$21:$G$120,(MATCH(C571,'3 - Land Summary'!$C$21:$C$120,0))),"")</f>
        <v/>
      </c>
      <c r="I571" s="669" t="str">
        <f>IFERROR(INDEX('3 - Land Summary'!$I$21:$I$120,(MATCH(C571,'3 - Land Summary'!$C$21:$C$120,0))),"")</f>
        <v/>
      </c>
      <c r="J571" s="669" t="str">
        <f t="shared" si="25"/>
        <v/>
      </c>
      <c r="K571" s="670" t="str">
        <f t="shared" si="27"/>
        <v/>
      </c>
      <c r="L571" s="579"/>
      <c r="M571" s="579"/>
      <c r="N571" s="632"/>
      <c r="O571" s="582" t="str">
        <f>IFERROR(VLOOKUP(D571,'Species List'!$D$10:$E$46,2,FALSE)*J571,"")</f>
        <v/>
      </c>
      <c r="P571" s="583" t="str">
        <f>IFERROR(VLOOKUP(D571,'Species List'!$D$51:$E$89,2,FALSE)*J571,"")</f>
        <v/>
      </c>
      <c r="Q571" s="583" t="str">
        <f>IFERROR(VLOOKUP(D571,'Species List'!$D$95:$E$102,2,FALSE)*J571,"")</f>
        <v/>
      </c>
      <c r="R571" s="583" t="str">
        <f>IFERROR(VLOOKUP(D571,'Species List'!$I$10:$J$11,2,FALSE)*J571,"")</f>
        <v/>
      </c>
      <c r="S571" s="584" t="str">
        <f>IFERROR(VLOOKUP(D571,'Species List'!$I$16:$J$61,2,FALSE)*J571,"")</f>
        <v/>
      </c>
      <c r="T571" s="584" t="str">
        <f>IFERROR(VLOOKUP(D571,'Species List'!$I$66:$J$66,2,FALSE)*J571,"")</f>
        <v/>
      </c>
      <c r="U571" s="584" t="str">
        <f>IFERROR(VLOOKUP(D571,'Species List'!$I$71:$J$82,2,FALSE)*J571,"")</f>
        <v/>
      </c>
      <c r="V571" s="585">
        <f t="shared" si="26"/>
        <v>0</v>
      </c>
      <c r="W571" s="534"/>
      <c r="X571" s="534"/>
      <c r="Y571" s="534"/>
      <c r="Z571" s="534"/>
      <c r="AA571" s="534"/>
      <c r="AB571" s="534"/>
      <c r="AC571" s="659" t="str">
        <f>IFERROR(INDEX('3 - Land Summary'!$B$21:$B$120,(MATCH(AD571,'3 - Land Summary'!$C$21:$C$120,0))),"")</f>
        <v/>
      </c>
      <c r="AD571" s="629"/>
      <c r="AE571" s="586"/>
      <c r="AF571" s="587"/>
      <c r="AG571" s="586"/>
    </row>
    <row r="572" spans="2:33" ht="30" customHeight="1" x14ac:dyDescent="0.2">
      <c r="B572" s="668" t="str">
        <f>IFERROR(INDEX('3 - Land Summary'!$B$21:$B$120,(MATCH('4 - Species Breakdown'!$V572,'3 - Land Summary'!$C$21:$C$120,0))),"")</f>
        <v/>
      </c>
      <c r="C572" s="632"/>
      <c r="D572" s="579"/>
      <c r="E572" s="676" t="str">
        <f>IF(OR(COUNTIF('Look Up Data'!$D$149:$D$203,D572),COUNTIF('Look Up Data'!$D$149:$D$203,AE572)),"YES","NO")</f>
        <v>NO</v>
      </c>
      <c r="F572" s="580"/>
      <c r="G572" s="581"/>
      <c r="H572" s="669" t="str">
        <f>IFERROR(INDEX('3 - Land Summary'!$G$21:$G$120,(MATCH(C572,'3 - Land Summary'!$C$21:$C$120,0))),"")</f>
        <v/>
      </c>
      <c r="I572" s="669" t="str">
        <f>IFERROR(INDEX('3 - Land Summary'!$I$21:$I$120,(MATCH(C572,'3 - Land Summary'!$C$21:$C$120,0))),"")</f>
        <v/>
      </c>
      <c r="J572" s="669" t="str">
        <f t="shared" si="25"/>
        <v/>
      </c>
      <c r="K572" s="670" t="str">
        <f t="shared" si="27"/>
        <v/>
      </c>
      <c r="L572" s="579"/>
      <c r="M572" s="579"/>
      <c r="N572" s="632"/>
      <c r="O572" s="582" t="str">
        <f>IFERROR(VLOOKUP(D572,'Species List'!$D$10:$E$46,2,FALSE)*J572,"")</f>
        <v/>
      </c>
      <c r="P572" s="583" t="str">
        <f>IFERROR(VLOOKUP(D572,'Species List'!$D$51:$E$89,2,FALSE)*J572,"")</f>
        <v/>
      </c>
      <c r="Q572" s="583" t="str">
        <f>IFERROR(VLOOKUP(D572,'Species List'!$D$95:$E$102,2,FALSE)*J572,"")</f>
        <v/>
      </c>
      <c r="R572" s="583" t="str">
        <f>IFERROR(VLOOKUP(D572,'Species List'!$I$10:$J$11,2,FALSE)*J572,"")</f>
        <v/>
      </c>
      <c r="S572" s="584" t="str">
        <f>IFERROR(VLOOKUP(D572,'Species List'!$I$16:$J$61,2,FALSE)*J572,"")</f>
        <v/>
      </c>
      <c r="T572" s="584" t="str">
        <f>IFERROR(VLOOKUP(D572,'Species List'!$I$66:$J$66,2,FALSE)*J572,"")</f>
        <v/>
      </c>
      <c r="U572" s="584" t="str">
        <f>IFERROR(VLOOKUP(D572,'Species List'!$I$71:$J$82,2,FALSE)*J572,"")</f>
        <v/>
      </c>
      <c r="V572" s="585">
        <f t="shared" si="26"/>
        <v>0</v>
      </c>
      <c r="W572" s="534"/>
      <c r="X572" s="534"/>
      <c r="Y572" s="534"/>
      <c r="Z572" s="534"/>
      <c r="AA572" s="534"/>
      <c r="AB572" s="534"/>
      <c r="AC572" s="659" t="str">
        <f>IFERROR(INDEX('3 - Land Summary'!$B$21:$B$120,(MATCH(AD572,'3 - Land Summary'!$C$21:$C$120,0))),"")</f>
        <v/>
      </c>
      <c r="AD572" s="629"/>
      <c r="AE572" s="586"/>
      <c r="AF572" s="587"/>
      <c r="AG572" s="586"/>
    </row>
    <row r="573" spans="2:33" ht="30" customHeight="1" x14ac:dyDescent="0.2">
      <c r="B573" s="668" t="str">
        <f>IFERROR(INDEX('3 - Land Summary'!$B$21:$B$120,(MATCH('4 - Species Breakdown'!$V573,'3 - Land Summary'!$C$21:$C$120,0))),"")</f>
        <v/>
      </c>
      <c r="C573" s="632"/>
      <c r="D573" s="579"/>
      <c r="E573" s="676" t="str">
        <f>IF(OR(COUNTIF('Look Up Data'!$D$149:$D$203,D573),COUNTIF('Look Up Data'!$D$149:$D$203,AE573)),"YES","NO")</f>
        <v>NO</v>
      </c>
      <c r="F573" s="580"/>
      <c r="G573" s="581"/>
      <c r="H573" s="669" t="str">
        <f>IFERROR(INDEX('3 - Land Summary'!$G$21:$G$120,(MATCH(C573,'3 - Land Summary'!$C$21:$C$120,0))),"")</f>
        <v/>
      </c>
      <c r="I573" s="669" t="str">
        <f>IFERROR(INDEX('3 - Land Summary'!$I$21:$I$120,(MATCH(C573,'3 - Land Summary'!$C$21:$C$120,0))),"")</f>
        <v/>
      </c>
      <c r="J573" s="669" t="str">
        <f t="shared" si="25"/>
        <v/>
      </c>
      <c r="K573" s="670" t="str">
        <f t="shared" si="27"/>
        <v/>
      </c>
      <c r="L573" s="579"/>
      <c r="M573" s="579"/>
      <c r="N573" s="632"/>
      <c r="O573" s="582" t="str">
        <f>IFERROR(VLOOKUP(D573,'Species List'!$D$10:$E$46,2,FALSE)*J573,"")</f>
        <v/>
      </c>
      <c r="P573" s="583" t="str">
        <f>IFERROR(VLOOKUP(D573,'Species List'!$D$51:$E$89,2,FALSE)*J573,"")</f>
        <v/>
      </c>
      <c r="Q573" s="583" t="str">
        <f>IFERROR(VLOOKUP(D573,'Species List'!$D$95:$E$102,2,FALSE)*J573,"")</f>
        <v/>
      </c>
      <c r="R573" s="583" t="str">
        <f>IFERROR(VLOOKUP(D573,'Species List'!$I$10:$J$11,2,FALSE)*J573,"")</f>
        <v/>
      </c>
      <c r="S573" s="584" t="str">
        <f>IFERROR(VLOOKUP(D573,'Species List'!$I$16:$J$61,2,FALSE)*J573,"")</f>
        <v/>
      </c>
      <c r="T573" s="584" t="str">
        <f>IFERROR(VLOOKUP(D573,'Species List'!$I$66:$J$66,2,FALSE)*J573,"")</f>
        <v/>
      </c>
      <c r="U573" s="584" t="str">
        <f>IFERROR(VLOOKUP(D573,'Species List'!$I$71:$J$82,2,FALSE)*J573,"")</f>
        <v/>
      </c>
      <c r="V573" s="585">
        <f t="shared" si="26"/>
        <v>0</v>
      </c>
      <c r="W573" s="534"/>
      <c r="X573" s="534"/>
      <c r="Y573" s="534"/>
      <c r="Z573" s="534"/>
      <c r="AA573" s="534"/>
      <c r="AB573" s="534"/>
      <c r="AC573" s="659" t="str">
        <f>IFERROR(INDEX('3 - Land Summary'!$B$21:$B$120,(MATCH(AD573,'3 - Land Summary'!$C$21:$C$120,0))),"")</f>
        <v/>
      </c>
      <c r="AD573" s="629"/>
      <c r="AE573" s="586"/>
      <c r="AF573" s="587"/>
      <c r="AG573" s="586"/>
    </row>
    <row r="574" spans="2:33" ht="30" customHeight="1" x14ac:dyDescent="0.2">
      <c r="B574" s="668" t="str">
        <f>IFERROR(INDEX('3 - Land Summary'!$B$21:$B$120,(MATCH('4 - Species Breakdown'!$V574,'3 - Land Summary'!$C$21:$C$120,0))),"")</f>
        <v/>
      </c>
      <c r="C574" s="632"/>
      <c r="D574" s="579"/>
      <c r="E574" s="676" t="str">
        <f>IF(OR(COUNTIF('Look Up Data'!$D$149:$D$203,D574),COUNTIF('Look Up Data'!$D$149:$D$203,AE574)),"YES","NO")</f>
        <v>NO</v>
      </c>
      <c r="F574" s="580"/>
      <c r="G574" s="581"/>
      <c r="H574" s="669" t="str">
        <f>IFERROR(INDEX('3 - Land Summary'!$G$21:$G$120,(MATCH(C574,'3 - Land Summary'!$C$21:$C$120,0))),"")</f>
        <v/>
      </c>
      <c r="I574" s="669" t="str">
        <f>IFERROR(INDEX('3 - Land Summary'!$I$21:$I$120,(MATCH(C574,'3 - Land Summary'!$C$21:$C$120,0))),"")</f>
        <v/>
      </c>
      <c r="J574" s="669" t="str">
        <f t="shared" si="25"/>
        <v/>
      </c>
      <c r="K574" s="670" t="str">
        <f t="shared" si="27"/>
        <v/>
      </c>
      <c r="L574" s="579"/>
      <c r="M574" s="579"/>
      <c r="N574" s="632"/>
      <c r="O574" s="582" t="str">
        <f>IFERROR(VLOOKUP(D574,'Species List'!$D$10:$E$46,2,FALSE)*J574,"")</f>
        <v/>
      </c>
      <c r="P574" s="583" t="str">
        <f>IFERROR(VLOOKUP(D574,'Species List'!$D$51:$E$89,2,FALSE)*J574,"")</f>
        <v/>
      </c>
      <c r="Q574" s="583" t="str">
        <f>IFERROR(VLOOKUP(D574,'Species List'!$D$95:$E$102,2,FALSE)*J574,"")</f>
        <v/>
      </c>
      <c r="R574" s="583" t="str">
        <f>IFERROR(VLOOKUP(D574,'Species List'!$I$10:$J$11,2,FALSE)*J574,"")</f>
        <v/>
      </c>
      <c r="S574" s="584" t="str">
        <f>IFERROR(VLOOKUP(D574,'Species List'!$I$16:$J$61,2,FALSE)*J574,"")</f>
        <v/>
      </c>
      <c r="T574" s="584" t="str">
        <f>IFERROR(VLOOKUP(D574,'Species List'!$I$66:$J$66,2,FALSE)*J574,"")</f>
        <v/>
      </c>
      <c r="U574" s="584" t="str">
        <f>IFERROR(VLOOKUP(D574,'Species List'!$I$71:$J$82,2,FALSE)*J574,"")</f>
        <v/>
      </c>
      <c r="V574" s="585">
        <f t="shared" si="26"/>
        <v>0</v>
      </c>
      <c r="W574" s="534"/>
      <c r="X574" s="534"/>
      <c r="Y574" s="534"/>
      <c r="Z574" s="534"/>
      <c r="AA574" s="534"/>
      <c r="AB574" s="534"/>
      <c r="AC574" s="659" t="str">
        <f>IFERROR(INDEX('3 - Land Summary'!$B$21:$B$120,(MATCH(AD574,'3 - Land Summary'!$C$21:$C$120,0))),"")</f>
        <v/>
      </c>
      <c r="AD574" s="629"/>
      <c r="AE574" s="586"/>
      <c r="AF574" s="587"/>
      <c r="AG574" s="586"/>
    </row>
    <row r="575" spans="2:33" ht="30" customHeight="1" x14ac:dyDescent="0.2">
      <c r="B575" s="668" t="str">
        <f>IFERROR(INDEX('3 - Land Summary'!$B$21:$B$120,(MATCH('4 - Species Breakdown'!$V575,'3 - Land Summary'!$C$21:$C$120,0))),"")</f>
        <v/>
      </c>
      <c r="C575" s="632"/>
      <c r="D575" s="579"/>
      <c r="E575" s="676" t="str">
        <f>IF(OR(COUNTIF('Look Up Data'!$D$149:$D$203,D575),COUNTIF('Look Up Data'!$D$149:$D$203,AE575)),"YES","NO")</f>
        <v>NO</v>
      </c>
      <c r="F575" s="580"/>
      <c r="G575" s="581"/>
      <c r="H575" s="669" t="str">
        <f>IFERROR(INDEX('3 - Land Summary'!$G$21:$G$120,(MATCH(C575,'3 - Land Summary'!$C$21:$C$120,0))),"")</f>
        <v/>
      </c>
      <c r="I575" s="669" t="str">
        <f>IFERROR(INDEX('3 - Land Summary'!$I$21:$I$120,(MATCH(C575,'3 - Land Summary'!$C$21:$C$120,0))),"")</f>
        <v/>
      </c>
      <c r="J575" s="669" t="str">
        <f t="shared" si="25"/>
        <v/>
      </c>
      <c r="K575" s="670" t="str">
        <f t="shared" si="27"/>
        <v/>
      </c>
      <c r="L575" s="579"/>
      <c r="M575" s="579"/>
      <c r="N575" s="632"/>
      <c r="O575" s="582" t="str">
        <f>IFERROR(VLOOKUP(D575,'Species List'!$D$10:$E$46,2,FALSE)*J575,"")</f>
        <v/>
      </c>
      <c r="P575" s="583" t="str">
        <f>IFERROR(VLOOKUP(D575,'Species List'!$D$51:$E$89,2,FALSE)*J575,"")</f>
        <v/>
      </c>
      <c r="Q575" s="583" t="str">
        <f>IFERROR(VLOOKUP(D575,'Species List'!$D$95:$E$102,2,FALSE)*J575,"")</f>
        <v/>
      </c>
      <c r="R575" s="583" t="str">
        <f>IFERROR(VLOOKUP(D575,'Species List'!$I$10:$J$11,2,FALSE)*J575,"")</f>
        <v/>
      </c>
      <c r="S575" s="584" t="str">
        <f>IFERROR(VLOOKUP(D575,'Species List'!$I$16:$J$61,2,FALSE)*J575,"")</f>
        <v/>
      </c>
      <c r="T575" s="584" t="str">
        <f>IFERROR(VLOOKUP(D575,'Species List'!$I$66:$J$66,2,FALSE)*J575,"")</f>
        <v/>
      </c>
      <c r="U575" s="584" t="str">
        <f>IFERROR(VLOOKUP(D575,'Species List'!$I$71:$J$82,2,FALSE)*J575,"")</f>
        <v/>
      </c>
      <c r="V575" s="585">
        <f t="shared" si="26"/>
        <v>0</v>
      </c>
      <c r="W575" s="534"/>
      <c r="X575" s="534"/>
      <c r="Y575" s="534"/>
      <c r="Z575" s="534"/>
      <c r="AA575" s="534"/>
      <c r="AB575" s="534"/>
      <c r="AC575" s="659" t="str">
        <f>IFERROR(INDEX('3 - Land Summary'!$B$21:$B$120,(MATCH(AD575,'3 - Land Summary'!$C$21:$C$120,0))),"")</f>
        <v/>
      </c>
      <c r="AD575" s="629"/>
      <c r="AE575" s="586"/>
      <c r="AF575" s="587"/>
      <c r="AG575" s="586"/>
    </row>
    <row r="576" spans="2:33" ht="30" customHeight="1" x14ac:dyDescent="0.2">
      <c r="B576" s="668" t="str">
        <f>IFERROR(INDEX('3 - Land Summary'!$B$21:$B$120,(MATCH('4 - Species Breakdown'!$V576,'3 - Land Summary'!$C$21:$C$120,0))),"")</f>
        <v/>
      </c>
      <c r="C576" s="632"/>
      <c r="D576" s="579"/>
      <c r="E576" s="676" t="str">
        <f>IF(OR(COUNTIF('Look Up Data'!$D$149:$D$203,D576),COUNTIF('Look Up Data'!$D$149:$D$203,AE576)),"YES","NO")</f>
        <v>NO</v>
      </c>
      <c r="F576" s="580"/>
      <c r="G576" s="581"/>
      <c r="H576" s="669" t="str">
        <f>IFERROR(INDEX('3 - Land Summary'!$G$21:$G$120,(MATCH(C576,'3 - Land Summary'!$C$21:$C$120,0))),"")</f>
        <v/>
      </c>
      <c r="I576" s="669" t="str">
        <f>IFERROR(INDEX('3 - Land Summary'!$I$21:$I$120,(MATCH(C576,'3 - Land Summary'!$C$21:$C$120,0))),"")</f>
        <v/>
      </c>
      <c r="J576" s="669" t="str">
        <f t="shared" si="25"/>
        <v/>
      </c>
      <c r="K576" s="670" t="str">
        <f t="shared" si="27"/>
        <v/>
      </c>
      <c r="L576" s="579"/>
      <c r="M576" s="579"/>
      <c r="N576" s="632"/>
      <c r="O576" s="582" t="str">
        <f>IFERROR(VLOOKUP(D576,'Species List'!$D$10:$E$46,2,FALSE)*J576,"")</f>
        <v/>
      </c>
      <c r="P576" s="583" t="str">
        <f>IFERROR(VLOOKUP(D576,'Species List'!$D$51:$E$89,2,FALSE)*J576,"")</f>
        <v/>
      </c>
      <c r="Q576" s="583" t="str">
        <f>IFERROR(VLOOKUP(D576,'Species List'!$D$95:$E$102,2,FALSE)*J576,"")</f>
        <v/>
      </c>
      <c r="R576" s="583" t="str">
        <f>IFERROR(VLOOKUP(D576,'Species List'!$I$10:$J$11,2,FALSE)*J576,"")</f>
        <v/>
      </c>
      <c r="S576" s="584" t="str">
        <f>IFERROR(VLOOKUP(D576,'Species List'!$I$16:$J$61,2,FALSE)*J576,"")</f>
        <v/>
      </c>
      <c r="T576" s="584" t="str">
        <f>IFERROR(VLOOKUP(D576,'Species List'!$I$66:$J$66,2,FALSE)*J576,"")</f>
        <v/>
      </c>
      <c r="U576" s="584" t="str">
        <f>IFERROR(VLOOKUP(D576,'Species List'!$I$71:$J$82,2,FALSE)*J576,"")</f>
        <v/>
      </c>
      <c r="V576" s="585">
        <f t="shared" si="26"/>
        <v>0</v>
      </c>
      <c r="W576" s="534"/>
      <c r="X576" s="534"/>
      <c r="Y576" s="534"/>
      <c r="Z576" s="534"/>
      <c r="AA576" s="534"/>
      <c r="AB576" s="534"/>
      <c r="AC576" s="659" t="str">
        <f>IFERROR(INDEX('3 - Land Summary'!$B$21:$B$120,(MATCH(AD576,'3 - Land Summary'!$C$21:$C$120,0))),"")</f>
        <v/>
      </c>
      <c r="AD576" s="629"/>
      <c r="AE576" s="586"/>
      <c r="AF576" s="587"/>
      <c r="AG576" s="586"/>
    </row>
    <row r="577" spans="2:33" ht="30" customHeight="1" x14ac:dyDescent="0.2">
      <c r="B577" s="668" t="str">
        <f>IFERROR(INDEX('3 - Land Summary'!$B$21:$B$120,(MATCH('4 - Species Breakdown'!$V577,'3 - Land Summary'!$C$21:$C$120,0))),"")</f>
        <v/>
      </c>
      <c r="C577" s="632"/>
      <c r="D577" s="579"/>
      <c r="E577" s="676" t="str">
        <f>IF(OR(COUNTIF('Look Up Data'!$D$149:$D$203,D577),COUNTIF('Look Up Data'!$D$149:$D$203,AE577)),"YES","NO")</f>
        <v>NO</v>
      </c>
      <c r="F577" s="580"/>
      <c r="G577" s="581"/>
      <c r="H577" s="669" t="str">
        <f>IFERROR(INDEX('3 - Land Summary'!$G$21:$G$120,(MATCH(C577,'3 - Land Summary'!$C$21:$C$120,0))),"")</f>
        <v/>
      </c>
      <c r="I577" s="669" t="str">
        <f>IFERROR(INDEX('3 - Land Summary'!$I$21:$I$120,(MATCH(C577,'3 - Land Summary'!$C$21:$C$120,0))),"")</f>
        <v/>
      </c>
      <c r="J577" s="669" t="str">
        <f t="shared" si="25"/>
        <v/>
      </c>
      <c r="K577" s="670" t="str">
        <f t="shared" si="27"/>
        <v/>
      </c>
      <c r="L577" s="579"/>
      <c r="M577" s="579"/>
      <c r="N577" s="632"/>
      <c r="O577" s="582" t="str">
        <f>IFERROR(VLOOKUP(D577,'Species List'!$D$10:$E$46,2,FALSE)*J577,"")</f>
        <v/>
      </c>
      <c r="P577" s="583" t="str">
        <f>IFERROR(VLOOKUP(D577,'Species List'!$D$51:$E$89,2,FALSE)*J577,"")</f>
        <v/>
      </c>
      <c r="Q577" s="583" t="str">
        <f>IFERROR(VLOOKUP(D577,'Species List'!$D$95:$E$102,2,FALSE)*J577,"")</f>
        <v/>
      </c>
      <c r="R577" s="583" t="str">
        <f>IFERROR(VLOOKUP(D577,'Species List'!$I$10:$J$11,2,FALSE)*J577,"")</f>
        <v/>
      </c>
      <c r="S577" s="584" t="str">
        <f>IFERROR(VLOOKUP(D577,'Species List'!$I$16:$J$61,2,FALSE)*J577,"")</f>
        <v/>
      </c>
      <c r="T577" s="584" t="str">
        <f>IFERROR(VLOOKUP(D577,'Species List'!$I$66:$J$66,2,FALSE)*J577,"")</f>
        <v/>
      </c>
      <c r="U577" s="584" t="str">
        <f>IFERROR(VLOOKUP(D577,'Species List'!$I$71:$J$82,2,FALSE)*J577,"")</f>
        <v/>
      </c>
      <c r="V577" s="585">
        <f t="shared" si="26"/>
        <v>0</v>
      </c>
      <c r="W577" s="534"/>
      <c r="X577" s="534"/>
      <c r="Y577" s="534"/>
      <c r="Z577" s="534"/>
      <c r="AA577" s="534"/>
      <c r="AB577" s="534"/>
      <c r="AC577" s="659" t="str">
        <f>IFERROR(INDEX('3 - Land Summary'!$B$21:$B$120,(MATCH(AD577,'3 - Land Summary'!$C$21:$C$120,0))),"")</f>
        <v/>
      </c>
      <c r="AD577" s="629"/>
      <c r="AE577" s="586"/>
      <c r="AF577" s="587"/>
      <c r="AG577" s="586"/>
    </row>
    <row r="578" spans="2:33" ht="30" customHeight="1" x14ac:dyDescent="0.2">
      <c r="B578" s="668" t="str">
        <f>IFERROR(INDEX('3 - Land Summary'!$B$21:$B$120,(MATCH('4 - Species Breakdown'!$V578,'3 - Land Summary'!$C$21:$C$120,0))),"")</f>
        <v/>
      </c>
      <c r="C578" s="632"/>
      <c r="D578" s="579"/>
      <c r="E578" s="676" t="str">
        <f>IF(OR(COUNTIF('Look Up Data'!$D$149:$D$203,D578),COUNTIF('Look Up Data'!$D$149:$D$203,AE578)),"YES","NO")</f>
        <v>NO</v>
      </c>
      <c r="F578" s="580"/>
      <c r="G578" s="581"/>
      <c r="H578" s="669" t="str">
        <f>IFERROR(INDEX('3 - Land Summary'!$G$21:$G$120,(MATCH(C578,'3 - Land Summary'!$C$21:$C$120,0))),"")</f>
        <v/>
      </c>
      <c r="I578" s="669" t="str">
        <f>IFERROR(INDEX('3 - Land Summary'!$I$21:$I$120,(MATCH(C578,'3 - Land Summary'!$C$21:$C$120,0))),"")</f>
        <v/>
      </c>
      <c r="J578" s="669" t="str">
        <f t="shared" si="25"/>
        <v/>
      </c>
      <c r="K578" s="670" t="str">
        <f t="shared" si="27"/>
        <v/>
      </c>
      <c r="L578" s="579"/>
      <c r="M578" s="579"/>
      <c r="N578" s="632"/>
      <c r="O578" s="582" t="str">
        <f>IFERROR(VLOOKUP(D578,'Species List'!$D$10:$E$46,2,FALSE)*J578,"")</f>
        <v/>
      </c>
      <c r="P578" s="583" t="str">
        <f>IFERROR(VLOOKUP(D578,'Species List'!$D$51:$E$89,2,FALSE)*J578,"")</f>
        <v/>
      </c>
      <c r="Q578" s="583" t="str">
        <f>IFERROR(VLOOKUP(D578,'Species List'!$D$95:$E$102,2,FALSE)*J578,"")</f>
        <v/>
      </c>
      <c r="R578" s="583" t="str">
        <f>IFERROR(VLOOKUP(D578,'Species List'!$I$10:$J$11,2,FALSE)*J578,"")</f>
        <v/>
      </c>
      <c r="S578" s="584" t="str">
        <f>IFERROR(VLOOKUP(D578,'Species List'!$I$16:$J$61,2,FALSE)*J578,"")</f>
        <v/>
      </c>
      <c r="T578" s="584" t="str">
        <f>IFERROR(VLOOKUP(D578,'Species List'!$I$66:$J$66,2,FALSE)*J578,"")</f>
        <v/>
      </c>
      <c r="U578" s="584" t="str">
        <f>IFERROR(VLOOKUP(D578,'Species List'!$I$71:$J$82,2,FALSE)*J578,"")</f>
        <v/>
      </c>
      <c r="V578" s="585">
        <f t="shared" si="26"/>
        <v>0</v>
      </c>
      <c r="W578" s="534"/>
      <c r="X578" s="534"/>
      <c r="Y578" s="534"/>
      <c r="Z578" s="534"/>
      <c r="AA578" s="534"/>
      <c r="AB578" s="534"/>
      <c r="AC578" s="659" t="str">
        <f>IFERROR(INDEX('3 - Land Summary'!$B$21:$B$120,(MATCH(AD578,'3 - Land Summary'!$C$21:$C$120,0))),"")</f>
        <v/>
      </c>
      <c r="AD578" s="629"/>
      <c r="AE578" s="586"/>
      <c r="AF578" s="587"/>
      <c r="AG578" s="586"/>
    </row>
    <row r="579" spans="2:33" ht="30" customHeight="1" x14ac:dyDescent="0.2">
      <c r="B579" s="668" t="str">
        <f>IFERROR(INDEX('3 - Land Summary'!$B$21:$B$120,(MATCH('4 - Species Breakdown'!$V579,'3 - Land Summary'!$C$21:$C$120,0))),"")</f>
        <v/>
      </c>
      <c r="C579" s="632"/>
      <c r="D579" s="579"/>
      <c r="E579" s="676" t="str">
        <f>IF(OR(COUNTIF('Look Up Data'!$D$149:$D$203,D579),COUNTIF('Look Up Data'!$D$149:$D$203,AE579)),"YES","NO")</f>
        <v>NO</v>
      </c>
      <c r="F579" s="580"/>
      <c r="G579" s="581"/>
      <c r="H579" s="669" t="str">
        <f>IFERROR(INDEX('3 - Land Summary'!$G$21:$G$120,(MATCH(C579,'3 - Land Summary'!$C$21:$C$120,0))),"")</f>
        <v/>
      </c>
      <c r="I579" s="669" t="str">
        <f>IFERROR(INDEX('3 - Land Summary'!$I$21:$I$120,(MATCH(C579,'3 - Land Summary'!$C$21:$C$120,0))),"")</f>
        <v/>
      </c>
      <c r="J579" s="669" t="str">
        <f t="shared" si="25"/>
        <v/>
      </c>
      <c r="K579" s="670" t="str">
        <f t="shared" si="27"/>
        <v/>
      </c>
      <c r="L579" s="579"/>
      <c r="M579" s="579"/>
      <c r="N579" s="632"/>
      <c r="O579" s="582" t="str">
        <f>IFERROR(VLOOKUP(D579,'Species List'!$D$10:$E$46,2,FALSE)*J579,"")</f>
        <v/>
      </c>
      <c r="P579" s="583" t="str">
        <f>IFERROR(VLOOKUP(D579,'Species List'!$D$51:$E$89,2,FALSE)*J579,"")</f>
        <v/>
      </c>
      <c r="Q579" s="583" t="str">
        <f>IFERROR(VLOOKUP(D579,'Species List'!$D$95:$E$102,2,FALSE)*J579,"")</f>
        <v/>
      </c>
      <c r="R579" s="583" t="str">
        <f>IFERROR(VLOOKUP(D579,'Species List'!$I$10:$J$11,2,FALSE)*J579,"")</f>
        <v/>
      </c>
      <c r="S579" s="584" t="str">
        <f>IFERROR(VLOOKUP(D579,'Species List'!$I$16:$J$61,2,FALSE)*J579,"")</f>
        <v/>
      </c>
      <c r="T579" s="584" t="str">
        <f>IFERROR(VLOOKUP(D579,'Species List'!$I$66:$J$66,2,FALSE)*J579,"")</f>
        <v/>
      </c>
      <c r="U579" s="584" t="str">
        <f>IFERROR(VLOOKUP(D579,'Species List'!$I$71:$J$82,2,FALSE)*J579,"")</f>
        <v/>
      </c>
      <c r="V579" s="585">
        <f t="shared" si="26"/>
        <v>0</v>
      </c>
      <c r="W579" s="534"/>
      <c r="X579" s="534"/>
      <c r="Y579" s="534"/>
      <c r="Z579" s="534"/>
      <c r="AA579" s="534"/>
      <c r="AB579" s="534"/>
      <c r="AC579" s="659" t="str">
        <f>IFERROR(INDEX('3 - Land Summary'!$B$21:$B$120,(MATCH(AD579,'3 - Land Summary'!$C$21:$C$120,0))),"")</f>
        <v/>
      </c>
      <c r="AD579" s="629"/>
      <c r="AE579" s="586"/>
      <c r="AF579" s="587"/>
      <c r="AG579" s="586"/>
    </row>
    <row r="580" spans="2:33" ht="30" customHeight="1" x14ac:dyDescent="0.2">
      <c r="B580" s="668" t="str">
        <f>IFERROR(INDEX('3 - Land Summary'!$B$21:$B$120,(MATCH('4 - Species Breakdown'!$V580,'3 - Land Summary'!$C$21:$C$120,0))),"")</f>
        <v/>
      </c>
      <c r="C580" s="632"/>
      <c r="D580" s="579"/>
      <c r="E580" s="676" t="str">
        <f>IF(OR(COUNTIF('Look Up Data'!$D$149:$D$203,D580),COUNTIF('Look Up Data'!$D$149:$D$203,AE580)),"YES","NO")</f>
        <v>NO</v>
      </c>
      <c r="F580" s="580"/>
      <c r="G580" s="581"/>
      <c r="H580" s="669" t="str">
        <f>IFERROR(INDEX('3 - Land Summary'!$G$21:$G$120,(MATCH(C580,'3 - Land Summary'!$C$21:$C$120,0))),"")</f>
        <v/>
      </c>
      <c r="I580" s="669" t="str">
        <f>IFERROR(INDEX('3 - Land Summary'!$I$21:$I$120,(MATCH(C580,'3 - Land Summary'!$C$21:$C$120,0))),"")</f>
        <v/>
      </c>
      <c r="J580" s="669" t="str">
        <f t="shared" si="25"/>
        <v/>
      </c>
      <c r="K580" s="670" t="str">
        <f t="shared" si="27"/>
        <v/>
      </c>
      <c r="L580" s="579"/>
      <c r="M580" s="579"/>
      <c r="N580" s="632"/>
      <c r="O580" s="582" t="str">
        <f>IFERROR(VLOOKUP(D580,'Species List'!$D$10:$E$46,2,FALSE)*J580,"")</f>
        <v/>
      </c>
      <c r="P580" s="583" t="str">
        <f>IFERROR(VLOOKUP(D580,'Species List'!$D$51:$E$89,2,FALSE)*J580,"")</f>
        <v/>
      </c>
      <c r="Q580" s="583" t="str">
        <f>IFERROR(VLOOKUP(D580,'Species List'!$D$95:$E$102,2,FALSE)*J580,"")</f>
        <v/>
      </c>
      <c r="R580" s="583" t="str">
        <f>IFERROR(VLOOKUP(D580,'Species List'!$I$10:$J$11,2,FALSE)*J580,"")</f>
        <v/>
      </c>
      <c r="S580" s="584" t="str">
        <f>IFERROR(VLOOKUP(D580,'Species List'!$I$16:$J$61,2,FALSE)*J580,"")</f>
        <v/>
      </c>
      <c r="T580" s="584" t="str">
        <f>IFERROR(VLOOKUP(D580,'Species List'!$I$66:$J$66,2,FALSE)*J580,"")</f>
        <v/>
      </c>
      <c r="U580" s="584" t="str">
        <f>IFERROR(VLOOKUP(D580,'Species List'!$I$71:$J$82,2,FALSE)*J580,"")</f>
        <v/>
      </c>
      <c r="V580" s="585">
        <f t="shared" si="26"/>
        <v>0</v>
      </c>
      <c r="W580" s="534"/>
      <c r="X580" s="534"/>
      <c r="Y580" s="534"/>
      <c r="Z580" s="534"/>
      <c r="AA580" s="534"/>
      <c r="AB580" s="534"/>
      <c r="AC580" s="659" t="str">
        <f>IFERROR(INDEX('3 - Land Summary'!$B$21:$B$120,(MATCH(AD580,'3 - Land Summary'!$C$21:$C$120,0))),"")</f>
        <v/>
      </c>
      <c r="AD580" s="629"/>
      <c r="AE580" s="586"/>
      <c r="AF580" s="587"/>
      <c r="AG580" s="586"/>
    </row>
    <row r="581" spans="2:33" ht="30" customHeight="1" x14ac:dyDescent="0.2">
      <c r="B581" s="668" t="str">
        <f>IFERROR(INDEX('3 - Land Summary'!$B$21:$B$120,(MATCH('4 - Species Breakdown'!$V581,'3 - Land Summary'!$C$21:$C$120,0))),"")</f>
        <v/>
      </c>
      <c r="C581" s="632"/>
      <c r="D581" s="579"/>
      <c r="E581" s="676" t="str">
        <f>IF(OR(COUNTIF('Look Up Data'!$D$149:$D$203,D581),COUNTIF('Look Up Data'!$D$149:$D$203,AE581)),"YES","NO")</f>
        <v>NO</v>
      </c>
      <c r="F581" s="580"/>
      <c r="G581" s="581"/>
      <c r="H581" s="669" t="str">
        <f>IFERROR(INDEX('3 - Land Summary'!$G$21:$G$120,(MATCH(C581,'3 - Land Summary'!$C$21:$C$120,0))),"")</f>
        <v/>
      </c>
      <c r="I581" s="669" t="str">
        <f>IFERROR(INDEX('3 - Land Summary'!$I$21:$I$120,(MATCH(C581,'3 - Land Summary'!$C$21:$C$120,0))),"")</f>
        <v/>
      </c>
      <c r="J581" s="669" t="str">
        <f t="shared" si="25"/>
        <v/>
      </c>
      <c r="K581" s="670" t="str">
        <f t="shared" si="27"/>
        <v/>
      </c>
      <c r="L581" s="579"/>
      <c r="M581" s="579"/>
      <c r="N581" s="632"/>
      <c r="O581" s="582" t="str">
        <f>IFERROR(VLOOKUP(D581,'Species List'!$D$10:$E$46,2,FALSE)*J581,"")</f>
        <v/>
      </c>
      <c r="P581" s="583" t="str">
        <f>IFERROR(VLOOKUP(D581,'Species List'!$D$51:$E$89,2,FALSE)*J581,"")</f>
        <v/>
      </c>
      <c r="Q581" s="583" t="str">
        <f>IFERROR(VLOOKUP(D581,'Species List'!$D$95:$E$102,2,FALSE)*J581,"")</f>
        <v/>
      </c>
      <c r="R581" s="583" t="str">
        <f>IFERROR(VLOOKUP(D581,'Species List'!$I$10:$J$11,2,FALSE)*J581,"")</f>
        <v/>
      </c>
      <c r="S581" s="584" t="str">
        <f>IFERROR(VLOOKUP(D581,'Species List'!$I$16:$J$61,2,FALSE)*J581,"")</f>
        <v/>
      </c>
      <c r="T581" s="584" t="str">
        <f>IFERROR(VLOOKUP(D581,'Species List'!$I$66:$J$66,2,FALSE)*J581,"")</f>
        <v/>
      </c>
      <c r="U581" s="584" t="str">
        <f>IFERROR(VLOOKUP(D581,'Species List'!$I$71:$J$82,2,FALSE)*J581,"")</f>
        <v/>
      </c>
      <c r="V581" s="585">
        <f t="shared" si="26"/>
        <v>0</v>
      </c>
      <c r="W581" s="534"/>
      <c r="X581" s="534"/>
      <c r="Y581" s="534"/>
      <c r="Z581" s="534"/>
      <c r="AA581" s="534"/>
      <c r="AB581" s="534"/>
      <c r="AC581" s="659" t="str">
        <f>IFERROR(INDEX('3 - Land Summary'!$B$21:$B$120,(MATCH(AD581,'3 - Land Summary'!$C$21:$C$120,0))),"")</f>
        <v/>
      </c>
      <c r="AD581" s="629"/>
      <c r="AE581" s="586"/>
      <c r="AF581" s="587"/>
      <c r="AG581" s="586"/>
    </row>
    <row r="582" spans="2:33" ht="30" customHeight="1" x14ac:dyDescent="0.2">
      <c r="B582" s="668" t="str">
        <f>IFERROR(INDEX('3 - Land Summary'!$B$21:$B$120,(MATCH('4 - Species Breakdown'!$V582,'3 - Land Summary'!$C$21:$C$120,0))),"")</f>
        <v/>
      </c>
      <c r="C582" s="632"/>
      <c r="D582" s="579"/>
      <c r="E582" s="676" t="str">
        <f>IF(OR(COUNTIF('Look Up Data'!$D$149:$D$203,D582),COUNTIF('Look Up Data'!$D$149:$D$203,AE582)),"YES","NO")</f>
        <v>NO</v>
      </c>
      <c r="F582" s="580"/>
      <c r="G582" s="581"/>
      <c r="H582" s="669" t="str">
        <f>IFERROR(INDEX('3 - Land Summary'!$G$21:$G$120,(MATCH(C582,'3 - Land Summary'!$C$21:$C$120,0))),"")</f>
        <v/>
      </c>
      <c r="I582" s="669" t="str">
        <f>IFERROR(INDEX('3 - Land Summary'!$I$21:$I$120,(MATCH(C582,'3 - Land Summary'!$C$21:$C$120,0))),"")</f>
        <v/>
      </c>
      <c r="J582" s="669" t="str">
        <f t="shared" si="25"/>
        <v/>
      </c>
      <c r="K582" s="670" t="str">
        <f t="shared" si="27"/>
        <v/>
      </c>
      <c r="L582" s="579"/>
      <c r="M582" s="579"/>
      <c r="N582" s="632"/>
      <c r="O582" s="582" t="str">
        <f>IFERROR(VLOOKUP(D582,'Species List'!$D$10:$E$46,2,FALSE)*J582,"")</f>
        <v/>
      </c>
      <c r="P582" s="583" t="str">
        <f>IFERROR(VLOOKUP(D582,'Species List'!$D$51:$E$89,2,FALSE)*J582,"")</f>
        <v/>
      </c>
      <c r="Q582" s="583" t="str">
        <f>IFERROR(VLOOKUP(D582,'Species List'!$D$95:$E$102,2,FALSE)*J582,"")</f>
        <v/>
      </c>
      <c r="R582" s="583" t="str">
        <f>IFERROR(VLOOKUP(D582,'Species List'!$I$10:$J$11,2,FALSE)*J582,"")</f>
        <v/>
      </c>
      <c r="S582" s="584" t="str">
        <f>IFERROR(VLOOKUP(D582,'Species List'!$I$16:$J$61,2,FALSE)*J582,"")</f>
        <v/>
      </c>
      <c r="T582" s="584" t="str">
        <f>IFERROR(VLOOKUP(D582,'Species List'!$I$66:$J$66,2,FALSE)*J582,"")</f>
        <v/>
      </c>
      <c r="U582" s="584" t="str">
        <f>IFERROR(VLOOKUP(D582,'Species List'!$I$71:$J$82,2,FALSE)*J582,"")</f>
        <v/>
      </c>
      <c r="V582" s="585">
        <f t="shared" si="26"/>
        <v>0</v>
      </c>
      <c r="W582" s="534"/>
      <c r="X582" s="534"/>
      <c r="Y582" s="534"/>
      <c r="Z582" s="534"/>
      <c r="AA582" s="534"/>
      <c r="AB582" s="534"/>
      <c r="AC582" s="659" t="str">
        <f>IFERROR(INDEX('3 - Land Summary'!$B$21:$B$120,(MATCH(AD582,'3 - Land Summary'!$C$21:$C$120,0))),"")</f>
        <v/>
      </c>
      <c r="AD582" s="629"/>
      <c r="AE582" s="586"/>
      <c r="AF582" s="587"/>
      <c r="AG582" s="586"/>
    </row>
    <row r="583" spans="2:33" ht="30" customHeight="1" x14ac:dyDescent="0.2">
      <c r="B583" s="668" t="str">
        <f>IFERROR(INDEX('3 - Land Summary'!$B$21:$B$120,(MATCH('4 - Species Breakdown'!$V583,'3 - Land Summary'!$C$21:$C$120,0))),"")</f>
        <v/>
      </c>
      <c r="C583" s="632"/>
      <c r="D583" s="579"/>
      <c r="E583" s="676" t="str">
        <f>IF(OR(COUNTIF('Look Up Data'!$D$149:$D$203,D583),COUNTIF('Look Up Data'!$D$149:$D$203,AE583)),"YES","NO")</f>
        <v>NO</v>
      </c>
      <c r="F583" s="580"/>
      <c r="G583" s="581"/>
      <c r="H583" s="669" t="str">
        <f>IFERROR(INDEX('3 - Land Summary'!$G$21:$G$120,(MATCH(C583,'3 - Land Summary'!$C$21:$C$120,0))),"")</f>
        <v/>
      </c>
      <c r="I583" s="669" t="str">
        <f>IFERROR(INDEX('3 - Land Summary'!$I$21:$I$120,(MATCH(C583,'3 - Land Summary'!$C$21:$C$120,0))),"")</f>
        <v/>
      </c>
      <c r="J583" s="669" t="str">
        <f t="shared" si="25"/>
        <v/>
      </c>
      <c r="K583" s="670" t="str">
        <f t="shared" si="27"/>
        <v/>
      </c>
      <c r="L583" s="579"/>
      <c r="M583" s="579"/>
      <c r="N583" s="632"/>
      <c r="O583" s="582" t="str">
        <f>IFERROR(VLOOKUP(D583,'Species List'!$D$10:$E$46,2,FALSE)*J583,"")</f>
        <v/>
      </c>
      <c r="P583" s="583" t="str">
        <f>IFERROR(VLOOKUP(D583,'Species List'!$D$51:$E$89,2,FALSE)*J583,"")</f>
        <v/>
      </c>
      <c r="Q583" s="583" t="str">
        <f>IFERROR(VLOOKUP(D583,'Species List'!$D$95:$E$102,2,FALSE)*J583,"")</f>
        <v/>
      </c>
      <c r="R583" s="583" t="str">
        <f>IFERROR(VLOOKUP(D583,'Species List'!$I$10:$J$11,2,FALSE)*J583,"")</f>
        <v/>
      </c>
      <c r="S583" s="584" t="str">
        <f>IFERROR(VLOOKUP(D583,'Species List'!$I$16:$J$61,2,FALSE)*J583,"")</f>
        <v/>
      </c>
      <c r="T583" s="584" t="str">
        <f>IFERROR(VLOOKUP(D583,'Species List'!$I$66:$J$66,2,FALSE)*J583,"")</f>
        <v/>
      </c>
      <c r="U583" s="584" t="str">
        <f>IFERROR(VLOOKUP(D583,'Species List'!$I$71:$J$82,2,FALSE)*J583,"")</f>
        <v/>
      </c>
      <c r="V583" s="585">
        <f t="shared" si="26"/>
        <v>0</v>
      </c>
      <c r="W583" s="534"/>
      <c r="X583" s="534"/>
      <c r="Y583" s="534"/>
      <c r="Z583" s="534"/>
      <c r="AA583" s="534"/>
      <c r="AB583" s="534"/>
      <c r="AC583" s="659" t="str">
        <f>IFERROR(INDEX('3 - Land Summary'!$B$21:$B$120,(MATCH(AD583,'3 - Land Summary'!$C$21:$C$120,0))),"")</f>
        <v/>
      </c>
      <c r="AD583" s="629"/>
      <c r="AE583" s="586"/>
      <c r="AF583" s="587"/>
      <c r="AG583" s="586"/>
    </row>
    <row r="584" spans="2:33" ht="30" customHeight="1" x14ac:dyDescent="0.2">
      <c r="B584" s="668" t="str">
        <f>IFERROR(INDEX('3 - Land Summary'!$B$21:$B$120,(MATCH('4 - Species Breakdown'!$V584,'3 - Land Summary'!$C$21:$C$120,0))),"")</f>
        <v/>
      </c>
      <c r="C584" s="632"/>
      <c r="D584" s="579"/>
      <c r="E584" s="676" t="str">
        <f>IF(OR(COUNTIF('Look Up Data'!$D$149:$D$203,D584),COUNTIF('Look Up Data'!$D$149:$D$203,AE584)),"YES","NO")</f>
        <v>NO</v>
      </c>
      <c r="F584" s="580"/>
      <c r="G584" s="581"/>
      <c r="H584" s="669" t="str">
        <f>IFERROR(INDEX('3 - Land Summary'!$G$21:$G$120,(MATCH(C584,'3 - Land Summary'!$C$21:$C$120,0))),"")</f>
        <v/>
      </c>
      <c r="I584" s="669" t="str">
        <f>IFERROR(INDEX('3 - Land Summary'!$I$21:$I$120,(MATCH(C584,'3 - Land Summary'!$C$21:$C$120,0))),"")</f>
        <v/>
      </c>
      <c r="J584" s="669" t="str">
        <f t="shared" si="25"/>
        <v/>
      </c>
      <c r="K584" s="670" t="str">
        <f t="shared" si="27"/>
        <v/>
      </c>
      <c r="L584" s="579"/>
      <c r="M584" s="579"/>
      <c r="N584" s="632"/>
      <c r="O584" s="582" t="str">
        <f>IFERROR(VLOOKUP(D584,'Species List'!$D$10:$E$46,2,FALSE)*J584,"")</f>
        <v/>
      </c>
      <c r="P584" s="583" t="str">
        <f>IFERROR(VLOOKUP(D584,'Species List'!$D$51:$E$89,2,FALSE)*J584,"")</f>
        <v/>
      </c>
      <c r="Q584" s="583" t="str">
        <f>IFERROR(VLOOKUP(D584,'Species List'!$D$95:$E$102,2,FALSE)*J584,"")</f>
        <v/>
      </c>
      <c r="R584" s="583" t="str">
        <f>IFERROR(VLOOKUP(D584,'Species List'!$I$10:$J$11,2,FALSE)*J584,"")</f>
        <v/>
      </c>
      <c r="S584" s="584" t="str">
        <f>IFERROR(VLOOKUP(D584,'Species List'!$I$16:$J$61,2,FALSE)*J584,"")</f>
        <v/>
      </c>
      <c r="T584" s="584" t="str">
        <f>IFERROR(VLOOKUP(D584,'Species List'!$I$66:$J$66,2,FALSE)*J584,"")</f>
        <v/>
      </c>
      <c r="U584" s="584" t="str">
        <f>IFERROR(VLOOKUP(D584,'Species List'!$I$71:$J$82,2,FALSE)*J584,"")</f>
        <v/>
      </c>
      <c r="V584" s="585">
        <f t="shared" si="26"/>
        <v>0</v>
      </c>
      <c r="W584" s="534"/>
      <c r="X584" s="534"/>
      <c r="Y584" s="534"/>
      <c r="Z584" s="534"/>
      <c r="AA584" s="534"/>
      <c r="AB584" s="534"/>
      <c r="AC584" s="659" t="str">
        <f>IFERROR(INDEX('3 - Land Summary'!$B$21:$B$120,(MATCH(AD584,'3 - Land Summary'!$C$21:$C$120,0))),"")</f>
        <v/>
      </c>
      <c r="AD584" s="629"/>
      <c r="AE584" s="586"/>
      <c r="AF584" s="587"/>
      <c r="AG584" s="586"/>
    </row>
    <row r="585" spans="2:33" ht="30" customHeight="1" x14ac:dyDescent="0.2">
      <c r="B585" s="668" t="str">
        <f>IFERROR(INDEX('3 - Land Summary'!$B$21:$B$120,(MATCH('4 - Species Breakdown'!$V585,'3 - Land Summary'!$C$21:$C$120,0))),"")</f>
        <v/>
      </c>
      <c r="C585" s="632"/>
      <c r="D585" s="579"/>
      <c r="E585" s="676" t="str">
        <f>IF(OR(COUNTIF('Look Up Data'!$D$149:$D$203,D585),COUNTIF('Look Up Data'!$D$149:$D$203,AE585)),"YES","NO")</f>
        <v>NO</v>
      </c>
      <c r="F585" s="580"/>
      <c r="G585" s="581"/>
      <c r="H585" s="669" t="str">
        <f>IFERROR(INDEX('3 - Land Summary'!$G$21:$G$120,(MATCH(C585,'3 - Land Summary'!$C$21:$C$120,0))),"")</f>
        <v/>
      </c>
      <c r="I585" s="669" t="str">
        <f>IFERROR(INDEX('3 - Land Summary'!$I$21:$I$120,(MATCH(C585,'3 - Land Summary'!$C$21:$C$120,0))),"")</f>
        <v/>
      </c>
      <c r="J585" s="669" t="str">
        <f t="shared" si="25"/>
        <v/>
      </c>
      <c r="K585" s="670" t="str">
        <f t="shared" si="27"/>
        <v/>
      </c>
      <c r="L585" s="579"/>
      <c r="M585" s="579"/>
      <c r="N585" s="632"/>
      <c r="O585" s="582" t="str">
        <f>IFERROR(VLOOKUP(D585,'Species List'!$D$10:$E$46,2,FALSE)*J585,"")</f>
        <v/>
      </c>
      <c r="P585" s="583" t="str">
        <f>IFERROR(VLOOKUP(D585,'Species List'!$D$51:$E$89,2,FALSE)*J585,"")</f>
        <v/>
      </c>
      <c r="Q585" s="583" t="str">
        <f>IFERROR(VLOOKUP(D585,'Species List'!$D$95:$E$102,2,FALSE)*J585,"")</f>
        <v/>
      </c>
      <c r="R585" s="583" t="str">
        <f>IFERROR(VLOOKUP(D585,'Species List'!$I$10:$J$11,2,FALSE)*J585,"")</f>
        <v/>
      </c>
      <c r="S585" s="584" t="str">
        <f>IFERROR(VLOOKUP(D585,'Species List'!$I$16:$J$61,2,FALSE)*J585,"")</f>
        <v/>
      </c>
      <c r="T585" s="584" t="str">
        <f>IFERROR(VLOOKUP(D585,'Species List'!$I$66:$J$66,2,FALSE)*J585,"")</f>
        <v/>
      </c>
      <c r="U585" s="584" t="str">
        <f>IFERROR(VLOOKUP(D585,'Species List'!$I$71:$J$82,2,FALSE)*J585,"")</f>
        <v/>
      </c>
      <c r="V585" s="585">
        <f t="shared" si="26"/>
        <v>0</v>
      </c>
      <c r="W585" s="534"/>
      <c r="X585" s="534"/>
      <c r="Y585" s="534"/>
      <c r="Z585" s="534"/>
      <c r="AA585" s="534"/>
      <c r="AB585" s="534"/>
      <c r="AC585" s="659" t="str">
        <f>IFERROR(INDEX('3 - Land Summary'!$B$21:$B$120,(MATCH(AD585,'3 - Land Summary'!$C$21:$C$120,0))),"")</f>
        <v/>
      </c>
      <c r="AD585" s="629"/>
      <c r="AE585" s="586"/>
      <c r="AF585" s="587"/>
      <c r="AG585" s="586"/>
    </row>
    <row r="586" spans="2:33" ht="30" customHeight="1" x14ac:dyDescent="0.2">
      <c r="B586" s="668" t="str">
        <f>IFERROR(INDEX('3 - Land Summary'!$B$21:$B$120,(MATCH('4 - Species Breakdown'!$V586,'3 - Land Summary'!$C$21:$C$120,0))),"")</f>
        <v/>
      </c>
      <c r="C586" s="632"/>
      <c r="D586" s="579"/>
      <c r="E586" s="676" t="str">
        <f>IF(OR(COUNTIF('Look Up Data'!$D$149:$D$203,D586),COUNTIF('Look Up Data'!$D$149:$D$203,AE586)),"YES","NO")</f>
        <v>NO</v>
      </c>
      <c r="F586" s="580"/>
      <c r="G586" s="581"/>
      <c r="H586" s="669" t="str">
        <f>IFERROR(INDEX('3 - Land Summary'!$G$21:$G$120,(MATCH(C586,'3 - Land Summary'!$C$21:$C$120,0))),"")</f>
        <v/>
      </c>
      <c r="I586" s="669" t="str">
        <f>IFERROR(INDEX('3 - Land Summary'!$I$21:$I$120,(MATCH(C586,'3 - Land Summary'!$C$21:$C$120,0))),"")</f>
        <v/>
      </c>
      <c r="J586" s="669" t="str">
        <f t="shared" si="25"/>
        <v/>
      </c>
      <c r="K586" s="670" t="str">
        <f t="shared" si="27"/>
        <v/>
      </c>
      <c r="L586" s="579"/>
      <c r="M586" s="579"/>
      <c r="N586" s="632"/>
      <c r="O586" s="582" t="str">
        <f>IFERROR(VLOOKUP(D586,'Species List'!$D$10:$E$46,2,FALSE)*J586,"")</f>
        <v/>
      </c>
      <c r="P586" s="583" t="str">
        <f>IFERROR(VLOOKUP(D586,'Species List'!$D$51:$E$89,2,FALSE)*J586,"")</f>
        <v/>
      </c>
      <c r="Q586" s="583" t="str">
        <f>IFERROR(VLOOKUP(D586,'Species List'!$D$95:$E$102,2,FALSE)*J586,"")</f>
        <v/>
      </c>
      <c r="R586" s="583" t="str">
        <f>IFERROR(VLOOKUP(D586,'Species List'!$I$10:$J$11,2,FALSE)*J586,"")</f>
        <v/>
      </c>
      <c r="S586" s="584" t="str">
        <f>IFERROR(VLOOKUP(D586,'Species List'!$I$16:$J$61,2,FALSE)*J586,"")</f>
        <v/>
      </c>
      <c r="T586" s="584" t="str">
        <f>IFERROR(VLOOKUP(D586,'Species List'!$I$66:$J$66,2,FALSE)*J586,"")</f>
        <v/>
      </c>
      <c r="U586" s="584" t="str">
        <f>IFERROR(VLOOKUP(D586,'Species List'!$I$71:$J$82,2,FALSE)*J586,"")</f>
        <v/>
      </c>
      <c r="V586" s="585">
        <f t="shared" si="26"/>
        <v>0</v>
      </c>
      <c r="W586" s="534"/>
      <c r="X586" s="534"/>
      <c r="Y586" s="534"/>
      <c r="Z586" s="534"/>
      <c r="AA586" s="534"/>
      <c r="AB586" s="534"/>
      <c r="AC586" s="659" t="str">
        <f>IFERROR(INDEX('3 - Land Summary'!$B$21:$B$120,(MATCH(AD586,'3 - Land Summary'!$C$21:$C$120,0))),"")</f>
        <v/>
      </c>
      <c r="AD586" s="629"/>
      <c r="AE586" s="586"/>
      <c r="AF586" s="587"/>
      <c r="AG586" s="586"/>
    </row>
    <row r="587" spans="2:33" ht="30" customHeight="1" x14ac:dyDescent="0.2">
      <c r="B587" s="668" t="str">
        <f>IFERROR(INDEX('3 - Land Summary'!$B$21:$B$120,(MATCH('4 - Species Breakdown'!$V587,'3 - Land Summary'!$C$21:$C$120,0))),"")</f>
        <v/>
      </c>
      <c r="C587" s="632"/>
      <c r="D587" s="579"/>
      <c r="E587" s="676" t="str">
        <f>IF(OR(COUNTIF('Look Up Data'!$D$149:$D$203,D587),COUNTIF('Look Up Data'!$D$149:$D$203,AE587)),"YES","NO")</f>
        <v>NO</v>
      </c>
      <c r="F587" s="580"/>
      <c r="G587" s="581"/>
      <c r="H587" s="669" t="str">
        <f>IFERROR(INDEX('3 - Land Summary'!$G$21:$G$120,(MATCH(C587,'3 - Land Summary'!$C$21:$C$120,0))),"")</f>
        <v/>
      </c>
      <c r="I587" s="669" t="str">
        <f>IFERROR(INDEX('3 - Land Summary'!$I$21:$I$120,(MATCH(C587,'3 - Land Summary'!$C$21:$C$120,0))),"")</f>
        <v/>
      </c>
      <c r="J587" s="669" t="str">
        <f t="shared" si="25"/>
        <v/>
      </c>
      <c r="K587" s="670" t="str">
        <f t="shared" si="27"/>
        <v/>
      </c>
      <c r="L587" s="579"/>
      <c r="M587" s="579"/>
      <c r="N587" s="632"/>
      <c r="O587" s="582" t="str">
        <f>IFERROR(VLOOKUP(D587,'Species List'!$D$10:$E$46,2,FALSE)*J587,"")</f>
        <v/>
      </c>
      <c r="P587" s="583" t="str">
        <f>IFERROR(VLOOKUP(D587,'Species List'!$D$51:$E$89,2,FALSE)*J587,"")</f>
        <v/>
      </c>
      <c r="Q587" s="583" t="str">
        <f>IFERROR(VLOOKUP(D587,'Species List'!$D$95:$E$102,2,FALSE)*J587,"")</f>
        <v/>
      </c>
      <c r="R587" s="583" t="str">
        <f>IFERROR(VLOOKUP(D587,'Species List'!$I$10:$J$11,2,FALSE)*J587,"")</f>
        <v/>
      </c>
      <c r="S587" s="584" t="str">
        <f>IFERROR(VLOOKUP(D587,'Species List'!$I$16:$J$61,2,FALSE)*J587,"")</f>
        <v/>
      </c>
      <c r="T587" s="584" t="str">
        <f>IFERROR(VLOOKUP(D587,'Species List'!$I$66:$J$66,2,FALSE)*J587,"")</f>
        <v/>
      </c>
      <c r="U587" s="584" t="str">
        <f>IFERROR(VLOOKUP(D587,'Species List'!$I$71:$J$82,2,FALSE)*J587,"")</f>
        <v/>
      </c>
      <c r="V587" s="585">
        <f t="shared" si="26"/>
        <v>0</v>
      </c>
      <c r="W587" s="534"/>
      <c r="X587" s="534"/>
      <c r="Y587" s="534"/>
      <c r="Z587" s="534"/>
      <c r="AA587" s="534"/>
      <c r="AB587" s="534"/>
      <c r="AC587" s="659" t="str">
        <f>IFERROR(INDEX('3 - Land Summary'!$B$21:$B$120,(MATCH(AD587,'3 - Land Summary'!$C$21:$C$120,0))),"")</f>
        <v/>
      </c>
      <c r="AD587" s="629"/>
      <c r="AE587" s="586"/>
      <c r="AF587" s="587"/>
      <c r="AG587" s="586"/>
    </row>
    <row r="588" spans="2:33" ht="30" customHeight="1" x14ac:dyDescent="0.2">
      <c r="B588" s="668" t="str">
        <f>IFERROR(INDEX('3 - Land Summary'!$B$21:$B$120,(MATCH('4 - Species Breakdown'!$V588,'3 - Land Summary'!$C$21:$C$120,0))),"")</f>
        <v/>
      </c>
      <c r="C588" s="632"/>
      <c r="D588" s="579"/>
      <c r="E588" s="676" t="str">
        <f>IF(OR(COUNTIF('Look Up Data'!$D$149:$D$203,D588),COUNTIF('Look Up Data'!$D$149:$D$203,AE588)),"YES","NO")</f>
        <v>NO</v>
      </c>
      <c r="F588" s="580"/>
      <c r="G588" s="581"/>
      <c r="H588" s="669" t="str">
        <f>IFERROR(INDEX('3 - Land Summary'!$G$21:$G$120,(MATCH(C588,'3 - Land Summary'!$C$21:$C$120,0))),"")</f>
        <v/>
      </c>
      <c r="I588" s="669" t="str">
        <f>IFERROR(INDEX('3 - Land Summary'!$I$21:$I$120,(MATCH(C588,'3 - Land Summary'!$C$21:$C$120,0))),"")</f>
        <v/>
      </c>
      <c r="J588" s="669" t="str">
        <f t="shared" si="25"/>
        <v/>
      </c>
      <c r="K588" s="670" t="str">
        <f t="shared" si="27"/>
        <v/>
      </c>
      <c r="L588" s="579"/>
      <c r="M588" s="579"/>
      <c r="N588" s="632"/>
      <c r="O588" s="582" t="str">
        <f>IFERROR(VLOOKUP(D588,'Species List'!$D$10:$E$46,2,FALSE)*J588,"")</f>
        <v/>
      </c>
      <c r="P588" s="583" t="str">
        <f>IFERROR(VLOOKUP(D588,'Species List'!$D$51:$E$89,2,FALSE)*J588,"")</f>
        <v/>
      </c>
      <c r="Q588" s="583" t="str">
        <f>IFERROR(VLOOKUP(D588,'Species List'!$D$95:$E$102,2,FALSE)*J588,"")</f>
        <v/>
      </c>
      <c r="R588" s="583" t="str">
        <f>IFERROR(VLOOKUP(D588,'Species List'!$I$10:$J$11,2,FALSE)*J588,"")</f>
        <v/>
      </c>
      <c r="S588" s="584" t="str">
        <f>IFERROR(VLOOKUP(D588,'Species List'!$I$16:$J$61,2,FALSE)*J588,"")</f>
        <v/>
      </c>
      <c r="T588" s="584" t="str">
        <f>IFERROR(VLOOKUP(D588,'Species List'!$I$66:$J$66,2,FALSE)*J588,"")</f>
        <v/>
      </c>
      <c r="U588" s="584" t="str">
        <f>IFERROR(VLOOKUP(D588,'Species List'!$I$71:$J$82,2,FALSE)*J588,"")</f>
        <v/>
      </c>
      <c r="V588" s="585">
        <f t="shared" si="26"/>
        <v>0</v>
      </c>
      <c r="W588" s="534"/>
      <c r="X588" s="534"/>
      <c r="Y588" s="534"/>
      <c r="Z588" s="534"/>
      <c r="AA588" s="534"/>
      <c r="AB588" s="534"/>
      <c r="AC588" s="659" t="str">
        <f>IFERROR(INDEX('3 - Land Summary'!$B$21:$B$120,(MATCH(AD588,'3 - Land Summary'!$C$21:$C$120,0))),"")</f>
        <v/>
      </c>
      <c r="AD588" s="629"/>
      <c r="AE588" s="586"/>
      <c r="AF588" s="587"/>
      <c r="AG588" s="586"/>
    </row>
    <row r="589" spans="2:33" ht="30" customHeight="1" x14ac:dyDescent="0.2">
      <c r="B589" s="668" t="str">
        <f>IFERROR(INDEX('3 - Land Summary'!$B$21:$B$120,(MATCH('4 - Species Breakdown'!$V589,'3 - Land Summary'!$C$21:$C$120,0))),"")</f>
        <v/>
      </c>
      <c r="C589" s="632"/>
      <c r="D589" s="579"/>
      <c r="E589" s="676" t="str">
        <f>IF(OR(COUNTIF('Look Up Data'!$D$149:$D$203,D589),COUNTIF('Look Up Data'!$D$149:$D$203,AE589)),"YES","NO")</f>
        <v>NO</v>
      </c>
      <c r="F589" s="580"/>
      <c r="G589" s="581"/>
      <c r="H589" s="669" t="str">
        <f>IFERROR(INDEX('3 - Land Summary'!$G$21:$G$120,(MATCH(C589,'3 - Land Summary'!$C$21:$C$120,0))),"")</f>
        <v/>
      </c>
      <c r="I589" s="669" t="str">
        <f>IFERROR(INDEX('3 - Land Summary'!$I$21:$I$120,(MATCH(C589,'3 - Land Summary'!$C$21:$C$120,0))),"")</f>
        <v/>
      </c>
      <c r="J589" s="669" t="str">
        <f t="shared" si="25"/>
        <v/>
      </c>
      <c r="K589" s="670" t="str">
        <f t="shared" si="27"/>
        <v/>
      </c>
      <c r="L589" s="579"/>
      <c r="M589" s="579"/>
      <c r="N589" s="632"/>
      <c r="O589" s="582" t="str">
        <f>IFERROR(VLOOKUP(D589,'Species List'!$D$10:$E$46,2,FALSE)*J589,"")</f>
        <v/>
      </c>
      <c r="P589" s="583" t="str">
        <f>IFERROR(VLOOKUP(D589,'Species List'!$D$51:$E$89,2,FALSE)*J589,"")</f>
        <v/>
      </c>
      <c r="Q589" s="583" t="str">
        <f>IFERROR(VLOOKUP(D589,'Species List'!$D$95:$E$102,2,FALSE)*J589,"")</f>
        <v/>
      </c>
      <c r="R589" s="583" t="str">
        <f>IFERROR(VLOOKUP(D589,'Species List'!$I$10:$J$11,2,FALSE)*J589,"")</f>
        <v/>
      </c>
      <c r="S589" s="584" t="str">
        <f>IFERROR(VLOOKUP(D589,'Species List'!$I$16:$J$61,2,FALSE)*J589,"")</f>
        <v/>
      </c>
      <c r="T589" s="584" t="str">
        <f>IFERROR(VLOOKUP(D589,'Species List'!$I$66:$J$66,2,FALSE)*J589,"")</f>
        <v/>
      </c>
      <c r="U589" s="584" t="str">
        <f>IFERROR(VLOOKUP(D589,'Species List'!$I$71:$J$82,2,FALSE)*J589,"")</f>
        <v/>
      </c>
      <c r="V589" s="585">
        <f t="shared" si="26"/>
        <v>0</v>
      </c>
      <c r="W589" s="534"/>
      <c r="X589" s="534"/>
      <c r="Y589" s="534"/>
      <c r="Z589" s="534"/>
      <c r="AA589" s="534"/>
      <c r="AB589" s="534"/>
      <c r="AC589" s="659" t="str">
        <f>IFERROR(INDEX('3 - Land Summary'!$B$21:$B$120,(MATCH(AD589,'3 - Land Summary'!$C$21:$C$120,0))),"")</f>
        <v/>
      </c>
      <c r="AD589" s="629"/>
      <c r="AE589" s="586"/>
      <c r="AF589" s="587"/>
      <c r="AG589" s="586"/>
    </row>
    <row r="590" spans="2:33" ht="30" customHeight="1" x14ac:dyDescent="0.2">
      <c r="B590" s="668" t="str">
        <f>IFERROR(INDEX('3 - Land Summary'!$B$21:$B$120,(MATCH('4 - Species Breakdown'!$V590,'3 - Land Summary'!$C$21:$C$120,0))),"")</f>
        <v/>
      </c>
      <c r="C590" s="632"/>
      <c r="D590" s="579"/>
      <c r="E590" s="676" t="str">
        <f>IF(OR(COUNTIF('Look Up Data'!$D$149:$D$203,D590),COUNTIF('Look Up Data'!$D$149:$D$203,AE590)),"YES","NO")</f>
        <v>NO</v>
      </c>
      <c r="F590" s="580"/>
      <c r="G590" s="581"/>
      <c r="H590" s="669" t="str">
        <f>IFERROR(INDEX('3 - Land Summary'!$G$21:$G$120,(MATCH(C590,'3 - Land Summary'!$C$21:$C$120,0))),"")</f>
        <v/>
      </c>
      <c r="I590" s="669" t="str">
        <f>IFERROR(INDEX('3 - Land Summary'!$I$21:$I$120,(MATCH(C590,'3 - Land Summary'!$C$21:$C$120,0))),"")</f>
        <v/>
      </c>
      <c r="J590" s="669" t="str">
        <f t="shared" si="25"/>
        <v/>
      </c>
      <c r="K590" s="670" t="str">
        <f t="shared" si="27"/>
        <v/>
      </c>
      <c r="L590" s="579"/>
      <c r="M590" s="579"/>
      <c r="N590" s="632"/>
      <c r="O590" s="582" t="str">
        <f>IFERROR(VLOOKUP(D590,'Species List'!$D$10:$E$46,2,FALSE)*J590,"")</f>
        <v/>
      </c>
      <c r="P590" s="583" t="str">
        <f>IFERROR(VLOOKUP(D590,'Species List'!$D$51:$E$89,2,FALSE)*J590,"")</f>
        <v/>
      </c>
      <c r="Q590" s="583" t="str">
        <f>IFERROR(VLOOKUP(D590,'Species List'!$D$95:$E$102,2,FALSE)*J590,"")</f>
        <v/>
      </c>
      <c r="R590" s="583" t="str">
        <f>IFERROR(VLOOKUP(D590,'Species List'!$I$10:$J$11,2,FALSE)*J590,"")</f>
        <v/>
      </c>
      <c r="S590" s="584" t="str">
        <f>IFERROR(VLOOKUP(D590,'Species List'!$I$16:$J$61,2,FALSE)*J590,"")</f>
        <v/>
      </c>
      <c r="T590" s="584" t="str">
        <f>IFERROR(VLOOKUP(D590,'Species List'!$I$66:$J$66,2,FALSE)*J590,"")</f>
        <v/>
      </c>
      <c r="U590" s="584" t="str">
        <f>IFERROR(VLOOKUP(D590,'Species List'!$I$71:$J$82,2,FALSE)*J590,"")</f>
        <v/>
      </c>
      <c r="V590" s="585">
        <f t="shared" si="26"/>
        <v>0</v>
      </c>
      <c r="W590" s="534"/>
      <c r="X590" s="534"/>
      <c r="Y590" s="534"/>
      <c r="Z590" s="534"/>
      <c r="AA590" s="534"/>
      <c r="AB590" s="534"/>
      <c r="AC590" s="659" t="str">
        <f>IFERROR(INDEX('3 - Land Summary'!$B$21:$B$120,(MATCH(AD590,'3 - Land Summary'!$C$21:$C$120,0))),"")</f>
        <v/>
      </c>
      <c r="AD590" s="629"/>
      <c r="AE590" s="586"/>
      <c r="AF590" s="587"/>
      <c r="AG590" s="586"/>
    </row>
    <row r="591" spans="2:33" ht="30" customHeight="1" x14ac:dyDescent="0.2">
      <c r="B591" s="668" t="str">
        <f>IFERROR(INDEX('3 - Land Summary'!$B$21:$B$120,(MATCH('4 - Species Breakdown'!$V591,'3 - Land Summary'!$C$21:$C$120,0))),"")</f>
        <v/>
      </c>
      <c r="C591" s="632"/>
      <c r="D591" s="579"/>
      <c r="E591" s="676" t="str">
        <f>IF(OR(COUNTIF('Look Up Data'!$D$149:$D$203,D591),COUNTIF('Look Up Data'!$D$149:$D$203,AE591)),"YES","NO")</f>
        <v>NO</v>
      </c>
      <c r="F591" s="580"/>
      <c r="G591" s="581"/>
      <c r="H591" s="669" t="str">
        <f>IFERROR(INDEX('3 - Land Summary'!$G$21:$G$120,(MATCH(C591,'3 - Land Summary'!$C$21:$C$120,0))),"")</f>
        <v/>
      </c>
      <c r="I591" s="669" t="str">
        <f>IFERROR(INDEX('3 - Land Summary'!$I$21:$I$120,(MATCH(C591,'3 - Land Summary'!$C$21:$C$120,0))),"")</f>
        <v/>
      </c>
      <c r="J591" s="669" t="str">
        <f t="shared" si="25"/>
        <v/>
      </c>
      <c r="K591" s="670" t="str">
        <f t="shared" si="27"/>
        <v/>
      </c>
      <c r="L591" s="579"/>
      <c r="M591" s="579"/>
      <c r="N591" s="632"/>
      <c r="O591" s="582" t="str">
        <f>IFERROR(VLOOKUP(D591,'Species List'!$D$10:$E$46,2,FALSE)*J591,"")</f>
        <v/>
      </c>
      <c r="P591" s="583" t="str">
        <f>IFERROR(VLOOKUP(D591,'Species List'!$D$51:$E$89,2,FALSE)*J591,"")</f>
        <v/>
      </c>
      <c r="Q591" s="583" t="str">
        <f>IFERROR(VLOOKUP(D591,'Species List'!$D$95:$E$102,2,FALSE)*J591,"")</f>
        <v/>
      </c>
      <c r="R591" s="583" t="str">
        <f>IFERROR(VLOOKUP(D591,'Species List'!$I$10:$J$11,2,FALSE)*J591,"")</f>
        <v/>
      </c>
      <c r="S591" s="584" t="str">
        <f>IFERROR(VLOOKUP(D591,'Species List'!$I$16:$J$61,2,FALSE)*J591,"")</f>
        <v/>
      </c>
      <c r="T591" s="584" t="str">
        <f>IFERROR(VLOOKUP(D591,'Species List'!$I$66:$J$66,2,FALSE)*J591,"")</f>
        <v/>
      </c>
      <c r="U591" s="584" t="str">
        <f>IFERROR(VLOOKUP(D591,'Species List'!$I$71:$J$82,2,FALSE)*J591,"")</f>
        <v/>
      </c>
      <c r="V591" s="585">
        <f t="shared" si="26"/>
        <v>0</v>
      </c>
      <c r="W591" s="534"/>
      <c r="X591" s="534"/>
      <c r="Y591" s="534"/>
      <c r="Z591" s="534"/>
      <c r="AA591" s="534"/>
      <c r="AB591" s="534"/>
      <c r="AC591" s="659" t="str">
        <f>IFERROR(INDEX('3 - Land Summary'!$B$21:$B$120,(MATCH(AD591,'3 - Land Summary'!$C$21:$C$120,0))),"")</f>
        <v/>
      </c>
      <c r="AD591" s="629"/>
      <c r="AE591" s="586"/>
      <c r="AF591" s="587"/>
      <c r="AG591" s="586"/>
    </row>
    <row r="592" spans="2:33" ht="30" customHeight="1" x14ac:dyDescent="0.2">
      <c r="B592" s="668" t="str">
        <f>IFERROR(INDEX('3 - Land Summary'!$B$21:$B$120,(MATCH('4 - Species Breakdown'!$V592,'3 - Land Summary'!$C$21:$C$120,0))),"")</f>
        <v/>
      </c>
      <c r="C592" s="632"/>
      <c r="D592" s="579"/>
      <c r="E592" s="676" t="str">
        <f>IF(OR(COUNTIF('Look Up Data'!$D$149:$D$203,D592),COUNTIF('Look Up Data'!$D$149:$D$203,AE592)),"YES","NO")</f>
        <v>NO</v>
      </c>
      <c r="F592" s="580"/>
      <c r="G592" s="581"/>
      <c r="H592" s="669" t="str">
        <f>IFERROR(INDEX('3 - Land Summary'!$G$21:$G$120,(MATCH(C592,'3 - Land Summary'!$C$21:$C$120,0))),"")</f>
        <v/>
      </c>
      <c r="I592" s="669" t="str">
        <f>IFERROR(INDEX('3 - Land Summary'!$I$21:$I$120,(MATCH(C592,'3 - Land Summary'!$C$21:$C$120,0))),"")</f>
        <v/>
      </c>
      <c r="J592" s="669" t="str">
        <f t="shared" si="25"/>
        <v/>
      </c>
      <c r="K592" s="670" t="str">
        <f t="shared" si="27"/>
        <v/>
      </c>
      <c r="L592" s="579"/>
      <c r="M592" s="579"/>
      <c r="N592" s="632"/>
      <c r="O592" s="582" t="str">
        <f>IFERROR(VLOOKUP(D592,'Species List'!$D$10:$E$46,2,FALSE)*J592,"")</f>
        <v/>
      </c>
      <c r="P592" s="583" t="str">
        <f>IFERROR(VLOOKUP(D592,'Species List'!$D$51:$E$89,2,FALSE)*J592,"")</f>
        <v/>
      </c>
      <c r="Q592" s="583" t="str">
        <f>IFERROR(VLOOKUP(D592,'Species List'!$D$95:$E$102,2,FALSE)*J592,"")</f>
        <v/>
      </c>
      <c r="R592" s="583" t="str">
        <f>IFERROR(VLOOKUP(D592,'Species List'!$I$10:$J$11,2,FALSE)*J592,"")</f>
        <v/>
      </c>
      <c r="S592" s="584" t="str">
        <f>IFERROR(VLOOKUP(D592,'Species List'!$I$16:$J$61,2,FALSE)*J592,"")</f>
        <v/>
      </c>
      <c r="T592" s="584" t="str">
        <f>IFERROR(VLOOKUP(D592,'Species List'!$I$66:$J$66,2,FALSE)*J592,"")</f>
        <v/>
      </c>
      <c r="U592" s="584" t="str">
        <f>IFERROR(VLOOKUP(D592,'Species List'!$I$71:$J$82,2,FALSE)*J592,"")</f>
        <v/>
      </c>
      <c r="V592" s="585">
        <f t="shared" si="26"/>
        <v>0</v>
      </c>
      <c r="W592" s="534"/>
      <c r="X592" s="534"/>
      <c r="Y592" s="534"/>
      <c r="Z592" s="534"/>
      <c r="AA592" s="534"/>
      <c r="AB592" s="534"/>
      <c r="AC592" s="659" t="str">
        <f>IFERROR(INDEX('3 - Land Summary'!$B$21:$B$120,(MATCH(AD592,'3 - Land Summary'!$C$21:$C$120,0))),"")</f>
        <v/>
      </c>
      <c r="AD592" s="629"/>
      <c r="AE592" s="586"/>
      <c r="AF592" s="587"/>
      <c r="AG592" s="586"/>
    </row>
    <row r="593" spans="2:33" ht="30" customHeight="1" x14ac:dyDescent="0.2">
      <c r="B593" s="668" t="str">
        <f>IFERROR(INDEX('3 - Land Summary'!$B$21:$B$120,(MATCH('4 - Species Breakdown'!$V593,'3 - Land Summary'!$C$21:$C$120,0))),"")</f>
        <v/>
      </c>
      <c r="C593" s="632"/>
      <c r="D593" s="579"/>
      <c r="E593" s="676" t="str">
        <f>IF(OR(COUNTIF('Look Up Data'!$D$149:$D$203,D593),COUNTIF('Look Up Data'!$D$149:$D$203,AE593)),"YES","NO")</f>
        <v>NO</v>
      </c>
      <c r="F593" s="580"/>
      <c r="G593" s="581"/>
      <c r="H593" s="669" t="str">
        <f>IFERROR(INDEX('3 - Land Summary'!$G$21:$G$120,(MATCH(C593,'3 - Land Summary'!$C$21:$C$120,0))),"")</f>
        <v/>
      </c>
      <c r="I593" s="669" t="str">
        <f>IFERROR(INDEX('3 - Land Summary'!$I$21:$I$120,(MATCH(C593,'3 - Land Summary'!$C$21:$C$120,0))),"")</f>
        <v/>
      </c>
      <c r="J593" s="669" t="str">
        <f t="shared" si="25"/>
        <v/>
      </c>
      <c r="K593" s="670" t="str">
        <f t="shared" si="27"/>
        <v/>
      </c>
      <c r="L593" s="579"/>
      <c r="M593" s="579"/>
      <c r="N593" s="632"/>
      <c r="O593" s="582" t="str">
        <f>IFERROR(VLOOKUP(D593,'Species List'!$D$10:$E$46,2,FALSE)*J593,"")</f>
        <v/>
      </c>
      <c r="P593" s="583" t="str">
        <f>IFERROR(VLOOKUP(D593,'Species List'!$D$51:$E$89,2,FALSE)*J593,"")</f>
        <v/>
      </c>
      <c r="Q593" s="583" t="str">
        <f>IFERROR(VLOOKUP(D593,'Species List'!$D$95:$E$102,2,FALSE)*J593,"")</f>
        <v/>
      </c>
      <c r="R593" s="583" t="str">
        <f>IFERROR(VLOOKUP(D593,'Species List'!$I$10:$J$11,2,FALSE)*J593,"")</f>
        <v/>
      </c>
      <c r="S593" s="584" t="str">
        <f>IFERROR(VLOOKUP(D593,'Species List'!$I$16:$J$61,2,FALSE)*J593,"")</f>
        <v/>
      </c>
      <c r="T593" s="584" t="str">
        <f>IFERROR(VLOOKUP(D593,'Species List'!$I$66:$J$66,2,FALSE)*J593,"")</f>
        <v/>
      </c>
      <c r="U593" s="584" t="str">
        <f>IFERROR(VLOOKUP(D593,'Species List'!$I$71:$J$82,2,FALSE)*J593,"")</f>
        <v/>
      </c>
      <c r="V593" s="585">
        <f t="shared" si="26"/>
        <v>0</v>
      </c>
      <c r="W593" s="534"/>
      <c r="X593" s="534"/>
      <c r="Y593" s="534"/>
      <c r="Z593" s="534"/>
      <c r="AA593" s="534"/>
      <c r="AB593" s="534"/>
      <c r="AC593" s="659" t="str">
        <f>IFERROR(INDEX('3 - Land Summary'!$B$21:$B$120,(MATCH(AD593,'3 - Land Summary'!$C$21:$C$120,0))),"")</f>
        <v/>
      </c>
      <c r="AD593" s="629"/>
      <c r="AE593" s="586"/>
      <c r="AF593" s="587"/>
      <c r="AG593" s="586"/>
    </row>
    <row r="594" spans="2:33" ht="30" customHeight="1" x14ac:dyDescent="0.2">
      <c r="B594" s="668" t="str">
        <f>IFERROR(INDEX('3 - Land Summary'!$B$21:$B$120,(MATCH('4 - Species Breakdown'!$V594,'3 - Land Summary'!$C$21:$C$120,0))),"")</f>
        <v/>
      </c>
      <c r="C594" s="632"/>
      <c r="D594" s="579"/>
      <c r="E594" s="676" t="str">
        <f>IF(OR(COUNTIF('Look Up Data'!$D$149:$D$203,D594),COUNTIF('Look Up Data'!$D$149:$D$203,AE594)),"YES","NO")</f>
        <v>NO</v>
      </c>
      <c r="F594" s="580"/>
      <c r="G594" s="581"/>
      <c r="H594" s="669" t="str">
        <f>IFERROR(INDEX('3 - Land Summary'!$G$21:$G$120,(MATCH(C594,'3 - Land Summary'!$C$21:$C$120,0))),"")</f>
        <v/>
      </c>
      <c r="I594" s="669" t="str">
        <f>IFERROR(INDEX('3 - Land Summary'!$I$21:$I$120,(MATCH(C594,'3 - Land Summary'!$C$21:$C$120,0))),"")</f>
        <v/>
      </c>
      <c r="J594" s="669" t="str">
        <f t="shared" si="25"/>
        <v/>
      </c>
      <c r="K594" s="670" t="str">
        <f t="shared" si="27"/>
        <v/>
      </c>
      <c r="L594" s="579"/>
      <c r="M594" s="579"/>
      <c r="N594" s="632"/>
      <c r="O594" s="582" t="str">
        <f>IFERROR(VLOOKUP(D594,'Species List'!$D$10:$E$46,2,FALSE)*J594,"")</f>
        <v/>
      </c>
      <c r="P594" s="583" t="str">
        <f>IFERROR(VLOOKUP(D594,'Species List'!$D$51:$E$89,2,FALSE)*J594,"")</f>
        <v/>
      </c>
      <c r="Q594" s="583" t="str">
        <f>IFERROR(VLOOKUP(D594,'Species List'!$D$95:$E$102,2,FALSE)*J594,"")</f>
        <v/>
      </c>
      <c r="R594" s="583" t="str">
        <f>IFERROR(VLOOKUP(D594,'Species List'!$I$10:$J$11,2,FALSE)*J594,"")</f>
        <v/>
      </c>
      <c r="S594" s="584" t="str">
        <f>IFERROR(VLOOKUP(D594,'Species List'!$I$16:$J$61,2,FALSE)*J594,"")</f>
        <v/>
      </c>
      <c r="T594" s="584" t="str">
        <f>IFERROR(VLOOKUP(D594,'Species List'!$I$66:$J$66,2,FALSE)*J594,"")</f>
        <v/>
      </c>
      <c r="U594" s="584" t="str">
        <f>IFERROR(VLOOKUP(D594,'Species List'!$I$71:$J$82,2,FALSE)*J594,"")</f>
        <v/>
      </c>
      <c r="V594" s="585">
        <f t="shared" si="26"/>
        <v>0</v>
      </c>
      <c r="W594" s="534"/>
      <c r="X594" s="534"/>
      <c r="Y594" s="534"/>
      <c r="Z594" s="534"/>
      <c r="AA594" s="534"/>
      <c r="AB594" s="534"/>
      <c r="AC594" s="659" t="str">
        <f>IFERROR(INDEX('3 - Land Summary'!$B$21:$B$120,(MATCH(AD594,'3 - Land Summary'!$C$21:$C$120,0))),"")</f>
        <v/>
      </c>
      <c r="AD594" s="629"/>
      <c r="AE594" s="586"/>
      <c r="AF594" s="587"/>
      <c r="AG594" s="586"/>
    </row>
    <row r="595" spans="2:33" ht="30" customHeight="1" x14ac:dyDescent="0.2">
      <c r="B595" s="668" t="str">
        <f>IFERROR(INDEX('3 - Land Summary'!$B$21:$B$120,(MATCH('4 - Species Breakdown'!$V595,'3 - Land Summary'!$C$21:$C$120,0))),"")</f>
        <v/>
      </c>
      <c r="C595" s="632"/>
      <c r="D595" s="579"/>
      <c r="E595" s="676" t="str">
        <f>IF(OR(COUNTIF('Look Up Data'!$D$149:$D$203,D595),COUNTIF('Look Up Data'!$D$149:$D$203,AE595)),"YES","NO")</f>
        <v>NO</v>
      </c>
      <c r="F595" s="580"/>
      <c r="G595" s="581"/>
      <c r="H595" s="669" t="str">
        <f>IFERROR(INDEX('3 - Land Summary'!$G$21:$G$120,(MATCH(C595,'3 - Land Summary'!$C$21:$C$120,0))),"")</f>
        <v/>
      </c>
      <c r="I595" s="669" t="str">
        <f>IFERROR(INDEX('3 - Land Summary'!$I$21:$I$120,(MATCH(C595,'3 - Land Summary'!$C$21:$C$120,0))),"")</f>
        <v/>
      </c>
      <c r="J595" s="669" t="str">
        <f t="shared" si="25"/>
        <v/>
      </c>
      <c r="K595" s="670" t="str">
        <f t="shared" si="27"/>
        <v/>
      </c>
      <c r="L595" s="579"/>
      <c r="M595" s="579"/>
      <c r="N595" s="632"/>
      <c r="O595" s="582" t="str">
        <f>IFERROR(VLOOKUP(D595,'Species List'!$D$10:$E$46,2,FALSE)*J595,"")</f>
        <v/>
      </c>
      <c r="P595" s="583" t="str">
        <f>IFERROR(VLOOKUP(D595,'Species List'!$D$51:$E$89,2,FALSE)*J595,"")</f>
        <v/>
      </c>
      <c r="Q595" s="583" t="str">
        <f>IFERROR(VLOOKUP(D595,'Species List'!$D$95:$E$102,2,FALSE)*J595,"")</f>
        <v/>
      </c>
      <c r="R595" s="583" t="str">
        <f>IFERROR(VLOOKUP(D595,'Species List'!$I$10:$J$11,2,FALSE)*J595,"")</f>
        <v/>
      </c>
      <c r="S595" s="584" t="str">
        <f>IFERROR(VLOOKUP(D595,'Species List'!$I$16:$J$61,2,FALSE)*J595,"")</f>
        <v/>
      </c>
      <c r="T595" s="584" t="str">
        <f>IFERROR(VLOOKUP(D595,'Species List'!$I$66:$J$66,2,FALSE)*J595,"")</f>
        <v/>
      </c>
      <c r="U595" s="584" t="str">
        <f>IFERROR(VLOOKUP(D595,'Species List'!$I$71:$J$82,2,FALSE)*J595,"")</f>
        <v/>
      </c>
      <c r="V595" s="585">
        <f t="shared" si="26"/>
        <v>0</v>
      </c>
      <c r="W595" s="534"/>
      <c r="X595" s="534"/>
      <c r="Y595" s="534"/>
      <c r="Z595" s="534"/>
      <c r="AA595" s="534"/>
      <c r="AB595" s="534"/>
      <c r="AC595" s="659" t="str">
        <f>IFERROR(INDEX('3 - Land Summary'!$B$21:$B$120,(MATCH(AD595,'3 - Land Summary'!$C$21:$C$120,0))),"")</f>
        <v/>
      </c>
      <c r="AD595" s="629"/>
      <c r="AE595" s="586"/>
      <c r="AF595" s="587"/>
      <c r="AG595" s="586"/>
    </row>
    <row r="596" spans="2:33" ht="30" customHeight="1" x14ac:dyDescent="0.2">
      <c r="B596" s="668" t="str">
        <f>IFERROR(INDEX('3 - Land Summary'!$B$21:$B$120,(MATCH('4 - Species Breakdown'!$V596,'3 - Land Summary'!$C$21:$C$120,0))),"")</f>
        <v/>
      </c>
      <c r="C596" s="632"/>
      <c r="D596" s="579"/>
      <c r="E596" s="676" t="str">
        <f>IF(OR(COUNTIF('Look Up Data'!$D$149:$D$203,D596),COUNTIF('Look Up Data'!$D$149:$D$203,AE596)),"YES","NO")</f>
        <v>NO</v>
      </c>
      <c r="F596" s="580"/>
      <c r="G596" s="581"/>
      <c r="H596" s="669" t="str">
        <f>IFERROR(INDEX('3 - Land Summary'!$G$21:$G$120,(MATCH(C596,'3 - Land Summary'!$C$21:$C$120,0))),"")</f>
        <v/>
      </c>
      <c r="I596" s="669" t="str">
        <f>IFERROR(INDEX('3 - Land Summary'!$I$21:$I$120,(MATCH(C596,'3 - Land Summary'!$C$21:$C$120,0))),"")</f>
        <v/>
      </c>
      <c r="J596" s="669" t="str">
        <f t="shared" si="25"/>
        <v/>
      </c>
      <c r="K596" s="670" t="str">
        <f t="shared" si="27"/>
        <v/>
      </c>
      <c r="L596" s="579"/>
      <c r="M596" s="579"/>
      <c r="N596" s="632"/>
      <c r="O596" s="582" t="str">
        <f>IFERROR(VLOOKUP(D596,'Species List'!$D$10:$E$46,2,FALSE)*J596,"")</f>
        <v/>
      </c>
      <c r="P596" s="583" t="str">
        <f>IFERROR(VLOOKUP(D596,'Species List'!$D$51:$E$89,2,FALSE)*J596,"")</f>
        <v/>
      </c>
      <c r="Q596" s="583" t="str">
        <f>IFERROR(VLOOKUP(D596,'Species List'!$D$95:$E$102,2,FALSE)*J596,"")</f>
        <v/>
      </c>
      <c r="R596" s="583" t="str">
        <f>IFERROR(VLOOKUP(D596,'Species List'!$I$10:$J$11,2,FALSE)*J596,"")</f>
        <v/>
      </c>
      <c r="S596" s="584" t="str">
        <f>IFERROR(VLOOKUP(D596,'Species List'!$I$16:$J$61,2,FALSE)*J596,"")</f>
        <v/>
      </c>
      <c r="T596" s="584" t="str">
        <f>IFERROR(VLOOKUP(D596,'Species List'!$I$66:$J$66,2,FALSE)*J596,"")</f>
        <v/>
      </c>
      <c r="U596" s="584" t="str">
        <f>IFERROR(VLOOKUP(D596,'Species List'!$I$71:$J$82,2,FALSE)*J596,"")</f>
        <v/>
      </c>
      <c r="V596" s="585">
        <f t="shared" si="26"/>
        <v>0</v>
      </c>
      <c r="W596" s="534"/>
      <c r="X596" s="534"/>
      <c r="Y596" s="534"/>
      <c r="Z596" s="534"/>
      <c r="AA596" s="534"/>
      <c r="AB596" s="534"/>
      <c r="AC596" s="659" t="str">
        <f>IFERROR(INDEX('3 - Land Summary'!$B$21:$B$120,(MATCH(AD596,'3 - Land Summary'!$C$21:$C$120,0))),"")</f>
        <v/>
      </c>
      <c r="AD596" s="629"/>
      <c r="AE596" s="586"/>
      <c r="AF596" s="587"/>
      <c r="AG596" s="586"/>
    </row>
    <row r="597" spans="2:33" ht="30" customHeight="1" x14ac:dyDescent="0.2">
      <c r="B597" s="668" t="str">
        <f>IFERROR(INDEX('3 - Land Summary'!$B$21:$B$120,(MATCH('4 - Species Breakdown'!$V597,'3 - Land Summary'!$C$21:$C$120,0))),"")</f>
        <v/>
      </c>
      <c r="C597" s="632"/>
      <c r="D597" s="579"/>
      <c r="E597" s="676" t="str">
        <f>IF(OR(COUNTIF('Look Up Data'!$D$149:$D$203,D597),COUNTIF('Look Up Data'!$D$149:$D$203,AE597)),"YES","NO")</f>
        <v>NO</v>
      </c>
      <c r="F597" s="580"/>
      <c r="G597" s="581"/>
      <c r="H597" s="669" t="str">
        <f>IFERROR(INDEX('3 - Land Summary'!$G$21:$G$120,(MATCH(C597,'3 - Land Summary'!$C$21:$C$120,0))),"")</f>
        <v/>
      </c>
      <c r="I597" s="669" t="str">
        <f>IFERROR(INDEX('3 - Land Summary'!$I$21:$I$120,(MATCH(C597,'3 - Land Summary'!$C$21:$C$120,0))),"")</f>
        <v/>
      </c>
      <c r="J597" s="669" t="str">
        <f t="shared" si="25"/>
        <v/>
      </c>
      <c r="K597" s="670" t="str">
        <f t="shared" si="27"/>
        <v/>
      </c>
      <c r="L597" s="579"/>
      <c r="M597" s="579"/>
      <c r="N597" s="632"/>
      <c r="O597" s="582" t="str">
        <f>IFERROR(VLOOKUP(D597,'Species List'!$D$10:$E$46,2,FALSE)*J597,"")</f>
        <v/>
      </c>
      <c r="P597" s="583" t="str">
        <f>IFERROR(VLOOKUP(D597,'Species List'!$D$51:$E$89,2,FALSE)*J597,"")</f>
        <v/>
      </c>
      <c r="Q597" s="583" t="str">
        <f>IFERROR(VLOOKUP(D597,'Species List'!$D$95:$E$102,2,FALSE)*J597,"")</f>
        <v/>
      </c>
      <c r="R597" s="583" t="str">
        <f>IFERROR(VLOOKUP(D597,'Species List'!$I$10:$J$11,2,FALSE)*J597,"")</f>
        <v/>
      </c>
      <c r="S597" s="584" t="str">
        <f>IFERROR(VLOOKUP(D597,'Species List'!$I$16:$J$61,2,FALSE)*J597,"")</f>
        <v/>
      </c>
      <c r="T597" s="584" t="str">
        <f>IFERROR(VLOOKUP(D597,'Species List'!$I$66:$J$66,2,FALSE)*J597,"")</f>
        <v/>
      </c>
      <c r="U597" s="584" t="str">
        <f>IFERROR(VLOOKUP(D597,'Species List'!$I$71:$J$82,2,FALSE)*J597,"")</f>
        <v/>
      </c>
      <c r="V597" s="585">
        <f t="shared" si="26"/>
        <v>0</v>
      </c>
      <c r="W597" s="534"/>
      <c r="X597" s="534"/>
      <c r="Y597" s="534"/>
      <c r="Z597" s="534"/>
      <c r="AA597" s="534"/>
      <c r="AB597" s="534"/>
      <c r="AC597" s="659" t="str">
        <f>IFERROR(INDEX('3 - Land Summary'!$B$21:$B$120,(MATCH(AD597,'3 - Land Summary'!$C$21:$C$120,0))),"")</f>
        <v/>
      </c>
      <c r="AD597" s="629"/>
      <c r="AE597" s="586"/>
      <c r="AF597" s="587"/>
      <c r="AG597" s="586"/>
    </row>
    <row r="598" spans="2:33" ht="30" customHeight="1" x14ac:dyDescent="0.2">
      <c r="B598" s="668" t="str">
        <f>IFERROR(INDEX('3 - Land Summary'!$B$21:$B$120,(MATCH('4 - Species Breakdown'!$V598,'3 - Land Summary'!$C$21:$C$120,0))),"")</f>
        <v/>
      </c>
      <c r="C598" s="632"/>
      <c r="D598" s="579"/>
      <c r="E598" s="676" t="str">
        <f>IF(OR(COUNTIF('Look Up Data'!$D$149:$D$203,D598),COUNTIF('Look Up Data'!$D$149:$D$203,AE598)),"YES","NO")</f>
        <v>NO</v>
      </c>
      <c r="F598" s="580"/>
      <c r="G598" s="581"/>
      <c r="H598" s="669" t="str">
        <f>IFERROR(INDEX('3 - Land Summary'!$G$21:$G$120,(MATCH(C598,'3 - Land Summary'!$C$21:$C$120,0))),"")</f>
        <v/>
      </c>
      <c r="I598" s="669" t="str">
        <f>IFERROR(INDEX('3 - Land Summary'!$I$21:$I$120,(MATCH(C598,'3 - Land Summary'!$C$21:$C$120,0))),"")</f>
        <v/>
      </c>
      <c r="J598" s="669" t="str">
        <f t="shared" si="25"/>
        <v/>
      </c>
      <c r="K598" s="670" t="str">
        <f t="shared" si="27"/>
        <v/>
      </c>
      <c r="L598" s="579"/>
      <c r="M598" s="579"/>
      <c r="N598" s="632"/>
      <c r="O598" s="582" t="str">
        <f>IFERROR(VLOOKUP(D598,'Species List'!$D$10:$E$46,2,FALSE)*J598,"")</f>
        <v/>
      </c>
      <c r="P598" s="583" t="str">
        <f>IFERROR(VLOOKUP(D598,'Species List'!$D$51:$E$89,2,FALSE)*J598,"")</f>
        <v/>
      </c>
      <c r="Q598" s="583" t="str">
        <f>IFERROR(VLOOKUP(D598,'Species List'!$D$95:$E$102,2,FALSE)*J598,"")</f>
        <v/>
      </c>
      <c r="R598" s="583" t="str">
        <f>IFERROR(VLOOKUP(D598,'Species List'!$I$10:$J$11,2,FALSE)*J598,"")</f>
        <v/>
      </c>
      <c r="S598" s="584" t="str">
        <f>IFERROR(VLOOKUP(D598,'Species List'!$I$16:$J$61,2,FALSE)*J598,"")</f>
        <v/>
      </c>
      <c r="T598" s="584" t="str">
        <f>IFERROR(VLOOKUP(D598,'Species List'!$I$66:$J$66,2,FALSE)*J598,"")</f>
        <v/>
      </c>
      <c r="U598" s="584" t="str">
        <f>IFERROR(VLOOKUP(D598,'Species List'!$I$71:$J$82,2,FALSE)*J598,"")</f>
        <v/>
      </c>
      <c r="V598" s="585">
        <f t="shared" si="26"/>
        <v>0</v>
      </c>
      <c r="W598" s="534"/>
      <c r="X598" s="534"/>
      <c r="Y598" s="534"/>
      <c r="Z598" s="534"/>
      <c r="AA598" s="534"/>
      <c r="AB598" s="534"/>
      <c r="AC598" s="659" t="str">
        <f>IFERROR(INDEX('3 - Land Summary'!$B$21:$B$120,(MATCH(AD598,'3 - Land Summary'!$C$21:$C$120,0))),"")</f>
        <v/>
      </c>
      <c r="AD598" s="629"/>
      <c r="AE598" s="586"/>
      <c r="AF598" s="587"/>
      <c r="AG598" s="586"/>
    </row>
    <row r="599" spans="2:33" ht="30" customHeight="1" x14ac:dyDescent="0.2">
      <c r="B599" s="668" t="str">
        <f>IFERROR(INDEX('3 - Land Summary'!$B$21:$B$120,(MATCH('4 - Species Breakdown'!$V599,'3 - Land Summary'!$C$21:$C$120,0))),"")</f>
        <v/>
      </c>
      <c r="C599" s="632"/>
      <c r="D599" s="579"/>
      <c r="E599" s="676" t="str">
        <f>IF(OR(COUNTIF('Look Up Data'!$D$149:$D$203,D599),COUNTIF('Look Up Data'!$D$149:$D$203,AE599)),"YES","NO")</f>
        <v>NO</v>
      </c>
      <c r="F599" s="580"/>
      <c r="G599" s="581"/>
      <c r="H599" s="669" t="str">
        <f>IFERROR(INDEX('3 - Land Summary'!$G$21:$G$120,(MATCH(C599,'3 - Land Summary'!$C$21:$C$120,0))),"")</f>
        <v/>
      </c>
      <c r="I599" s="669" t="str">
        <f>IFERROR(INDEX('3 - Land Summary'!$I$21:$I$120,(MATCH(C599,'3 - Land Summary'!$C$21:$C$120,0))),"")</f>
        <v/>
      </c>
      <c r="J599" s="669" t="str">
        <f t="shared" si="25"/>
        <v/>
      </c>
      <c r="K599" s="670" t="str">
        <f t="shared" si="27"/>
        <v/>
      </c>
      <c r="L599" s="579"/>
      <c r="M599" s="579"/>
      <c r="N599" s="632"/>
      <c r="O599" s="582" t="str">
        <f>IFERROR(VLOOKUP(D599,'Species List'!$D$10:$E$46,2,FALSE)*J599,"")</f>
        <v/>
      </c>
      <c r="P599" s="583" t="str">
        <f>IFERROR(VLOOKUP(D599,'Species List'!$D$51:$E$89,2,FALSE)*J599,"")</f>
        <v/>
      </c>
      <c r="Q599" s="583" t="str">
        <f>IFERROR(VLOOKUP(D599,'Species List'!$D$95:$E$102,2,FALSE)*J599,"")</f>
        <v/>
      </c>
      <c r="R599" s="583" t="str">
        <f>IFERROR(VLOOKUP(D599,'Species List'!$I$10:$J$11,2,FALSE)*J599,"")</f>
        <v/>
      </c>
      <c r="S599" s="584" t="str">
        <f>IFERROR(VLOOKUP(D599,'Species List'!$I$16:$J$61,2,FALSE)*J599,"")</f>
        <v/>
      </c>
      <c r="T599" s="584" t="str">
        <f>IFERROR(VLOOKUP(D599,'Species List'!$I$66:$J$66,2,FALSE)*J599,"")</f>
        <v/>
      </c>
      <c r="U599" s="584" t="str">
        <f>IFERROR(VLOOKUP(D599,'Species List'!$I$71:$J$82,2,FALSE)*J599,"")</f>
        <v/>
      </c>
      <c r="V599" s="585">
        <f t="shared" si="26"/>
        <v>0</v>
      </c>
      <c r="W599" s="534"/>
      <c r="X599" s="534"/>
      <c r="Y599" s="534"/>
      <c r="Z599" s="534"/>
      <c r="AA599" s="534"/>
      <c r="AB599" s="534"/>
      <c r="AC599" s="659" t="str">
        <f>IFERROR(INDEX('3 - Land Summary'!$B$21:$B$120,(MATCH(AD599,'3 - Land Summary'!$C$21:$C$120,0))),"")</f>
        <v/>
      </c>
      <c r="AD599" s="629"/>
      <c r="AE599" s="586"/>
      <c r="AF599" s="587"/>
      <c r="AG599" s="586"/>
    </row>
    <row r="600" spans="2:33" ht="30" customHeight="1" x14ac:dyDescent="0.2">
      <c r="B600" s="668" t="str">
        <f>IFERROR(INDEX('3 - Land Summary'!$B$21:$B$120,(MATCH('4 - Species Breakdown'!$V600,'3 - Land Summary'!$C$21:$C$120,0))),"")</f>
        <v/>
      </c>
      <c r="C600" s="632"/>
      <c r="D600" s="579"/>
      <c r="E600" s="676" t="str">
        <f>IF(OR(COUNTIF('Look Up Data'!$D$149:$D$203,D600),COUNTIF('Look Up Data'!$D$149:$D$203,AE600)),"YES","NO")</f>
        <v>NO</v>
      </c>
      <c r="F600" s="580"/>
      <c r="G600" s="581"/>
      <c r="H600" s="669" t="str">
        <f>IFERROR(INDEX('3 - Land Summary'!$G$21:$G$120,(MATCH(C600,'3 - Land Summary'!$C$21:$C$120,0))),"")</f>
        <v/>
      </c>
      <c r="I600" s="669" t="str">
        <f>IFERROR(INDEX('3 - Land Summary'!$I$21:$I$120,(MATCH(C600,'3 - Land Summary'!$C$21:$C$120,0))),"")</f>
        <v/>
      </c>
      <c r="J600" s="669" t="str">
        <f t="shared" si="25"/>
        <v/>
      </c>
      <c r="K600" s="670" t="str">
        <f t="shared" si="27"/>
        <v/>
      </c>
      <c r="L600" s="579"/>
      <c r="M600" s="579"/>
      <c r="N600" s="632"/>
      <c r="O600" s="582" t="str">
        <f>IFERROR(VLOOKUP(D600,'Species List'!$D$10:$E$46,2,FALSE)*J600,"")</f>
        <v/>
      </c>
      <c r="P600" s="583" t="str">
        <f>IFERROR(VLOOKUP(D600,'Species List'!$D$51:$E$89,2,FALSE)*J600,"")</f>
        <v/>
      </c>
      <c r="Q600" s="583" t="str">
        <f>IFERROR(VLOOKUP(D600,'Species List'!$D$95:$E$102,2,FALSE)*J600,"")</f>
        <v/>
      </c>
      <c r="R600" s="583" t="str">
        <f>IFERROR(VLOOKUP(D600,'Species List'!$I$10:$J$11,2,FALSE)*J600,"")</f>
        <v/>
      </c>
      <c r="S600" s="584" t="str">
        <f>IFERROR(VLOOKUP(D600,'Species List'!$I$16:$J$61,2,FALSE)*J600,"")</f>
        <v/>
      </c>
      <c r="T600" s="584" t="str">
        <f>IFERROR(VLOOKUP(D600,'Species List'!$I$66:$J$66,2,FALSE)*J600,"")</f>
        <v/>
      </c>
      <c r="U600" s="584" t="str">
        <f>IFERROR(VLOOKUP(D600,'Species List'!$I$71:$J$82,2,FALSE)*J600,"")</f>
        <v/>
      </c>
      <c r="V600" s="585">
        <f t="shared" si="26"/>
        <v>0</v>
      </c>
      <c r="W600" s="534"/>
      <c r="X600" s="534"/>
      <c r="Y600" s="534"/>
      <c r="Z600" s="534"/>
      <c r="AA600" s="534"/>
      <c r="AB600" s="534"/>
      <c r="AC600" s="659" t="str">
        <f>IFERROR(INDEX('3 - Land Summary'!$B$21:$B$120,(MATCH(AD600,'3 - Land Summary'!$C$21:$C$120,0))),"")</f>
        <v/>
      </c>
      <c r="AD600" s="629"/>
      <c r="AE600" s="586"/>
      <c r="AF600" s="587"/>
      <c r="AG600" s="586"/>
    </row>
    <row r="601" spans="2:33" ht="30" customHeight="1" x14ac:dyDescent="0.2">
      <c r="B601" s="668" t="str">
        <f>IFERROR(INDEX('3 - Land Summary'!$B$21:$B$120,(MATCH('4 - Species Breakdown'!$V601,'3 - Land Summary'!$C$21:$C$120,0))),"")</f>
        <v/>
      </c>
      <c r="C601" s="632"/>
      <c r="D601" s="579"/>
      <c r="E601" s="676" t="str">
        <f>IF(OR(COUNTIF('Look Up Data'!$D$149:$D$203,D601),COUNTIF('Look Up Data'!$D$149:$D$203,AE601)),"YES","NO")</f>
        <v>NO</v>
      </c>
      <c r="F601" s="580"/>
      <c r="G601" s="581"/>
      <c r="H601" s="669" t="str">
        <f>IFERROR(INDEX('3 - Land Summary'!$G$21:$G$120,(MATCH(C601,'3 - Land Summary'!$C$21:$C$120,0))),"")</f>
        <v/>
      </c>
      <c r="I601" s="669" t="str">
        <f>IFERROR(INDEX('3 - Land Summary'!$I$21:$I$120,(MATCH(C601,'3 - Land Summary'!$C$21:$C$120,0))),"")</f>
        <v/>
      </c>
      <c r="J601" s="669" t="str">
        <f t="shared" si="25"/>
        <v/>
      </c>
      <c r="K601" s="670" t="str">
        <f t="shared" si="27"/>
        <v/>
      </c>
      <c r="L601" s="579"/>
      <c r="M601" s="579"/>
      <c r="N601" s="632"/>
      <c r="O601" s="582" t="str">
        <f>IFERROR(VLOOKUP(D601,'Species List'!$D$10:$E$46,2,FALSE)*J601,"")</f>
        <v/>
      </c>
      <c r="P601" s="583" t="str">
        <f>IFERROR(VLOOKUP(D601,'Species List'!$D$51:$E$89,2,FALSE)*J601,"")</f>
        <v/>
      </c>
      <c r="Q601" s="583" t="str">
        <f>IFERROR(VLOOKUP(D601,'Species List'!$D$95:$E$102,2,FALSE)*J601,"")</f>
        <v/>
      </c>
      <c r="R601" s="583" t="str">
        <f>IFERROR(VLOOKUP(D601,'Species List'!$I$10:$J$11,2,FALSE)*J601,"")</f>
        <v/>
      </c>
      <c r="S601" s="584" t="str">
        <f>IFERROR(VLOOKUP(D601,'Species List'!$I$16:$J$61,2,FALSE)*J601,"")</f>
        <v/>
      </c>
      <c r="T601" s="584" t="str">
        <f>IFERROR(VLOOKUP(D601,'Species List'!$I$66:$J$66,2,FALSE)*J601,"")</f>
        <v/>
      </c>
      <c r="U601" s="584" t="str">
        <f>IFERROR(VLOOKUP(D601,'Species List'!$I$71:$J$82,2,FALSE)*J601,"")</f>
        <v/>
      </c>
      <c r="V601" s="585">
        <f t="shared" si="26"/>
        <v>0</v>
      </c>
      <c r="W601" s="534"/>
      <c r="X601" s="534"/>
      <c r="Y601" s="534"/>
      <c r="Z601" s="534"/>
      <c r="AA601" s="534"/>
      <c r="AB601" s="534"/>
      <c r="AC601" s="659" t="str">
        <f>IFERROR(INDEX('3 - Land Summary'!$B$21:$B$120,(MATCH(AD601,'3 - Land Summary'!$C$21:$C$120,0))),"")</f>
        <v/>
      </c>
      <c r="AD601" s="629"/>
      <c r="AE601" s="586"/>
      <c r="AF601" s="587"/>
      <c r="AG601" s="586"/>
    </row>
    <row r="602" spans="2:33" ht="30" customHeight="1" x14ac:dyDescent="0.2">
      <c r="B602" s="668" t="str">
        <f>IFERROR(INDEX('3 - Land Summary'!$B$21:$B$120,(MATCH('4 - Species Breakdown'!$V602,'3 - Land Summary'!$C$21:$C$120,0))),"")</f>
        <v/>
      </c>
      <c r="C602" s="632"/>
      <c r="D602" s="579"/>
      <c r="E602" s="676" t="str">
        <f>IF(OR(COUNTIF('Look Up Data'!$D$149:$D$203,D602),COUNTIF('Look Up Data'!$D$149:$D$203,AE602)),"YES","NO")</f>
        <v>NO</v>
      </c>
      <c r="F602" s="580"/>
      <c r="G602" s="581"/>
      <c r="H602" s="669" t="str">
        <f>IFERROR(INDEX('3 - Land Summary'!$G$21:$G$120,(MATCH(C602,'3 - Land Summary'!$C$21:$C$120,0))),"")</f>
        <v/>
      </c>
      <c r="I602" s="669" t="str">
        <f>IFERROR(INDEX('3 - Land Summary'!$I$21:$I$120,(MATCH(C602,'3 - Land Summary'!$C$21:$C$120,0))),"")</f>
        <v/>
      </c>
      <c r="J602" s="669" t="str">
        <f t="shared" si="25"/>
        <v/>
      </c>
      <c r="K602" s="670" t="str">
        <f t="shared" si="27"/>
        <v/>
      </c>
      <c r="L602" s="579"/>
      <c r="M602" s="579"/>
      <c r="N602" s="632"/>
      <c r="O602" s="582" t="str">
        <f>IFERROR(VLOOKUP(D602,'Species List'!$D$10:$E$46,2,FALSE)*J602,"")</f>
        <v/>
      </c>
      <c r="P602" s="583" t="str">
        <f>IFERROR(VLOOKUP(D602,'Species List'!$D$51:$E$89,2,FALSE)*J602,"")</f>
        <v/>
      </c>
      <c r="Q602" s="583" t="str">
        <f>IFERROR(VLOOKUP(D602,'Species List'!$D$95:$E$102,2,FALSE)*J602,"")</f>
        <v/>
      </c>
      <c r="R602" s="583" t="str">
        <f>IFERROR(VLOOKUP(D602,'Species List'!$I$10:$J$11,2,FALSE)*J602,"")</f>
        <v/>
      </c>
      <c r="S602" s="584" t="str">
        <f>IFERROR(VLOOKUP(D602,'Species List'!$I$16:$J$61,2,FALSE)*J602,"")</f>
        <v/>
      </c>
      <c r="T602" s="584" t="str">
        <f>IFERROR(VLOOKUP(D602,'Species List'!$I$66:$J$66,2,FALSE)*J602,"")</f>
        <v/>
      </c>
      <c r="U602" s="584" t="str">
        <f>IFERROR(VLOOKUP(D602,'Species List'!$I$71:$J$82,2,FALSE)*J602,"")</f>
        <v/>
      </c>
      <c r="V602" s="585">
        <f t="shared" si="26"/>
        <v>0</v>
      </c>
      <c r="W602" s="534"/>
      <c r="X602" s="534"/>
      <c r="Y602" s="534"/>
      <c r="Z602" s="534"/>
      <c r="AA602" s="534"/>
      <c r="AB602" s="534"/>
      <c r="AC602" s="659" t="str">
        <f>IFERROR(INDEX('3 - Land Summary'!$B$21:$B$120,(MATCH(AD602,'3 - Land Summary'!$C$21:$C$120,0))),"")</f>
        <v/>
      </c>
      <c r="AD602" s="629"/>
      <c r="AE602" s="586"/>
      <c r="AF602" s="587"/>
      <c r="AG602" s="586"/>
    </row>
    <row r="603" spans="2:33" ht="30" customHeight="1" x14ac:dyDescent="0.2">
      <c r="B603" s="668" t="str">
        <f>IFERROR(INDEX('3 - Land Summary'!$B$21:$B$120,(MATCH('4 - Species Breakdown'!$V603,'3 - Land Summary'!$C$21:$C$120,0))),"")</f>
        <v/>
      </c>
      <c r="C603" s="632"/>
      <c r="D603" s="579"/>
      <c r="E603" s="676" t="str">
        <f>IF(OR(COUNTIF('Look Up Data'!$D$149:$D$203,D603),COUNTIF('Look Up Data'!$D$149:$D$203,AE603)),"YES","NO")</f>
        <v>NO</v>
      </c>
      <c r="F603" s="580"/>
      <c r="G603" s="581"/>
      <c r="H603" s="669" t="str">
        <f>IFERROR(INDEX('3 - Land Summary'!$G$21:$G$120,(MATCH(C603,'3 - Land Summary'!$C$21:$C$120,0))),"")</f>
        <v/>
      </c>
      <c r="I603" s="669" t="str">
        <f>IFERROR(INDEX('3 - Land Summary'!$I$21:$I$120,(MATCH(C603,'3 - Land Summary'!$C$21:$C$120,0))),"")</f>
        <v/>
      </c>
      <c r="J603" s="669" t="str">
        <f t="shared" si="25"/>
        <v/>
      </c>
      <c r="K603" s="670" t="str">
        <f t="shared" si="27"/>
        <v/>
      </c>
      <c r="L603" s="579"/>
      <c r="M603" s="579"/>
      <c r="N603" s="632"/>
      <c r="O603" s="582" t="str">
        <f>IFERROR(VLOOKUP(D603,'Species List'!$D$10:$E$46,2,FALSE)*J603,"")</f>
        <v/>
      </c>
      <c r="P603" s="583" t="str">
        <f>IFERROR(VLOOKUP(D603,'Species List'!$D$51:$E$89,2,FALSE)*J603,"")</f>
        <v/>
      </c>
      <c r="Q603" s="583" t="str">
        <f>IFERROR(VLOOKUP(D603,'Species List'!$D$95:$E$102,2,FALSE)*J603,"")</f>
        <v/>
      </c>
      <c r="R603" s="583" t="str">
        <f>IFERROR(VLOOKUP(D603,'Species List'!$I$10:$J$11,2,FALSE)*J603,"")</f>
        <v/>
      </c>
      <c r="S603" s="584" t="str">
        <f>IFERROR(VLOOKUP(D603,'Species List'!$I$16:$J$61,2,FALSE)*J603,"")</f>
        <v/>
      </c>
      <c r="T603" s="584" t="str">
        <f>IFERROR(VLOOKUP(D603,'Species List'!$I$66:$J$66,2,FALSE)*J603,"")</f>
        <v/>
      </c>
      <c r="U603" s="584" t="str">
        <f>IFERROR(VLOOKUP(D603,'Species List'!$I$71:$J$82,2,FALSE)*J603,"")</f>
        <v/>
      </c>
      <c r="V603" s="585">
        <f t="shared" si="26"/>
        <v>0</v>
      </c>
      <c r="W603" s="534"/>
      <c r="X603" s="534"/>
      <c r="Y603" s="534"/>
      <c r="Z603" s="534"/>
      <c r="AA603" s="534"/>
      <c r="AB603" s="534"/>
      <c r="AC603" s="659" t="str">
        <f>IFERROR(INDEX('3 - Land Summary'!$B$21:$B$120,(MATCH(AD603,'3 - Land Summary'!$C$21:$C$120,0))),"")</f>
        <v/>
      </c>
      <c r="AD603" s="629"/>
      <c r="AE603" s="586"/>
      <c r="AF603" s="587"/>
      <c r="AG603" s="586"/>
    </row>
    <row r="604" spans="2:33" ht="30" customHeight="1" x14ac:dyDescent="0.2">
      <c r="B604" s="668" t="str">
        <f>IFERROR(INDEX('3 - Land Summary'!$B$21:$B$120,(MATCH('4 - Species Breakdown'!$V604,'3 - Land Summary'!$C$21:$C$120,0))),"")</f>
        <v/>
      </c>
      <c r="C604" s="632"/>
      <c r="D604" s="579"/>
      <c r="E604" s="676" t="str">
        <f>IF(OR(COUNTIF('Look Up Data'!$D$149:$D$203,D604),COUNTIF('Look Up Data'!$D$149:$D$203,AE604)),"YES","NO")</f>
        <v>NO</v>
      </c>
      <c r="F604" s="580"/>
      <c r="G604" s="581"/>
      <c r="H604" s="669" t="str">
        <f>IFERROR(INDEX('3 - Land Summary'!$G$21:$G$120,(MATCH(C604,'3 - Land Summary'!$C$21:$C$120,0))),"")</f>
        <v/>
      </c>
      <c r="I604" s="669" t="str">
        <f>IFERROR(INDEX('3 - Land Summary'!$I$21:$I$120,(MATCH(C604,'3 - Land Summary'!$C$21:$C$120,0))),"")</f>
        <v/>
      </c>
      <c r="J604" s="669" t="str">
        <f t="shared" si="25"/>
        <v/>
      </c>
      <c r="K604" s="670" t="str">
        <f t="shared" si="27"/>
        <v/>
      </c>
      <c r="L604" s="579"/>
      <c r="M604" s="579"/>
      <c r="N604" s="632"/>
      <c r="O604" s="582" t="str">
        <f>IFERROR(VLOOKUP(D604,'Species List'!$D$10:$E$46,2,FALSE)*J604,"")</f>
        <v/>
      </c>
      <c r="P604" s="583" t="str">
        <f>IFERROR(VLOOKUP(D604,'Species List'!$D$51:$E$89,2,FALSE)*J604,"")</f>
        <v/>
      </c>
      <c r="Q604" s="583" t="str">
        <f>IFERROR(VLOOKUP(D604,'Species List'!$D$95:$E$102,2,FALSE)*J604,"")</f>
        <v/>
      </c>
      <c r="R604" s="583" t="str">
        <f>IFERROR(VLOOKUP(D604,'Species List'!$I$10:$J$11,2,FALSE)*J604,"")</f>
        <v/>
      </c>
      <c r="S604" s="584" t="str">
        <f>IFERROR(VLOOKUP(D604,'Species List'!$I$16:$J$61,2,FALSE)*J604,"")</f>
        <v/>
      </c>
      <c r="T604" s="584" t="str">
        <f>IFERROR(VLOOKUP(D604,'Species List'!$I$66:$J$66,2,FALSE)*J604,"")</f>
        <v/>
      </c>
      <c r="U604" s="584" t="str">
        <f>IFERROR(VLOOKUP(D604,'Species List'!$I$71:$J$82,2,FALSE)*J604,"")</f>
        <v/>
      </c>
      <c r="V604" s="585">
        <f t="shared" si="26"/>
        <v>0</v>
      </c>
      <c r="W604" s="534"/>
      <c r="X604" s="534"/>
      <c r="Y604" s="534"/>
      <c r="Z604" s="534"/>
      <c r="AA604" s="534"/>
      <c r="AB604" s="534"/>
      <c r="AC604" s="659" t="str">
        <f>IFERROR(INDEX('3 - Land Summary'!$B$21:$B$120,(MATCH(AD604,'3 - Land Summary'!$C$21:$C$120,0))),"")</f>
        <v/>
      </c>
      <c r="AD604" s="629"/>
      <c r="AE604" s="586"/>
      <c r="AF604" s="587"/>
      <c r="AG604" s="586"/>
    </row>
    <row r="605" spans="2:33" ht="30" customHeight="1" x14ac:dyDescent="0.2">
      <c r="B605" s="668" t="str">
        <f>IFERROR(INDEX('3 - Land Summary'!$B$21:$B$120,(MATCH('4 - Species Breakdown'!$V605,'3 - Land Summary'!$C$21:$C$120,0))),"")</f>
        <v/>
      </c>
      <c r="C605" s="632"/>
      <c r="D605" s="579"/>
      <c r="E605" s="676" t="str">
        <f>IF(OR(COUNTIF('Look Up Data'!$D$149:$D$203,D605),COUNTIF('Look Up Data'!$D$149:$D$203,AE605)),"YES","NO")</f>
        <v>NO</v>
      </c>
      <c r="F605" s="580"/>
      <c r="G605" s="581"/>
      <c r="H605" s="669" t="str">
        <f>IFERROR(INDEX('3 - Land Summary'!$G$21:$G$120,(MATCH(C605,'3 - Land Summary'!$C$21:$C$120,0))),"")</f>
        <v/>
      </c>
      <c r="I605" s="669" t="str">
        <f>IFERROR(INDEX('3 - Land Summary'!$I$21:$I$120,(MATCH(C605,'3 - Land Summary'!$C$21:$C$120,0))),"")</f>
        <v/>
      </c>
      <c r="J605" s="669" t="str">
        <f t="shared" si="25"/>
        <v/>
      </c>
      <c r="K605" s="670" t="str">
        <f t="shared" si="27"/>
        <v/>
      </c>
      <c r="L605" s="579"/>
      <c r="M605" s="579"/>
      <c r="N605" s="632"/>
      <c r="O605" s="582" t="str">
        <f>IFERROR(VLOOKUP(D605,'Species List'!$D$10:$E$46,2,FALSE)*J605,"")</f>
        <v/>
      </c>
      <c r="P605" s="583" t="str">
        <f>IFERROR(VLOOKUP(D605,'Species List'!$D$51:$E$89,2,FALSE)*J605,"")</f>
        <v/>
      </c>
      <c r="Q605" s="583" t="str">
        <f>IFERROR(VLOOKUP(D605,'Species List'!$D$95:$E$102,2,FALSE)*J605,"")</f>
        <v/>
      </c>
      <c r="R605" s="583" t="str">
        <f>IFERROR(VLOOKUP(D605,'Species List'!$I$10:$J$11,2,FALSE)*J605,"")</f>
        <v/>
      </c>
      <c r="S605" s="584" t="str">
        <f>IFERROR(VLOOKUP(D605,'Species List'!$I$16:$J$61,2,FALSE)*J605,"")</f>
        <v/>
      </c>
      <c r="T605" s="584" t="str">
        <f>IFERROR(VLOOKUP(D605,'Species List'!$I$66:$J$66,2,FALSE)*J605,"")</f>
        <v/>
      </c>
      <c r="U605" s="584" t="str">
        <f>IFERROR(VLOOKUP(D605,'Species List'!$I$71:$J$82,2,FALSE)*J605,"")</f>
        <v/>
      </c>
      <c r="V605" s="585">
        <f t="shared" si="26"/>
        <v>0</v>
      </c>
      <c r="W605" s="534"/>
      <c r="X605" s="534"/>
      <c r="Y605" s="534"/>
      <c r="Z605" s="534"/>
      <c r="AA605" s="534"/>
      <c r="AB605" s="534"/>
      <c r="AC605" s="659" t="str">
        <f>IFERROR(INDEX('3 - Land Summary'!$B$21:$B$120,(MATCH(AD605,'3 - Land Summary'!$C$21:$C$120,0))),"")</f>
        <v/>
      </c>
      <c r="AD605" s="629"/>
      <c r="AE605" s="586"/>
      <c r="AF605" s="587"/>
      <c r="AG605" s="586"/>
    </row>
    <row r="606" spans="2:33" ht="30" customHeight="1" x14ac:dyDescent="0.2">
      <c r="B606" s="668" t="str">
        <f>IFERROR(INDEX('3 - Land Summary'!$B$21:$B$120,(MATCH('4 - Species Breakdown'!$V606,'3 - Land Summary'!$C$21:$C$120,0))),"")</f>
        <v/>
      </c>
      <c r="C606" s="632"/>
      <c r="D606" s="579"/>
      <c r="E606" s="676" t="str">
        <f>IF(OR(COUNTIF('Look Up Data'!$D$149:$D$203,D606),COUNTIF('Look Up Data'!$D$149:$D$203,AE606)),"YES","NO")</f>
        <v>NO</v>
      </c>
      <c r="F606" s="580"/>
      <c r="G606" s="581"/>
      <c r="H606" s="669" t="str">
        <f>IFERROR(INDEX('3 - Land Summary'!$G$21:$G$120,(MATCH(C606,'3 - Land Summary'!$C$21:$C$120,0))),"")</f>
        <v/>
      </c>
      <c r="I606" s="669" t="str">
        <f>IFERROR(INDEX('3 - Land Summary'!$I$21:$I$120,(MATCH(C606,'3 - Land Summary'!$C$21:$C$120,0))),"")</f>
        <v/>
      </c>
      <c r="J606" s="669" t="str">
        <f t="shared" si="25"/>
        <v/>
      </c>
      <c r="K606" s="670" t="str">
        <f t="shared" si="27"/>
        <v/>
      </c>
      <c r="L606" s="579"/>
      <c r="M606" s="579"/>
      <c r="N606" s="632"/>
      <c r="O606" s="582" t="str">
        <f>IFERROR(VLOOKUP(D606,'Species List'!$D$10:$E$46,2,FALSE)*J606,"")</f>
        <v/>
      </c>
      <c r="P606" s="583" t="str">
        <f>IFERROR(VLOOKUP(D606,'Species List'!$D$51:$E$89,2,FALSE)*J606,"")</f>
        <v/>
      </c>
      <c r="Q606" s="583" t="str">
        <f>IFERROR(VLOOKUP(D606,'Species List'!$D$95:$E$102,2,FALSE)*J606,"")</f>
        <v/>
      </c>
      <c r="R606" s="583" t="str">
        <f>IFERROR(VLOOKUP(D606,'Species List'!$I$10:$J$11,2,FALSE)*J606,"")</f>
        <v/>
      </c>
      <c r="S606" s="584" t="str">
        <f>IFERROR(VLOOKUP(D606,'Species List'!$I$16:$J$61,2,FALSE)*J606,"")</f>
        <v/>
      </c>
      <c r="T606" s="584" t="str">
        <f>IFERROR(VLOOKUP(D606,'Species List'!$I$66:$J$66,2,FALSE)*J606,"")</f>
        <v/>
      </c>
      <c r="U606" s="584" t="str">
        <f>IFERROR(VLOOKUP(D606,'Species List'!$I$71:$J$82,2,FALSE)*J606,"")</f>
        <v/>
      </c>
      <c r="V606" s="585">
        <f t="shared" si="26"/>
        <v>0</v>
      </c>
      <c r="W606" s="534"/>
      <c r="X606" s="534"/>
      <c r="Y606" s="534"/>
      <c r="Z606" s="534"/>
      <c r="AA606" s="534"/>
      <c r="AB606" s="534"/>
      <c r="AC606" s="659" t="str">
        <f>IFERROR(INDEX('3 - Land Summary'!$B$21:$B$120,(MATCH(AD606,'3 - Land Summary'!$C$21:$C$120,0))),"")</f>
        <v/>
      </c>
      <c r="AD606" s="629"/>
      <c r="AE606" s="586"/>
      <c r="AF606" s="587"/>
      <c r="AG606" s="586"/>
    </row>
    <row r="607" spans="2:33" ht="30" customHeight="1" x14ac:dyDescent="0.2">
      <c r="B607" s="668" t="str">
        <f>IFERROR(INDEX('3 - Land Summary'!$B$21:$B$120,(MATCH('4 - Species Breakdown'!$V607,'3 - Land Summary'!$C$21:$C$120,0))),"")</f>
        <v/>
      </c>
      <c r="C607" s="632"/>
      <c r="D607" s="579"/>
      <c r="E607" s="676" t="str">
        <f>IF(OR(COUNTIF('Look Up Data'!$D$149:$D$203,D607),COUNTIF('Look Up Data'!$D$149:$D$203,AE607)),"YES","NO")</f>
        <v>NO</v>
      </c>
      <c r="F607" s="580"/>
      <c r="G607" s="581"/>
      <c r="H607" s="669" t="str">
        <f>IFERROR(INDEX('3 - Land Summary'!$G$21:$G$120,(MATCH(C607,'3 - Land Summary'!$C$21:$C$120,0))),"")</f>
        <v/>
      </c>
      <c r="I607" s="669" t="str">
        <f>IFERROR(INDEX('3 - Land Summary'!$I$21:$I$120,(MATCH(C607,'3 - Land Summary'!$C$21:$C$120,0))),"")</f>
        <v/>
      </c>
      <c r="J607" s="669" t="str">
        <f t="shared" ref="J607:J670" si="28">IFERROR(((H607-I607)*F607)/100,"")</f>
        <v/>
      </c>
      <c r="K607" s="670" t="str">
        <f t="shared" si="27"/>
        <v/>
      </c>
      <c r="L607" s="579"/>
      <c r="M607" s="579"/>
      <c r="N607" s="632"/>
      <c r="O607" s="582" t="str">
        <f>IFERROR(VLOOKUP(D607,'Species List'!$D$10:$E$46,2,FALSE)*J607,"")</f>
        <v/>
      </c>
      <c r="P607" s="583" t="str">
        <f>IFERROR(VLOOKUP(D607,'Species List'!$D$51:$E$89,2,FALSE)*J607,"")</f>
        <v/>
      </c>
      <c r="Q607" s="583" t="str">
        <f>IFERROR(VLOOKUP(D607,'Species List'!$D$95:$E$102,2,FALSE)*J607,"")</f>
        <v/>
      </c>
      <c r="R607" s="583" t="str">
        <f>IFERROR(VLOOKUP(D607,'Species List'!$I$10:$J$11,2,FALSE)*J607,"")</f>
        <v/>
      </c>
      <c r="S607" s="584" t="str">
        <f>IFERROR(VLOOKUP(D607,'Species List'!$I$16:$J$61,2,FALSE)*J607,"")</f>
        <v/>
      </c>
      <c r="T607" s="584" t="str">
        <f>IFERROR(VLOOKUP(D607,'Species List'!$I$66:$J$66,2,FALSE)*J607,"")</f>
        <v/>
      </c>
      <c r="U607" s="584" t="str">
        <f>IFERROR(VLOOKUP(D607,'Species List'!$I$71:$J$82,2,FALSE)*J607,"")</f>
        <v/>
      </c>
      <c r="V607" s="585">
        <f t="shared" ref="V607:V670" si="29">C607</f>
        <v>0</v>
      </c>
      <c r="W607" s="534"/>
      <c r="X607" s="534"/>
      <c r="Y607" s="534"/>
      <c r="Z607" s="534"/>
      <c r="AA607" s="534"/>
      <c r="AB607" s="534"/>
      <c r="AC607" s="659" t="str">
        <f>IFERROR(INDEX('3 - Land Summary'!$B$21:$B$120,(MATCH(AD607,'3 - Land Summary'!$C$21:$C$120,0))),"")</f>
        <v/>
      </c>
      <c r="AD607" s="629"/>
      <c r="AE607" s="586"/>
      <c r="AF607" s="587"/>
      <c r="AG607" s="586"/>
    </row>
    <row r="608" spans="2:33" ht="30" customHeight="1" x14ac:dyDescent="0.2">
      <c r="B608" s="668" t="str">
        <f>IFERROR(INDEX('3 - Land Summary'!$B$21:$B$120,(MATCH('4 - Species Breakdown'!$V608,'3 - Land Summary'!$C$21:$C$120,0))),"")</f>
        <v/>
      </c>
      <c r="C608" s="632"/>
      <c r="D608" s="579"/>
      <c r="E608" s="676" t="str">
        <f>IF(OR(COUNTIF('Look Up Data'!$D$149:$D$203,D608),COUNTIF('Look Up Data'!$D$149:$D$203,AE608)),"YES","NO")</f>
        <v>NO</v>
      </c>
      <c r="F608" s="580"/>
      <c r="G608" s="581"/>
      <c r="H608" s="669" t="str">
        <f>IFERROR(INDEX('3 - Land Summary'!$G$21:$G$120,(MATCH(C608,'3 - Land Summary'!$C$21:$C$120,0))),"")</f>
        <v/>
      </c>
      <c r="I608" s="669" t="str">
        <f>IFERROR(INDEX('3 - Land Summary'!$I$21:$I$120,(MATCH(C608,'3 - Land Summary'!$C$21:$C$120,0))),"")</f>
        <v/>
      </c>
      <c r="J608" s="669" t="str">
        <f t="shared" si="28"/>
        <v/>
      </c>
      <c r="K608" s="670" t="str">
        <f t="shared" ref="K608:K671" si="30">IFERROR(ROUND(J608*G608,0),"")</f>
        <v/>
      </c>
      <c r="L608" s="579"/>
      <c r="M608" s="579"/>
      <c r="N608" s="632"/>
      <c r="O608" s="582" t="str">
        <f>IFERROR(VLOOKUP(D608,'Species List'!$D$10:$E$46,2,FALSE)*J608,"")</f>
        <v/>
      </c>
      <c r="P608" s="583" t="str">
        <f>IFERROR(VLOOKUP(D608,'Species List'!$D$51:$E$89,2,FALSE)*J608,"")</f>
        <v/>
      </c>
      <c r="Q608" s="583" t="str">
        <f>IFERROR(VLOOKUP(D608,'Species List'!$D$95:$E$102,2,FALSE)*J608,"")</f>
        <v/>
      </c>
      <c r="R608" s="583" t="str">
        <f>IFERROR(VLOOKUP(D608,'Species List'!$I$10:$J$11,2,FALSE)*J608,"")</f>
        <v/>
      </c>
      <c r="S608" s="584" t="str">
        <f>IFERROR(VLOOKUP(D608,'Species List'!$I$16:$J$61,2,FALSE)*J608,"")</f>
        <v/>
      </c>
      <c r="T608" s="584" t="str">
        <f>IFERROR(VLOOKUP(D608,'Species List'!$I$66:$J$66,2,FALSE)*J608,"")</f>
        <v/>
      </c>
      <c r="U608" s="584" t="str">
        <f>IFERROR(VLOOKUP(D608,'Species List'!$I$71:$J$82,2,FALSE)*J608,"")</f>
        <v/>
      </c>
      <c r="V608" s="585">
        <f t="shared" si="29"/>
        <v>0</v>
      </c>
      <c r="W608" s="534"/>
      <c r="X608" s="534"/>
      <c r="Y608" s="534"/>
      <c r="Z608" s="534"/>
      <c r="AA608" s="534"/>
      <c r="AB608" s="534"/>
      <c r="AC608" s="659" t="str">
        <f>IFERROR(INDEX('3 - Land Summary'!$B$21:$B$120,(MATCH(AD608,'3 - Land Summary'!$C$21:$C$120,0))),"")</f>
        <v/>
      </c>
      <c r="AD608" s="629"/>
      <c r="AE608" s="586"/>
      <c r="AF608" s="587"/>
      <c r="AG608" s="586"/>
    </row>
    <row r="609" spans="2:33" ht="30" customHeight="1" x14ac:dyDescent="0.2">
      <c r="B609" s="668" t="str">
        <f>IFERROR(INDEX('3 - Land Summary'!$B$21:$B$120,(MATCH('4 - Species Breakdown'!$V609,'3 - Land Summary'!$C$21:$C$120,0))),"")</f>
        <v/>
      </c>
      <c r="C609" s="632"/>
      <c r="D609" s="579"/>
      <c r="E609" s="676" t="str">
        <f>IF(OR(COUNTIF('Look Up Data'!$D$149:$D$203,D609),COUNTIF('Look Up Data'!$D$149:$D$203,AE609)),"YES","NO")</f>
        <v>NO</v>
      </c>
      <c r="F609" s="580"/>
      <c r="G609" s="581"/>
      <c r="H609" s="669" t="str">
        <f>IFERROR(INDEX('3 - Land Summary'!$G$21:$G$120,(MATCH(C609,'3 - Land Summary'!$C$21:$C$120,0))),"")</f>
        <v/>
      </c>
      <c r="I609" s="669" t="str">
        <f>IFERROR(INDEX('3 - Land Summary'!$I$21:$I$120,(MATCH(C609,'3 - Land Summary'!$C$21:$C$120,0))),"")</f>
        <v/>
      </c>
      <c r="J609" s="669" t="str">
        <f t="shared" si="28"/>
        <v/>
      </c>
      <c r="K609" s="670" t="str">
        <f t="shared" si="30"/>
        <v/>
      </c>
      <c r="L609" s="579"/>
      <c r="M609" s="579"/>
      <c r="N609" s="632"/>
      <c r="O609" s="582" t="str">
        <f>IFERROR(VLOOKUP(D609,'Species List'!$D$10:$E$46,2,FALSE)*J609,"")</f>
        <v/>
      </c>
      <c r="P609" s="583" t="str">
        <f>IFERROR(VLOOKUP(D609,'Species List'!$D$51:$E$89,2,FALSE)*J609,"")</f>
        <v/>
      </c>
      <c r="Q609" s="583" t="str">
        <f>IFERROR(VLOOKUP(D609,'Species List'!$D$95:$E$102,2,FALSE)*J609,"")</f>
        <v/>
      </c>
      <c r="R609" s="583" t="str">
        <f>IFERROR(VLOOKUP(D609,'Species List'!$I$10:$J$11,2,FALSE)*J609,"")</f>
        <v/>
      </c>
      <c r="S609" s="584" t="str">
        <f>IFERROR(VLOOKUP(D609,'Species List'!$I$16:$J$61,2,FALSE)*J609,"")</f>
        <v/>
      </c>
      <c r="T609" s="584" t="str">
        <f>IFERROR(VLOOKUP(D609,'Species List'!$I$66:$J$66,2,FALSE)*J609,"")</f>
        <v/>
      </c>
      <c r="U609" s="584" t="str">
        <f>IFERROR(VLOOKUP(D609,'Species List'!$I$71:$J$82,2,FALSE)*J609,"")</f>
        <v/>
      </c>
      <c r="V609" s="585">
        <f t="shared" si="29"/>
        <v>0</v>
      </c>
      <c r="W609" s="534"/>
      <c r="X609" s="534"/>
      <c r="Y609" s="534"/>
      <c r="Z609" s="534"/>
      <c r="AA609" s="534"/>
      <c r="AB609" s="534"/>
      <c r="AC609" s="659" t="str">
        <f>IFERROR(INDEX('3 - Land Summary'!$B$21:$B$120,(MATCH(AD609,'3 - Land Summary'!$C$21:$C$120,0))),"")</f>
        <v/>
      </c>
      <c r="AD609" s="629"/>
      <c r="AE609" s="586"/>
      <c r="AF609" s="587"/>
      <c r="AG609" s="586"/>
    </row>
    <row r="610" spans="2:33" ht="30" customHeight="1" x14ac:dyDescent="0.2">
      <c r="B610" s="668" t="str">
        <f>IFERROR(INDEX('3 - Land Summary'!$B$21:$B$120,(MATCH('4 - Species Breakdown'!$V610,'3 - Land Summary'!$C$21:$C$120,0))),"")</f>
        <v/>
      </c>
      <c r="C610" s="632"/>
      <c r="D610" s="579"/>
      <c r="E610" s="676" t="str">
        <f>IF(OR(COUNTIF('Look Up Data'!$D$149:$D$203,D610),COUNTIF('Look Up Data'!$D$149:$D$203,AE610)),"YES","NO")</f>
        <v>NO</v>
      </c>
      <c r="F610" s="580"/>
      <c r="G610" s="581"/>
      <c r="H610" s="669" t="str">
        <f>IFERROR(INDEX('3 - Land Summary'!$G$21:$G$120,(MATCH(C610,'3 - Land Summary'!$C$21:$C$120,0))),"")</f>
        <v/>
      </c>
      <c r="I610" s="669" t="str">
        <f>IFERROR(INDEX('3 - Land Summary'!$I$21:$I$120,(MATCH(C610,'3 - Land Summary'!$C$21:$C$120,0))),"")</f>
        <v/>
      </c>
      <c r="J610" s="669" t="str">
        <f t="shared" si="28"/>
        <v/>
      </c>
      <c r="K610" s="670" t="str">
        <f t="shared" si="30"/>
        <v/>
      </c>
      <c r="L610" s="579"/>
      <c r="M610" s="579"/>
      <c r="N610" s="632"/>
      <c r="O610" s="582" t="str">
        <f>IFERROR(VLOOKUP(D610,'Species List'!$D$10:$E$46,2,FALSE)*J610,"")</f>
        <v/>
      </c>
      <c r="P610" s="583" t="str">
        <f>IFERROR(VLOOKUP(D610,'Species List'!$D$51:$E$89,2,FALSE)*J610,"")</f>
        <v/>
      </c>
      <c r="Q610" s="583" t="str">
        <f>IFERROR(VLOOKUP(D610,'Species List'!$D$95:$E$102,2,FALSE)*J610,"")</f>
        <v/>
      </c>
      <c r="R610" s="583" t="str">
        <f>IFERROR(VLOOKUP(D610,'Species List'!$I$10:$J$11,2,FALSE)*J610,"")</f>
        <v/>
      </c>
      <c r="S610" s="584" t="str">
        <f>IFERROR(VLOOKUP(D610,'Species List'!$I$16:$J$61,2,FALSE)*J610,"")</f>
        <v/>
      </c>
      <c r="T610" s="584" t="str">
        <f>IFERROR(VLOOKUP(D610,'Species List'!$I$66:$J$66,2,FALSE)*J610,"")</f>
        <v/>
      </c>
      <c r="U610" s="584" t="str">
        <f>IFERROR(VLOOKUP(D610,'Species List'!$I$71:$J$82,2,FALSE)*J610,"")</f>
        <v/>
      </c>
      <c r="V610" s="585">
        <f t="shared" si="29"/>
        <v>0</v>
      </c>
      <c r="W610" s="534"/>
      <c r="X610" s="534"/>
      <c r="Y610" s="534"/>
      <c r="Z610" s="534"/>
      <c r="AA610" s="534"/>
      <c r="AB610" s="534"/>
      <c r="AC610" s="659" t="str">
        <f>IFERROR(INDEX('3 - Land Summary'!$B$21:$B$120,(MATCH(AD610,'3 - Land Summary'!$C$21:$C$120,0))),"")</f>
        <v/>
      </c>
      <c r="AD610" s="629"/>
      <c r="AE610" s="586"/>
      <c r="AF610" s="587"/>
      <c r="AG610" s="586"/>
    </row>
    <row r="611" spans="2:33" ht="30" customHeight="1" x14ac:dyDescent="0.2">
      <c r="B611" s="668" t="str">
        <f>IFERROR(INDEX('3 - Land Summary'!$B$21:$B$120,(MATCH('4 - Species Breakdown'!$V611,'3 - Land Summary'!$C$21:$C$120,0))),"")</f>
        <v/>
      </c>
      <c r="C611" s="632"/>
      <c r="D611" s="579"/>
      <c r="E611" s="676" t="str">
        <f>IF(OR(COUNTIF('Look Up Data'!$D$149:$D$203,D611),COUNTIF('Look Up Data'!$D$149:$D$203,AE611)),"YES","NO")</f>
        <v>NO</v>
      </c>
      <c r="F611" s="580"/>
      <c r="G611" s="581"/>
      <c r="H611" s="669" t="str">
        <f>IFERROR(INDEX('3 - Land Summary'!$G$21:$G$120,(MATCH(C611,'3 - Land Summary'!$C$21:$C$120,0))),"")</f>
        <v/>
      </c>
      <c r="I611" s="669" t="str">
        <f>IFERROR(INDEX('3 - Land Summary'!$I$21:$I$120,(MATCH(C611,'3 - Land Summary'!$C$21:$C$120,0))),"")</f>
        <v/>
      </c>
      <c r="J611" s="669" t="str">
        <f t="shared" si="28"/>
        <v/>
      </c>
      <c r="K611" s="670" t="str">
        <f t="shared" si="30"/>
        <v/>
      </c>
      <c r="L611" s="579"/>
      <c r="M611" s="579"/>
      <c r="N611" s="632"/>
      <c r="O611" s="582" t="str">
        <f>IFERROR(VLOOKUP(D611,'Species List'!$D$10:$E$46,2,FALSE)*J611,"")</f>
        <v/>
      </c>
      <c r="P611" s="583" t="str">
        <f>IFERROR(VLOOKUP(D611,'Species List'!$D$51:$E$89,2,FALSE)*J611,"")</f>
        <v/>
      </c>
      <c r="Q611" s="583" t="str">
        <f>IFERROR(VLOOKUP(D611,'Species List'!$D$95:$E$102,2,FALSE)*J611,"")</f>
        <v/>
      </c>
      <c r="R611" s="583" t="str">
        <f>IFERROR(VLOOKUP(D611,'Species List'!$I$10:$J$11,2,FALSE)*J611,"")</f>
        <v/>
      </c>
      <c r="S611" s="584" t="str">
        <f>IFERROR(VLOOKUP(D611,'Species List'!$I$16:$J$61,2,FALSE)*J611,"")</f>
        <v/>
      </c>
      <c r="T611" s="584" t="str">
        <f>IFERROR(VLOOKUP(D611,'Species List'!$I$66:$J$66,2,FALSE)*J611,"")</f>
        <v/>
      </c>
      <c r="U611" s="584" t="str">
        <f>IFERROR(VLOOKUP(D611,'Species List'!$I$71:$J$82,2,FALSE)*J611,"")</f>
        <v/>
      </c>
      <c r="V611" s="585">
        <f t="shared" si="29"/>
        <v>0</v>
      </c>
      <c r="W611" s="534"/>
      <c r="X611" s="534"/>
      <c r="Y611" s="534"/>
      <c r="Z611" s="534"/>
      <c r="AA611" s="534"/>
      <c r="AB611" s="534"/>
      <c r="AC611" s="659" t="str">
        <f>IFERROR(INDEX('3 - Land Summary'!$B$21:$B$120,(MATCH(AD611,'3 - Land Summary'!$C$21:$C$120,0))),"")</f>
        <v/>
      </c>
      <c r="AD611" s="629"/>
      <c r="AE611" s="586"/>
      <c r="AF611" s="587"/>
      <c r="AG611" s="586"/>
    </row>
    <row r="612" spans="2:33" ht="30" customHeight="1" x14ac:dyDescent="0.2">
      <c r="B612" s="668" t="str">
        <f>IFERROR(INDEX('3 - Land Summary'!$B$21:$B$120,(MATCH('4 - Species Breakdown'!$V612,'3 - Land Summary'!$C$21:$C$120,0))),"")</f>
        <v/>
      </c>
      <c r="C612" s="632"/>
      <c r="D612" s="579"/>
      <c r="E612" s="676" t="str">
        <f>IF(OR(COUNTIF('Look Up Data'!$D$149:$D$203,D612),COUNTIF('Look Up Data'!$D$149:$D$203,AE612)),"YES","NO")</f>
        <v>NO</v>
      </c>
      <c r="F612" s="580"/>
      <c r="G612" s="581"/>
      <c r="H612" s="669" t="str">
        <f>IFERROR(INDEX('3 - Land Summary'!$G$21:$G$120,(MATCH(C612,'3 - Land Summary'!$C$21:$C$120,0))),"")</f>
        <v/>
      </c>
      <c r="I612" s="669" t="str">
        <f>IFERROR(INDEX('3 - Land Summary'!$I$21:$I$120,(MATCH(C612,'3 - Land Summary'!$C$21:$C$120,0))),"")</f>
        <v/>
      </c>
      <c r="J612" s="669" t="str">
        <f t="shared" si="28"/>
        <v/>
      </c>
      <c r="K612" s="670" t="str">
        <f t="shared" si="30"/>
        <v/>
      </c>
      <c r="L612" s="579"/>
      <c r="M612" s="579"/>
      <c r="N612" s="632"/>
      <c r="O612" s="582" t="str">
        <f>IFERROR(VLOOKUP(D612,'Species List'!$D$10:$E$46,2,FALSE)*J612,"")</f>
        <v/>
      </c>
      <c r="P612" s="583" t="str">
        <f>IFERROR(VLOOKUP(D612,'Species List'!$D$51:$E$89,2,FALSE)*J612,"")</f>
        <v/>
      </c>
      <c r="Q612" s="583" t="str">
        <f>IFERROR(VLOOKUP(D612,'Species List'!$D$95:$E$102,2,FALSE)*J612,"")</f>
        <v/>
      </c>
      <c r="R612" s="583" t="str">
        <f>IFERROR(VLOOKUP(D612,'Species List'!$I$10:$J$11,2,FALSE)*J612,"")</f>
        <v/>
      </c>
      <c r="S612" s="584" t="str">
        <f>IFERROR(VLOOKUP(D612,'Species List'!$I$16:$J$61,2,FALSE)*J612,"")</f>
        <v/>
      </c>
      <c r="T612" s="584" t="str">
        <f>IFERROR(VLOOKUP(D612,'Species List'!$I$66:$J$66,2,FALSE)*J612,"")</f>
        <v/>
      </c>
      <c r="U612" s="584" t="str">
        <f>IFERROR(VLOOKUP(D612,'Species List'!$I$71:$J$82,2,FALSE)*J612,"")</f>
        <v/>
      </c>
      <c r="V612" s="585">
        <f t="shared" si="29"/>
        <v>0</v>
      </c>
      <c r="W612" s="534"/>
      <c r="X612" s="534"/>
      <c r="Y612" s="534"/>
      <c r="Z612" s="534"/>
      <c r="AA612" s="534"/>
      <c r="AB612" s="534"/>
      <c r="AC612" s="659" t="str">
        <f>IFERROR(INDEX('3 - Land Summary'!$B$21:$B$120,(MATCH(AD612,'3 - Land Summary'!$C$21:$C$120,0))),"")</f>
        <v/>
      </c>
      <c r="AD612" s="629"/>
      <c r="AE612" s="586"/>
      <c r="AF612" s="587"/>
      <c r="AG612" s="586"/>
    </row>
    <row r="613" spans="2:33" ht="30" customHeight="1" x14ac:dyDescent="0.2">
      <c r="B613" s="668" t="str">
        <f>IFERROR(INDEX('3 - Land Summary'!$B$21:$B$120,(MATCH('4 - Species Breakdown'!$V613,'3 - Land Summary'!$C$21:$C$120,0))),"")</f>
        <v/>
      </c>
      <c r="C613" s="632"/>
      <c r="D613" s="579"/>
      <c r="E613" s="676" t="str">
        <f>IF(OR(COUNTIF('Look Up Data'!$D$149:$D$203,D613),COUNTIF('Look Up Data'!$D$149:$D$203,AE613)),"YES","NO")</f>
        <v>NO</v>
      </c>
      <c r="F613" s="580"/>
      <c r="G613" s="581"/>
      <c r="H613" s="669" t="str">
        <f>IFERROR(INDEX('3 - Land Summary'!$G$21:$G$120,(MATCH(C613,'3 - Land Summary'!$C$21:$C$120,0))),"")</f>
        <v/>
      </c>
      <c r="I613" s="669" t="str">
        <f>IFERROR(INDEX('3 - Land Summary'!$I$21:$I$120,(MATCH(C613,'3 - Land Summary'!$C$21:$C$120,0))),"")</f>
        <v/>
      </c>
      <c r="J613" s="669" t="str">
        <f t="shared" si="28"/>
        <v/>
      </c>
      <c r="K613" s="670" t="str">
        <f t="shared" si="30"/>
        <v/>
      </c>
      <c r="L613" s="579"/>
      <c r="M613" s="579"/>
      <c r="N613" s="632"/>
      <c r="O613" s="582" t="str">
        <f>IFERROR(VLOOKUP(D613,'Species List'!$D$10:$E$46,2,FALSE)*J613,"")</f>
        <v/>
      </c>
      <c r="P613" s="583" t="str">
        <f>IFERROR(VLOOKUP(D613,'Species List'!$D$51:$E$89,2,FALSE)*J613,"")</f>
        <v/>
      </c>
      <c r="Q613" s="583" t="str">
        <f>IFERROR(VLOOKUP(D613,'Species List'!$D$95:$E$102,2,FALSE)*J613,"")</f>
        <v/>
      </c>
      <c r="R613" s="583" t="str">
        <f>IFERROR(VLOOKUP(D613,'Species List'!$I$10:$J$11,2,FALSE)*J613,"")</f>
        <v/>
      </c>
      <c r="S613" s="584" t="str">
        <f>IFERROR(VLOOKUP(D613,'Species List'!$I$16:$J$61,2,FALSE)*J613,"")</f>
        <v/>
      </c>
      <c r="T613" s="584" t="str">
        <f>IFERROR(VLOOKUP(D613,'Species List'!$I$66:$J$66,2,FALSE)*J613,"")</f>
        <v/>
      </c>
      <c r="U613" s="584" t="str">
        <f>IFERROR(VLOOKUP(D613,'Species List'!$I$71:$J$82,2,FALSE)*J613,"")</f>
        <v/>
      </c>
      <c r="V613" s="585">
        <f t="shared" si="29"/>
        <v>0</v>
      </c>
      <c r="W613" s="534"/>
      <c r="X613" s="534"/>
      <c r="Y613" s="534"/>
      <c r="Z613" s="534"/>
      <c r="AA613" s="534"/>
      <c r="AB613" s="534"/>
      <c r="AC613" s="659" t="str">
        <f>IFERROR(INDEX('3 - Land Summary'!$B$21:$B$120,(MATCH(AD613,'3 - Land Summary'!$C$21:$C$120,0))),"")</f>
        <v/>
      </c>
      <c r="AD613" s="629"/>
      <c r="AE613" s="586"/>
      <c r="AF613" s="587"/>
      <c r="AG613" s="586"/>
    </row>
    <row r="614" spans="2:33" ht="30" customHeight="1" x14ac:dyDescent="0.2">
      <c r="B614" s="668" t="str">
        <f>IFERROR(INDEX('3 - Land Summary'!$B$21:$B$120,(MATCH('4 - Species Breakdown'!$V614,'3 - Land Summary'!$C$21:$C$120,0))),"")</f>
        <v/>
      </c>
      <c r="C614" s="632"/>
      <c r="D614" s="579"/>
      <c r="E614" s="676" t="str">
        <f>IF(OR(COUNTIF('Look Up Data'!$D$149:$D$203,D614),COUNTIF('Look Up Data'!$D$149:$D$203,AE614)),"YES","NO")</f>
        <v>NO</v>
      </c>
      <c r="F614" s="580"/>
      <c r="G614" s="581"/>
      <c r="H614" s="669" t="str">
        <f>IFERROR(INDEX('3 - Land Summary'!$G$21:$G$120,(MATCH(C614,'3 - Land Summary'!$C$21:$C$120,0))),"")</f>
        <v/>
      </c>
      <c r="I614" s="669" t="str">
        <f>IFERROR(INDEX('3 - Land Summary'!$I$21:$I$120,(MATCH(C614,'3 - Land Summary'!$C$21:$C$120,0))),"")</f>
        <v/>
      </c>
      <c r="J614" s="669" t="str">
        <f t="shared" si="28"/>
        <v/>
      </c>
      <c r="K614" s="670" t="str">
        <f t="shared" si="30"/>
        <v/>
      </c>
      <c r="L614" s="579"/>
      <c r="M614" s="579"/>
      <c r="N614" s="632"/>
      <c r="O614" s="582" t="str">
        <f>IFERROR(VLOOKUP(D614,'Species List'!$D$10:$E$46,2,FALSE)*J614,"")</f>
        <v/>
      </c>
      <c r="P614" s="583" t="str">
        <f>IFERROR(VLOOKUP(D614,'Species List'!$D$51:$E$89,2,FALSE)*J614,"")</f>
        <v/>
      </c>
      <c r="Q614" s="583" t="str">
        <f>IFERROR(VLOOKUP(D614,'Species List'!$D$95:$E$102,2,FALSE)*J614,"")</f>
        <v/>
      </c>
      <c r="R614" s="583" t="str">
        <f>IFERROR(VLOOKUP(D614,'Species List'!$I$10:$J$11,2,FALSE)*J614,"")</f>
        <v/>
      </c>
      <c r="S614" s="584" t="str">
        <f>IFERROR(VLOOKUP(D614,'Species List'!$I$16:$J$61,2,FALSE)*J614,"")</f>
        <v/>
      </c>
      <c r="T614" s="584" t="str">
        <f>IFERROR(VLOOKUP(D614,'Species List'!$I$66:$J$66,2,FALSE)*J614,"")</f>
        <v/>
      </c>
      <c r="U614" s="584" t="str">
        <f>IFERROR(VLOOKUP(D614,'Species List'!$I$71:$J$82,2,FALSE)*J614,"")</f>
        <v/>
      </c>
      <c r="V614" s="585">
        <f t="shared" si="29"/>
        <v>0</v>
      </c>
      <c r="W614" s="534"/>
      <c r="X614" s="534"/>
      <c r="Y614" s="534"/>
      <c r="Z614" s="534"/>
      <c r="AA614" s="534"/>
      <c r="AB614" s="534"/>
      <c r="AC614" s="659" t="str">
        <f>IFERROR(INDEX('3 - Land Summary'!$B$21:$B$120,(MATCH(AD614,'3 - Land Summary'!$C$21:$C$120,0))),"")</f>
        <v/>
      </c>
      <c r="AD614" s="629"/>
      <c r="AE614" s="586"/>
      <c r="AF614" s="587"/>
      <c r="AG614" s="586"/>
    </row>
    <row r="615" spans="2:33" ht="30" customHeight="1" x14ac:dyDescent="0.2">
      <c r="B615" s="668" t="str">
        <f>IFERROR(INDEX('3 - Land Summary'!$B$21:$B$120,(MATCH('4 - Species Breakdown'!$V615,'3 - Land Summary'!$C$21:$C$120,0))),"")</f>
        <v/>
      </c>
      <c r="C615" s="632"/>
      <c r="D615" s="579"/>
      <c r="E615" s="676" t="str">
        <f>IF(OR(COUNTIF('Look Up Data'!$D$149:$D$203,D615),COUNTIF('Look Up Data'!$D$149:$D$203,AE615)),"YES","NO")</f>
        <v>NO</v>
      </c>
      <c r="F615" s="580"/>
      <c r="G615" s="581"/>
      <c r="H615" s="669" t="str">
        <f>IFERROR(INDEX('3 - Land Summary'!$G$21:$G$120,(MATCH(C615,'3 - Land Summary'!$C$21:$C$120,0))),"")</f>
        <v/>
      </c>
      <c r="I615" s="669" t="str">
        <f>IFERROR(INDEX('3 - Land Summary'!$I$21:$I$120,(MATCH(C615,'3 - Land Summary'!$C$21:$C$120,0))),"")</f>
        <v/>
      </c>
      <c r="J615" s="669" t="str">
        <f t="shared" si="28"/>
        <v/>
      </c>
      <c r="K615" s="670" t="str">
        <f t="shared" si="30"/>
        <v/>
      </c>
      <c r="L615" s="579"/>
      <c r="M615" s="579"/>
      <c r="N615" s="632"/>
      <c r="O615" s="582" t="str">
        <f>IFERROR(VLOOKUP(D615,'Species List'!$D$10:$E$46,2,FALSE)*J615,"")</f>
        <v/>
      </c>
      <c r="P615" s="583" t="str">
        <f>IFERROR(VLOOKUP(D615,'Species List'!$D$51:$E$89,2,FALSE)*J615,"")</f>
        <v/>
      </c>
      <c r="Q615" s="583" t="str">
        <f>IFERROR(VLOOKUP(D615,'Species List'!$D$95:$E$102,2,FALSE)*J615,"")</f>
        <v/>
      </c>
      <c r="R615" s="583" t="str">
        <f>IFERROR(VLOOKUP(D615,'Species List'!$I$10:$J$11,2,FALSE)*J615,"")</f>
        <v/>
      </c>
      <c r="S615" s="584" t="str">
        <f>IFERROR(VLOOKUP(D615,'Species List'!$I$16:$J$61,2,FALSE)*J615,"")</f>
        <v/>
      </c>
      <c r="T615" s="584" t="str">
        <f>IFERROR(VLOOKUP(D615,'Species List'!$I$66:$J$66,2,FALSE)*J615,"")</f>
        <v/>
      </c>
      <c r="U615" s="584" t="str">
        <f>IFERROR(VLOOKUP(D615,'Species List'!$I$71:$J$82,2,FALSE)*J615,"")</f>
        <v/>
      </c>
      <c r="V615" s="585">
        <f t="shared" si="29"/>
        <v>0</v>
      </c>
      <c r="W615" s="534"/>
      <c r="X615" s="534"/>
      <c r="Y615" s="534"/>
      <c r="Z615" s="534"/>
      <c r="AA615" s="534"/>
      <c r="AB615" s="534"/>
      <c r="AC615" s="659" t="str">
        <f>IFERROR(INDEX('3 - Land Summary'!$B$21:$B$120,(MATCH(AD615,'3 - Land Summary'!$C$21:$C$120,0))),"")</f>
        <v/>
      </c>
      <c r="AD615" s="629"/>
      <c r="AE615" s="586"/>
      <c r="AF615" s="587"/>
      <c r="AG615" s="586"/>
    </row>
    <row r="616" spans="2:33" ht="30" customHeight="1" x14ac:dyDescent="0.2">
      <c r="B616" s="668" t="str">
        <f>IFERROR(INDEX('3 - Land Summary'!$B$21:$B$120,(MATCH('4 - Species Breakdown'!$V616,'3 - Land Summary'!$C$21:$C$120,0))),"")</f>
        <v/>
      </c>
      <c r="C616" s="632"/>
      <c r="D616" s="579"/>
      <c r="E616" s="676" t="str">
        <f>IF(OR(COUNTIF('Look Up Data'!$D$149:$D$203,D616),COUNTIF('Look Up Data'!$D$149:$D$203,AE616)),"YES","NO")</f>
        <v>NO</v>
      </c>
      <c r="F616" s="580"/>
      <c r="G616" s="581"/>
      <c r="H616" s="669" t="str">
        <f>IFERROR(INDEX('3 - Land Summary'!$G$21:$G$120,(MATCH(C616,'3 - Land Summary'!$C$21:$C$120,0))),"")</f>
        <v/>
      </c>
      <c r="I616" s="669" t="str">
        <f>IFERROR(INDEX('3 - Land Summary'!$I$21:$I$120,(MATCH(C616,'3 - Land Summary'!$C$21:$C$120,0))),"")</f>
        <v/>
      </c>
      <c r="J616" s="669" t="str">
        <f t="shared" si="28"/>
        <v/>
      </c>
      <c r="K616" s="670" t="str">
        <f t="shared" si="30"/>
        <v/>
      </c>
      <c r="L616" s="579"/>
      <c r="M616" s="579"/>
      <c r="N616" s="632"/>
      <c r="O616" s="582" t="str">
        <f>IFERROR(VLOOKUP(D616,'Species List'!$D$10:$E$46,2,FALSE)*J616,"")</f>
        <v/>
      </c>
      <c r="P616" s="583" t="str">
        <f>IFERROR(VLOOKUP(D616,'Species List'!$D$51:$E$89,2,FALSE)*J616,"")</f>
        <v/>
      </c>
      <c r="Q616" s="583" t="str">
        <f>IFERROR(VLOOKUP(D616,'Species List'!$D$95:$E$102,2,FALSE)*J616,"")</f>
        <v/>
      </c>
      <c r="R616" s="583" t="str">
        <f>IFERROR(VLOOKUP(D616,'Species List'!$I$10:$J$11,2,FALSE)*J616,"")</f>
        <v/>
      </c>
      <c r="S616" s="584" t="str">
        <f>IFERROR(VLOOKUP(D616,'Species List'!$I$16:$J$61,2,FALSE)*J616,"")</f>
        <v/>
      </c>
      <c r="T616" s="584" t="str">
        <f>IFERROR(VLOOKUP(D616,'Species List'!$I$66:$J$66,2,FALSE)*J616,"")</f>
        <v/>
      </c>
      <c r="U616" s="584" t="str">
        <f>IFERROR(VLOOKUP(D616,'Species List'!$I$71:$J$82,2,FALSE)*J616,"")</f>
        <v/>
      </c>
      <c r="V616" s="585">
        <f t="shared" si="29"/>
        <v>0</v>
      </c>
      <c r="W616" s="534"/>
      <c r="X616" s="534"/>
      <c r="Y616" s="534"/>
      <c r="Z616" s="534"/>
      <c r="AA616" s="534"/>
      <c r="AB616" s="534"/>
      <c r="AC616" s="659" t="str">
        <f>IFERROR(INDEX('3 - Land Summary'!$B$21:$B$120,(MATCH(AD616,'3 - Land Summary'!$C$21:$C$120,0))),"")</f>
        <v/>
      </c>
      <c r="AD616" s="629"/>
      <c r="AE616" s="586"/>
      <c r="AF616" s="587"/>
      <c r="AG616" s="586"/>
    </row>
    <row r="617" spans="2:33" ht="30" customHeight="1" x14ac:dyDescent="0.2">
      <c r="B617" s="668" t="str">
        <f>IFERROR(INDEX('3 - Land Summary'!$B$21:$B$120,(MATCH('4 - Species Breakdown'!$V617,'3 - Land Summary'!$C$21:$C$120,0))),"")</f>
        <v/>
      </c>
      <c r="C617" s="632"/>
      <c r="D617" s="579"/>
      <c r="E617" s="676" t="str">
        <f>IF(OR(COUNTIF('Look Up Data'!$D$149:$D$203,D617),COUNTIF('Look Up Data'!$D$149:$D$203,AE617)),"YES","NO")</f>
        <v>NO</v>
      </c>
      <c r="F617" s="580"/>
      <c r="G617" s="581"/>
      <c r="H617" s="669" t="str">
        <f>IFERROR(INDEX('3 - Land Summary'!$G$21:$G$120,(MATCH(C617,'3 - Land Summary'!$C$21:$C$120,0))),"")</f>
        <v/>
      </c>
      <c r="I617" s="669" t="str">
        <f>IFERROR(INDEX('3 - Land Summary'!$I$21:$I$120,(MATCH(C617,'3 - Land Summary'!$C$21:$C$120,0))),"")</f>
        <v/>
      </c>
      <c r="J617" s="669" t="str">
        <f t="shared" si="28"/>
        <v/>
      </c>
      <c r="K617" s="670" t="str">
        <f t="shared" si="30"/>
        <v/>
      </c>
      <c r="L617" s="579"/>
      <c r="M617" s="579"/>
      <c r="N617" s="632"/>
      <c r="O617" s="582" t="str">
        <f>IFERROR(VLOOKUP(D617,'Species List'!$D$10:$E$46,2,FALSE)*J617,"")</f>
        <v/>
      </c>
      <c r="P617" s="583" t="str">
        <f>IFERROR(VLOOKUP(D617,'Species List'!$D$51:$E$89,2,FALSE)*J617,"")</f>
        <v/>
      </c>
      <c r="Q617" s="583" t="str">
        <f>IFERROR(VLOOKUP(D617,'Species List'!$D$95:$E$102,2,FALSE)*J617,"")</f>
        <v/>
      </c>
      <c r="R617" s="583" t="str">
        <f>IFERROR(VLOOKUP(D617,'Species List'!$I$10:$J$11,2,FALSE)*J617,"")</f>
        <v/>
      </c>
      <c r="S617" s="584" t="str">
        <f>IFERROR(VLOOKUP(D617,'Species List'!$I$16:$J$61,2,FALSE)*J617,"")</f>
        <v/>
      </c>
      <c r="T617" s="584" t="str">
        <f>IFERROR(VLOOKUP(D617,'Species List'!$I$66:$J$66,2,FALSE)*J617,"")</f>
        <v/>
      </c>
      <c r="U617" s="584" t="str">
        <f>IFERROR(VLOOKUP(D617,'Species List'!$I$71:$J$82,2,FALSE)*J617,"")</f>
        <v/>
      </c>
      <c r="V617" s="585">
        <f t="shared" si="29"/>
        <v>0</v>
      </c>
      <c r="W617" s="534"/>
      <c r="X617" s="534"/>
      <c r="Y617" s="534"/>
      <c r="Z617" s="534"/>
      <c r="AA617" s="534"/>
      <c r="AB617" s="534"/>
      <c r="AC617" s="659" t="str">
        <f>IFERROR(INDEX('3 - Land Summary'!$B$21:$B$120,(MATCH(AD617,'3 - Land Summary'!$C$21:$C$120,0))),"")</f>
        <v/>
      </c>
      <c r="AD617" s="629"/>
      <c r="AE617" s="586"/>
      <c r="AF617" s="587"/>
      <c r="AG617" s="586"/>
    </row>
    <row r="618" spans="2:33" ht="30" customHeight="1" x14ac:dyDescent="0.2">
      <c r="B618" s="668" t="str">
        <f>IFERROR(INDEX('3 - Land Summary'!$B$21:$B$120,(MATCH('4 - Species Breakdown'!$V618,'3 - Land Summary'!$C$21:$C$120,0))),"")</f>
        <v/>
      </c>
      <c r="C618" s="632"/>
      <c r="D618" s="579"/>
      <c r="E618" s="676" t="str">
        <f>IF(OR(COUNTIF('Look Up Data'!$D$149:$D$203,D618),COUNTIF('Look Up Data'!$D$149:$D$203,AE618)),"YES","NO")</f>
        <v>NO</v>
      </c>
      <c r="F618" s="580"/>
      <c r="G618" s="581"/>
      <c r="H618" s="669" t="str">
        <f>IFERROR(INDEX('3 - Land Summary'!$G$21:$G$120,(MATCH(C618,'3 - Land Summary'!$C$21:$C$120,0))),"")</f>
        <v/>
      </c>
      <c r="I618" s="669" t="str">
        <f>IFERROR(INDEX('3 - Land Summary'!$I$21:$I$120,(MATCH(C618,'3 - Land Summary'!$C$21:$C$120,0))),"")</f>
        <v/>
      </c>
      <c r="J618" s="669" t="str">
        <f t="shared" si="28"/>
        <v/>
      </c>
      <c r="K618" s="670" t="str">
        <f t="shared" si="30"/>
        <v/>
      </c>
      <c r="L618" s="579"/>
      <c r="M618" s="579"/>
      <c r="N618" s="632"/>
      <c r="O618" s="582" t="str">
        <f>IFERROR(VLOOKUP(D618,'Species List'!$D$10:$E$46,2,FALSE)*J618,"")</f>
        <v/>
      </c>
      <c r="P618" s="583" t="str">
        <f>IFERROR(VLOOKUP(D618,'Species List'!$D$51:$E$89,2,FALSE)*J618,"")</f>
        <v/>
      </c>
      <c r="Q618" s="583" t="str">
        <f>IFERROR(VLOOKUP(D618,'Species List'!$D$95:$E$102,2,FALSE)*J618,"")</f>
        <v/>
      </c>
      <c r="R618" s="583" t="str">
        <f>IFERROR(VLOOKUP(D618,'Species List'!$I$10:$J$11,2,FALSE)*J618,"")</f>
        <v/>
      </c>
      <c r="S618" s="584" t="str">
        <f>IFERROR(VLOOKUP(D618,'Species List'!$I$16:$J$61,2,FALSE)*J618,"")</f>
        <v/>
      </c>
      <c r="T618" s="584" t="str">
        <f>IFERROR(VLOOKUP(D618,'Species List'!$I$66:$J$66,2,FALSE)*J618,"")</f>
        <v/>
      </c>
      <c r="U618" s="584" t="str">
        <f>IFERROR(VLOOKUP(D618,'Species List'!$I$71:$J$82,2,FALSE)*J618,"")</f>
        <v/>
      </c>
      <c r="V618" s="585">
        <f t="shared" si="29"/>
        <v>0</v>
      </c>
      <c r="W618" s="534"/>
      <c r="X618" s="534"/>
      <c r="Y618" s="534"/>
      <c r="Z618" s="534"/>
      <c r="AA618" s="534"/>
      <c r="AB618" s="534"/>
      <c r="AC618" s="659" t="str">
        <f>IFERROR(INDEX('3 - Land Summary'!$B$21:$B$120,(MATCH(AD618,'3 - Land Summary'!$C$21:$C$120,0))),"")</f>
        <v/>
      </c>
      <c r="AD618" s="629"/>
      <c r="AE618" s="586"/>
      <c r="AF618" s="587"/>
      <c r="AG618" s="586"/>
    </row>
    <row r="619" spans="2:33" ht="30" customHeight="1" x14ac:dyDescent="0.2">
      <c r="B619" s="668" t="str">
        <f>IFERROR(INDEX('3 - Land Summary'!$B$21:$B$120,(MATCH('4 - Species Breakdown'!$V619,'3 - Land Summary'!$C$21:$C$120,0))),"")</f>
        <v/>
      </c>
      <c r="C619" s="632"/>
      <c r="D619" s="579"/>
      <c r="E619" s="676" t="str">
        <f>IF(OR(COUNTIF('Look Up Data'!$D$149:$D$203,D619),COUNTIF('Look Up Data'!$D$149:$D$203,AE619)),"YES","NO")</f>
        <v>NO</v>
      </c>
      <c r="F619" s="580"/>
      <c r="G619" s="581"/>
      <c r="H619" s="669" t="str">
        <f>IFERROR(INDEX('3 - Land Summary'!$G$21:$G$120,(MATCH(C619,'3 - Land Summary'!$C$21:$C$120,0))),"")</f>
        <v/>
      </c>
      <c r="I619" s="669" t="str">
        <f>IFERROR(INDEX('3 - Land Summary'!$I$21:$I$120,(MATCH(C619,'3 - Land Summary'!$C$21:$C$120,0))),"")</f>
        <v/>
      </c>
      <c r="J619" s="669" t="str">
        <f t="shared" si="28"/>
        <v/>
      </c>
      <c r="K619" s="670" t="str">
        <f t="shared" si="30"/>
        <v/>
      </c>
      <c r="L619" s="579"/>
      <c r="M619" s="579"/>
      <c r="N619" s="632"/>
      <c r="O619" s="582" t="str">
        <f>IFERROR(VLOOKUP(D619,'Species List'!$D$10:$E$46,2,FALSE)*J619,"")</f>
        <v/>
      </c>
      <c r="P619" s="583" t="str">
        <f>IFERROR(VLOOKUP(D619,'Species List'!$D$51:$E$89,2,FALSE)*J619,"")</f>
        <v/>
      </c>
      <c r="Q619" s="583" t="str">
        <f>IFERROR(VLOOKUP(D619,'Species List'!$D$95:$E$102,2,FALSE)*J619,"")</f>
        <v/>
      </c>
      <c r="R619" s="583" t="str">
        <f>IFERROR(VLOOKUP(D619,'Species List'!$I$10:$J$11,2,FALSE)*J619,"")</f>
        <v/>
      </c>
      <c r="S619" s="584" t="str">
        <f>IFERROR(VLOOKUP(D619,'Species List'!$I$16:$J$61,2,FALSE)*J619,"")</f>
        <v/>
      </c>
      <c r="T619" s="584" t="str">
        <f>IFERROR(VLOOKUP(D619,'Species List'!$I$66:$J$66,2,FALSE)*J619,"")</f>
        <v/>
      </c>
      <c r="U619" s="584" t="str">
        <f>IFERROR(VLOOKUP(D619,'Species List'!$I$71:$J$82,2,FALSE)*J619,"")</f>
        <v/>
      </c>
      <c r="V619" s="585">
        <f t="shared" si="29"/>
        <v>0</v>
      </c>
      <c r="W619" s="534"/>
      <c r="X619" s="534"/>
      <c r="Y619" s="534"/>
      <c r="Z619" s="534"/>
      <c r="AA619" s="534"/>
      <c r="AB619" s="534"/>
      <c r="AC619" s="659" t="str">
        <f>IFERROR(INDEX('3 - Land Summary'!$B$21:$B$120,(MATCH(AD619,'3 - Land Summary'!$C$21:$C$120,0))),"")</f>
        <v/>
      </c>
      <c r="AD619" s="629"/>
      <c r="AE619" s="586"/>
      <c r="AF619" s="587"/>
      <c r="AG619" s="586"/>
    </row>
    <row r="620" spans="2:33" ht="30" customHeight="1" x14ac:dyDescent="0.2">
      <c r="B620" s="668" t="str">
        <f>IFERROR(INDEX('3 - Land Summary'!$B$21:$B$120,(MATCH('4 - Species Breakdown'!$V620,'3 - Land Summary'!$C$21:$C$120,0))),"")</f>
        <v/>
      </c>
      <c r="C620" s="632"/>
      <c r="D620" s="579"/>
      <c r="E620" s="676" t="str">
        <f>IF(OR(COUNTIF('Look Up Data'!$D$149:$D$203,D620),COUNTIF('Look Up Data'!$D$149:$D$203,AE620)),"YES","NO")</f>
        <v>NO</v>
      </c>
      <c r="F620" s="580"/>
      <c r="G620" s="581"/>
      <c r="H620" s="669" t="str">
        <f>IFERROR(INDEX('3 - Land Summary'!$G$21:$G$120,(MATCH(C620,'3 - Land Summary'!$C$21:$C$120,0))),"")</f>
        <v/>
      </c>
      <c r="I620" s="669" t="str">
        <f>IFERROR(INDEX('3 - Land Summary'!$I$21:$I$120,(MATCH(C620,'3 - Land Summary'!$C$21:$C$120,0))),"")</f>
        <v/>
      </c>
      <c r="J620" s="669" t="str">
        <f t="shared" si="28"/>
        <v/>
      </c>
      <c r="K620" s="670" t="str">
        <f t="shared" si="30"/>
        <v/>
      </c>
      <c r="L620" s="579"/>
      <c r="M620" s="579"/>
      <c r="N620" s="632"/>
      <c r="O620" s="582" t="str">
        <f>IFERROR(VLOOKUP(D620,'Species List'!$D$10:$E$46,2,FALSE)*J620,"")</f>
        <v/>
      </c>
      <c r="P620" s="583" t="str">
        <f>IFERROR(VLOOKUP(D620,'Species List'!$D$51:$E$89,2,FALSE)*J620,"")</f>
        <v/>
      </c>
      <c r="Q620" s="583" t="str">
        <f>IFERROR(VLOOKUP(D620,'Species List'!$D$95:$E$102,2,FALSE)*J620,"")</f>
        <v/>
      </c>
      <c r="R620" s="583" t="str">
        <f>IFERROR(VLOOKUP(D620,'Species List'!$I$10:$J$11,2,FALSE)*J620,"")</f>
        <v/>
      </c>
      <c r="S620" s="584" t="str">
        <f>IFERROR(VLOOKUP(D620,'Species List'!$I$16:$J$61,2,FALSE)*J620,"")</f>
        <v/>
      </c>
      <c r="T620" s="584" t="str">
        <f>IFERROR(VLOOKUP(D620,'Species List'!$I$66:$J$66,2,FALSE)*J620,"")</f>
        <v/>
      </c>
      <c r="U620" s="584" t="str">
        <f>IFERROR(VLOOKUP(D620,'Species List'!$I$71:$J$82,2,FALSE)*J620,"")</f>
        <v/>
      </c>
      <c r="V620" s="585">
        <f t="shared" si="29"/>
        <v>0</v>
      </c>
      <c r="W620" s="534"/>
      <c r="X620" s="534"/>
      <c r="Y620" s="534"/>
      <c r="Z620" s="534"/>
      <c r="AA620" s="534"/>
      <c r="AB620" s="534"/>
      <c r="AC620" s="659" t="str">
        <f>IFERROR(INDEX('3 - Land Summary'!$B$21:$B$120,(MATCH(AD620,'3 - Land Summary'!$C$21:$C$120,0))),"")</f>
        <v/>
      </c>
      <c r="AD620" s="629"/>
      <c r="AE620" s="586"/>
      <c r="AF620" s="587"/>
      <c r="AG620" s="586"/>
    </row>
    <row r="621" spans="2:33" ht="30" customHeight="1" x14ac:dyDescent="0.2">
      <c r="B621" s="668" t="str">
        <f>IFERROR(INDEX('3 - Land Summary'!$B$21:$B$120,(MATCH('4 - Species Breakdown'!$V621,'3 - Land Summary'!$C$21:$C$120,0))),"")</f>
        <v/>
      </c>
      <c r="C621" s="632"/>
      <c r="D621" s="579"/>
      <c r="E621" s="676" t="str">
        <f>IF(OR(COUNTIF('Look Up Data'!$D$149:$D$203,D621),COUNTIF('Look Up Data'!$D$149:$D$203,AE621)),"YES","NO")</f>
        <v>NO</v>
      </c>
      <c r="F621" s="580"/>
      <c r="G621" s="581"/>
      <c r="H621" s="669" t="str">
        <f>IFERROR(INDEX('3 - Land Summary'!$G$21:$G$120,(MATCH(C621,'3 - Land Summary'!$C$21:$C$120,0))),"")</f>
        <v/>
      </c>
      <c r="I621" s="669" t="str">
        <f>IFERROR(INDEX('3 - Land Summary'!$I$21:$I$120,(MATCH(C621,'3 - Land Summary'!$C$21:$C$120,0))),"")</f>
        <v/>
      </c>
      <c r="J621" s="669" t="str">
        <f t="shared" si="28"/>
        <v/>
      </c>
      <c r="K621" s="670" t="str">
        <f t="shared" si="30"/>
        <v/>
      </c>
      <c r="L621" s="579"/>
      <c r="M621" s="579"/>
      <c r="N621" s="632"/>
      <c r="O621" s="582" t="str">
        <f>IFERROR(VLOOKUP(D621,'Species List'!$D$10:$E$46,2,FALSE)*J621,"")</f>
        <v/>
      </c>
      <c r="P621" s="583" t="str">
        <f>IFERROR(VLOOKUP(D621,'Species List'!$D$51:$E$89,2,FALSE)*J621,"")</f>
        <v/>
      </c>
      <c r="Q621" s="583" t="str">
        <f>IFERROR(VLOOKUP(D621,'Species List'!$D$95:$E$102,2,FALSE)*J621,"")</f>
        <v/>
      </c>
      <c r="R621" s="583" t="str">
        <f>IFERROR(VLOOKUP(D621,'Species List'!$I$10:$J$11,2,FALSE)*J621,"")</f>
        <v/>
      </c>
      <c r="S621" s="584" t="str">
        <f>IFERROR(VLOOKUP(D621,'Species List'!$I$16:$J$61,2,FALSE)*J621,"")</f>
        <v/>
      </c>
      <c r="T621" s="584" t="str">
        <f>IFERROR(VLOOKUP(D621,'Species List'!$I$66:$J$66,2,FALSE)*J621,"")</f>
        <v/>
      </c>
      <c r="U621" s="584" t="str">
        <f>IFERROR(VLOOKUP(D621,'Species List'!$I$71:$J$82,2,FALSE)*J621,"")</f>
        <v/>
      </c>
      <c r="V621" s="585">
        <f t="shared" si="29"/>
        <v>0</v>
      </c>
      <c r="W621" s="534"/>
      <c r="X621" s="534"/>
      <c r="Y621" s="534"/>
      <c r="Z621" s="534"/>
      <c r="AA621" s="534"/>
      <c r="AB621" s="534"/>
      <c r="AC621" s="659" t="str">
        <f>IFERROR(INDEX('3 - Land Summary'!$B$21:$B$120,(MATCH(AD621,'3 - Land Summary'!$C$21:$C$120,0))),"")</f>
        <v/>
      </c>
      <c r="AD621" s="629"/>
      <c r="AE621" s="586"/>
      <c r="AF621" s="587"/>
      <c r="AG621" s="586"/>
    </row>
    <row r="622" spans="2:33" ht="30" customHeight="1" x14ac:dyDescent="0.2">
      <c r="B622" s="668" t="str">
        <f>IFERROR(INDEX('3 - Land Summary'!$B$21:$B$120,(MATCH('4 - Species Breakdown'!$V622,'3 - Land Summary'!$C$21:$C$120,0))),"")</f>
        <v/>
      </c>
      <c r="C622" s="632"/>
      <c r="D622" s="579"/>
      <c r="E622" s="676" t="str">
        <f>IF(OR(COUNTIF('Look Up Data'!$D$149:$D$203,D622),COUNTIF('Look Up Data'!$D$149:$D$203,AE622)),"YES","NO")</f>
        <v>NO</v>
      </c>
      <c r="F622" s="580"/>
      <c r="G622" s="581"/>
      <c r="H622" s="669" t="str">
        <f>IFERROR(INDEX('3 - Land Summary'!$G$21:$G$120,(MATCH(C622,'3 - Land Summary'!$C$21:$C$120,0))),"")</f>
        <v/>
      </c>
      <c r="I622" s="669" t="str">
        <f>IFERROR(INDEX('3 - Land Summary'!$I$21:$I$120,(MATCH(C622,'3 - Land Summary'!$C$21:$C$120,0))),"")</f>
        <v/>
      </c>
      <c r="J622" s="669" t="str">
        <f t="shared" si="28"/>
        <v/>
      </c>
      <c r="K622" s="670" t="str">
        <f t="shared" si="30"/>
        <v/>
      </c>
      <c r="L622" s="579"/>
      <c r="M622" s="579"/>
      <c r="N622" s="632"/>
      <c r="O622" s="582" t="str">
        <f>IFERROR(VLOOKUP(D622,'Species List'!$D$10:$E$46,2,FALSE)*J622,"")</f>
        <v/>
      </c>
      <c r="P622" s="583" t="str">
        <f>IFERROR(VLOOKUP(D622,'Species List'!$D$51:$E$89,2,FALSE)*J622,"")</f>
        <v/>
      </c>
      <c r="Q622" s="583" t="str">
        <f>IFERROR(VLOOKUP(D622,'Species List'!$D$95:$E$102,2,FALSE)*J622,"")</f>
        <v/>
      </c>
      <c r="R622" s="583" t="str">
        <f>IFERROR(VLOOKUP(D622,'Species List'!$I$10:$J$11,2,FALSE)*J622,"")</f>
        <v/>
      </c>
      <c r="S622" s="584" t="str">
        <f>IFERROR(VLOOKUP(D622,'Species List'!$I$16:$J$61,2,FALSE)*J622,"")</f>
        <v/>
      </c>
      <c r="T622" s="584" t="str">
        <f>IFERROR(VLOOKUP(D622,'Species List'!$I$66:$J$66,2,FALSE)*J622,"")</f>
        <v/>
      </c>
      <c r="U622" s="584" t="str">
        <f>IFERROR(VLOOKUP(D622,'Species List'!$I$71:$J$82,2,FALSE)*J622,"")</f>
        <v/>
      </c>
      <c r="V622" s="585">
        <f t="shared" si="29"/>
        <v>0</v>
      </c>
      <c r="W622" s="534"/>
      <c r="X622" s="534"/>
      <c r="Y622" s="534"/>
      <c r="Z622" s="534"/>
      <c r="AA622" s="534"/>
      <c r="AB622" s="534"/>
      <c r="AC622" s="659" t="str">
        <f>IFERROR(INDEX('3 - Land Summary'!$B$21:$B$120,(MATCH(AD622,'3 - Land Summary'!$C$21:$C$120,0))),"")</f>
        <v/>
      </c>
      <c r="AD622" s="629"/>
      <c r="AE622" s="586"/>
      <c r="AF622" s="587"/>
      <c r="AG622" s="586"/>
    </row>
    <row r="623" spans="2:33" ht="30" customHeight="1" x14ac:dyDescent="0.2">
      <c r="B623" s="668" t="str">
        <f>IFERROR(INDEX('3 - Land Summary'!$B$21:$B$120,(MATCH('4 - Species Breakdown'!$V623,'3 - Land Summary'!$C$21:$C$120,0))),"")</f>
        <v/>
      </c>
      <c r="C623" s="632"/>
      <c r="D623" s="579"/>
      <c r="E623" s="676" t="str">
        <f>IF(OR(COUNTIF('Look Up Data'!$D$149:$D$203,D623),COUNTIF('Look Up Data'!$D$149:$D$203,AE623)),"YES","NO")</f>
        <v>NO</v>
      </c>
      <c r="F623" s="580"/>
      <c r="G623" s="581"/>
      <c r="H623" s="669" t="str">
        <f>IFERROR(INDEX('3 - Land Summary'!$G$21:$G$120,(MATCH(C623,'3 - Land Summary'!$C$21:$C$120,0))),"")</f>
        <v/>
      </c>
      <c r="I623" s="669" t="str">
        <f>IFERROR(INDEX('3 - Land Summary'!$I$21:$I$120,(MATCH(C623,'3 - Land Summary'!$C$21:$C$120,0))),"")</f>
        <v/>
      </c>
      <c r="J623" s="669" t="str">
        <f t="shared" si="28"/>
        <v/>
      </c>
      <c r="K623" s="670" t="str">
        <f t="shared" si="30"/>
        <v/>
      </c>
      <c r="L623" s="579"/>
      <c r="M623" s="579"/>
      <c r="N623" s="632"/>
      <c r="O623" s="582" t="str">
        <f>IFERROR(VLOOKUP(D623,'Species List'!$D$10:$E$46,2,FALSE)*J623,"")</f>
        <v/>
      </c>
      <c r="P623" s="583" t="str">
        <f>IFERROR(VLOOKUP(D623,'Species List'!$D$51:$E$89,2,FALSE)*J623,"")</f>
        <v/>
      </c>
      <c r="Q623" s="583" t="str">
        <f>IFERROR(VLOOKUP(D623,'Species List'!$D$95:$E$102,2,FALSE)*J623,"")</f>
        <v/>
      </c>
      <c r="R623" s="583" t="str">
        <f>IFERROR(VLOOKUP(D623,'Species List'!$I$10:$J$11,2,FALSE)*J623,"")</f>
        <v/>
      </c>
      <c r="S623" s="584" t="str">
        <f>IFERROR(VLOOKUP(D623,'Species List'!$I$16:$J$61,2,FALSE)*J623,"")</f>
        <v/>
      </c>
      <c r="T623" s="584" t="str">
        <f>IFERROR(VLOOKUP(D623,'Species List'!$I$66:$J$66,2,FALSE)*J623,"")</f>
        <v/>
      </c>
      <c r="U623" s="584" t="str">
        <f>IFERROR(VLOOKUP(D623,'Species List'!$I$71:$J$82,2,FALSE)*J623,"")</f>
        <v/>
      </c>
      <c r="V623" s="585">
        <f t="shared" si="29"/>
        <v>0</v>
      </c>
      <c r="W623" s="534"/>
      <c r="X623" s="534"/>
      <c r="Y623" s="534"/>
      <c r="Z623" s="534"/>
      <c r="AA623" s="534"/>
      <c r="AB623" s="534"/>
      <c r="AC623" s="659" t="str">
        <f>IFERROR(INDEX('3 - Land Summary'!$B$21:$B$120,(MATCH(AD623,'3 - Land Summary'!$C$21:$C$120,0))),"")</f>
        <v/>
      </c>
      <c r="AD623" s="629"/>
      <c r="AE623" s="586"/>
      <c r="AF623" s="587"/>
      <c r="AG623" s="586"/>
    </row>
    <row r="624" spans="2:33" ht="30" customHeight="1" x14ac:dyDescent="0.2">
      <c r="B624" s="668" t="str">
        <f>IFERROR(INDEX('3 - Land Summary'!$B$21:$B$120,(MATCH('4 - Species Breakdown'!$V624,'3 - Land Summary'!$C$21:$C$120,0))),"")</f>
        <v/>
      </c>
      <c r="C624" s="632"/>
      <c r="D624" s="579"/>
      <c r="E624" s="676" t="str">
        <f>IF(OR(COUNTIF('Look Up Data'!$D$149:$D$203,D624),COUNTIF('Look Up Data'!$D$149:$D$203,AE624)),"YES","NO")</f>
        <v>NO</v>
      </c>
      <c r="F624" s="580"/>
      <c r="G624" s="581"/>
      <c r="H624" s="669" t="str">
        <f>IFERROR(INDEX('3 - Land Summary'!$G$21:$G$120,(MATCH(C624,'3 - Land Summary'!$C$21:$C$120,0))),"")</f>
        <v/>
      </c>
      <c r="I624" s="669" t="str">
        <f>IFERROR(INDEX('3 - Land Summary'!$I$21:$I$120,(MATCH(C624,'3 - Land Summary'!$C$21:$C$120,0))),"")</f>
        <v/>
      </c>
      <c r="J624" s="669" t="str">
        <f t="shared" si="28"/>
        <v/>
      </c>
      <c r="K624" s="670" t="str">
        <f t="shared" si="30"/>
        <v/>
      </c>
      <c r="L624" s="579"/>
      <c r="M624" s="579"/>
      <c r="N624" s="632"/>
      <c r="O624" s="582" t="str">
        <f>IFERROR(VLOOKUP(D624,'Species List'!$D$10:$E$46,2,FALSE)*J624,"")</f>
        <v/>
      </c>
      <c r="P624" s="583" t="str">
        <f>IFERROR(VLOOKUP(D624,'Species List'!$D$51:$E$89,2,FALSE)*J624,"")</f>
        <v/>
      </c>
      <c r="Q624" s="583" t="str">
        <f>IFERROR(VLOOKUP(D624,'Species List'!$D$95:$E$102,2,FALSE)*J624,"")</f>
        <v/>
      </c>
      <c r="R624" s="583" t="str">
        <f>IFERROR(VLOOKUP(D624,'Species List'!$I$10:$J$11,2,FALSE)*J624,"")</f>
        <v/>
      </c>
      <c r="S624" s="584" t="str">
        <f>IFERROR(VLOOKUP(D624,'Species List'!$I$16:$J$61,2,FALSE)*J624,"")</f>
        <v/>
      </c>
      <c r="T624" s="584" t="str">
        <f>IFERROR(VLOOKUP(D624,'Species List'!$I$66:$J$66,2,FALSE)*J624,"")</f>
        <v/>
      </c>
      <c r="U624" s="584" t="str">
        <f>IFERROR(VLOOKUP(D624,'Species List'!$I$71:$J$82,2,FALSE)*J624,"")</f>
        <v/>
      </c>
      <c r="V624" s="585">
        <f t="shared" si="29"/>
        <v>0</v>
      </c>
      <c r="W624" s="534"/>
      <c r="X624" s="534"/>
      <c r="Y624" s="534"/>
      <c r="Z624" s="534"/>
      <c r="AA624" s="534"/>
      <c r="AB624" s="534"/>
      <c r="AC624" s="659" t="str">
        <f>IFERROR(INDEX('3 - Land Summary'!$B$21:$B$120,(MATCH(AD624,'3 - Land Summary'!$C$21:$C$120,0))),"")</f>
        <v/>
      </c>
      <c r="AD624" s="629"/>
      <c r="AE624" s="586"/>
      <c r="AF624" s="587"/>
      <c r="AG624" s="586"/>
    </row>
    <row r="625" spans="2:33" ht="30" customHeight="1" x14ac:dyDescent="0.2">
      <c r="B625" s="668" t="str">
        <f>IFERROR(INDEX('3 - Land Summary'!$B$21:$B$120,(MATCH('4 - Species Breakdown'!$V625,'3 - Land Summary'!$C$21:$C$120,0))),"")</f>
        <v/>
      </c>
      <c r="C625" s="632"/>
      <c r="D625" s="579"/>
      <c r="E625" s="676" t="str">
        <f>IF(OR(COUNTIF('Look Up Data'!$D$149:$D$203,D625),COUNTIF('Look Up Data'!$D$149:$D$203,AE625)),"YES","NO")</f>
        <v>NO</v>
      </c>
      <c r="F625" s="580"/>
      <c r="G625" s="581"/>
      <c r="H625" s="669" t="str">
        <f>IFERROR(INDEX('3 - Land Summary'!$G$21:$G$120,(MATCH(C625,'3 - Land Summary'!$C$21:$C$120,0))),"")</f>
        <v/>
      </c>
      <c r="I625" s="669" t="str">
        <f>IFERROR(INDEX('3 - Land Summary'!$I$21:$I$120,(MATCH(C625,'3 - Land Summary'!$C$21:$C$120,0))),"")</f>
        <v/>
      </c>
      <c r="J625" s="669" t="str">
        <f t="shared" si="28"/>
        <v/>
      </c>
      <c r="K625" s="670" t="str">
        <f t="shared" si="30"/>
        <v/>
      </c>
      <c r="L625" s="579"/>
      <c r="M625" s="579"/>
      <c r="N625" s="632"/>
      <c r="O625" s="582" t="str">
        <f>IFERROR(VLOOKUP(D625,'Species List'!$D$10:$E$46,2,FALSE)*J625,"")</f>
        <v/>
      </c>
      <c r="P625" s="583" t="str">
        <f>IFERROR(VLOOKUP(D625,'Species List'!$D$51:$E$89,2,FALSE)*J625,"")</f>
        <v/>
      </c>
      <c r="Q625" s="583" t="str">
        <f>IFERROR(VLOOKUP(D625,'Species List'!$D$95:$E$102,2,FALSE)*J625,"")</f>
        <v/>
      </c>
      <c r="R625" s="583" t="str">
        <f>IFERROR(VLOOKUP(D625,'Species List'!$I$10:$J$11,2,FALSE)*J625,"")</f>
        <v/>
      </c>
      <c r="S625" s="584" t="str">
        <f>IFERROR(VLOOKUP(D625,'Species List'!$I$16:$J$61,2,FALSE)*J625,"")</f>
        <v/>
      </c>
      <c r="T625" s="584" t="str">
        <f>IFERROR(VLOOKUP(D625,'Species List'!$I$66:$J$66,2,FALSE)*J625,"")</f>
        <v/>
      </c>
      <c r="U625" s="584" t="str">
        <f>IFERROR(VLOOKUP(D625,'Species List'!$I$71:$J$82,2,FALSE)*J625,"")</f>
        <v/>
      </c>
      <c r="V625" s="585">
        <f t="shared" si="29"/>
        <v>0</v>
      </c>
      <c r="W625" s="534"/>
      <c r="X625" s="534"/>
      <c r="Y625" s="534"/>
      <c r="Z625" s="534"/>
      <c r="AA625" s="534"/>
      <c r="AB625" s="534"/>
      <c r="AC625" s="659" t="str">
        <f>IFERROR(INDEX('3 - Land Summary'!$B$21:$B$120,(MATCH(AD625,'3 - Land Summary'!$C$21:$C$120,0))),"")</f>
        <v/>
      </c>
      <c r="AD625" s="629"/>
      <c r="AE625" s="586"/>
      <c r="AF625" s="587"/>
      <c r="AG625" s="586"/>
    </row>
    <row r="626" spans="2:33" ht="30" customHeight="1" x14ac:dyDescent="0.2">
      <c r="B626" s="668" t="str">
        <f>IFERROR(INDEX('3 - Land Summary'!$B$21:$B$120,(MATCH('4 - Species Breakdown'!$V626,'3 - Land Summary'!$C$21:$C$120,0))),"")</f>
        <v/>
      </c>
      <c r="C626" s="632"/>
      <c r="D626" s="579"/>
      <c r="E626" s="676" t="str">
        <f>IF(OR(COUNTIF('Look Up Data'!$D$149:$D$203,D626),COUNTIF('Look Up Data'!$D$149:$D$203,AE626)),"YES","NO")</f>
        <v>NO</v>
      </c>
      <c r="F626" s="580"/>
      <c r="G626" s="581"/>
      <c r="H626" s="669" t="str">
        <f>IFERROR(INDEX('3 - Land Summary'!$G$21:$G$120,(MATCH(C626,'3 - Land Summary'!$C$21:$C$120,0))),"")</f>
        <v/>
      </c>
      <c r="I626" s="669" t="str">
        <f>IFERROR(INDEX('3 - Land Summary'!$I$21:$I$120,(MATCH(C626,'3 - Land Summary'!$C$21:$C$120,0))),"")</f>
        <v/>
      </c>
      <c r="J626" s="669" t="str">
        <f t="shared" si="28"/>
        <v/>
      </c>
      <c r="K626" s="670" t="str">
        <f t="shared" si="30"/>
        <v/>
      </c>
      <c r="L626" s="579"/>
      <c r="M626" s="579"/>
      <c r="N626" s="632"/>
      <c r="O626" s="582" t="str">
        <f>IFERROR(VLOOKUP(D626,'Species List'!$D$10:$E$46,2,FALSE)*J626,"")</f>
        <v/>
      </c>
      <c r="P626" s="583" t="str">
        <f>IFERROR(VLOOKUP(D626,'Species List'!$D$51:$E$89,2,FALSE)*J626,"")</f>
        <v/>
      </c>
      <c r="Q626" s="583" t="str">
        <f>IFERROR(VLOOKUP(D626,'Species List'!$D$95:$E$102,2,FALSE)*J626,"")</f>
        <v/>
      </c>
      <c r="R626" s="583" t="str">
        <f>IFERROR(VLOOKUP(D626,'Species List'!$I$10:$J$11,2,FALSE)*J626,"")</f>
        <v/>
      </c>
      <c r="S626" s="584" t="str">
        <f>IFERROR(VLOOKUP(D626,'Species List'!$I$16:$J$61,2,FALSE)*J626,"")</f>
        <v/>
      </c>
      <c r="T626" s="584" t="str">
        <f>IFERROR(VLOOKUP(D626,'Species List'!$I$66:$J$66,2,FALSE)*J626,"")</f>
        <v/>
      </c>
      <c r="U626" s="584" t="str">
        <f>IFERROR(VLOOKUP(D626,'Species List'!$I$71:$J$82,2,FALSE)*J626,"")</f>
        <v/>
      </c>
      <c r="V626" s="585">
        <f t="shared" si="29"/>
        <v>0</v>
      </c>
      <c r="W626" s="534"/>
      <c r="X626" s="534"/>
      <c r="Y626" s="534"/>
      <c r="Z626" s="534"/>
      <c r="AA626" s="534"/>
      <c r="AB626" s="534"/>
      <c r="AC626" s="659" t="str">
        <f>IFERROR(INDEX('3 - Land Summary'!$B$21:$B$120,(MATCH(AD626,'3 - Land Summary'!$C$21:$C$120,0))),"")</f>
        <v/>
      </c>
      <c r="AD626" s="629"/>
      <c r="AE626" s="586"/>
      <c r="AF626" s="587"/>
      <c r="AG626" s="586"/>
    </row>
    <row r="627" spans="2:33" ht="30" customHeight="1" x14ac:dyDescent="0.2">
      <c r="B627" s="668" t="str">
        <f>IFERROR(INDEX('3 - Land Summary'!$B$21:$B$120,(MATCH('4 - Species Breakdown'!$V627,'3 - Land Summary'!$C$21:$C$120,0))),"")</f>
        <v/>
      </c>
      <c r="C627" s="632"/>
      <c r="D627" s="579"/>
      <c r="E627" s="676" t="str">
        <f>IF(OR(COUNTIF('Look Up Data'!$D$149:$D$203,D627),COUNTIF('Look Up Data'!$D$149:$D$203,AE627)),"YES","NO")</f>
        <v>NO</v>
      </c>
      <c r="F627" s="580"/>
      <c r="G627" s="581"/>
      <c r="H627" s="669" t="str">
        <f>IFERROR(INDEX('3 - Land Summary'!$G$21:$G$120,(MATCH(C627,'3 - Land Summary'!$C$21:$C$120,0))),"")</f>
        <v/>
      </c>
      <c r="I627" s="669" t="str">
        <f>IFERROR(INDEX('3 - Land Summary'!$I$21:$I$120,(MATCH(C627,'3 - Land Summary'!$C$21:$C$120,0))),"")</f>
        <v/>
      </c>
      <c r="J627" s="669" t="str">
        <f t="shared" si="28"/>
        <v/>
      </c>
      <c r="K627" s="670" t="str">
        <f t="shared" si="30"/>
        <v/>
      </c>
      <c r="L627" s="579"/>
      <c r="M627" s="579"/>
      <c r="N627" s="632"/>
      <c r="O627" s="582" t="str">
        <f>IFERROR(VLOOKUP(D627,'Species List'!$D$10:$E$46,2,FALSE)*J627,"")</f>
        <v/>
      </c>
      <c r="P627" s="583" t="str">
        <f>IFERROR(VLOOKUP(D627,'Species List'!$D$51:$E$89,2,FALSE)*J627,"")</f>
        <v/>
      </c>
      <c r="Q627" s="583" t="str">
        <f>IFERROR(VLOOKUP(D627,'Species List'!$D$95:$E$102,2,FALSE)*J627,"")</f>
        <v/>
      </c>
      <c r="R627" s="583" t="str">
        <f>IFERROR(VLOOKUP(D627,'Species List'!$I$10:$J$11,2,FALSE)*J627,"")</f>
        <v/>
      </c>
      <c r="S627" s="584" t="str">
        <f>IFERROR(VLOOKUP(D627,'Species List'!$I$16:$J$61,2,FALSE)*J627,"")</f>
        <v/>
      </c>
      <c r="T627" s="584" t="str">
        <f>IFERROR(VLOOKUP(D627,'Species List'!$I$66:$J$66,2,FALSE)*J627,"")</f>
        <v/>
      </c>
      <c r="U627" s="584" t="str">
        <f>IFERROR(VLOOKUP(D627,'Species List'!$I$71:$J$82,2,FALSE)*J627,"")</f>
        <v/>
      </c>
      <c r="V627" s="585">
        <f t="shared" si="29"/>
        <v>0</v>
      </c>
      <c r="W627" s="534"/>
      <c r="X627" s="534"/>
      <c r="Y627" s="534"/>
      <c r="Z627" s="534"/>
      <c r="AA627" s="534"/>
      <c r="AB627" s="534"/>
      <c r="AC627" s="659" t="str">
        <f>IFERROR(INDEX('3 - Land Summary'!$B$21:$B$120,(MATCH(AD627,'3 - Land Summary'!$C$21:$C$120,0))),"")</f>
        <v/>
      </c>
      <c r="AD627" s="629"/>
      <c r="AE627" s="586"/>
      <c r="AF627" s="587"/>
      <c r="AG627" s="586"/>
    </row>
    <row r="628" spans="2:33" ht="30" customHeight="1" x14ac:dyDescent="0.2">
      <c r="B628" s="668" t="str">
        <f>IFERROR(INDEX('3 - Land Summary'!$B$21:$B$120,(MATCH('4 - Species Breakdown'!$V628,'3 - Land Summary'!$C$21:$C$120,0))),"")</f>
        <v/>
      </c>
      <c r="C628" s="632"/>
      <c r="D628" s="579"/>
      <c r="E628" s="676" t="str">
        <f>IF(OR(COUNTIF('Look Up Data'!$D$149:$D$203,D628),COUNTIF('Look Up Data'!$D$149:$D$203,AE628)),"YES","NO")</f>
        <v>NO</v>
      </c>
      <c r="F628" s="580"/>
      <c r="G628" s="581"/>
      <c r="H628" s="669" t="str">
        <f>IFERROR(INDEX('3 - Land Summary'!$G$21:$G$120,(MATCH(C628,'3 - Land Summary'!$C$21:$C$120,0))),"")</f>
        <v/>
      </c>
      <c r="I628" s="669" t="str">
        <f>IFERROR(INDEX('3 - Land Summary'!$I$21:$I$120,(MATCH(C628,'3 - Land Summary'!$C$21:$C$120,0))),"")</f>
        <v/>
      </c>
      <c r="J628" s="669" t="str">
        <f t="shared" si="28"/>
        <v/>
      </c>
      <c r="K628" s="670" t="str">
        <f t="shared" si="30"/>
        <v/>
      </c>
      <c r="L628" s="579"/>
      <c r="M628" s="579"/>
      <c r="N628" s="632"/>
      <c r="O628" s="582" t="str">
        <f>IFERROR(VLOOKUP(D628,'Species List'!$D$10:$E$46,2,FALSE)*J628,"")</f>
        <v/>
      </c>
      <c r="P628" s="583" t="str">
        <f>IFERROR(VLOOKUP(D628,'Species List'!$D$51:$E$89,2,FALSE)*J628,"")</f>
        <v/>
      </c>
      <c r="Q628" s="583" t="str">
        <f>IFERROR(VLOOKUP(D628,'Species List'!$D$95:$E$102,2,FALSE)*J628,"")</f>
        <v/>
      </c>
      <c r="R628" s="583" t="str">
        <f>IFERROR(VLOOKUP(D628,'Species List'!$I$10:$J$11,2,FALSE)*J628,"")</f>
        <v/>
      </c>
      <c r="S628" s="584" t="str">
        <f>IFERROR(VLOOKUP(D628,'Species List'!$I$16:$J$61,2,FALSE)*J628,"")</f>
        <v/>
      </c>
      <c r="T628" s="584" t="str">
        <f>IFERROR(VLOOKUP(D628,'Species List'!$I$66:$J$66,2,FALSE)*J628,"")</f>
        <v/>
      </c>
      <c r="U628" s="584" t="str">
        <f>IFERROR(VLOOKUP(D628,'Species List'!$I$71:$J$82,2,FALSE)*J628,"")</f>
        <v/>
      </c>
      <c r="V628" s="585">
        <f t="shared" si="29"/>
        <v>0</v>
      </c>
      <c r="W628" s="534"/>
      <c r="X628" s="534"/>
      <c r="Y628" s="534"/>
      <c r="Z628" s="534"/>
      <c r="AA628" s="534"/>
      <c r="AB628" s="534"/>
      <c r="AC628" s="659" t="str">
        <f>IFERROR(INDEX('3 - Land Summary'!$B$21:$B$120,(MATCH(AD628,'3 - Land Summary'!$C$21:$C$120,0))),"")</f>
        <v/>
      </c>
      <c r="AD628" s="629"/>
      <c r="AE628" s="586"/>
      <c r="AF628" s="587"/>
      <c r="AG628" s="586"/>
    </row>
    <row r="629" spans="2:33" ht="30" customHeight="1" x14ac:dyDescent="0.2">
      <c r="B629" s="668" t="str">
        <f>IFERROR(INDEX('3 - Land Summary'!$B$21:$B$120,(MATCH('4 - Species Breakdown'!$V629,'3 - Land Summary'!$C$21:$C$120,0))),"")</f>
        <v/>
      </c>
      <c r="C629" s="632"/>
      <c r="D629" s="579"/>
      <c r="E629" s="676" t="str">
        <f>IF(OR(COUNTIF('Look Up Data'!$D$149:$D$203,D629),COUNTIF('Look Up Data'!$D$149:$D$203,AE629)),"YES","NO")</f>
        <v>NO</v>
      </c>
      <c r="F629" s="580"/>
      <c r="G629" s="581"/>
      <c r="H629" s="669" t="str">
        <f>IFERROR(INDEX('3 - Land Summary'!$G$21:$G$120,(MATCH(C629,'3 - Land Summary'!$C$21:$C$120,0))),"")</f>
        <v/>
      </c>
      <c r="I629" s="669" t="str">
        <f>IFERROR(INDEX('3 - Land Summary'!$I$21:$I$120,(MATCH(C629,'3 - Land Summary'!$C$21:$C$120,0))),"")</f>
        <v/>
      </c>
      <c r="J629" s="669" t="str">
        <f t="shared" si="28"/>
        <v/>
      </c>
      <c r="K629" s="670" t="str">
        <f t="shared" si="30"/>
        <v/>
      </c>
      <c r="L629" s="579"/>
      <c r="M629" s="579"/>
      <c r="N629" s="632"/>
      <c r="O629" s="582" t="str">
        <f>IFERROR(VLOOKUP(D629,'Species List'!$D$10:$E$46,2,FALSE)*J629,"")</f>
        <v/>
      </c>
      <c r="P629" s="583" t="str">
        <f>IFERROR(VLOOKUP(D629,'Species List'!$D$51:$E$89,2,FALSE)*J629,"")</f>
        <v/>
      </c>
      <c r="Q629" s="583" t="str">
        <f>IFERROR(VLOOKUP(D629,'Species List'!$D$95:$E$102,2,FALSE)*J629,"")</f>
        <v/>
      </c>
      <c r="R629" s="583" t="str">
        <f>IFERROR(VLOOKUP(D629,'Species List'!$I$10:$J$11,2,FALSE)*J629,"")</f>
        <v/>
      </c>
      <c r="S629" s="584" t="str">
        <f>IFERROR(VLOOKUP(D629,'Species List'!$I$16:$J$61,2,FALSE)*J629,"")</f>
        <v/>
      </c>
      <c r="T629" s="584" t="str">
        <f>IFERROR(VLOOKUP(D629,'Species List'!$I$66:$J$66,2,FALSE)*J629,"")</f>
        <v/>
      </c>
      <c r="U629" s="584" t="str">
        <f>IFERROR(VLOOKUP(D629,'Species List'!$I$71:$J$82,2,FALSE)*J629,"")</f>
        <v/>
      </c>
      <c r="V629" s="585">
        <f t="shared" si="29"/>
        <v>0</v>
      </c>
      <c r="W629" s="534"/>
      <c r="X629" s="534"/>
      <c r="Y629" s="534"/>
      <c r="Z629" s="534"/>
      <c r="AA629" s="534"/>
      <c r="AB629" s="534"/>
      <c r="AC629" s="659" t="str">
        <f>IFERROR(INDEX('3 - Land Summary'!$B$21:$B$120,(MATCH(AD629,'3 - Land Summary'!$C$21:$C$120,0))),"")</f>
        <v/>
      </c>
      <c r="AD629" s="629"/>
      <c r="AE629" s="586"/>
      <c r="AF629" s="587"/>
      <c r="AG629" s="586"/>
    </row>
    <row r="630" spans="2:33" ht="30" customHeight="1" x14ac:dyDescent="0.2">
      <c r="B630" s="668" t="str">
        <f>IFERROR(INDEX('3 - Land Summary'!$B$21:$B$120,(MATCH('4 - Species Breakdown'!$V630,'3 - Land Summary'!$C$21:$C$120,0))),"")</f>
        <v/>
      </c>
      <c r="C630" s="632"/>
      <c r="D630" s="579"/>
      <c r="E630" s="676" t="str">
        <f>IF(OR(COUNTIF('Look Up Data'!$D$149:$D$203,D630),COUNTIF('Look Up Data'!$D$149:$D$203,AE630)),"YES","NO")</f>
        <v>NO</v>
      </c>
      <c r="F630" s="580"/>
      <c r="G630" s="581"/>
      <c r="H630" s="669" t="str">
        <f>IFERROR(INDEX('3 - Land Summary'!$G$21:$G$120,(MATCH(C630,'3 - Land Summary'!$C$21:$C$120,0))),"")</f>
        <v/>
      </c>
      <c r="I630" s="669" t="str">
        <f>IFERROR(INDEX('3 - Land Summary'!$I$21:$I$120,(MATCH(C630,'3 - Land Summary'!$C$21:$C$120,0))),"")</f>
        <v/>
      </c>
      <c r="J630" s="669" t="str">
        <f t="shared" si="28"/>
        <v/>
      </c>
      <c r="K630" s="670" t="str">
        <f t="shared" si="30"/>
        <v/>
      </c>
      <c r="L630" s="579"/>
      <c r="M630" s="579"/>
      <c r="N630" s="632"/>
      <c r="O630" s="582" t="str">
        <f>IFERROR(VLOOKUP(D630,'Species List'!$D$10:$E$46,2,FALSE)*J630,"")</f>
        <v/>
      </c>
      <c r="P630" s="583" t="str">
        <f>IFERROR(VLOOKUP(D630,'Species List'!$D$51:$E$89,2,FALSE)*J630,"")</f>
        <v/>
      </c>
      <c r="Q630" s="583" t="str">
        <f>IFERROR(VLOOKUP(D630,'Species List'!$D$95:$E$102,2,FALSE)*J630,"")</f>
        <v/>
      </c>
      <c r="R630" s="583" t="str">
        <f>IFERROR(VLOOKUP(D630,'Species List'!$I$10:$J$11,2,FALSE)*J630,"")</f>
        <v/>
      </c>
      <c r="S630" s="584" t="str">
        <f>IFERROR(VLOOKUP(D630,'Species List'!$I$16:$J$61,2,FALSE)*J630,"")</f>
        <v/>
      </c>
      <c r="T630" s="584" t="str">
        <f>IFERROR(VLOOKUP(D630,'Species List'!$I$66:$J$66,2,FALSE)*J630,"")</f>
        <v/>
      </c>
      <c r="U630" s="584" t="str">
        <f>IFERROR(VLOOKUP(D630,'Species List'!$I$71:$J$82,2,FALSE)*J630,"")</f>
        <v/>
      </c>
      <c r="V630" s="585">
        <f t="shared" si="29"/>
        <v>0</v>
      </c>
      <c r="W630" s="534"/>
      <c r="X630" s="534"/>
      <c r="Y630" s="534"/>
      <c r="Z630" s="534"/>
      <c r="AA630" s="534"/>
      <c r="AB630" s="534"/>
      <c r="AC630" s="659" t="str">
        <f>IFERROR(INDEX('3 - Land Summary'!$B$21:$B$120,(MATCH(AD630,'3 - Land Summary'!$C$21:$C$120,0))),"")</f>
        <v/>
      </c>
      <c r="AD630" s="629"/>
      <c r="AE630" s="586"/>
      <c r="AF630" s="587"/>
      <c r="AG630" s="586"/>
    </row>
    <row r="631" spans="2:33" ht="30" customHeight="1" x14ac:dyDescent="0.2">
      <c r="B631" s="668" t="str">
        <f>IFERROR(INDEX('3 - Land Summary'!$B$21:$B$120,(MATCH('4 - Species Breakdown'!$V631,'3 - Land Summary'!$C$21:$C$120,0))),"")</f>
        <v/>
      </c>
      <c r="C631" s="632"/>
      <c r="D631" s="579"/>
      <c r="E631" s="676" t="str">
        <f>IF(OR(COUNTIF('Look Up Data'!$D$149:$D$203,D631),COUNTIF('Look Up Data'!$D$149:$D$203,AE631)),"YES","NO")</f>
        <v>NO</v>
      </c>
      <c r="F631" s="580"/>
      <c r="G631" s="581"/>
      <c r="H631" s="669" t="str">
        <f>IFERROR(INDEX('3 - Land Summary'!$G$21:$G$120,(MATCH(C631,'3 - Land Summary'!$C$21:$C$120,0))),"")</f>
        <v/>
      </c>
      <c r="I631" s="669" t="str">
        <f>IFERROR(INDEX('3 - Land Summary'!$I$21:$I$120,(MATCH(C631,'3 - Land Summary'!$C$21:$C$120,0))),"")</f>
        <v/>
      </c>
      <c r="J631" s="669" t="str">
        <f t="shared" si="28"/>
        <v/>
      </c>
      <c r="K631" s="670" t="str">
        <f t="shared" si="30"/>
        <v/>
      </c>
      <c r="L631" s="579"/>
      <c r="M631" s="579"/>
      <c r="N631" s="632"/>
      <c r="O631" s="582" t="str">
        <f>IFERROR(VLOOKUP(D631,'Species List'!$D$10:$E$46,2,FALSE)*J631,"")</f>
        <v/>
      </c>
      <c r="P631" s="583" t="str">
        <f>IFERROR(VLOOKUP(D631,'Species List'!$D$51:$E$89,2,FALSE)*J631,"")</f>
        <v/>
      </c>
      <c r="Q631" s="583" t="str">
        <f>IFERROR(VLOOKUP(D631,'Species List'!$D$95:$E$102,2,FALSE)*J631,"")</f>
        <v/>
      </c>
      <c r="R631" s="583" t="str">
        <f>IFERROR(VLOOKUP(D631,'Species List'!$I$10:$J$11,2,FALSE)*J631,"")</f>
        <v/>
      </c>
      <c r="S631" s="584" t="str">
        <f>IFERROR(VLOOKUP(D631,'Species List'!$I$16:$J$61,2,FALSE)*J631,"")</f>
        <v/>
      </c>
      <c r="T631" s="584" t="str">
        <f>IFERROR(VLOOKUP(D631,'Species List'!$I$66:$J$66,2,FALSE)*J631,"")</f>
        <v/>
      </c>
      <c r="U631" s="584" t="str">
        <f>IFERROR(VLOOKUP(D631,'Species List'!$I$71:$J$82,2,FALSE)*J631,"")</f>
        <v/>
      </c>
      <c r="V631" s="585">
        <f t="shared" si="29"/>
        <v>0</v>
      </c>
      <c r="W631" s="534"/>
      <c r="X631" s="534"/>
      <c r="Y631" s="534"/>
      <c r="Z631" s="534"/>
      <c r="AA631" s="534"/>
      <c r="AB631" s="534"/>
      <c r="AC631" s="659" t="str">
        <f>IFERROR(INDEX('3 - Land Summary'!$B$21:$B$120,(MATCH(AD631,'3 - Land Summary'!$C$21:$C$120,0))),"")</f>
        <v/>
      </c>
      <c r="AD631" s="629"/>
      <c r="AE631" s="586"/>
      <c r="AF631" s="587"/>
      <c r="AG631" s="586"/>
    </row>
    <row r="632" spans="2:33" ht="30" customHeight="1" x14ac:dyDescent="0.2">
      <c r="B632" s="668" t="str">
        <f>IFERROR(INDEX('3 - Land Summary'!$B$21:$B$120,(MATCH('4 - Species Breakdown'!$V632,'3 - Land Summary'!$C$21:$C$120,0))),"")</f>
        <v/>
      </c>
      <c r="C632" s="632"/>
      <c r="D632" s="579"/>
      <c r="E632" s="676" t="str">
        <f>IF(OR(COUNTIF('Look Up Data'!$D$149:$D$203,D632),COUNTIF('Look Up Data'!$D$149:$D$203,AE632)),"YES","NO")</f>
        <v>NO</v>
      </c>
      <c r="F632" s="580"/>
      <c r="G632" s="581"/>
      <c r="H632" s="669" t="str">
        <f>IFERROR(INDEX('3 - Land Summary'!$G$21:$G$120,(MATCH(C632,'3 - Land Summary'!$C$21:$C$120,0))),"")</f>
        <v/>
      </c>
      <c r="I632" s="669" t="str">
        <f>IFERROR(INDEX('3 - Land Summary'!$I$21:$I$120,(MATCH(C632,'3 - Land Summary'!$C$21:$C$120,0))),"")</f>
        <v/>
      </c>
      <c r="J632" s="669" t="str">
        <f t="shared" si="28"/>
        <v/>
      </c>
      <c r="K632" s="670" t="str">
        <f t="shared" si="30"/>
        <v/>
      </c>
      <c r="L632" s="579"/>
      <c r="M632" s="579"/>
      <c r="N632" s="632"/>
      <c r="O632" s="582" t="str">
        <f>IFERROR(VLOOKUP(D632,'Species List'!$D$10:$E$46,2,FALSE)*J632,"")</f>
        <v/>
      </c>
      <c r="P632" s="583" t="str">
        <f>IFERROR(VLOOKUP(D632,'Species List'!$D$51:$E$89,2,FALSE)*J632,"")</f>
        <v/>
      </c>
      <c r="Q632" s="583" t="str">
        <f>IFERROR(VLOOKUP(D632,'Species List'!$D$95:$E$102,2,FALSE)*J632,"")</f>
        <v/>
      </c>
      <c r="R632" s="583" t="str">
        <f>IFERROR(VLOOKUP(D632,'Species List'!$I$10:$J$11,2,FALSE)*J632,"")</f>
        <v/>
      </c>
      <c r="S632" s="584" t="str">
        <f>IFERROR(VLOOKUP(D632,'Species List'!$I$16:$J$61,2,FALSE)*J632,"")</f>
        <v/>
      </c>
      <c r="T632" s="584" t="str">
        <f>IFERROR(VLOOKUP(D632,'Species List'!$I$66:$J$66,2,FALSE)*J632,"")</f>
        <v/>
      </c>
      <c r="U632" s="584" t="str">
        <f>IFERROR(VLOOKUP(D632,'Species List'!$I$71:$J$82,2,FALSE)*J632,"")</f>
        <v/>
      </c>
      <c r="V632" s="585">
        <f t="shared" si="29"/>
        <v>0</v>
      </c>
      <c r="W632" s="534"/>
      <c r="X632" s="534"/>
      <c r="Y632" s="534"/>
      <c r="Z632" s="534"/>
      <c r="AA632" s="534"/>
      <c r="AB632" s="534"/>
      <c r="AC632" s="659" t="str">
        <f>IFERROR(INDEX('3 - Land Summary'!$B$21:$B$120,(MATCH(AD632,'3 - Land Summary'!$C$21:$C$120,0))),"")</f>
        <v/>
      </c>
      <c r="AD632" s="629"/>
      <c r="AE632" s="586"/>
      <c r="AF632" s="587"/>
      <c r="AG632" s="586"/>
    </row>
    <row r="633" spans="2:33" ht="30" customHeight="1" x14ac:dyDescent="0.2">
      <c r="B633" s="668" t="str">
        <f>IFERROR(INDEX('3 - Land Summary'!$B$21:$B$120,(MATCH('4 - Species Breakdown'!$V633,'3 - Land Summary'!$C$21:$C$120,0))),"")</f>
        <v/>
      </c>
      <c r="C633" s="632"/>
      <c r="D633" s="579"/>
      <c r="E633" s="676" t="str">
        <f>IF(OR(COUNTIF('Look Up Data'!$D$149:$D$203,D633),COUNTIF('Look Up Data'!$D$149:$D$203,AE633)),"YES","NO")</f>
        <v>NO</v>
      </c>
      <c r="F633" s="580"/>
      <c r="G633" s="581"/>
      <c r="H633" s="669" t="str">
        <f>IFERROR(INDEX('3 - Land Summary'!$G$21:$G$120,(MATCH(C633,'3 - Land Summary'!$C$21:$C$120,0))),"")</f>
        <v/>
      </c>
      <c r="I633" s="669" t="str">
        <f>IFERROR(INDEX('3 - Land Summary'!$I$21:$I$120,(MATCH(C633,'3 - Land Summary'!$C$21:$C$120,0))),"")</f>
        <v/>
      </c>
      <c r="J633" s="669" t="str">
        <f t="shared" si="28"/>
        <v/>
      </c>
      <c r="K633" s="670" t="str">
        <f t="shared" si="30"/>
        <v/>
      </c>
      <c r="L633" s="579"/>
      <c r="M633" s="579"/>
      <c r="N633" s="632"/>
      <c r="O633" s="582" t="str">
        <f>IFERROR(VLOOKUP(D633,'Species List'!$D$10:$E$46,2,FALSE)*J633,"")</f>
        <v/>
      </c>
      <c r="P633" s="583" t="str">
        <f>IFERROR(VLOOKUP(D633,'Species List'!$D$51:$E$89,2,FALSE)*J633,"")</f>
        <v/>
      </c>
      <c r="Q633" s="583" t="str">
        <f>IFERROR(VLOOKUP(D633,'Species List'!$D$95:$E$102,2,FALSE)*J633,"")</f>
        <v/>
      </c>
      <c r="R633" s="583" t="str">
        <f>IFERROR(VLOOKUP(D633,'Species List'!$I$10:$J$11,2,FALSE)*J633,"")</f>
        <v/>
      </c>
      <c r="S633" s="584" t="str">
        <f>IFERROR(VLOOKUP(D633,'Species List'!$I$16:$J$61,2,FALSE)*J633,"")</f>
        <v/>
      </c>
      <c r="T633" s="584" t="str">
        <f>IFERROR(VLOOKUP(D633,'Species List'!$I$66:$J$66,2,FALSE)*J633,"")</f>
        <v/>
      </c>
      <c r="U633" s="584" t="str">
        <f>IFERROR(VLOOKUP(D633,'Species List'!$I$71:$J$82,2,FALSE)*J633,"")</f>
        <v/>
      </c>
      <c r="V633" s="585">
        <f t="shared" si="29"/>
        <v>0</v>
      </c>
      <c r="W633" s="534"/>
      <c r="X633" s="534"/>
      <c r="Y633" s="534"/>
      <c r="Z633" s="534"/>
      <c r="AA633" s="534"/>
      <c r="AB633" s="534"/>
      <c r="AC633" s="659" t="str">
        <f>IFERROR(INDEX('3 - Land Summary'!$B$21:$B$120,(MATCH(AD633,'3 - Land Summary'!$C$21:$C$120,0))),"")</f>
        <v/>
      </c>
      <c r="AD633" s="629"/>
      <c r="AE633" s="586"/>
      <c r="AF633" s="587"/>
      <c r="AG633" s="586"/>
    </row>
    <row r="634" spans="2:33" ht="30" customHeight="1" x14ac:dyDescent="0.2">
      <c r="B634" s="668" t="str">
        <f>IFERROR(INDEX('3 - Land Summary'!$B$21:$B$120,(MATCH('4 - Species Breakdown'!$V634,'3 - Land Summary'!$C$21:$C$120,0))),"")</f>
        <v/>
      </c>
      <c r="C634" s="632"/>
      <c r="D634" s="579"/>
      <c r="E634" s="676" t="str">
        <f>IF(OR(COUNTIF('Look Up Data'!$D$149:$D$203,D634),COUNTIF('Look Up Data'!$D$149:$D$203,AE634)),"YES","NO")</f>
        <v>NO</v>
      </c>
      <c r="F634" s="580"/>
      <c r="G634" s="581"/>
      <c r="H634" s="669" t="str">
        <f>IFERROR(INDEX('3 - Land Summary'!$G$21:$G$120,(MATCH(C634,'3 - Land Summary'!$C$21:$C$120,0))),"")</f>
        <v/>
      </c>
      <c r="I634" s="669" t="str">
        <f>IFERROR(INDEX('3 - Land Summary'!$I$21:$I$120,(MATCH(C634,'3 - Land Summary'!$C$21:$C$120,0))),"")</f>
        <v/>
      </c>
      <c r="J634" s="669" t="str">
        <f t="shared" si="28"/>
        <v/>
      </c>
      <c r="K634" s="670" t="str">
        <f t="shared" si="30"/>
        <v/>
      </c>
      <c r="L634" s="579"/>
      <c r="M634" s="579"/>
      <c r="N634" s="632"/>
      <c r="O634" s="582" t="str">
        <f>IFERROR(VLOOKUP(D634,'Species List'!$D$10:$E$46,2,FALSE)*J634,"")</f>
        <v/>
      </c>
      <c r="P634" s="583" t="str">
        <f>IFERROR(VLOOKUP(D634,'Species List'!$D$51:$E$89,2,FALSE)*J634,"")</f>
        <v/>
      </c>
      <c r="Q634" s="583" t="str">
        <f>IFERROR(VLOOKUP(D634,'Species List'!$D$95:$E$102,2,FALSE)*J634,"")</f>
        <v/>
      </c>
      <c r="R634" s="583" t="str">
        <f>IFERROR(VLOOKUP(D634,'Species List'!$I$10:$J$11,2,FALSE)*J634,"")</f>
        <v/>
      </c>
      <c r="S634" s="584" t="str">
        <f>IFERROR(VLOOKUP(D634,'Species List'!$I$16:$J$61,2,FALSE)*J634,"")</f>
        <v/>
      </c>
      <c r="T634" s="584" t="str">
        <f>IFERROR(VLOOKUP(D634,'Species List'!$I$66:$J$66,2,FALSE)*J634,"")</f>
        <v/>
      </c>
      <c r="U634" s="584" t="str">
        <f>IFERROR(VLOOKUP(D634,'Species List'!$I$71:$J$82,2,FALSE)*J634,"")</f>
        <v/>
      </c>
      <c r="V634" s="585">
        <f t="shared" si="29"/>
        <v>0</v>
      </c>
      <c r="W634" s="534"/>
      <c r="X634" s="534"/>
      <c r="Y634" s="534"/>
      <c r="Z634" s="534"/>
      <c r="AA634" s="534"/>
      <c r="AB634" s="534"/>
      <c r="AC634" s="659" t="str">
        <f>IFERROR(INDEX('3 - Land Summary'!$B$21:$B$120,(MATCH(AD634,'3 - Land Summary'!$C$21:$C$120,0))),"")</f>
        <v/>
      </c>
      <c r="AD634" s="629"/>
      <c r="AE634" s="586"/>
      <c r="AF634" s="587"/>
      <c r="AG634" s="586"/>
    </row>
    <row r="635" spans="2:33" ht="30" customHeight="1" x14ac:dyDescent="0.2">
      <c r="B635" s="668" t="str">
        <f>IFERROR(INDEX('3 - Land Summary'!$B$21:$B$120,(MATCH('4 - Species Breakdown'!$V635,'3 - Land Summary'!$C$21:$C$120,0))),"")</f>
        <v/>
      </c>
      <c r="C635" s="632"/>
      <c r="D635" s="579"/>
      <c r="E635" s="676" t="str">
        <f>IF(OR(COUNTIF('Look Up Data'!$D$149:$D$203,D635),COUNTIF('Look Up Data'!$D$149:$D$203,AE635)),"YES","NO")</f>
        <v>NO</v>
      </c>
      <c r="F635" s="580"/>
      <c r="G635" s="581"/>
      <c r="H635" s="669" t="str">
        <f>IFERROR(INDEX('3 - Land Summary'!$G$21:$G$120,(MATCH(C635,'3 - Land Summary'!$C$21:$C$120,0))),"")</f>
        <v/>
      </c>
      <c r="I635" s="669" t="str">
        <f>IFERROR(INDEX('3 - Land Summary'!$I$21:$I$120,(MATCH(C635,'3 - Land Summary'!$C$21:$C$120,0))),"")</f>
        <v/>
      </c>
      <c r="J635" s="669" t="str">
        <f t="shared" si="28"/>
        <v/>
      </c>
      <c r="K635" s="670" t="str">
        <f t="shared" si="30"/>
        <v/>
      </c>
      <c r="L635" s="579"/>
      <c r="M635" s="579"/>
      <c r="N635" s="632"/>
      <c r="O635" s="582" t="str">
        <f>IFERROR(VLOOKUP(D635,'Species List'!$D$10:$E$46,2,FALSE)*J635,"")</f>
        <v/>
      </c>
      <c r="P635" s="583" t="str">
        <f>IFERROR(VLOOKUP(D635,'Species List'!$D$51:$E$89,2,FALSE)*J635,"")</f>
        <v/>
      </c>
      <c r="Q635" s="583" t="str">
        <f>IFERROR(VLOOKUP(D635,'Species List'!$D$95:$E$102,2,FALSE)*J635,"")</f>
        <v/>
      </c>
      <c r="R635" s="583" t="str">
        <f>IFERROR(VLOOKUP(D635,'Species List'!$I$10:$J$11,2,FALSE)*J635,"")</f>
        <v/>
      </c>
      <c r="S635" s="584" t="str">
        <f>IFERROR(VLOOKUP(D635,'Species List'!$I$16:$J$61,2,FALSE)*J635,"")</f>
        <v/>
      </c>
      <c r="T635" s="584" t="str">
        <f>IFERROR(VLOOKUP(D635,'Species List'!$I$66:$J$66,2,FALSE)*J635,"")</f>
        <v/>
      </c>
      <c r="U635" s="584" t="str">
        <f>IFERROR(VLOOKUP(D635,'Species List'!$I$71:$J$82,2,FALSE)*J635,"")</f>
        <v/>
      </c>
      <c r="V635" s="585">
        <f t="shared" si="29"/>
        <v>0</v>
      </c>
      <c r="W635" s="534"/>
      <c r="X635" s="534"/>
      <c r="Y635" s="534"/>
      <c r="Z635" s="534"/>
      <c r="AA635" s="534"/>
      <c r="AB635" s="534"/>
      <c r="AC635" s="659" t="str">
        <f>IFERROR(INDEX('3 - Land Summary'!$B$21:$B$120,(MATCH(AD635,'3 - Land Summary'!$C$21:$C$120,0))),"")</f>
        <v/>
      </c>
      <c r="AD635" s="629"/>
      <c r="AE635" s="586"/>
      <c r="AF635" s="587"/>
      <c r="AG635" s="586"/>
    </row>
    <row r="636" spans="2:33" ht="30" customHeight="1" x14ac:dyDescent="0.2">
      <c r="B636" s="668" t="str">
        <f>IFERROR(INDEX('3 - Land Summary'!$B$21:$B$120,(MATCH('4 - Species Breakdown'!$V636,'3 - Land Summary'!$C$21:$C$120,0))),"")</f>
        <v/>
      </c>
      <c r="C636" s="632"/>
      <c r="D636" s="579"/>
      <c r="E636" s="676" t="str">
        <f>IF(OR(COUNTIF('Look Up Data'!$D$149:$D$203,D636),COUNTIF('Look Up Data'!$D$149:$D$203,AE636)),"YES","NO")</f>
        <v>NO</v>
      </c>
      <c r="F636" s="580"/>
      <c r="G636" s="581"/>
      <c r="H636" s="669" t="str">
        <f>IFERROR(INDEX('3 - Land Summary'!$G$21:$G$120,(MATCH(C636,'3 - Land Summary'!$C$21:$C$120,0))),"")</f>
        <v/>
      </c>
      <c r="I636" s="669" t="str">
        <f>IFERROR(INDEX('3 - Land Summary'!$I$21:$I$120,(MATCH(C636,'3 - Land Summary'!$C$21:$C$120,0))),"")</f>
        <v/>
      </c>
      <c r="J636" s="669" t="str">
        <f t="shared" si="28"/>
        <v/>
      </c>
      <c r="K636" s="670" t="str">
        <f t="shared" si="30"/>
        <v/>
      </c>
      <c r="L636" s="579"/>
      <c r="M636" s="579"/>
      <c r="N636" s="632"/>
      <c r="O636" s="582" t="str">
        <f>IFERROR(VLOOKUP(D636,'Species List'!$D$10:$E$46,2,FALSE)*J636,"")</f>
        <v/>
      </c>
      <c r="P636" s="583" t="str">
        <f>IFERROR(VLOOKUP(D636,'Species List'!$D$51:$E$89,2,FALSE)*J636,"")</f>
        <v/>
      </c>
      <c r="Q636" s="583" t="str">
        <f>IFERROR(VLOOKUP(D636,'Species List'!$D$95:$E$102,2,FALSE)*J636,"")</f>
        <v/>
      </c>
      <c r="R636" s="583" t="str">
        <f>IFERROR(VLOOKUP(D636,'Species List'!$I$10:$J$11,2,FALSE)*J636,"")</f>
        <v/>
      </c>
      <c r="S636" s="584" t="str">
        <f>IFERROR(VLOOKUP(D636,'Species List'!$I$16:$J$61,2,FALSE)*J636,"")</f>
        <v/>
      </c>
      <c r="T636" s="584" t="str">
        <f>IFERROR(VLOOKUP(D636,'Species List'!$I$66:$J$66,2,FALSE)*J636,"")</f>
        <v/>
      </c>
      <c r="U636" s="584" t="str">
        <f>IFERROR(VLOOKUP(D636,'Species List'!$I$71:$J$82,2,FALSE)*J636,"")</f>
        <v/>
      </c>
      <c r="V636" s="585">
        <f t="shared" si="29"/>
        <v>0</v>
      </c>
      <c r="W636" s="534"/>
      <c r="X636" s="534"/>
      <c r="Y636" s="534"/>
      <c r="Z636" s="534"/>
      <c r="AA636" s="534"/>
      <c r="AB636" s="534"/>
      <c r="AC636" s="659" t="str">
        <f>IFERROR(INDEX('3 - Land Summary'!$B$21:$B$120,(MATCH(AD636,'3 - Land Summary'!$C$21:$C$120,0))),"")</f>
        <v/>
      </c>
      <c r="AD636" s="629"/>
      <c r="AE636" s="586"/>
      <c r="AF636" s="587"/>
      <c r="AG636" s="586"/>
    </row>
    <row r="637" spans="2:33" ht="30" customHeight="1" x14ac:dyDescent="0.2">
      <c r="B637" s="668" t="str">
        <f>IFERROR(INDEX('3 - Land Summary'!$B$21:$B$120,(MATCH('4 - Species Breakdown'!$V637,'3 - Land Summary'!$C$21:$C$120,0))),"")</f>
        <v/>
      </c>
      <c r="C637" s="632"/>
      <c r="D637" s="579"/>
      <c r="E637" s="676" t="str">
        <f>IF(OR(COUNTIF('Look Up Data'!$D$149:$D$203,D637),COUNTIF('Look Up Data'!$D$149:$D$203,AE637)),"YES","NO")</f>
        <v>NO</v>
      </c>
      <c r="F637" s="580"/>
      <c r="G637" s="581"/>
      <c r="H637" s="669" t="str">
        <f>IFERROR(INDEX('3 - Land Summary'!$G$21:$G$120,(MATCH(C637,'3 - Land Summary'!$C$21:$C$120,0))),"")</f>
        <v/>
      </c>
      <c r="I637" s="669" t="str">
        <f>IFERROR(INDEX('3 - Land Summary'!$I$21:$I$120,(MATCH(C637,'3 - Land Summary'!$C$21:$C$120,0))),"")</f>
        <v/>
      </c>
      <c r="J637" s="669" t="str">
        <f t="shared" si="28"/>
        <v/>
      </c>
      <c r="K637" s="670" t="str">
        <f t="shared" si="30"/>
        <v/>
      </c>
      <c r="L637" s="579"/>
      <c r="M637" s="579"/>
      <c r="N637" s="632"/>
      <c r="O637" s="582" t="str">
        <f>IFERROR(VLOOKUP(D637,'Species List'!$D$10:$E$46,2,FALSE)*J637,"")</f>
        <v/>
      </c>
      <c r="P637" s="583" t="str">
        <f>IFERROR(VLOOKUP(D637,'Species List'!$D$51:$E$89,2,FALSE)*J637,"")</f>
        <v/>
      </c>
      <c r="Q637" s="583" t="str">
        <f>IFERROR(VLOOKUP(D637,'Species List'!$D$95:$E$102,2,FALSE)*J637,"")</f>
        <v/>
      </c>
      <c r="R637" s="583" t="str">
        <f>IFERROR(VLOOKUP(D637,'Species List'!$I$10:$J$11,2,FALSE)*J637,"")</f>
        <v/>
      </c>
      <c r="S637" s="584" t="str">
        <f>IFERROR(VLOOKUP(D637,'Species List'!$I$16:$J$61,2,FALSE)*J637,"")</f>
        <v/>
      </c>
      <c r="T637" s="584" t="str">
        <f>IFERROR(VLOOKUP(D637,'Species List'!$I$66:$J$66,2,FALSE)*J637,"")</f>
        <v/>
      </c>
      <c r="U637" s="584" t="str">
        <f>IFERROR(VLOOKUP(D637,'Species List'!$I$71:$J$82,2,FALSE)*J637,"")</f>
        <v/>
      </c>
      <c r="V637" s="585">
        <f t="shared" si="29"/>
        <v>0</v>
      </c>
      <c r="W637" s="534"/>
      <c r="X637" s="534"/>
      <c r="Y637" s="534"/>
      <c r="Z637" s="534"/>
      <c r="AA637" s="534"/>
      <c r="AB637" s="534"/>
      <c r="AC637" s="659" t="str">
        <f>IFERROR(INDEX('3 - Land Summary'!$B$21:$B$120,(MATCH(AD637,'3 - Land Summary'!$C$21:$C$120,0))),"")</f>
        <v/>
      </c>
      <c r="AD637" s="629"/>
      <c r="AE637" s="586"/>
      <c r="AF637" s="587"/>
      <c r="AG637" s="586"/>
    </row>
    <row r="638" spans="2:33" ht="30" customHeight="1" x14ac:dyDescent="0.2">
      <c r="B638" s="668" t="str">
        <f>IFERROR(INDEX('3 - Land Summary'!$B$21:$B$120,(MATCH('4 - Species Breakdown'!$V638,'3 - Land Summary'!$C$21:$C$120,0))),"")</f>
        <v/>
      </c>
      <c r="C638" s="632"/>
      <c r="D638" s="579"/>
      <c r="E638" s="676" t="str">
        <f>IF(OR(COUNTIF('Look Up Data'!$D$149:$D$203,D638),COUNTIF('Look Up Data'!$D$149:$D$203,AE638)),"YES","NO")</f>
        <v>NO</v>
      </c>
      <c r="F638" s="580"/>
      <c r="G638" s="581"/>
      <c r="H638" s="669" t="str">
        <f>IFERROR(INDEX('3 - Land Summary'!$G$21:$G$120,(MATCH(C638,'3 - Land Summary'!$C$21:$C$120,0))),"")</f>
        <v/>
      </c>
      <c r="I638" s="669" t="str">
        <f>IFERROR(INDEX('3 - Land Summary'!$I$21:$I$120,(MATCH(C638,'3 - Land Summary'!$C$21:$C$120,0))),"")</f>
        <v/>
      </c>
      <c r="J638" s="669" t="str">
        <f t="shared" si="28"/>
        <v/>
      </c>
      <c r="K638" s="670" t="str">
        <f t="shared" si="30"/>
        <v/>
      </c>
      <c r="L638" s="579"/>
      <c r="M638" s="579"/>
      <c r="N638" s="632"/>
      <c r="O638" s="582" t="str">
        <f>IFERROR(VLOOKUP(D638,'Species List'!$D$10:$E$46,2,FALSE)*J638,"")</f>
        <v/>
      </c>
      <c r="P638" s="583" t="str">
        <f>IFERROR(VLOOKUP(D638,'Species List'!$D$51:$E$89,2,FALSE)*J638,"")</f>
        <v/>
      </c>
      <c r="Q638" s="583" t="str">
        <f>IFERROR(VLOOKUP(D638,'Species List'!$D$95:$E$102,2,FALSE)*J638,"")</f>
        <v/>
      </c>
      <c r="R638" s="583" t="str">
        <f>IFERROR(VLOOKUP(D638,'Species List'!$I$10:$J$11,2,FALSE)*J638,"")</f>
        <v/>
      </c>
      <c r="S638" s="584" t="str">
        <f>IFERROR(VLOOKUP(D638,'Species List'!$I$16:$J$61,2,FALSE)*J638,"")</f>
        <v/>
      </c>
      <c r="T638" s="584" t="str">
        <f>IFERROR(VLOOKUP(D638,'Species List'!$I$66:$J$66,2,FALSE)*J638,"")</f>
        <v/>
      </c>
      <c r="U638" s="584" t="str">
        <f>IFERROR(VLOOKUP(D638,'Species List'!$I$71:$J$82,2,FALSE)*J638,"")</f>
        <v/>
      </c>
      <c r="V638" s="585">
        <f t="shared" si="29"/>
        <v>0</v>
      </c>
      <c r="W638" s="534"/>
      <c r="X638" s="534"/>
      <c r="Y638" s="534"/>
      <c r="Z638" s="534"/>
      <c r="AA638" s="534"/>
      <c r="AB638" s="534"/>
      <c r="AC638" s="659" t="str">
        <f>IFERROR(INDEX('3 - Land Summary'!$B$21:$B$120,(MATCH(AD638,'3 - Land Summary'!$C$21:$C$120,0))),"")</f>
        <v/>
      </c>
      <c r="AD638" s="629"/>
      <c r="AE638" s="586"/>
      <c r="AF638" s="587"/>
      <c r="AG638" s="586"/>
    </row>
    <row r="639" spans="2:33" ht="30" customHeight="1" x14ac:dyDescent="0.2">
      <c r="B639" s="668" t="str">
        <f>IFERROR(INDEX('3 - Land Summary'!$B$21:$B$120,(MATCH('4 - Species Breakdown'!$V639,'3 - Land Summary'!$C$21:$C$120,0))),"")</f>
        <v/>
      </c>
      <c r="C639" s="632"/>
      <c r="D639" s="579"/>
      <c r="E639" s="676" t="str">
        <f>IF(OR(COUNTIF('Look Up Data'!$D$149:$D$203,D639),COUNTIF('Look Up Data'!$D$149:$D$203,AE639)),"YES","NO")</f>
        <v>NO</v>
      </c>
      <c r="F639" s="580"/>
      <c r="G639" s="581"/>
      <c r="H639" s="669" t="str">
        <f>IFERROR(INDEX('3 - Land Summary'!$G$21:$G$120,(MATCH(C639,'3 - Land Summary'!$C$21:$C$120,0))),"")</f>
        <v/>
      </c>
      <c r="I639" s="669" t="str">
        <f>IFERROR(INDEX('3 - Land Summary'!$I$21:$I$120,(MATCH(C639,'3 - Land Summary'!$C$21:$C$120,0))),"")</f>
        <v/>
      </c>
      <c r="J639" s="669" t="str">
        <f t="shared" si="28"/>
        <v/>
      </c>
      <c r="K639" s="670" t="str">
        <f t="shared" si="30"/>
        <v/>
      </c>
      <c r="L639" s="579"/>
      <c r="M639" s="579"/>
      <c r="N639" s="632"/>
      <c r="O639" s="582" t="str">
        <f>IFERROR(VLOOKUP(D639,'Species List'!$D$10:$E$46,2,FALSE)*J639,"")</f>
        <v/>
      </c>
      <c r="P639" s="583" t="str">
        <f>IFERROR(VLOOKUP(D639,'Species List'!$D$51:$E$89,2,FALSE)*J639,"")</f>
        <v/>
      </c>
      <c r="Q639" s="583" t="str">
        <f>IFERROR(VLOOKUP(D639,'Species List'!$D$95:$E$102,2,FALSE)*J639,"")</f>
        <v/>
      </c>
      <c r="R639" s="583" t="str">
        <f>IFERROR(VLOOKUP(D639,'Species List'!$I$10:$J$11,2,FALSE)*J639,"")</f>
        <v/>
      </c>
      <c r="S639" s="584" t="str">
        <f>IFERROR(VLOOKUP(D639,'Species List'!$I$16:$J$61,2,FALSE)*J639,"")</f>
        <v/>
      </c>
      <c r="T639" s="584" t="str">
        <f>IFERROR(VLOOKUP(D639,'Species List'!$I$66:$J$66,2,FALSE)*J639,"")</f>
        <v/>
      </c>
      <c r="U639" s="584" t="str">
        <f>IFERROR(VLOOKUP(D639,'Species List'!$I$71:$J$82,2,FALSE)*J639,"")</f>
        <v/>
      </c>
      <c r="V639" s="585">
        <f t="shared" si="29"/>
        <v>0</v>
      </c>
      <c r="W639" s="534"/>
      <c r="X639" s="534"/>
      <c r="Y639" s="534"/>
      <c r="Z639" s="534"/>
      <c r="AA639" s="534"/>
      <c r="AB639" s="534"/>
      <c r="AC639" s="659" t="str">
        <f>IFERROR(INDEX('3 - Land Summary'!$B$21:$B$120,(MATCH(AD639,'3 - Land Summary'!$C$21:$C$120,0))),"")</f>
        <v/>
      </c>
      <c r="AD639" s="629"/>
      <c r="AE639" s="586"/>
      <c r="AF639" s="587"/>
      <c r="AG639" s="586"/>
    </row>
    <row r="640" spans="2:33" ht="30" customHeight="1" x14ac:dyDescent="0.2">
      <c r="B640" s="668" t="str">
        <f>IFERROR(INDEX('3 - Land Summary'!$B$21:$B$120,(MATCH('4 - Species Breakdown'!$V640,'3 - Land Summary'!$C$21:$C$120,0))),"")</f>
        <v/>
      </c>
      <c r="C640" s="632"/>
      <c r="D640" s="579"/>
      <c r="E640" s="676" t="str">
        <f>IF(OR(COUNTIF('Look Up Data'!$D$149:$D$203,D640),COUNTIF('Look Up Data'!$D$149:$D$203,AE640)),"YES","NO")</f>
        <v>NO</v>
      </c>
      <c r="F640" s="580"/>
      <c r="G640" s="581"/>
      <c r="H640" s="669" t="str">
        <f>IFERROR(INDEX('3 - Land Summary'!$G$21:$G$120,(MATCH(C640,'3 - Land Summary'!$C$21:$C$120,0))),"")</f>
        <v/>
      </c>
      <c r="I640" s="669" t="str">
        <f>IFERROR(INDEX('3 - Land Summary'!$I$21:$I$120,(MATCH(C640,'3 - Land Summary'!$C$21:$C$120,0))),"")</f>
        <v/>
      </c>
      <c r="J640" s="669" t="str">
        <f t="shared" si="28"/>
        <v/>
      </c>
      <c r="K640" s="670" t="str">
        <f t="shared" si="30"/>
        <v/>
      </c>
      <c r="L640" s="579"/>
      <c r="M640" s="579"/>
      <c r="N640" s="632"/>
      <c r="O640" s="582" t="str">
        <f>IFERROR(VLOOKUP(D640,'Species List'!$D$10:$E$46,2,FALSE)*J640,"")</f>
        <v/>
      </c>
      <c r="P640" s="583" t="str">
        <f>IFERROR(VLOOKUP(D640,'Species List'!$D$51:$E$89,2,FALSE)*J640,"")</f>
        <v/>
      </c>
      <c r="Q640" s="583" t="str">
        <f>IFERROR(VLOOKUP(D640,'Species List'!$D$95:$E$102,2,FALSE)*J640,"")</f>
        <v/>
      </c>
      <c r="R640" s="583" t="str">
        <f>IFERROR(VLOOKUP(D640,'Species List'!$I$10:$J$11,2,FALSE)*J640,"")</f>
        <v/>
      </c>
      <c r="S640" s="584" t="str">
        <f>IFERROR(VLOOKUP(D640,'Species List'!$I$16:$J$61,2,FALSE)*J640,"")</f>
        <v/>
      </c>
      <c r="T640" s="584" t="str">
        <f>IFERROR(VLOOKUP(D640,'Species List'!$I$66:$J$66,2,FALSE)*J640,"")</f>
        <v/>
      </c>
      <c r="U640" s="584" t="str">
        <f>IFERROR(VLOOKUP(D640,'Species List'!$I$71:$J$82,2,FALSE)*J640,"")</f>
        <v/>
      </c>
      <c r="V640" s="585">
        <f t="shared" si="29"/>
        <v>0</v>
      </c>
      <c r="W640" s="534"/>
      <c r="X640" s="534"/>
      <c r="Y640" s="534"/>
      <c r="Z640" s="534"/>
      <c r="AA640" s="534"/>
      <c r="AB640" s="534"/>
      <c r="AC640" s="659" t="str">
        <f>IFERROR(INDEX('3 - Land Summary'!$B$21:$B$120,(MATCH(AD640,'3 - Land Summary'!$C$21:$C$120,0))),"")</f>
        <v/>
      </c>
      <c r="AD640" s="629"/>
      <c r="AE640" s="586"/>
      <c r="AF640" s="587"/>
      <c r="AG640" s="586"/>
    </row>
    <row r="641" spans="2:33" ht="30" customHeight="1" x14ac:dyDescent="0.2">
      <c r="B641" s="668" t="str">
        <f>IFERROR(INDEX('3 - Land Summary'!$B$21:$B$120,(MATCH('4 - Species Breakdown'!$V641,'3 - Land Summary'!$C$21:$C$120,0))),"")</f>
        <v/>
      </c>
      <c r="C641" s="632"/>
      <c r="D641" s="579"/>
      <c r="E641" s="676" t="str">
        <f>IF(OR(COUNTIF('Look Up Data'!$D$149:$D$203,D641),COUNTIF('Look Up Data'!$D$149:$D$203,AE641)),"YES","NO")</f>
        <v>NO</v>
      </c>
      <c r="F641" s="580"/>
      <c r="G641" s="581"/>
      <c r="H641" s="669" t="str">
        <f>IFERROR(INDEX('3 - Land Summary'!$G$21:$G$120,(MATCH(C641,'3 - Land Summary'!$C$21:$C$120,0))),"")</f>
        <v/>
      </c>
      <c r="I641" s="669" t="str">
        <f>IFERROR(INDEX('3 - Land Summary'!$I$21:$I$120,(MATCH(C641,'3 - Land Summary'!$C$21:$C$120,0))),"")</f>
        <v/>
      </c>
      <c r="J641" s="669" t="str">
        <f t="shared" si="28"/>
        <v/>
      </c>
      <c r="K641" s="670" t="str">
        <f t="shared" si="30"/>
        <v/>
      </c>
      <c r="L641" s="579"/>
      <c r="M641" s="579"/>
      <c r="N641" s="632"/>
      <c r="O641" s="582" t="str">
        <f>IFERROR(VLOOKUP(D641,'Species List'!$D$10:$E$46,2,FALSE)*J641,"")</f>
        <v/>
      </c>
      <c r="P641" s="583" t="str">
        <f>IFERROR(VLOOKUP(D641,'Species List'!$D$51:$E$89,2,FALSE)*J641,"")</f>
        <v/>
      </c>
      <c r="Q641" s="583" t="str">
        <f>IFERROR(VLOOKUP(D641,'Species List'!$D$95:$E$102,2,FALSE)*J641,"")</f>
        <v/>
      </c>
      <c r="R641" s="583" t="str">
        <f>IFERROR(VLOOKUP(D641,'Species List'!$I$10:$J$11,2,FALSE)*J641,"")</f>
        <v/>
      </c>
      <c r="S641" s="584" t="str">
        <f>IFERROR(VLOOKUP(D641,'Species List'!$I$16:$J$61,2,FALSE)*J641,"")</f>
        <v/>
      </c>
      <c r="T641" s="584" t="str">
        <f>IFERROR(VLOOKUP(D641,'Species List'!$I$66:$J$66,2,FALSE)*J641,"")</f>
        <v/>
      </c>
      <c r="U641" s="584" t="str">
        <f>IFERROR(VLOOKUP(D641,'Species List'!$I$71:$J$82,2,FALSE)*J641,"")</f>
        <v/>
      </c>
      <c r="V641" s="585">
        <f t="shared" si="29"/>
        <v>0</v>
      </c>
      <c r="W641" s="534"/>
      <c r="X641" s="534"/>
      <c r="Y641" s="534"/>
      <c r="Z641" s="534"/>
      <c r="AA641" s="534"/>
      <c r="AB641" s="534"/>
      <c r="AC641" s="659" t="str">
        <f>IFERROR(INDEX('3 - Land Summary'!$B$21:$B$120,(MATCH(AD641,'3 - Land Summary'!$C$21:$C$120,0))),"")</f>
        <v/>
      </c>
      <c r="AD641" s="629"/>
      <c r="AE641" s="586"/>
      <c r="AF641" s="587"/>
      <c r="AG641" s="586"/>
    </row>
    <row r="642" spans="2:33" ht="30" customHeight="1" x14ac:dyDescent="0.2">
      <c r="B642" s="668" t="str">
        <f>IFERROR(INDEX('3 - Land Summary'!$B$21:$B$120,(MATCH('4 - Species Breakdown'!$V642,'3 - Land Summary'!$C$21:$C$120,0))),"")</f>
        <v/>
      </c>
      <c r="C642" s="632"/>
      <c r="D642" s="579"/>
      <c r="E642" s="676" t="str">
        <f>IF(OR(COUNTIF('Look Up Data'!$D$149:$D$203,D642),COUNTIF('Look Up Data'!$D$149:$D$203,AE642)),"YES","NO")</f>
        <v>NO</v>
      </c>
      <c r="F642" s="580"/>
      <c r="G642" s="581"/>
      <c r="H642" s="669" t="str">
        <f>IFERROR(INDEX('3 - Land Summary'!$G$21:$G$120,(MATCH(C642,'3 - Land Summary'!$C$21:$C$120,0))),"")</f>
        <v/>
      </c>
      <c r="I642" s="669" t="str">
        <f>IFERROR(INDEX('3 - Land Summary'!$I$21:$I$120,(MATCH(C642,'3 - Land Summary'!$C$21:$C$120,0))),"")</f>
        <v/>
      </c>
      <c r="J642" s="669" t="str">
        <f t="shared" si="28"/>
        <v/>
      </c>
      <c r="K642" s="670" t="str">
        <f t="shared" si="30"/>
        <v/>
      </c>
      <c r="L642" s="579"/>
      <c r="M642" s="579"/>
      <c r="N642" s="632"/>
      <c r="O642" s="582" t="str">
        <f>IFERROR(VLOOKUP(D642,'Species List'!$D$10:$E$46,2,FALSE)*J642,"")</f>
        <v/>
      </c>
      <c r="P642" s="583" t="str">
        <f>IFERROR(VLOOKUP(D642,'Species List'!$D$51:$E$89,2,FALSE)*J642,"")</f>
        <v/>
      </c>
      <c r="Q642" s="583" t="str">
        <f>IFERROR(VLOOKUP(D642,'Species List'!$D$95:$E$102,2,FALSE)*J642,"")</f>
        <v/>
      </c>
      <c r="R642" s="583" t="str">
        <f>IFERROR(VLOOKUP(D642,'Species List'!$I$10:$J$11,2,FALSE)*J642,"")</f>
        <v/>
      </c>
      <c r="S642" s="584" t="str">
        <f>IFERROR(VLOOKUP(D642,'Species List'!$I$16:$J$61,2,FALSE)*J642,"")</f>
        <v/>
      </c>
      <c r="T642" s="584" t="str">
        <f>IFERROR(VLOOKUP(D642,'Species List'!$I$66:$J$66,2,FALSE)*J642,"")</f>
        <v/>
      </c>
      <c r="U642" s="584" t="str">
        <f>IFERROR(VLOOKUP(D642,'Species List'!$I$71:$J$82,2,FALSE)*J642,"")</f>
        <v/>
      </c>
      <c r="V642" s="585">
        <f t="shared" si="29"/>
        <v>0</v>
      </c>
      <c r="W642" s="534"/>
      <c r="X642" s="534"/>
      <c r="Y642" s="534"/>
      <c r="Z642" s="534"/>
      <c r="AA642" s="534"/>
      <c r="AB642" s="534"/>
      <c r="AC642" s="659" t="str">
        <f>IFERROR(INDEX('3 - Land Summary'!$B$21:$B$120,(MATCH(AD642,'3 - Land Summary'!$C$21:$C$120,0))),"")</f>
        <v/>
      </c>
      <c r="AD642" s="629"/>
      <c r="AE642" s="586"/>
      <c r="AF642" s="587"/>
      <c r="AG642" s="586"/>
    </row>
    <row r="643" spans="2:33" ht="30" customHeight="1" x14ac:dyDescent="0.2">
      <c r="B643" s="668" t="str">
        <f>IFERROR(INDEX('3 - Land Summary'!$B$21:$B$120,(MATCH('4 - Species Breakdown'!$V643,'3 - Land Summary'!$C$21:$C$120,0))),"")</f>
        <v/>
      </c>
      <c r="C643" s="632"/>
      <c r="D643" s="579"/>
      <c r="E643" s="676" t="str">
        <f>IF(OR(COUNTIF('Look Up Data'!$D$149:$D$203,D643),COUNTIF('Look Up Data'!$D$149:$D$203,AE643)),"YES","NO")</f>
        <v>NO</v>
      </c>
      <c r="F643" s="580"/>
      <c r="G643" s="581"/>
      <c r="H643" s="669" t="str">
        <f>IFERROR(INDEX('3 - Land Summary'!$G$21:$G$120,(MATCH(C643,'3 - Land Summary'!$C$21:$C$120,0))),"")</f>
        <v/>
      </c>
      <c r="I643" s="669" t="str">
        <f>IFERROR(INDEX('3 - Land Summary'!$I$21:$I$120,(MATCH(C643,'3 - Land Summary'!$C$21:$C$120,0))),"")</f>
        <v/>
      </c>
      <c r="J643" s="669" t="str">
        <f t="shared" si="28"/>
        <v/>
      </c>
      <c r="K643" s="670" t="str">
        <f t="shared" si="30"/>
        <v/>
      </c>
      <c r="L643" s="579"/>
      <c r="M643" s="579"/>
      <c r="N643" s="632"/>
      <c r="O643" s="582" t="str">
        <f>IFERROR(VLOOKUP(D643,'Species List'!$D$10:$E$46,2,FALSE)*J643,"")</f>
        <v/>
      </c>
      <c r="P643" s="583" t="str">
        <f>IFERROR(VLOOKUP(D643,'Species List'!$D$51:$E$89,2,FALSE)*J643,"")</f>
        <v/>
      </c>
      <c r="Q643" s="583" t="str">
        <f>IFERROR(VLOOKUP(D643,'Species List'!$D$95:$E$102,2,FALSE)*J643,"")</f>
        <v/>
      </c>
      <c r="R643" s="583" t="str">
        <f>IFERROR(VLOOKUP(D643,'Species List'!$I$10:$J$11,2,FALSE)*J643,"")</f>
        <v/>
      </c>
      <c r="S643" s="584" t="str">
        <f>IFERROR(VLOOKUP(D643,'Species List'!$I$16:$J$61,2,FALSE)*J643,"")</f>
        <v/>
      </c>
      <c r="T643" s="584" t="str">
        <f>IFERROR(VLOOKUP(D643,'Species List'!$I$66:$J$66,2,FALSE)*J643,"")</f>
        <v/>
      </c>
      <c r="U643" s="584" t="str">
        <f>IFERROR(VLOOKUP(D643,'Species List'!$I$71:$J$82,2,FALSE)*J643,"")</f>
        <v/>
      </c>
      <c r="V643" s="585">
        <f t="shared" si="29"/>
        <v>0</v>
      </c>
      <c r="W643" s="534"/>
      <c r="X643" s="534"/>
      <c r="Y643" s="534"/>
      <c r="Z643" s="534"/>
      <c r="AA643" s="534"/>
      <c r="AB643" s="534"/>
      <c r="AC643" s="659" t="str">
        <f>IFERROR(INDEX('3 - Land Summary'!$B$21:$B$120,(MATCH(AD643,'3 - Land Summary'!$C$21:$C$120,0))),"")</f>
        <v/>
      </c>
      <c r="AD643" s="629"/>
      <c r="AE643" s="586"/>
      <c r="AF643" s="587"/>
      <c r="AG643" s="586"/>
    </row>
    <row r="644" spans="2:33" ht="30" customHeight="1" x14ac:dyDescent="0.2">
      <c r="B644" s="668" t="str">
        <f>IFERROR(INDEX('3 - Land Summary'!$B$21:$B$120,(MATCH('4 - Species Breakdown'!$V644,'3 - Land Summary'!$C$21:$C$120,0))),"")</f>
        <v/>
      </c>
      <c r="C644" s="632"/>
      <c r="D644" s="579"/>
      <c r="E644" s="676" t="str">
        <f>IF(OR(COUNTIF('Look Up Data'!$D$149:$D$203,D644),COUNTIF('Look Up Data'!$D$149:$D$203,AE644)),"YES","NO")</f>
        <v>NO</v>
      </c>
      <c r="F644" s="580"/>
      <c r="G644" s="581"/>
      <c r="H644" s="669" t="str">
        <f>IFERROR(INDEX('3 - Land Summary'!$G$21:$G$120,(MATCH(C644,'3 - Land Summary'!$C$21:$C$120,0))),"")</f>
        <v/>
      </c>
      <c r="I644" s="669" t="str">
        <f>IFERROR(INDEX('3 - Land Summary'!$I$21:$I$120,(MATCH(C644,'3 - Land Summary'!$C$21:$C$120,0))),"")</f>
        <v/>
      </c>
      <c r="J644" s="669" t="str">
        <f t="shared" si="28"/>
        <v/>
      </c>
      <c r="K644" s="670" t="str">
        <f t="shared" si="30"/>
        <v/>
      </c>
      <c r="L644" s="579"/>
      <c r="M644" s="579"/>
      <c r="N644" s="632"/>
      <c r="O644" s="582" t="str">
        <f>IFERROR(VLOOKUP(D644,'Species List'!$D$10:$E$46,2,FALSE)*J644,"")</f>
        <v/>
      </c>
      <c r="P644" s="583" t="str">
        <f>IFERROR(VLOOKUP(D644,'Species List'!$D$51:$E$89,2,FALSE)*J644,"")</f>
        <v/>
      </c>
      <c r="Q644" s="583" t="str">
        <f>IFERROR(VLOOKUP(D644,'Species List'!$D$95:$E$102,2,FALSE)*J644,"")</f>
        <v/>
      </c>
      <c r="R644" s="583" t="str">
        <f>IFERROR(VLOOKUP(D644,'Species List'!$I$10:$J$11,2,FALSE)*J644,"")</f>
        <v/>
      </c>
      <c r="S644" s="584" t="str">
        <f>IFERROR(VLOOKUP(D644,'Species List'!$I$16:$J$61,2,FALSE)*J644,"")</f>
        <v/>
      </c>
      <c r="T644" s="584" t="str">
        <f>IFERROR(VLOOKUP(D644,'Species List'!$I$66:$J$66,2,FALSE)*J644,"")</f>
        <v/>
      </c>
      <c r="U644" s="584" t="str">
        <f>IFERROR(VLOOKUP(D644,'Species List'!$I$71:$J$82,2,FALSE)*J644,"")</f>
        <v/>
      </c>
      <c r="V644" s="585">
        <f t="shared" si="29"/>
        <v>0</v>
      </c>
      <c r="W644" s="534"/>
      <c r="X644" s="534"/>
      <c r="Y644" s="534"/>
      <c r="Z644" s="534"/>
      <c r="AA644" s="534"/>
      <c r="AB644" s="534"/>
      <c r="AC644" s="659" t="str">
        <f>IFERROR(INDEX('3 - Land Summary'!$B$21:$B$120,(MATCH(AD644,'3 - Land Summary'!$C$21:$C$120,0))),"")</f>
        <v/>
      </c>
      <c r="AD644" s="629"/>
      <c r="AE644" s="586"/>
      <c r="AF644" s="587"/>
      <c r="AG644" s="586"/>
    </row>
    <row r="645" spans="2:33" ht="30" customHeight="1" x14ac:dyDescent="0.2">
      <c r="B645" s="668" t="str">
        <f>IFERROR(INDEX('3 - Land Summary'!$B$21:$B$120,(MATCH('4 - Species Breakdown'!$V645,'3 - Land Summary'!$C$21:$C$120,0))),"")</f>
        <v/>
      </c>
      <c r="C645" s="632"/>
      <c r="D645" s="579"/>
      <c r="E645" s="676" t="str">
        <f>IF(OR(COUNTIF('Look Up Data'!$D$149:$D$203,D645),COUNTIF('Look Up Data'!$D$149:$D$203,AE645)),"YES","NO")</f>
        <v>NO</v>
      </c>
      <c r="F645" s="580"/>
      <c r="G645" s="581"/>
      <c r="H645" s="669" t="str">
        <f>IFERROR(INDEX('3 - Land Summary'!$G$21:$G$120,(MATCH(C645,'3 - Land Summary'!$C$21:$C$120,0))),"")</f>
        <v/>
      </c>
      <c r="I645" s="669" t="str">
        <f>IFERROR(INDEX('3 - Land Summary'!$I$21:$I$120,(MATCH(C645,'3 - Land Summary'!$C$21:$C$120,0))),"")</f>
        <v/>
      </c>
      <c r="J645" s="669" t="str">
        <f t="shared" si="28"/>
        <v/>
      </c>
      <c r="K645" s="670" t="str">
        <f t="shared" si="30"/>
        <v/>
      </c>
      <c r="L645" s="579"/>
      <c r="M645" s="579"/>
      <c r="N645" s="632"/>
      <c r="O645" s="582" t="str">
        <f>IFERROR(VLOOKUP(D645,'Species List'!$D$10:$E$46,2,FALSE)*J645,"")</f>
        <v/>
      </c>
      <c r="P645" s="583" t="str">
        <f>IFERROR(VLOOKUP(D645,'Species List'!$D$51:$E$89,2,FALSE)*J645,"")</f>
        <v/>
      </c>
      <c r="Q645" s="583" t="str">
        <f>IFERROR(VLOOKUP(D645,'Species List'!$D$95:$E$102,2,FALSE)*J645,"")</f>
        <v/>
      </c>
      <c r="R645" s="583" t="str">
        <f>IFERROR(VLOOKUP(D645,'Species List'!$I$10:$J$11,2,FALSE)*J645,"")</f>
        <v/>
      </c>
      <c r="S645" s="584" t="str">
        <f>IFERROR(VLOOKUP(D645,'Species List'!$I$16:$J$61,2,FALSE)*J645,"")</f>
        <v/>
      </c>
      <c r="T645" s="584" t="str">
        <f>IFERROR(VLOOKUP(D645,'Species List'!$I$66:$J$66,2,FALSE)*J645,"")</f>
        <v/>
      </c>
      <c r="U645" s="584" t="str">
        <f>IFERROR(VLOOKUP(D645,'Species List'!$I$71:$J$82,2,FALSE)*J645,"")</f>
        <v/>
      </c>
      <c r="V645" s="585">
        <f t="shared" si="29"/>
        <v>0</v>
      </c>
      <c r="W645" s="534"/>
      <c r="X645" s="534"/>
      <c r="Y645" s="534"/>
      <c r="Z645" s="534"/>
      <c r="AA645" s="534"/>
      <c r="AB645" s="534"/>
      <c r="AC645" s="659" t="str">
        <f>IFERROR(INDEX('3 - Land Summary'!$B$21:$B$120,(MATCH(AD645,'3 - Land Summary'!$C$21:$C$120,0))),"")</f>
        <v/>
      </c>
      <c r="AD645" s="629"/>
      <c r="AE645" s="586"/>
      <c r="AF645" s="587"/>
      <c r="AG645" s="586"/>
    </row>
    <row r="646" spans="2:33" ht="30" customHeight="1" x14ac:dyDescent="0.2">
      <c r="B646" s="668" t="str">
        <f>IFERROR(INDEX('3 - Land Summary'!$B$21:$B$120,(MATCH('4 - Species Breakdown'!$V646,'3 - Land Summary'!$C$21:$C$120,0))),"")</f>
        <v/>
      </c>
      <c r="C646" s="632"/>
      <c r="D646" s="579"/>
      <c r="E646" s="676" t="str">
        <f>IF(OR(COUNTIF('Look Up Data'!$D$149:$D$203,D646),COUNTIF('Look Up Data'!$D$149:$D$203,AE646)),"YES","NO")</f>
        <v>NO</v>
      </c>
      <c r="F646" s="580"/>
      <c r="G646" s="581"/>
      <c r="H646" s="669" t="str">
        <f>IFERROR(INDEX('3 - Land Summary'!$G$21:$G$120,(MATCH(C646,'3 - Land Summary'!$C$21:$C$120,0))),"")</f>
        <v/>
      </c>
      <c r="I646" s="669" t="str">
        <f>IFERROR(INDEX('3 - Land Summary'!$I$21:$I$120,(MATCH(C646,'3 - Land Summary'!$C$21:$C$120,0))),"")</f>
        <v/>
      </c>
      <c r="J646" s="669" t="str">
        <f t="shared" si="28"/>
        <v/>
      </c>
      <c r="K646" s="670" t="str">
        <f t="shared" si="30"/>
        <v/>
      </c>
      <c r="L646" s="579"/>
      <c r="M646" s="579"/>
      <c r="N646" s="632"/>
      <c r="O646" s="582" t="str">
        <f>IFERROR(VLOOKUP(D646,'Species List'!$D$10:$E$46,2,FALSE)*J646,"")</f>
        <v/>
      </c>
      <c r="P646" s="583" t="str">
        <f>IFERROR(VLOOKUP(D646,'Species List'!$D$51:$E$89,2,FALSE)*J646,"")</f>
        <v/>
      </c>
      <c r="Q646" s="583" t="str">
        <f>IFERROR(VLOOKUP(D646,'Species List'!$D$95:$E$102,2,FALSE)*J646,"")</f>
        <v/>
      </c>
      <c r="R646" s="583" t="str">
        <f>IFERROR(VLOOKUP(D646,'Species List'!$I$10:$J$11,2,FALSE)*J646,"")</f>
        <v/>
      </c>
      <c r="S646" s="584" t="str">
        <f>IFERROR(VLOOKUP(D646,'Species List'!$I$16:$J$61,2,FALSE)*J646,"")</f>
        <v/>
      </c>
      <c r="T646" s="584" t="str">
        <f>IFERROR(VLOOKUP(D646,'Species List'!$I$66:$J$66,2,FALSE)*J646,"")</f>
        <v/>
      </c>
      <c r="U646" s="584" t="str">
        <f>IFERROR(VLOOKUP(D646,'Species List'!$I$71:$J$82,2,FALSE)*J646,"")</f>
        <v/>
      </c>
      <c r="V646" s="585">
        <f t="shared" si="29"/>
        <v>0</v>
      </c>
      <c r="W646" s="534"/>
      <c r="X646" s="534"/>
      <c r="Y646" s="534"/>
      <c r="Z646" s="534"/>
      <c r="AA646" s="534"/>
      <c r="AB646" s="534"/>
      <c r="AC646" s="659" t="str">
        <f>IFERROR(INDEX('3 - Land Summary'!$B$21:$B$120,(MATCH(AD646,'3 - Land Summary'!$C$21:$C$120,0))),"")</f>
        <v/>
      </c>
      <c r="AD646" s="629"/>
      <c r="AE646" s="586"/>
      <c r="AF646" s="587"/>
      <c r="AG646" s="586"/>
    </row>
    <row r="647" spans="2:33" ht="30" customHeight="1" x14ac:dyDescent="0.2">
      <c r="B647" s="668" t="str">
        <f>IFERROR(INDEX('3 - Land Summary'!$B$21:$B$120,(MATCH('4 - Species Breakdown'!$V647,'3 - Land Summary'!$C$21:$C$120,0))),"")</f>
        <v/>
      </c>
      <c r="C647" s="632"/>
      <c r="D647" s="579"/>
      <c r="E647" s="676" t="str">
        <f>IF(OR(COUNTIF('Look Up Data'!$D$149:$D$203,D647),COUNTIF('Look Up Data'!$D$149:$D$203,AE647)),"YES","NO")</f>
        <v>NO</v>
      </c>
      <c r="F647" s="580"/>
      <c r="G647" s="581"/>
      <c r="H647" s="669" t="str">
        <f>IFERROR(INDEX('3 - Land Summary'!$G$21:$G$120,(MATCH(C647,'3 - Land Summary'!$C$21:$C$120,0))),"")</f>
        <v/>
      </c>
      <c r="I647" s="669" t="str">
        <f>IFERROR(INDEX('3 - Land Summary'!$I$21:$I$120,(MATCH(C647,'3 - Land Summary'!$C$21:$C$120,0))),"")</f>
        <v/>
      </c>
      <c r="J647" s="669" t="str">
        <f t="shared" si="28"/>
        <v/>
      </c>
      <c r="K647" s="670" t="str">
        <f t="shared" si="30"/>
        <v/>
      </c>
      <c r="L647" s="579"/>
      <c r="M647" s="579"/>
      <c r="N647" s="632"/>
      <c r="O647" s="582" t="str">
        <f>IFERROR(VLOOKUP(D647,'Species List'!$D$10:$E$46,2,FALSE)*J647,"")</f>
        <v/>
      </c>
      <c r="P647" s="583" t="str">
        <f>IFERROR(VLOOKUP(D647,'Species List'!$D$51:$E$89,2,FALSE)*J647,"")</f>
        <v/>
      </c>
      <c r="Q647" s="583" t="str">
        <f>IFERROR(VLOOKUP(D647,'Species List'!$D$95:$E$102,2,FALSE)*J647,"")</f>
        <v/>
      </c>
      <c r="R647" s="583" t="str">
        <f>IFERROR(VLOOKUP(D647,'Species List'!$I$10:$J$11,2,FALSE)*J647,"")</f>
        <v/>
      </c>
      <c r="S647" s="584" t="str">
        <f>IFERROR(VLOOKUP(D647,'Species List'!$I$16:$J$61,2,FALSE)*J647,"")</f>
        <v/>
      </c>
      <c r="T647" s="584" t="str">
        <f>IFERROR(VLOOKUP(D647,'Species List'!$I$66:$J$66,2,FALSE)*J647,"")</f>
        <v/>
      </c>
      <c r="U647" s="584" t="str">
        <f>IFERROR(VLOOKUP(D647,'Species List'!$I$71:$J$82,2,FALSE)*J647,"")</f>
        <v/>
      </c>
      <c r="V647" s="585">
        <f t="shared" si="29"/>
        <v>0</v>
      </c>
      <c r="W647" s="534"/>
      <c r="X647" s="534"/>
      <c r="Y647" s="534"/>
      <c r="Z647" s="534"/>
      <c r="AA647" s="534"/>
      <c r="AB647" s="534"/>
      <c r="AC647" s="659" t="str">
        <f>IFERROR(INDEX('3 - Land Summary'!$B$21:$B$120,(MATCH(AD647,'3 - Land Summary'!$C$21:$C$120,0))),"")</f>
        <v/>
      </c>
      <c r="AD647" s="629"/>
      <c r="AE647" s="586"/>
      <c r="AF647" s="587"/>
      <c r="AG647" s="586"/>
    </row>
    <row r="648" spans="2:33" ht="30" customHeight="1" x14ac:dyDescent="0.2">
      <c r="B648" s="668" t="str">
        <f>IFERROR(INDEX('3 - Land Summary'!$B$21:$B$120,(MATCH('4 - Species Breakdown'!$V648,'3 - Land Summary'!$C$21:$C$120,0))),"")</f>
        <v/>
      </c>
      <c r="C648" s="632"/>
      <c r="D648" s="579"/>
      <c r="E648" s="676" t="str">
        <f>IF(OR(COUNTIF('Look Up Data'!$D$149:$D$203,D648),COUNTIF('Look Up Data'!$D$149:$D$203,AE648)),"YES","NO")</f>
        <v>NO</v>
      </c>
      <c r="F648" s="580"/>
      <c r="G648" s="581"/>
      <c r="H648" s="669" t="str">
        <f>IFERROR(INDEX('3 - Land Summary'!$G$21:$G$120,(MATCH(C648,'3 - Land Summary'!$C$21:$C$120,0))),"")</f>
        <v/>
      </c>
      <c r="I648" s="669" t="str">
        <f>IFERROR(INDEX('3 - Land Summary'!$I$21:$I$120,(MATCH(C648,'3 - Land Summary'!$C$21:$C$120,0))),"")</f>
        <v/>
      </c>
      <c r="J648" s="669" t="str">
        <f t="shared" si="28"/>
        <v/>
      </c>
      <c r="K648" s="670" t="str">
        <f t="shared" si="30"/>
        <v/>
      </c>
      <c r="L648" s="579"/>
      <c r="M648" s="579"/>
      <c r="N648" s="632"/>
      <c r="O648" s="582" t="str">
        <f>IFERROR(VLOOKUP(D648,'Species List'!$D$10:$E$46,2,FALSE)*J648,"")</f>
        <v/>
      </c>
      <c r="P648" s="583" t="str">
        <f>IFERROR(VLOOKUP(D648,'Species List'!$D$51:$E$89,2,FALSE)*J648,"")</f>
        <v/>
      </c>
      <c r="Q648" s="583" t="str">
        <f>IFERROR(VLOOKUP(D648,'Species List'!$D$95:$E$102,2,FALSE)*J648,"")</f>
        <v/>
      </c>
      <c r="R648" s="583" t="str">
        <f>IFERROR(VLOOKUP(D648,'Species List'!$I$10:$J$11,2,FALSE)*J648,"")</f>
        <v/>
      </c>
      <c r="S648" s="584" t="str">
        <f>IFERROR(VLOOKUP(D648,'Species List'!$I$16:$J$61,2,FALSE)*J648,"")</f>
        <v/>
      </c>
      <c r="T648" s="584" t="str">
        <f>IFERROR(VLOOKUP(D648,'Species List'!$I$66:$J$66,2,FALSE)*J648,"")</f>
        <v/>
      </c>
      <c r="U648" s="584" t="str">
        <f>IFERROR(VLOOKUP(D648,'Species List'!$I$71:$J$82,2,FALSE)*J648,"")</f>
        <v/>
      </c>
      <c r="V648" s="585">
        <f t="shared" si="29"/>
        <v>0</v>
      </c>
      <c r="W648" s="534"/>
      <c r="X648" s="534"/>
      <c r="Y648" s="534"/>
      <c r="Z648" s="534"/>
      <c r="AA648" s="534"/>
      <c r="AB648" s="534"/>
      <c r="AC648" s="659" t="str">
        <f>IFERROR(INDEX('3 - Land Summary'!$B$21:$B$120,(MATCH(AD648,'3 - Land Summary'!$C$21:$C$120,0))),"")</f>
        <v/>
      </c>
      <c r="AD648" s="629"/>
      <c r="AE648" s="586"/>
      <c r="AF648" s="587"/>
      <c r="AG648" s="586"/>
    </row>
    <row r="649" spans="2:33" ht="30" customHeight="1" x14ac:dyDescent="0.2">
      <c r="B649" s="668" t="str">
        <f>IFERROR(INDEX('3 - Land Summary'!$B$21:$B$120,(MATCH('4 - Species Breakdown'!$V649,'3 - Land Summary'!$C$21:$C$120,0))),"")</f>
        <v/>
      </c>
      <c r="C649" s="632"/>
      <c r="D649" s="579"/>
      <c r="E649" s="676" t="str">
        <f>IF(OR(COUNTIF('Look Up Data'!$D$149:$D$203,D649),COUNTIF('Look Up Data'!$D$149:$D$203,AE649)),"YES","NO")</f>
        <v>NO</v>
      </c>
      <c r="F649" s="580"/>
      <c r="G649" s="581"/>
      <c r="H649" s="669" t="str">
        <f>IFERROR(INDEX('3 - Land Summary'!$G$21:$G$120,(MATCH(C649,'3 - Land Summary'!$C$21:$C$120,0))),"")</f>
        <v/>
      </c>
      <c r="I649" s="669" t="str">
        <f>IFERROR(INDEX('3 - Land Summary'!$I$21:$I$120,(MATCH(C649,'3 - Land Summary'!$C$21:$C$120,0))),"")</f>
        <v/>
      </c>
      <c r="J649" s="669" t="str">
        <f t="shared" si="28"/>
        <v/>
      </c>
      <c r="K649" s="670" t="str">
        <f t="shared" si="30"/>
        <v/>
      </c>
      <c r="L649" s="579"/>
      <c r="M649" s="579"/>
      <c r="N649" s="632"/>
      <c r="O649" s="582" t="str">
        <f>IFERROR(VLOOKUP(D649,'Species List'!$D$10:$E$46,2,FALSE)*J649,"")</f>
        <v/>
      </c>
      <c r="P649" s="583" t="str">
        <f>IFERROR(VLOOKUP(D649,'Species List'!$D$51:$E$89,2,FALSE)*J649,"")</f>
        <v/>
      </c>
      <c r="Q649" s="583" t="str">
        <f>IFERROR(VLOOKUP(D649,'Species List'!$D$95:$E$102,2,FALSE)*J649,"")</f>
        <v/>
      </c>
      <c r="R649" s="583" t="str">
        <f>IFERROR(VLOOKUP(D649,'Species List'!$I$10:$J$11,2,FALSE)*J649,"")</f>
        <v/>
      </c>
      <c r="S649" s="584" t="str">
        <f>IFERROR(VLOOKUP(D649,'Species List'!$I$16:$J$61,2,FALSE)*J649,"")</f>
        <v/>
      </c>
      <c r="T649" s="584" t="str">
        <f>IFERROR(VLOOKUP(D649,'Species List'!$I$66:$J$66,2,FALSE)*J649,"")</f>
        <v/>
      </c>
      <c r="U649" s="584" t="str">
        <f>IFERROR(VLOOKUP(D649,'Species List'!$I$71:$J$82,2,FALSE)*J649,"")</f>
        <v/>
      </c>
      <c r="V649" s="585">
        <f t="shared" si="29"/>
        <v>0</v>
      </c>
      <c r="W649" s="534"/>
      <c r="X649" s="534"/>
      <c r="Y649" s="534"/>
      <c r="Z649" s="534"/>
      <c r="AA649" s="534"/>
      <c r="AB649" s="534"/>
      <c r="AC649" s="659" t="str">
        <f>IFERROR(INDEX('3 - Land Summary'!$B$21:$B$120,(MATCH(AD649,'3 - Land Summary'!$C$21:$C$120,0))),"")</f>
        <v/>
      </c>
      <c r="AD649" s="629"/>
      <c r="AE649" s="586"/>
      <c r="AF649" s="587"/>
      <c r="AG649" s="586"/>
    </row>
    <row r="650" spans="2:33" ht="30" customHeight="1" x14ac:dyDescent="0.2">
      <c r="B650" s="668" t="str">
        <f>IFERROR(INDEX('3 - Land Summary'!$B$21:$B$120,(MATCH('4 - Species Breakdown'!$V650,'3 - Land Summary'!$C$21:$C$120,0))),"")</f>
        <v/>
      </c>
      <c r="C650" s="632"/>
      <c r="D650" s="579"/>
      <c r="E650" s="676" t="str">
        <f>IF(OR(COUNTIF('Look Up Data'!$D$149:$D$203,D650),COUNTIF('Look Up Data'!$D$149:$D$203,AE650)),"YES","NO")</f>
        <v>NO</v>
      </c>
      <c r="F650" s="580"/>
      <c r="G650" s="581"/>
      <c r="H650" s="669" t="str">
        <f>IFERROR(INDEX('3 - Land Summary'!$G$21:$G$120,(MATCH(C650,'3 - Land Summary'!$C$21:$C$120,0))),"")</f>
        <v/>
      </c>
      <c r="I650" s="669" t="str">
        <f>IFERROR(INDEX('3 - Land Summary'!$I$21:$I$120,(MATCH(C650,'3 - Land Summary'!$C$21:$C$120,0))),"")</f>
        <v/>
      </c>
      <c r="J650" s="669" t="str">
        <f t="shared" si="28"/>
        <v/>
      </c>
      <c r="K650" s="670" t="str">
        <f t="shared" si="30"/>
        <v/>
      </c>
      <c r="L650" s="579"/>
      <c r="M650" s="579"/>
      <c r="N650" s="632"/>
      <c r="O650" s="582" t="str">
        <f>IFERROR(VLOOKUP(D650,'Species List'!$D$10:$E$46,2,FALSE)*J650,"")</f>
        <v/>
      </c>
      <c r="P650" s="583" t="str">
        <f>IFERROR(VLOOKUP(D650,'Species List'!$D$51:$E$89,2,FALSE)*J650,"")</f>
        <v/>
      </c>
      <c r="Q650" s="583" t="str">
        <f>IFERROR(VLOOKUP(D650,'Species List'!$D$95:$E$102,2,FALSE)*J650,"")</f>
        <v/>
      </c>
      <c r="R650" s="583" t="str">
        <f>IFERROR(VLOOKUP(D650,'Species List'!$I$10:$J$11,2,FALSE)*J650,"")</f>
        <v/>
      </c>
      <c r="S650" s="584" t="str">
        <f>IFERROR(VLOOKUP(D650,'Species List'!$I$16:$J$61,2,FALSE)*J650,"")</f>
        <v/>
      </c>
      <c r="T650" s="584" t="str">
        <f>IFERROR(VLOOKUP(D650,'Species List'!$I$66:$J$66,2,FALSE)*J650,"")</f>
        <v/>
      </c>
      <c r="U650" s="584" t="str">
        <f>IFERROR(VLOOKUP(D650,'Species List'!$I$71:$J$82,2,FALSE)*J650,"")</f>
        <v/>
      </c>
      <c r="V650" s="585">
        <f t="shared" si="29"/>
        <v>0</v>
      </c>
      <c r="W650" s="534"/>
      <c r="X650" s="534"/>
      <c r="Y650" s="534"/>
      <c r="Z650" s="534"/>
      <c r="AA650" s="534"/>
      <c r="AB650" s="534"/>
      <c r="AC650" s="659" t="str">
        <f>IFERROR(INDEX('3 - Land Summary'!$B$21:$B$120,(MATCH(AD650,'3 - Land Summary'!$C$21:$C$120,0))),"")</f>
        <v/>
      </c>
      <c r="AD650" s="629"/>
      <c r="AE650" s="586"/>
      <c r="AF650" s="587"/>
      <c r="AG650" s="586"/>
    </row>
    <row r="651" spans="2:33" ht="30" customHeight="1" x14ac:dyDescent="0.2">
      <c r="B651" s="668" t="str">
        <f>IFERROR(INDEX('3 - Land Summary'!$B$21:$B$120,(MATCH('4 - Species Breakdown'!$V651,'3 - Land Summary'!$C$21:$C$120,0))),"")</f>
        <v/>
      </c>
      <c r="C651" s="632"/>
      <c r="D651" s="579"/>
      <c r="E651" s="676" t="str">
        <f>IF(OR(COUNTIF('Look Up Data'!$D$149:$D$203,D651),COUNTIF('Look Up Data'!$D$149:$D$203,AE651)),"YES","NO")</f>
        <v>NO</v>
      </c>
      <c r="F651" s="580"/>
      <c r="G651" s="581"/>
      <c r="H651" s="669" t="str">
        <f>IFERROR(INDEX('3 - Land Summary'!$G$21:$G$120,(MATCH(C651,'3 - Land Summary'!$C$21:$C$120,0))),"")</f>
        <v/>
      </c>
      <c r="I651" s="669" t="str">
        <f>IFERROR(INDEX('3 - Land Summary'!$I$21:$I$120,(MATCH(C651,'3 - Land Summary'!$C$21:$C$120,0))),"")</f>
        <v/>
      </c>
      <c r="J651" s="669" t="str">
        <f t="shared" si="28"/>
        <v/>
      </c>
      <c r="K651" s="670" t="str">
        <f t="shared" si="30"/>
        <v/>
      </c>
      <c r="L651" s="579"/>
      <c r="M651" s="579"/>
      <c r="N651" s="632"/>
      <c r="O651" s="582" t="str">
        <f>IFERROR(VLOOKUP(D651,'Species List'!$D$10:$E$46,2,FALSE)*J651,"")</f>
        <v/>
      </c>
      <c r="P651" s="583" t="str">
        <f>IFERROR(VLOOKUP(D651,'Species List'!$D$51:$E$89,2,FALSE)*J651,"")</f>
        <v/>
      </c>
      <c r="Q651" s="583" t="str">
        <f>IFERROR(VLOOKUP(D651,'Species List'!$D$95:$E$102,2,FALSE)*J651,"")</f>
        <v/>
      </c>
      <c r="R651" s="583" t="str">
        <f>IFERROR(VLOOKUP(D651,'Species List'!$I$10:$J$11,2,FALSE)*J651,"")</f>
        <v/>
      </c>
      <c r="S651" s="584" t="str">
        <f>IFERROR(VLOOKUP(D651,'Species List'!$I$16:$J$61,2,FALSE)*J651,"")</f>
        <v/>
      </c>
      <c r="T651" s="584" t="str">
        <f>IFERROR(VLOOKUP(D651,'Species List'!$I$66:$J$66,2,FALSE)*J651,"")</f>
        <v/>
      </c>
      <c r="U651" s="584" t="str">
        <f>IFERROR(VLOOKUP(D651,'Species List'!$I$71:$J$82,2,FALSE)*J651,"")</f>
        <v/>
      </c>
      <c r="V651" s="585">
        <f t="shared" si="29"/>
        <v>0</v>
      </c>
      <c r="W651" s="534"/>
      <c r="X651" s="534"/>
      <c r="Y651" s="534"/>
      <c r="Z651" s="534"/>
      <c r="AA651" s="534"/>
      <c r="AB651" s="534"/>
      <c r="AC651" s="659" t="str">
        <f>IFERROR(INDEX('3 - Land Summary'!$B$21:$B$120,(MATCH(AD651,'3 - Land Summary'!$C$21:$C$120,0))),"")</f>
        <v/>
      </c>
      <c r="AD651" s="629"/>
      <c r="AE651" s="586"/>
      <c r="AF651" s="587"/>
      <c r="AG651" s="586"/>
    </row>
    <row r="652" spans="2:33" ht="30" customHeight="1" x14ac:dyDescent="0.2">
      <c r="B652" s="668" t="str">
        <f>IFERROR(INDEX('3 - Land Summary'!$B$21:$B$120,(MATCH('4 - Species Breakdown'!$V652,'3 - Land Summary'!$C$21:$C$120,0))),"")</f>
        <v/>
      </c>
      <c r="C652" s="632"/>
      <c r="D652" s="579"/>
      <c r="E652" s="676" t="str">
        <f>IF(OR(COUNTIF('Look Up Data'!$D$149:$D$203,D652),COUNTIF('Look Up Data'!$D$149:$D$203,AE652)),"YES","NO")</f>
        <v>NO</v>
      </c>
      <c r="F652" s="580"/>
      <c r="G652" s="581"/>
      <c r="H652" s="669" t="str">
        <f>IFERROR(INDEX('3 - Land Summary'!$G$21:$G$120,(MATCH(C652,'3 - Land Summary'!$C$21:$C$120,0))),"")</f>
        <v/>
      </c>
      <c r="I652" s="669" t="str">
        <f>IFERROR(INDEX('3 - Land Summary'!$I$21:$I$120,(MATCH(C652,'3 - Land Summary'!$C$21:$C$120,0))),"")</f>
        <v/>
      </c>
      <c r="J652" s="669" t="str">
        <f t="shared" si="28"/>
        <v/>
      </c>
      <c r="K652" s="670" t="str">
        <f t="shared" si="30"/>
        <v/>
      </c>
      <c r="L652" s="579"/>
      <c r="M652" s="579"/>
      <c r="N652" s="632"/>
      <c r="O652" s="582" t="str">
        <f>IFERROR(VLOOKUP(D652,'Species List'!$D$10:$E$46,2,FALSE)*J652,"")</f>
        <v/>
      </c>
      <c r="P652" s="583" t="str">
        <f>IFERROR(VLOOKUP(D652,'Species List'!$D$51:$E$89,2,FALSE)*J652,"")</f>
        <v/>
      </c>
      <c r="Q652" s="583" t="str">
        <f>IFERROR(VLOOKUP(D652,'Species List'!$D$95:$E$102,2,FALSE)*J652,"")</f>
        <v/>
      </c>
      <c r="R652" s="583" t="str">
        <f>IFERROR(VLOOKUP(D652,'Species List'!$I$10:$J$11,2,FALSE)*J652,"")</f>
        <v/>
      </c>
      <c r="S652" s="584" t="str">
        <f>IFERROR(VLOOKUP(D652,'Species List'!$I$16:$J$61,2,FALSE)*J652,"")</f>
        <v/>
      </c>
      <c r="T652" s="584" t="str">
        <f>IFERROR(VLOOKUP(D652,'Species List'!$I$66:$J$66,2,FALSE)*J652,"")</f>
        <v/>
      </c>
      <c r="U652" s="584" t="str">
        <f>IFERROR(VLOOKUP(D652,'Species List'!$I$71:$J$82,2,FALSE)*J652,"")</f>
        <v/>
      </c>
      <c r="V652" s="585">
        <f t="shared" si="29"/>
        <v>0</v>
      </c>
      <c r="W652" s="534"/>
      <c r="X652" s="534"/>
      <c r="Y652" s="534"/>
      <c r="Z652" s="534"/>
      <c r="AA652" s="534"/>
      <c r="AB652" s="534"/>
      <c r="AC652" s="659" t="str">
        <f>IFERROR(INDEX('3 - Land Summary'!$B$21:$B$120,(MATCH(AD652,'3 - Land Summary'!$C$21:$C$120,0))),"")</f>
        <v/>
      </c>
      <c r="AD652" s="629"/>
      <c r="AE652" s="586"/>
      <c r="AF652" s="587"/>
      <c r="AG652" s="586"/>
    </row>
    <row r="653" spans="2:33" ht="30" customHeight="1" x14ac:dyDescent="0.2">
      <c r="B653" s="668" t="str">
        <f>IFERROR(INDEX('3 - Land Summary'!$B$21:$B$120,(MATCH('4 - Species Breakdown'!$V653,'3 - Land Summary'!$C$21:$C$120,0))),"")</f>
        <v/>
      </c>
      <c r="C653" s="632"/>
      <c r="D653" s="579"/>
      <c r="E653" s="676" t="str">
        <f>IF(OR(COUNTIF('Look Up Data'!$D$149:$D$203,D653),COUNTIF('Look Up Data'!$D$149:$D$203,AE653)),"YES","NO")</f>
        <v>NO</v>
      </c>
      <c r="F653" s="580"/>
      <c r="G653" s="581"/>
      <c r="H653" s="669" t="str">
        <f>IFERROR(INDEX('3 - Land Summary'!$G$21:$G$120,(MATCH(C653,'3 - Land Summary'!$C$21:$C$120,0))),"")</f>
        <v/>
      </c>
      <c r="I653" s="669" t="str">
        <f>IFERROR(INDEX('3 - Land Summary'!$I$21:$I$120,(MATCH(C653,'3 - Land Summary'!$C$21:$C$120,0))),"")</f>
        <v/>
      </c>
      <c r="J653" s="669" t="str">
        <f t="shared" si="28"/>
        <v/>
      </c>
      <c r="K653" s="670" t="str">
        <f t="shared" si="30"/>
        <v/>
      </c>
      <c r="L653" s="579"/>
      <c r="M653" s="579"/>
      <c r="N653" s="632"/>
      <c r="O653" s="582" t="str">
        <f>IFERROR(VLOOKUP(D653,'Species List'!$D$10:$E$46,2,FALSE)*J653,"")</f>
        <v/>
      </c>
      <c r="P653" s="583" t="str">
        <f>IFERROR(VLOOKUP(D653,'Species List'!$D$51:$E$89,2,FALSE)*J653,"")</f>
        <v/>
      </c>
      <c r="Q653" s="583" t="str">
        <f>IFERROR(VLOOKUP(D653,'Species List'!$D$95:$E$102,2,FALSE)*J653,"")</f>
        <v/>
      </c>
      <c r="R653" s="583" t="str">
        <f>IFERROR(VLOOKUP(D653,'Species List'!$I$10:$J$11,2,FALSE)*J653,"")</f>
        <v/>
      </c>
      <c r="S653" s="584" t="str">
        <f>IFERROR(VLOOKUP(D653,'Species List'!$I$16:$J$61,2,FALSE)*J653,"")</f>
        <v/>
      </c>
      <c r="T653" s="584" t="str">
        <f>IFERROR(VLOOKUP(D653,'Species List'!$I$66:$J$66,2,FALSE)*J653,"")</f>
        <v/>
      </c>
      <c r="U653" s="584" t="str">
        <f>IFERROR(VLOOKUP(D653,'Species List'!$I$71:$J$82,2,FALSE)*J653,"")</f>
        <v/>
      </c>
      <c r="V653" s="585">
        <f t="shared" si="29"/>
        <v>0</v>
      </c>
      <c r="W653" s="534"/>
      <c r="X653" s="534"/>
      <c r="Y653" s="534"/>
      <c r="Z653" s="534"/>
      <c r="AA653" s="534"/>
      <c r="AB653" s="534"/>
      <c r="AC653" s="659" t="str">
        <f>IFERROR(INDEX('3 - Land Summary'!$B$21:$B$120,(MATCH(AD653,'3 - Land Summary'!$C$21:$C$120,0))),"")</f>
        <v/>
      </c>
      <c r="AD653" s="629"/>
      <c r="AE653" s="586"/>
      <c r="AF653" s="587"/>
      <c r="AG653" s="586"/>
    </row>
    <row r="654" spans="2:33" ht="30" customHeight="1" x14ac:dyDescent="0.2">
      <c r="B654" s="668" t="str">
        <f>IFERROR(INDEX('3 - Land Summary'!$B$21:$B$120,(MATCH('4 - Species Breakdown'!$V654,'3 - Land Summary'!$C$21:$C$120,0))),"")</f>
        <v/>
      </c>
      <c r="C654" s="632"/>
      <c r="D654" s="579"/>
      <c r="E654" s="676" t="str">
        <f>IF(OR(COUNTIF('Look Up Data'!$D$149:$D$203,D654),COUNTIF('Look Up Data'!$D$149:$D$203,AE654)),"YES","NO")</f>
        <v>NO</v>
      </c>
      <c r="F654" s="580"/>
      <c r="G654" s="581"/>
      <c r="H654" s="669" t="str">
        <f>IFERROR(INDEX('3 - Land Summary'!$G$21:$G$120,(MATCH(C654,'3 - Land Summary'!$C$21:$C$120,0))),"")</f>
        <v/>
      </c>
      <c r="I654" s="669" t="str">
        <f>IFERROR(INDEX('3 - Land Summary'!$I$21:$I$120,(MATCH(C654,'3 - Land Summary'!$C$21:$C$120,0))),"")</f>
        <v/>
      </c>
      <c r="J654" s="669" t="str">
        <f t="shared" si="28"/>
        <v/>
      </c>
      <c r="K654" s="670" t="str">
        <f t="shared" si="30"/>
        <v/>
      </c>
      <c r="L654" s="579"/>
      <c r="M654" s="579"/>
      <c r="N654" s="632"/>
      <c r="O654" s="582" t="str">
        <f>IFERROR(VLOOKUP(D654,'Species List'!$D$10:$E$46,2,FALSE)*J654,"")</f>
        <v/>
      </c>
      <c r="P654" s="583" t="str">
        <f>IFERROR(VLOOKUP(D654,'Species List'!$D$51:$E$89,2,FALSE)*J654,"")</f>
        <v/>
      </c>
      <c r="Q654" s="583" t="str">
        <f>IFERROR(VLOOKUP(D654,'Species List'!$D$95:$E$102,2,FALSE)*J654,"")</f>
        <v/>
      </c>
      <c r="R654" s="583" t="str">
        <f>IFERROR(VLOOKUP(D654,'Species List'!$I$10:$J$11,2,FALSE)*J654,"")</f>
        <v/>
      </c>
      <c r="S654" s="584" t="str">
        <f>IFERROR(VLOOKUP(D654,'Species List'!$I$16:$J$61,2,FALSE)*J654,"")</f>
        <v/>
      </c>
      <c r="T654" s="584" t="str">
        <f>IFERROR(VLOOKUP(D654,'Species List'!$I$66:$J$66,2,FALSE)*J654,"")</f>
        <v/>
      </c>
      <c r="U654" s="584" t="str">
        <f>IFERROR(VLOOKUP(D654,'Species List'!$I$71:$J$82,2,FALSE)*J654,"")</f>
        <v/>
      </c>
      <c r="V654" s="585">
        <f t="shared" si="29"/>
        <v>0</v>
      </c>
      <c r="W654" s="534"/>
      <c r="X654" s="534"/>
      <c r="Y654" s="534"/>
      <c r="Z654" s="534"/>
      <c r="AA654" s="534"/>
      <c r="AB654" s="534"/>
      <c r="AC654" s="659" t="str">
        <f>IFERROR(INDEX('3 - Land Summary'!$B$21:$B$120,(MATCH(AD654,'3 - Land Summary'!$C$21:$C$120,0))),"")</f>
        <v/>
      </c>
      <c r="AD654" s="629"/>
      <c r="AE654" s="586"/>
      <c r="AF654" s="587"/>
      <c r="AG654" s="586"/>
    </row>
    <row r="655" spans="2:33" ht="30" customHeight="1" x14ac:dyDescent="0.2">
      <c r="B655" s="668" t="str">
        <f>IFERROR(INDEX('3 - Land Summary'!$B$21:$B$120,(MATCH('4 - Species Breakdown'!$V655,'3 - Land Summary'!$C$21:$C$120,0))),"")</f>
        <v/>
      </c>
      <c r="C655" s="632"/>
      <c r="D655" s="579"/>
      <c r="E655" s="676" t="str">
        <f>IF(OR(COUNTIF('Look Up Data'!$D$149:$D$203,D655),COUNTIF('Look Up Data'!$D$149:$D$203,AE655)),"YES","NO")</f>
        <v>NO</v>
      </c>
      <c r="F655" s="580"/>
      <c r="G655" s="581"/>
      <c r="H655" s="669" t="str">
        <f>IFERROR(INDEX('3 - Land Summary'!$G$21:$G$120,(MATCH(C655,'3 - Land Summary'!$C$21:$C$120,0))),"")</f>
        <v/>
      </c>
      <c r="I655" s="669" t="str">
        <f>IFERROR(INDEX('3 - Land Summary'!$I$21:$I$120,(MATCH(C655,'3 - Land Summary'!$C$21:$C$120,0))),"")</f>
        <v/>
      </c>
      <c r="J655" s="669" t="str">
        <f t="shared" si="28"/>
        <v/>
      </c>
      <c r="K655" s="670" t="str">
        <f t="shared" si="30"/>
        <v/>
      </c>
      <c r="L655" s="579"/>
      <c r="M655" s="579"/>
      <c r="N655" s="632"/>
      <c r="O655" s="582" t="str">
        <f>IFERROR(VLOOKUP(D655,'Species List'!$D$10:$E$46,2,FALSE)*J655,"")</f>
        <v/>
      </c>
      <c r="P655" s="583" t="str">
        <f>IFERROR(VLOOKUP(D655,'Species List'!$D$51:$E$89,2,FALSE)*J655,"")</f>
        <v/>
      </c>
      <c r="Q655" s="583" t="str">
        <f>IFERROR(VLOOKUP(D655,'Species List'!$D$95:$E$102,2,FALSE)*J655,"")</f>
        <v/>
      </c>
      <c r="R655" s="583" t="str">
        <f>IFERROR(VLOOKUP(D655,'Species List'!$I$10:$J$11,2,FALSE)*J655,"")</f>
        <v/>
      </c>
      <c r="S655" s="584" t="str">
        <f>IFERROR(VLOOKUP(D655,'Species List'!$I$16:$J$61,2,FALSE)*J655,"")</f>
        <v/>
      </c>
      <c r="T655" s="584" t="str">
        <f>IFERROR(VLOOKUP(D655,'Species List'!$I$66:$J$66,2,FALSE)*J655,"")</f>
        <v/>
      </c>
      <c r="U655" s="584" t="str">
        <f>IFERROR(VLOOKUP(D655,'Species List'!$I$71:$J$82,2,FALSE)*J655,"")</f>
        <v/>
      </c>
      <c r="V655" s="585">
        <f t="shared" si="29"/>
        <v>0</v>
      </c>
      <c r="W655" s="534"/>
      <c r="X655" s="534"/>
      <c r="Y655" s="534"/>
      <c r="Z655" s="534"/>
      <c r="AA655" s="534"/>
      <c r="AB655" s="534"/>
      <c r="AC655" s="659" t="str">
        <f>IFERROR(INDEX('3 - Land Summary'!$B$21:$B$120,(MATCH(AD655,'3 - Land Summary'!$C$21:$C$120,0))),"")</f>
        <v/>
      </c>
      <c r="AD655" s="629"/>
      <c r="AE655" s="586"/>
      <c r="AF655" s="587"/>
      <c r="AG655" s="586"/>
    </row>
    <row r="656" spans="2:33" ht="30" customHeight="1" x14ac:dyDescent="0.2">
      <c r="B656" s="668" t="str">
        <f>IFERROR(INDEX('3 - Land Summary'!$B$21:$B$120,(MATCH('4 - Species Breakdown'!$V656,'3 - Land Summary'!$C$21:$C$120,0))),"")</f>
        <v/>
      </c>
      <c r="C656" s="632"/>
      <c r="D656" s="579"/>
      <c r="E656" s="676" t="str">
        <f>IF(OR(COUNTIF('Look Up Data'!$D$149:$D$203,D656),COUNTIF('Look Up Data'!$D$149:$D$203,AE656)),"YES","NO")</f>
        <v>NO</v>
      </c>
      <c r="F656" s="580"/>
      <c r="G656" s="581"/>
      <c r="H656" s="669" t="str">
        <f>IFERROR(INDEX('3 - Land Summary'!$G$21:$G$120,(MATCH(C656,'3 - Land Summary'!$C$21:$C$120,0))),"")</f>
        <v/>
      </c>
      <c r="I656" s="669" t="str">
        <f>IFERROR(INDEX('3 - Land Summary'!$I$21:$I$120,(MATCH(C656,'3 - Land Summary'!$C$21:$C$120,0))),"")</f>
        <v/>
      </c>
      <c r="J656" s="669" t="str">
        <f t="shared" si="28"/>
        <v/>
      </c>
      <c r="K656" s="670" t="str">
        <f t="shared" si="30"/>
        <v/>
      </c>
      <c r="L656" s="579"/>
      <c r="M656" s="579"/>
      <c r="N656" s="632"/>
      <c r="O656" s="582" t="str">
        <f>IFERROR(VLOOKUP(D656,'Species List'!$D$10:$E$46,2,FALSE)*J656,"")</f>
        <v/>
      </c>
      <c r="P656" s="583" t="str">
        <f>IFERROR(VLOOKUP(D656,'Species List'!$D$51:$E$89,2,FALSE)*J656,"")</f>
        <v/>
      </c>
      <c r="Q656" s="583" t="str">
        <f>IFERROR(VLOOKUP(D656,'Species List'!$D$95:$E$102,2,FALSE)*J656,"")</f>
        <v/>
      </c>
      <c r="R656" s="583" t="str">
        <f>IFERROR(VLOOKUP(D656,'Species List'!$I$10:$J$11,2,FALSE)*J656,"")</f>
        <v/>
      </c>
      <c r="S656" s="584" t="str">
        <f>IFERROR(VLOOKUP(D656,'Species List'!$I$16:$J$61,2,FALSE)*J656,"")</f>
        <v/>
      </c>
      <c r="T656" s="584" t="str">
        <f>IFERROR(VLOOKUP(D656,'Species List'!$I$66:$J$66,2,FALSE)*J656,"")</f>
        <v/>
      </c>
      <c r="U656" s="584" t="str">
        <f>IFERROR(VLOOKUP(D656,'Species List'!$I$71:$J$82,2,FALSE)*J656,"")</f>
        <v/>
      </c>
      <c r="V656" s="585">
        <f t="shared" si="29"/>
        <v>0</v>
      </c>
      <c r="W656" s="534"/>
      <c r="X656" s="534"/>
      <c r="Y656" s="534"/>
      <c r="Z656" s="534"/>
      <c r="AA656" s="534"/>
      <c r="AB656" s="534"/>
      <c r="AC656" s="659" t="str">
        <f>IFERROR(INDEX('3 - Land Summary'!$B$21:$B$120,(MATCH(AD656,'3 - Land Summary'!$C$21:$C$120,0))),"")</f>
        <v/>
      </c>
      <c r="AD656" s="629"/>
      <c r="AE656" s="586"/>
      <c r="AF656" s="587"/>
      <c r="AG656" s="586"/>
    </row>
    <row r="657" spans="2:33" ht="30" customHeight="1" x14ac:dyDescent="0.2">
      <c r="B657" s="668" t="str">
        <f>IFERROR(INDEX('3 - Land Summary'!$B$21:$B$120,(MATCH('4 - Species Breakdown'!$V657,'3 - Land Summary'!$C$21:$C$120,0))),"")</f>
        <v/>
      </c>
      <c r="C657" s="632"/>
      <c r="D657" s="579"/>
      <c r="E657" s="676" t="str">
        <f>IF(OR(COUNTIF('Look Up Data'!$D$149:$D$203,D657),COUNTIF('Look Up Data'!$D$149:$D$203,AE657)),"YES","NO")</f>
        <v>NO</v>
      </c>
      <c r="F657" s="580"/>
      <c r="G657" s="581"/>
      <c r="H657" s="669" t="str">
        <f>IFERROR(INDEX('3 - Land Summary'!$G$21:$G$120,(MATCH(C657,'3 - Land Summary'!$C$21:$C$120,0))),"")</f>
        <v/>
      </c>
      <c r="I657" s="669" t="str">
        <f>IFERROR(INDEX('3 - Land Summary'!$I$21:$I$120,(MATCH(C657,'3 - Land Summary'!$C$21:$C$120,0))),"")</f>
        <v/>
      </c>
      <c r="J657" s="669" t="str">
        <f t="shared" si="28"/>
        <v/>
      </c>
      <c r="K657" s="670" t="str">
        <f t="shared" si="30"/>
        <v/>
      </c>
      <c r="L657" s="579"/>
      <c r="M657" s="579"/>
      <c r="N657" s="632"/>
      <c r="O657" s="582" t="str">
        <f>IFERROR(VLOOKUP(D657,'Species List'!$D$10:$E$46,2,FALSE)*J657,"")</f>
        <v/>
      </c>
      <c r="P657" s="583" t="str">
        <f>IFERROR(VLOOKUP(D657,'Species List'!$D$51:$E$89,2,FALSE)*J657,"")</f>
        <v/>
      </c>
      <c r="Q657" s="583" t="str">
        <f>IFERROR(VLOOKUP(D657,'Species List'!$D$95:$E$102,2,FALSE)*J657,"")</f>
        <v/>
      </c>
      <c r="R657" s="583" t="str">
        <f>IFERROR(VLOOKUP(D657,'Species List'!$I$10:$J$11,2,FALSE)*J657,"")</f>
        <v/>
      </c>
      <c r="S657" s="584" t="str">
        <f>IFERROR(VLOOKUP(D657,'Species List'!$I$16:$J$61,2,FALSE)*J657,"")</f>
        <v/>
      </c>
      <c r="T657" s="584" t="str">
        <f>IFERROR(VLOOKUP(D657,'Species List'!$I$66:$J$66,2,FALSE)*J657,"")</f>
        <v/>
      </c>
      <c r="U657" s="584" t="str">
        <f>IFERROR(VLOOKUP(D657,'Species List'!$I$71:$J$82,2,FALSE)*J657,"")</f>
        <v/>
      </c>
      <c r="V657" s="585">
        <f t="shared" si="29"/>
        <v>0</v>
      </c>
      <c r="W657" s="534"/>
      <c r="X657" s="534"/>
      <c r="Y657" s="534"/>
      <c r="Z657" s="534"/>
      <c r="AA657" s="534"/>
      <c r="AB657" s="534"/>
      <c r="AC657" s="659" t="str">
        <f>IFERROR(INDEX('3 - Land Summary'!$B$21:$B$120,(MATCH(AD657,'3 - Land Summary'!$C$21:$C$120,0))),"")</f>
        <v/>
      </c>
      <c r="AD657" s="629"/>
      <c r="AE657" s="586"/>
      <c r="AF657" s="587"/>
      <c r="AG657" s="586"/>
    </row>
    <row r="658" spans="2:33" ht="30" customHeight="1" x14ac:dyDescent="0.2">
      <c r="B658" s="668" t="str">
        <f>IFERROR(INDEX('3 - Land Summary'!$B$21:$B$120,(MATCH('4 - Species Breakdown'!$V658,'3 - Land Summary'!$C$21:$C$120,0))),"")</f>
        <v/>
      </c>
      <c r="C658" s="632"/>
      <c r="D658" s="579"/>
      <c r="E658" s="676" t="str">
        <f>IF(OR(COUNTIF('Look Up Data'!$D$149:$D$203,D658),COUNTIF('Look Up Data'!$D$149:$D$203,AE658)),"YES","NO")</f>
        <v>NO</v>
      </c>
      <c r="F658" s="580"/>
      <c r="G658" s="581"/>
      <c r="H658" s="669" t="str">
        <f>IFERROR(INDEX('3 - Land Summary'!$G$21:$G$120,(MATCH(C658,'3 - Land Summary'!$C$21:$C$120,0))),"")</f>
        <v/>
      </c>
      <c r="I658" s="669" t="str">
        <f>IFERROR(INDEX('3 - Land Summary'!$I$21:$I$120,(MATCH(C658,'3 - Land Summary'!$C$21:$C$120,0))),"")</f>
        <v/>
      </c>
      <c r="J658" s="669" t="str">
        <f t="shared" si="28"/>
        <v/>
      </c>
      <c r="K658" s="670" t="str">
        <f t="shared" si="30"/>
        <v/>
      </c>
      <c r="L658" s="579"/>
      <c r="M658" s="579"/>
      <c r="N658" s="632"/>
      <c r="O658" s="582" t="str">
        <f>IFERROR(VLOOKUP(D658,'Species List'!$D$10:$E$46,2,FALSE)*J658,"")</f>
        <v/>
      </c>
      <c r="P658" s="583" t="str">
        <f>IFERROR(VLOOKUP(D658,'Species List'!$D$51:$E$89,2,FALSE)*J658,"")</f>
        <v/>
      </c>
      <c r="Q658" s="583" t="str">
        <f>IFERROR(VLOOKUP(D658,'Species List'!$D$95:$E$102,2,FALSE)*J658,"")</f>
        <v/>
      </c>
      <c r="R658" s="583" t="str">
        <f>IFERROR(VLOOKUP(D658,'Species List'!$I$10:$J$11,2,FALSE)*J658,"")</f>
        <v/>
      </c>
      <c r="S658" s="584" t="str">
        <f>IFERROR(VLOOKUP(D658,'Species List'!$I$16:$J$61,2,FALSE)*J658,"")</f>
        <v/>
      </c>
      <c r="T658" s="584" t="str">
        <f>IFERROR(VLOOKUP(D658,'Species List'!$I$66:$J$66,2,FALSE)*J658,"")</f>
        <v/>
      </c>
      <c r="U658" s="584" t="str">
        <f>IFERROR(VLOOKUP(D658,'Species List'!$I$71:$J$82,2,FALSE)*J658,"")</f>
        <v/>
      </c>
      <c r="V658" s="585">
        <f t="shared" si="29"/>
        <v>0</v>
      </c>
      <c r="W658" s="534"/>
      <c r="X658" s="534"/>
      <c r="Y658" s="534"/>
      <c r="Z658" s="534"/>
      <c r="AA658" s="534"/>
      <c r="AB658" s="534"/>
      <c r="AC658" s="659" t="str">
        <f>IFERROR(INDEX('3 - Land Summary'!$B$21:$B$120,(MATCH(AD658,'3 - Land Summary'!$C$21:$C$120,0))),"")</f>
        <v/>
      </c>
      <c r="AD658" s="629"/>
      <c r="AE658" s="586"/>
      <c r="AF658" s="587"/>
      <c r="AG658" s="586"/>
    </row>
    <row r="659" spans="2:33" ht="30" customHeight="1" x14ac:dyDescent="0.2">
      <c r="B659" s="668" t="str">
        <f>IFERROR(INDEX('3 - Land Summary'!$B$21:$B$120,(MATCH('4 - Species Breakdown'!$V659,'3 - Land Summary'!$C$21:$C$120,0))),"")</f>
        <v/>
      </c>
      <c r="C659" s="632"/>
      <c r="D659" s="579"/>
      <c r="E659" s="676" t="str">
        <f>IF(OR(COUNTIF('Look Up Data'!$D$149:$D$203,D659),COUNTIF('Look Up Data'!$D$149:$D$203,AE659)),"YES","NO")</f>
        <v>NO</v>
      </c>
      <c r="F659" s="580"/>
      <c r="G659" s="581"/>
      <c r="H659" s="669" t="str">
        <f>IFERROR(INDEX('3 - Land Summary'!$G$21:$G$120,(MATCH(C659,'3 - Land Summary'!$C$21:$C$120,0))),"")</f>
        <v/>
      </c>
      <c r="I659" s="669" t="str">
        <f>IFERROR(INDEX('3 - Land Summary'!$I$21:$I$120,(MATCH(C659,'3 - Land Summary'!$C$21:$C$120,0))),"")</f>
        <v/>
      </c>
      <c r="J659" s="669" t="str">
        <f t="shared" si="28"/>
        <v/>
      </c>
      <c r="K659" s="670" t="str">
        <f t="shared" si="30"/>
        <v/>
      </c>
      <c r="L659" s="579"/>
      <c r="M659" s="579"/>
      <c r="N659" s="632"/>
      <c r="O659" s="582" t="str">
        <f>IFERROR(VLOOKUP(D659,'Species List'!$D$10:$E$46,2,FALSE)*J659,"")</f>
        <v/>
      </c>
      <c r="P659" s="583" t="str">
        <f>IFERROR(VLOOKUP(D659,'Species List'!$D$51:$E$89,2,FALSE)*J659,"")</f>
        <v/>
      </c>
      <c r="Q659" s="583" t="str">
        <f>IFERROR(VLOOKUP(D659,'Species List'!$D$95:$E$102,2,FALSE)*J659,"")</f>
        <v/>
      </c>
      <c r="R659" s="583" t="str">
        <f>IFERROR(VLOOKUP(D659,'Species List'!$I$10:$J$11,2,FALSE)*J659,"")</f>
        <v/>
      </c>
      <c r="S659" s="584" t="str">
        <f>IFERROR(VLOOKUP(D659,'Species List'!$I$16:$J$61,2,FALSE)*J659,"")</f>
        <v/>
      </c>
      <c r="T659" s="584" t="str">
        <f>IFERROR(VLOOKUP(D659,'Species List'!$I$66:$J$66,2,FALSE)*J659,"")</f>
        <v/>
      </c>
      <c r="U659" s="584" t="str">
        <f>IFERROR(VLOOKUP(D659,'Species List'!$I$71:$J$82,2,FALSE)*J659,"")</f>
        <v/>
      </c>
      <c r="V659" s="585">
        <f t="shared" si="29"/>
        <v>0</v>
      </c>
      <c r="W659" s="534"/>
      <c r="X659" s="534"/>
      <c r="Y659" s="534"/>
      <c r="Z659" s="534"/>
      <c r="AA659" s="534"/>
      <c r="AB659" s="534"/>
      <c r="AC659" s="659" t="str">
        <f>IFERROR(INDEX('3 - Land Summary'!$B$21:$B$120,(MATCH(AD659,'3 - Land Summary'!$C$21:$C$120,0))),"")</f>
        <v/>
      </c>
      <c r="AD659" s="629"/>
      <c r="AE659" s="586"/>
      <c r="AF659" s="587"/>
      <c r="AG659" s="586"/>
    </row>
    <row r="660" spans="2:33" ht="30" customHeight="1" x14ac:dyDescent="0.2">
      <c r="B660" s="668" t="str">
        <f>IFERROR(INDEX('3 - Land Summary'!$B$21:$B$120,(MATCH('4 - Species Breakdown'!$V660,'3 - Land Summary'!$C$21:$C$120,0))),"")</f>
        <v/>
      </c>
      <c r="C660" s="632"/>
      <c r="D660" s="579"/>
      <c r="E660" s="676" t="str">
        <f>IF(OR(COUNTIF('Look Up Data'!$D$149:$D$203,D660),COUNTIF('Look Up Data'!$D$149:$D$203,AE660)),"YES","NO")</f>
        <v>NO</v>
      </c>
      <c r="F660" s="580"/>
      <c r="G660" s="581"/>
      <c r="H660" s="669" t="str">
        <f>IFERROR(INDEX('3 - Land Summary'!$G$21:$G$120,(MATCH(C660,'3 - Land Summary'!$C$21:$C$120,0))),"")</f>
        <v/>
      </c>
      <c r="I660" s="669" t="str">
        <f>IFERROR(INDEX('3 - Land Summary'!$I$21:$I$120,(MATCH(C660,'3 - Land Summary'!$C$21:$C$120,0))),"")</f>
        <v/>
      </c>
      <c r="J660" s="669" t="str">
        <f t="shared" si="28"/>
        <v/>
      </c>
      <c r="K660" s="670" t="str">
        <f t="shared" si="30"/>
        <v/>
      </c>
      <c r="L660" s="579"/>
      <c r="M660" s="579"/>
      <c r="N660" s="632"/>
      <c r="O660" s="582" t="str">
        <f>IFERROR(VLOOKUP(D660,'Species List'!$D$10:$E$46,2,FALSE)*J660,"")</f>
        <v/>
      </c>
      <c r="P660" s="583" t="str">
        <f>IFERROR(VLOOKUP(D660,'Species List'!$D$51:$E$89,2,FALSE)*J660,"")</f>
        <v/>
      </c>
      <c r="Q660" s="583" t="str">
        <f>IFERROR(VLOOKUP(D660,'Species List'!$D$95:$E$102,2,FALSE)*J660,"")</f>
        <v/>
      </c>
      <c r="R660" s="583" t="str">
        <f>IFERROR(VLOOKUP(D660,'Species List'!$I$10:$J$11,2,FALSE)*J660,"")</f>
        <v/>
      </c>
      <c r="S660" s="584" t="str">
        <f>IFERROR(VLOOKUP(D660,'Species List'!$I$16:$J$61,2,FALSE)*J660,"")</f>
        <v/>
      </c>
      <c r="T660" s="584" t="str">
        <f>IFERROR(VLOOKUP(D660,'Species List'!$I$66:$J$66,2,FALSE)*J660,"")</f>
        <v/>
      </c>
      <c r="U660" s="584" t="str">
        <f>IFERROR(VLOOKUP(D660,'Species List'!$I$71:$J$82,2,FALSE)*J660,"")</f>
        <v/>
      </c>
      <c r="V660" s="585">
        <f t="shared" si="29"/>
        <v>0</v>
      </c>
      <c r="W660" s="534"/>
      <c r="X660" s="534"/>
      <c r="Y660" s="534"/>
      <c r="Z660" s="534"/>
      <c r="AA660" s="534"/>
      <c r="AB660" s="534"/>
      <c r="AC660" s="659" t="str">
        <f>IFERROR(INDEX('3 - Land Summary'!$B$21:$B$120,(MATCH(AD660,'3 - Land Summary'!$C$21:$C$120,0))),"")</f>
        <v/>
      </c>
      <c r="AD660" s="629"/>
      <c r="AE660" s="586"/>
      <c r="AF660" s="587"/>
      <c r="AG660" s="586"/>
    </row>
    <row r="661" spans="2:33" ht="30" customHeight="1" x14ac:dyDescent="0.2">
      <c r="B661" s="668" t="str">
        <f>IFERROR(INDEX('3 - Land Summary'!$B$21:$B$120,(MATCH('4 - Species Breakdown'!$V661,'3 - Land Summary'!$C$21:$C$120,0))),"")</f>
        <v/>
      </c>
      <c r="C661" s="632"/>
      <c r="D661" s="579"/>
      <c r="E661" s="676" t="str">
        <f>IF(OR(COUNTIF('Look Up Data'!$D$149:$D$203,D661),COUNTIF('Look Up Data'!$D$149:$D$203,AE661)),"YES","NO")</f>
        <v>NO</v>
      </c>
      <c r="F661" s="580"/>
      <c r="G661" s="581"/>
      <c r="H661" s="669" t="str">
        <f>IFERROR(INDEX('3 - Land Summary'!$G$21:$G$120,(MATCH(C661,'3 - Land Summary'!$C$21:$C$120,0))),"")</f>
        <v/>
      </c>
      <c r="I661" s="669" t="str">
        <f>IFERROR(INDEX('3 - Land Summary'!$I$21:$I$120,(MATCH(C661,'3 - Land Summary'!$C$21:$C$120,0))),"")</f>
        <v/>
      </c>
      <c r="J661" s="669" t="str">
        <f t="shared" si="28"/>
        <v/>
      </c>
      <c r="K661" s="670" t="str">
        <f t="shared" si="30"/>
        <v/>
      </c>
      <c r="L661" s="579"/>
      <c r="M661" s="579"/>
      <c r="N661" s="632"/>
      <c r="O661" s="582" t="str">
        <f>IFERROR(VLOOKUP(D661,'Species List'!$D$10:$E$46,2,FALSE)*J661,"")</f>
        <v/>
      </c>
      <c r="P661" s="583" t="str">
        <f>IFERROR(VLOOKUP(D661,'Species List'!$D$51:$E$89,2,FALSE)*J661,"")</f>
        <v/>
      </c>
      <c r="Q661" s="583" t="str">
        <f>IFERROR(VLOOKUP(D661,'Species List'!$D$95:$E$102,2,FALSE)*J661,"")</f>
        <v/>
      </c>
      <c r="R661" s="583" t="str">
        <f>IFERROR(VLOOKUP(D661,'Species List'!$I$10:$J$11,2,FALSE)*J661,"")</f>
        <v/>
      </c>
      <c r="S661" s="584" t="str">
        <f>IFERROR(VLOOKUP(D661,'Species List'!$I$16:$J$61,2,FALSE)*J661,"")</f>
        <v/>
      </c>
      <c r="T661" s="584" t="str">
        <f>IFERROR(VLOOKUP(D661,'Species List'!$I$66:$J$66,2,FALSE)*J661,"")</f>
        <v/>
      </c>
      <c r="U661" s="584" t="str">
        <f>IFERROR(VLOOKUP(D661,'Species List'!$I$71:$J$82,2,FALSE)*J661,"")</f>
        <v/>
      </c>
      <c r="V661" s="585">
        <f t="shared" si="29"/>
        <v>0</v>
      </c>
      <c r="W661" s="534"/>
      <c r="X661" s="534"/>
      <c r="Y661" s="534"/>
      <c r="Z661" s="534"/>
      <c r="AA661" s="534"/>
      <c r="AB661" s="534"/>
      <c r="AC661" s="659" t="str">
        <f>IFERROR(INDEX('3 - Land Summary'!$B$21:$B$120,(MATCH(AD661,'3 - Land Summary'!$C$21:$C$120,0))),"")</f>
        <v/>
      </c>
      <c r="AD661" s="629"/>
      <c r="AE661" s="586"/>
      <c r="AF661" s="587"/>
      <c r="AG661" s="586"/>
    </row>
    <row r="662" spans="2:33" ht="30" customHeight="1" x14ac:dyDescent="0.2">
      <c r="B662" s="668" t="str">
        <f>IFERROR(INDEX('3 - Land Summary'!$B$21:$B$120,(MATCH('4 - Species Breakdown'!$V662,'3 - Land Summary'!$C$21:$C$120,0))),"")</f>
        <v/>
      </c>
      <c r="C662" s="632"/>
      <c r="D662" s="579"/>
      <c r="E662" s="676" t="str">
        <f>IF(OR(COUNTIF('Look Up Data'!$D$149:$D$203,D662),COUNTIF('Look Up Data'!$D$149:$D$203,AE662)),"YES","NO")</f>
        <v>NO</v>
      </c>
      <c r="F662" s="580"/>
      <c r="G662" s="581"/>
      <c r="H662" s="669" t="str">
        <f>IFERROR(INDEX('3 - Land Summary'!$G$21:$G$120,(MATCH(C662,'3 - Land Summary'!$C$21:$C$120,0))),"")</f>
        <v/>
      </c>
      <c r="I662" s="669" t="str">
        <f>IFERROR(INDEX('3 - Land Summary'!$I$21:$I$120,(MATCH(C662,'3 - Land Summary'!$C$21:$C$120,0))),"")</f>
        <v/>
      </c>
      <c r="J662" s="669" t="str">
        <f t="shared" si="28"/>
        <v/>
      </c>
      <c r="K662" s="670" t="str">
        <f t="shared" si="30"/>
        <v/>
      </c>
      <c r="L662" s="579"/>
      <c r="M662" s="579"/>
      <c r="N662" s="632"/>
      <c r="O662" s="582" t="str">
        <f>IFERROR(VLOOKUP(D662,'Species List'!$D$10:$E$46,2,FALSE)*J662,"")</f>
        <v/>
      </c>
      <c r="P662" s="583" t="str">
        <f>IFERROR(VLOOKUP(D662,'Species List'!$D$51:$E$89,2,FALSE)*J662,"")</f>
        <v/>
      </c>
      <c r="Q662" s="583" t="str">
        <f>IFERROR(VLOOKUP(D662,'Species List'!$D$95:$E$102,2,FALSE)*J662,"")</f>
        <v/>
      </c>
      <c r="R662" s="583" t="str">
        <f>IFERROR(VLOOKUP(D662,'Species List'!$I$10:$J$11,2,FALSE)*J662,"")</f>
        <v/>
      </c>
      <c r="S662" s="584" t="str">
        <f>IFERROR(VLOOKUP(D662,'Species List'!$I$16:$J$61,2,FALSE)*J662,"")</f>
        <v/>
      </c>
      <c r="T662" s="584" t="str">
        <f>IFERROR(VLOOKUP(D662,'Species List'!$I$66:$J$66,2,FALSE)*J662,"")</f>
        <v/>
      </c>
      <c r="U662" s="584" t="str">
        <f>IFERROR(VLOOKUP(D662,'Species List'!$I$71:$J$82,2,FALSE)*J662,"")</f>
        <v/>
      </c>
      <c r="V662" s="585">
        <f t="shared" si="29"/>
        <v>0</v>
      </c>
      <c r="W662" s="534"/>
      <c r="X662" s="534"/>
      <c r="Y662" s="534"/>
      <c r="Z662" s="534"/>
      <c r="AA662" s="534"/>
      <c r="AB662" s="534"/>
      <c r="AC662" s="659" t="str">
        <f>IFERROR(INDEX('3 - Land Summary'!$B$21:$B$120,(MATCH(AD662,'3 - Land Summary'!$C$21:$C$120,0))),"")</f>
        <v/>
      </c>
      <c r="AD662" s="629"/>
      <c r="AE662" s="586"/>
      <c r="AF662" s="587"/>
      <c r="AG662" s="586"/>
    </row>
    <row r="663" spans="2:33" ht="30" customHeight="1" x14ac:dyDescent="0.2">
      <c r="B663" s="668" t="str">
        <f>IFERROR(INDEX('3 - Land Summary'!$B$21:$B$120,(MATCH('4 - Species Breakdown'!$V663,'3 - Land Summary'!$C$21:$C$120,0))),"")</f>
        <v/>
      </c>
      <c r="C663" s="632"/>
      <c r="D663" s="579"/>
      <c r="E663" s="676" t="str">
        <f>IF(OR(COUNTIF('Look Up Data'!$D$149:$D$203,D663),COUNTIF('Look Up Data'!$D$149:$D$203,AE663)),"YES","NO")</f>
        <v>NO</v>
      </c>
      <c r="F663" s="580"/>
      <c r="G663" s="581"/>
      <c r="H663" s="669" t="str">
        <f>IFERROR(INDEX('3 - Land Summary'!$G$21:$G$120,(MATCH(C663,'3 - Land Summary'!$C$21:$C$120,0))),"")</f>
        <v/>
      </c>
      <c r="I663" s="669" t="str">
        <f>IFERROR(INDEX('3 - Land Summary'!$I$21:$I$120,(MATCH(C663,'3 - Land Summary'!$C$21:$C$120,0))),"")</f>
        <v/>
      </c>
      <c r="J663" s="669" t="str">
        <f t="shared" si="28"/>
        <v/>
      </c>
      <c r="K663" s="670" t="str">
        <f t="shared" si="30"/>
        <v/>
      </c>
      <c r="L663" s="579"/>
      <c r="M663" s="579"/>
      <c r="N663" s="632"/>
      <c r="O663" s="582" t="str">
        <f>IFERROR(VLOOKUP(D663,'Species List'!$D$10:$E$46,2,FALSE)*J663,"")</f>
        <v/>
      </c>
      <c r="P663" s="583" t="str">
        <f>IFERROR(VLOOKUP(D663,'Species List'!$D$51:$E$89,2,FALSE)*J663,"")</f>
        <v/>
      </c>
      <c r="Q663" s="583" t="str">
        <f>IFERROR(VLOOKUP(D663,'Species List'!$D$95:$E$102,2,FALSE)*J663,"")</f>
        <v/>
      </c>
      <c r="R663" s="583" t="str">
        <f>IFERROR(VLOOKUP(D663,'Species List'!$I$10:$J$11,2,FALSE)*J663,"")</f>
        <v/>
      </c>
      <c r="S663" s="584" t="str">
        <f>IFERROR(VLOOKUP(D663,'Species List'!$I$16:$J$61,2,FALSE)*J663,"")</f>
        <v/>
      </c>
      <c r="T663" s="584" t="str">
        <f>IFERROR(VLOOKUP(D663,'Species List'!$I$66:$J$66,2,FALSE)*J663,"")</f>
        <v/>
      </c>
      <c r="U663" s="584" t="str">
        <f>IFERROR(VLOOKUP(D663,'Species List'!$I$71:$J$82,2,FALSE)*J663,"")</f>
        <v/>
      </c>
      <c r="V663" s="585">
        <f t="shared" si="29"/>
        <v>0</v>
      </c>
      <c r="W663" s="534"/>
      <c r="X663" s="534"/>
      <c r="Y663" s="534"/>
      <c r="Z663" s="534"/>
      <c r="AA663" s="534"/>
      <c r="AB663" s="534"/>
      <c r="AC663" s="659" t="str">
        <f>IFERROR(INDEX('3 - Land Summary'!$B$21:$B$120,(MATCH(AD663,'3 - Land Summary'!$C$21:$C$120,0))),"")</f>
        <v/>
      </c>
      <c r="AD663" s="629"/>
      <c r="AE663" s="586"/>
      <c r="AF663" s="587"/>
      <c r="AG663" s="586"/>
    </row>
    <row r="664" spans="2:33" ht="30" customHeight="1" x14ac:dyDescent="0.2">
      <c r="B664" s="668" t="str">
        <f>IFERROR(INDEX('3 - Land Summary'!$B$21:$B$120,(MATCH('4 - Species Breakdown'!$V664,'3 - Land Summary'!$C$21:$C$120,0))),"")</f>
        <v/>
      </c>
      <c r="C664" s="632"/>
      <c r="D664" s="579"/>
      <c r="E664" s="676" t="str">
        <f>IF(OR(COUNTIF('Look Up Data'!$D$149:$D$203,D664),COUNTIF('Look Up Data'!$D$149:$D$203,AE664)),"YES","NO")</f>
        <v>NO</v>
      </c>
      <c r="F664" s="580"/>
      <c r="G664" s="581"/>
      <c r="H664" s="669" t="str">
        <f>IFERROR(INDEX('3 - Land Summary'!$G$21:$G$120,(MATCH(C664,'3 - Land Summary'!$C$21:$C$120,0))),"")</f>
        <v/>
      </c>
      <c r="I664" s="669" t="str">
        <f>IFERROR(INDEX('3 - Land Summary'!$I$21:$I$120,(MATCH(C664,'3 - Land Summary'!$C$21:$C$120,0))),"")</f>
        <v/>
      </c>
      <c r="J664" s="669" t="str">
        <f t="shared" si="28"/>
        <v/>
      </c>
      <c r="K664" s="670" t="str">
        <f t="shared" si="30"/>
        <v/>
      </c>
      <c r="L664" s="579"/>
      <c r="M664" s="579"/>
      <c r="N664" s="632"/>
      <c r="O664" s="582" t="str">
        <f>IFERROR(VLOOKUP(D664,'Species List'!$D$10:$E$46,2,FALSE)*J664,"")</f>
        <v/>
      </c>
      <c r="P664" s="583" t="str">
        <f>IFERROR(VLOOKUP(D664,'Species List'!$D$51:$E$89,2,FALSE)*J664,"")</f>
        <v/>
      </c>
      <c r="Q664" s="583" t="str">
        <f>IFERROR(VLOOKUP(D664,'Species List'!$D$95:$E$102,2,FALSE)*J664,"")</f>
        <v/>
      </c>
      <c r="R664" s="583" t="str">
        <f>IFERROR(VLOOKUP(D664,'Species List'!$I$10:$J$11,2,FALSE)*J664,"")</f>
        <v/>
      </c>
      <c r="S664" s="584" t="str">
        <f>IFERROR(VLOOKUP(D664,'Species List'!$I$16:$J$61,2,FALSE)*J664,"")</f>
        <v/>
      </c>
      <c r="T664" s="584" t="str">
        <f>IFERROR(VLOOKUP(D664,'Species List'!$I$66:$J$66,2,FALSE)*J664,"")</f>
        <v/>
      </c>
      <c r="U664" s="584" t="str">
        <f>IFERROR(VLOOKUP(D664,'Species List'!$I$71:$J$82,2,FALSE)*J664,"")</f>
        <v/>
      </c>
      <c r="V664" s="585">
        <f t="shared" si="29"/>
        <v>0</v>
      </c>
      <c r="W664" s="534"/>
      <c r="X664" s="534"/>
      <c r="Y664" s="534"/>
      <c r="Z664" s="534"/>
      <c r="AA664" s="534"/>
      <c r="AB664" s="534"/>
      <c r="AC664" s="659" t="str">
        <f>IFERROR(INDEX('3 - Land Summary'!$B$21:$B$120,(MATCH(AD664,'3 - Land Summary'!$C$21:$C$120,0))),"")</f>
        <v/>
      </c>
      <c r="AD664" s="629"/>
      <c r="AE664" s="586"/>
      <c r="AF664" s="587"/>
      <c r="AG664" s="586"/>
    </row>
    <row r="665" spans="2:33" ht="30" customHeight="1" x14ac:dyDescent="0.2">
      <c r="B665" s="668" t="str">
        <f>IFERROR(INDEX('3 - Land Summary'!$B$21:$B$120,(MATCH('4 - Species Breakdown'!$V665,'3 - Land Summary'!$C$21:$C$120,0))),"")</f>
        <v/>
      </c>
      <c r="C665" s="632"/>
      <c r="D665" s="579"/>
      <c r="E665" s="676" t="str">
        <f>IF(OR(COUNTIF('Look Up Data'!$D$149:$D$203,D665),COUNTIF('Look Up Data'!$D$149:$D$203,AE665)),"YES","NO")</f>
        <v>NO</v>
      </c>
      <c r="F665" s="580"/>
      <c r="G665" s="581"/>
      <c r="H665" s="669" t="str">
        <f>IFERROR(INDEX('3 - Land Summary'!$G$21:$G$120,(MATCH(C665,'3 - Land Summary'!$C$21:$C$120,0))),"")</f>
        <v/>
      </c>
      <c r="I665" s="669" t="str">
        <f>IFERROR(INDEX('3 - Land Summary'!$I$21:$I$120,(MATCH(C665,'3 - Land Summary'!$C$21:$C$120,0))),"")</f>
        <v/>
      </c>
      <c r="J665" s="669" t="str">
        <f t="shared" si="28"/>
        <v/>
      </c>
      <c r="K665" s="670" t="str">
        <f t="shared" si="30"/>
        <v/>
      </c>
      <c r="L665" s="579"/>
      <c r="M665" s="579"/>
      <c r="N665" s="632"/>
      <c r="O665" s="582" t="str">
        <f>IFERROR(VLOOKUP(D665,'Species List'!$D$10:$E$46,2,FALSE)*J665,"")</f>
        <v/>
      </c>
      <c r="P665" s="583" t="str">
        <f>IFERROR(VLOOKUP(D665,'Species List'!$D$51:$E$89,2,FALSE)*J665,"")</f>
        <v/>
      </c>
      <c r="Q665" s="583" t="str">
        <f>IFERROR(VLOOKUP(D665,'Species List'!$D$95:$E$102,2,FALSE)*J665,"")</f>
        <v/>
      </c>
      <c r="R665" s="583" t="str">
        <f>IFERROR(VLOOKUP(D665,'Species List'!$I$10:$J$11,2,FALSE)*J665,"")</f>
        <v/>
      </c>
      <c r="S665" s="584" t="str">
        <f>IFERROR(VLOOKUP(D665,'Species List'!$I$16:$J$61,2,FALSE)*J665,"")</f>
        <v/>
      </c>
      <c r="T665" s="584" t="str">
        <f>IFERROR(VLOOKUP(D665,'Species List'!$I$66:$J$66,2,FALSE)*J665,"")</f>
        <v/>
      </c>
      <c r="U665" s="584" t="str">
        <f>IFERROR(VLOOKUP(D665,'Species List'!$I$71:$J$82,2,FALSE)*J665,"")</f>
        <v/>
      </c>
      <c r="V665" s="585">
        <f t="shared" si="29"/>
        <v>0</v>
      </c>
      <c r="W665" s="534"/>
      <c r="X665" s="534"/>
      <c r="Y665" s="534"/>
      <c r="Z665" s="534"/>
      <c r="AA665" s="534"/>
      <c r="AB665" s="534"/>
      <c r="AC665" s="659" t="str">
        <f>IFERROR(INDEX('3 - Land Summary'!$B$21:$B$120,(MATCH(AD665,'3 - Land Summary'!$C$21:$C$120,0))),"")</f>
        <v/>
      </c>
      <c r="AD665" s="629"/>
      <c r="AE665" s="586"/>
      <c r="AF665" s="587"/>
      <c r="AG665" s="586"/>
    </row>
    <row r="666" spans="2:33" ht="30" customHeight="1" x14ac:dyDescent="0.2">
      <c r="B666" s="668" t="str">
        <f>IFERROR(INDEX('3 - Land Summary'!$B$21:$B$120,(MATCH('4 - Species Breakdown'!$V666,'3 - Land Summary'!$C$21:$C$120,0))),"")</f>
        <v/>
      </c>
      <c r="C666" s="632"/>
      <c r="D666" s="579"/>
      <c r="E666" s="676" t="str">
        <f>IF(OR(COUNTIF('Look Up Data'!$D$149:$D$203,D666),COUNTIF('Look Up Data'!$D$149:$D$203,AE666)),"YES","NO")</f>
        <v>NO</v>
      </c>
      <c r="F666" s="580"/>
      <c r="G666" s="581"/>
      <c r="H666" s="669" t="str">
        <f>IFERROR(INDEX('3 - Land Summary'!$G$21:$G$120,(MATCH(C666,'3 - Land Summary'!$C$21:$C$120,0))),"")</f>
        <v/>
      </c>
      <c r="I666" s="669" t="str">
        <f>IFERROR(INDEX('3 - Land Summary'!$I$21:$I$120,(MATCH(C666,'3 - Land Summary'!$C$21:$C$120,0))),"")</f>
        <v/>
      </c>
      <c r="J666" s="669" t="str">
        <f t="shared" si="28"/>
        <v/>
      </c>
      <c r="K666" s="670" t="str">
        <f t="shared" si="30"/>
        <v/>
      </c>
      <c r="L666" s="579"/>
      <c r="M666" s="579"/>
      <c r="N666" s="632"/>
      <c r="O666" s="582" t="str">
        <f>IFERROR(VLOOKUP(D666,'Species List'!$D$10:$E$46,2,FALSE)*J666,"")</f>
        <v/>
      </c>
      <c r="P666" s="583" t="str">
        <f>IFERROR(VLOOKUP(D666,'Species List'!$D$51:$E$89,2,FALSE)*J666,"")</f>
        <v/>
      </c>
      <c r="Q666" s="583" t="str">
        <f>IFERROR(VLOOKUP(D666,'Species List'!$D$95:$E$102,2,FALSE)*J666,"")</f>
        <v/>
      </c>
      <c r="R666" s="583" t="str">
        <f>IFERROR(VLOOKUP(D666,'Species List'!$I$10:$J$11,2,FALSE)*J666,"")</f>
        <v/>
      </c>
      <c r="S666" s="584" t="str">
        <f>IFERROR(VLOOKUP(D666,'Species List'!$I$16:$J$61,2,FALSE)*J666,"")</f>
        <v/>
      </c>
      <c r="T666" s="584" t="str">
        <f>IFERROR(VLOOKUP(D666,'Species List'!$I$66:$J$66,2,FALSE)*J666,"")</f>
        <v/>
      </c>
      <c r="U666" s="584" t="str">
        <f>IFERROR(VLOOKUP(D666,'Species List'!$I$71:$J$82,2,FALSE)*J666,"")</f>
        <v/>
      </c>
      <c r="V666" s="585">
        <f t="shared" si="29"/>
        <v>0</v>
      </c>
      <c r="W666" s="534"/>
      <c r="X666" s="534"/>
      <c r="Y666" s="534"/>
      <c r="Z666" s="534"/>
      <c r="AA666" s="534"/>
      <c r="AB666" s="534"/>
      <c r="AC666" s="659" t="str">
        <f>IFERROR(INDEX('3 - Land Summary'!$B$21:$B$120,(MATCH(AD666,'3 - Land Summary'!$C$21:$C$120,0))),"")</f>
        <v/>
      </c>
      <c r="AD666" s="629"/>
      <c r="AE666" s="586"/>
      <c r="AF666" s="587"/>
      <c r="AG666" s="586"/>
    </row>
    <row r="667" spans="2:33" ht="30" customHeight="1" x14ac:dyDescent="0.2">
      <c r="B667" s="668" t="str">
        <f>IFERROR(INDEX('3 - Land Summary'!$B$21:$B$120,(MATCH('4 - Species Breakdown'!$V667,'3 - Land Summary'!$C$21:$C$120,0))),"")</f>
        <v/>
      </c>
      <c r="C667" s="632"/>
      <c r="D667" s="579"/>
      <c r="E667" s="676" t="str">
        <f>IF(OR(COUNTIF('Look Up Data'!$D$149:$D$203,D667),COUNTIF('Look Up Data'!$D$149:$D$203,AE667)),"YES","NO")</f>
        <v>NO</v>
      </c>
      <c r="F667" s="580"/>
      <c r="G667" s="581"/>
      <c r="H667" s="669" t="str">
        <f>IFERROR(INDEX('3 - Land Summary'!$G$21:$G$120,(MATCH(C667,'3 - Land Summary'!$C$21:$C$120,0))),"")</f>
        <v/>
      </c>
      <c r="I667" s="669" t="str">
        <f>IFERROR(INDEX('3 - Land Summary'!$I$21:$I$120,(MATCH(C667,'3 - Land Summary'!$C$21:$C$120,0))),"")</f>
        <v/>
      </c>
      <c r="J667" s="669" t="str">
        <f t="shared" si="28"/>
        <v/>
      </c>
      <c r="K667" s="670" t="str">
        <f t="shared" si="30"/>
        <v/>
      </c>
      <c r="L667" s="579"/>
      <c r="M667" s="579"/>
      <c r="N667" s="632"/>
      <c r="O667" s="582" t="str">
        <f>IFERROR(VLOOKUP(D667,'Species List'!$D$10:$E$46,2,FALSE)*J667,"")</f>
        <v/>
      </c>
      <c r="P667" s="583" t="str">
        <f>IFERROR(VLOOKUP(D667,'Species List'!$D$51:$E$89,2,FALSE)*J667,"")</f>
        <v/>
      </c>
      <c r="Q667" s="583" t="str">
        <f>IFERROR(VLOOKUP(D667,'Species List'!$D$95:$E$102,2,FALSE)*J667,"")</f>
        <v/>
      </c>
      <c r="R667" s="583" t="str">
        <f>IFERROR(VLOOKUP(D667,'Species List'!$I$10:$J$11,2,FALSE)*J667,"")</f>
        <v/>
      </c>
      <c r="S667" s="584" t="str">
        <f>IFERROR(VLOOKUP(D667,'Species List'!$I$16:$J$61,2,FALSE)*J667,"")</f>
        <v/>
      </c>
      <c r="T667" s="584" t="str">
        <f>IFERROR(VLOOKUP(D667,'Species List'!$I$66:$J$66,2,FALSE)*J667,"")</f>
        <v/>
      </c>
      <c r="U667" s="584" t="str">
        <f>IFERROR(VLOOKUP(D667,'Species List'!$I$71:$J$82,2,FALSE)*J667,"")</f>
        <v/>
      </c>
      <c r="V667" s="585">
        <f t="shared" si="29"/>
        <v>0</v>
      </c>
      <c r="W667" s="534"/>
      <c r="X667" s="534"/>
      <c r="Y667" s="534"/>
      <c r="Z667" s="534"/>
      <c r="AA667" s="534"/>
      <c r="AB667" s="534"/>
      <c r="AC667" s="659" t="str">
        <f>IFERROR(INDEX('3 - Land Summary'!$B$21:$B$120,(MATCH(AD667,'3 - Land Summary'!$C$21:$C$120,0))),"")</f>
        <v/>
      </c>
      <c r="AD667" s="629"/>
      <c r="AE667" s="586"/>
      <c r="AF667" s="587"/>
      <c r="AG667" s="586"/>
    </row>
    <row r="668" spans="2:33" ht="30" customHeight="1" x14ac:dyDescent="0.2">
      <c r="B668" s="668" t="str">
        <f>IFERROR(INDEX('3 - Land Summary'!$B$21:$B$120,(MATCH('4 - Species Breakdown'!$V668,'3 - Land Summary'!$C$21:$C$120,0))),"")</f>
        <v/>
      </c>
      <c r="C668" s="632"/>
      <c r="D668" s="579"/>
      <c r="E668" s="676" t="str">
        <f>IF(OR(COUNTIF('Look Up Data'!$D$149:$D$203,D668),COUNTIF('Look Up Data'!$D$149:$D$203,AE668)),"YES","NO")</f>
        <v>NO</v>
      </c>
      <c r="F668" s="580"/>
      <c r="G668" s="581"/>
      <c r="H668" s="669" t="str">
        <f>IFERROR(INDEX('3 - Land Summary'!$G$21:$G$120,(MATCH(C668,'3 - Land Summary'!$C$21:$C$120,0))),"")</f>
        <v/>
      </c>
      <c r="I668" s="669" t="str">
        <f>IFERROR(INDEX('3 - Land Summary'!$I$21:$I$120,(MATCH(C668,'3 - Land Summary'!$C$21:$C$120,0))),"")</f>
        <v/>
      </c>
      <c r="J668" s="669" t="str">
        <f t="shared" si="28"/>
        <v/>
      </c>
      <c r="K668" s="670" t="str">
        <f t="shared" si="30"/>
        <v/>
      </c>
      <c r="L668" s="579"/>
      <c r="M668" s="579"/>
      <c r="N668" s="632"/>
      <c r="O668" s="582" t="str">
        <f>IFERROR(VLOOKUP(D668,'Species List'!$D$10:$E$46,2,FALSE)*J668,"")</f>
        <v/>
      </c>
      <c r="P668" s="583" t="str">
        <f>IFERROR(VLOOKUP(D668,'Species List'!$D$51:$E$89,2,FALSE)*J668,"")</f>
        <v/>
      </c>
      <c r="Q668" s="583" t="str">
        <f>IFERROR(VLOOKUP(D668,'Species List'!$D$95:$E$102,2,FALSE)*J668,"")</f>
        <v/>
      </c>
      <c r="R668" s="583" t="str">
        <f>IFERROR(VLOOKUP(D668,'Species List'!$I$10:$J$11,2,FALSE)*J668,"")</f>
        <v/>
      </c>
      <c r="S668" s="584" t="str">
        <f>IFERROR(VLOOKUP(D668,'Species List'!$I$16:$J$61,2,FALSE)*J668,"")</f>
        <v/>
      </c>
      <c r="T668" s="584" t="str">
        <f>IFERROR(VLOOKUP(D668,'Species List'!$I$66:$J$66,2,FALSE)*J668,"")</f>
        <v/>
      </c>
      <c r="U668" s="584" t="str">
        <f>IFERROR(VLOOKUP(D668,'Species List'!$I$71:$J$82,2,FALSE)*J668,"")</f>
        <v/>
      </c>
      <c r="V668" s="585">
        <f t="shared" si="29"/>
        <v>0</v>
      </c>
      <c r="W668" s="534"/>
      <c r="X668" s="534"/>
      <c r="Y668" s="534"/>
      <c r="Z668" s="534"/>
      <c r="AA668" s="534"/>
      <c r="AB668" s="534"/>
      <c r="AC668" s="659" t="str">
        <f>IFERROR(INDEX('3 - Land Summary'!$B$21:$B$120,(MATCH(AD668,'3 - Land Summary'!$C$21:$C$120,0))),"")</f>
        <v/>
      </c>
      <c r="AD668" s="629"/>
      <c r="AE668" s="586"/>
      <c r="AF668" s="587"/>
      <c r="AG668" s="586"/>
    </row>
    <row r="669" spans="2:33" ht="30" customHeight="1" x14ac:dyDescent="0.2">
      <c r="B669" s="668" t="str">
        <f>IFERROR(INDEX('3 - Land Summary'!$B$21:$B$120,(MATCH('4 - Species Breakdown'!$V669,'3 - Land Summary'!$C$21:$C$120,0))),"")</f>
        <v/>
      </c>
      <c r="C669" s="632"/>
      <c r="D669" s="579"/>
      <c r="E669" s="676" t="str">
        <f>IF(OR(COUNTIF('Look Up Data'!$D$149:$D$203,D669),COUNTIF('Look Up Data'!$D$149:$D$203,AE669)),"YES","NO")</f>
        <v>NO</v>
      </c>
      <c r="F669" s="580"/>
      <c r="G669" s="581"/>
      <c r="H669" s="669" t="str">
        <f>IFERROR(INDEX('3 - Land Summary'!$G$21:$G$120,(MATCH(C669,'3 - Land Summary'!$C$21:$C$120,0))),"")</f>
        <v/>
      </c>
      <c r="I669" s="669" t="str">
        <f>IFERROR(INDEX('3 - Land Summary'!$I$21:$I$120,(MATCH(C669,'3 - Land Summary'!$C$21:$C$120,0))),"")</f>
        <v/>
      </c>
      <c r="J669" s="669" t="str">
        <f t="shared" si="28"/>
        <v/>
      </c>
      <c r="K669" s="670" t="str">
        <f t="shared" si="30"/>
        <v/>
      </c>
      <c r="L669" s="579"/>
      <c r="M669" s="579"/>
      <c r="N669" s="632"/>
      <c r="O669" s="582" t="str">
        <f>IFERROR(VLOOKUP(D669,'Species List'!$D$10:$E$46,2,FALSE)*J669,"")</f>
        <v/>
      </c>
      <c r="P669" s="583" t="str">
        <f>IFERROR(VLOOKUP(D669,'Species List'!$D$51:$E$89,2,FALSE)*J669,"")</f>
        <v/>
      </c>
      <c r="Q669" s="583" t="str">
        <f>IFERROR(VLOOKUP(D669,'Species List'!$D$95:$E$102,2,FALSE)*J669,"")</f>
        <v/>
      </c>
      <c r="R669" s="583" t="str">
        <f>IFERROR(VLOOKUP(D669,'Species List'!$I$10:$J$11,2,FALSE)*J669,"")</f>
        <v/>
      </c>
      <c r="S669" s="584" t="str">
        <f>IFERROR(VLOOKUP(D669,'Species List'!$I$16:$J$61,2,FALSE)*J669,"")</f>
        <v/>
      </c>
      <c r="T669" s="584" t="str">
        <f>IFERROR(VLOOKUP(D669,'Species List'!$I$66:$J$66,2,FALSE)*J669,"")</f>
        <v/>
      </c>
      <c r="U669" s="584" t="str">
        <f>IFERROR(VLOOKUP(D669,'Species List'!$I$71:$J$82,2,FALSE)*J669,"")</f>
        <v/>
      </c>
      <c r="V669" s="585">
        <f t="shared" si="29"/>
        <v>0</v>
      </c>
      <c r="W669" s="534"/>
      <c r="X669" s="534"/>
      <c r="Y669" s="534"/>
      <c r="Z669" s="534"/>
      <c r="AA669" s="534"/>
      <c r="AB669" s="534"/>
      <c r="AC669" s="659" t="str">
        <f>IFERROR(INDEX('3 - Land Summary'!$B$21:$B$120,(MATCH(AD669,'3 - Land Summary'!$C$21:$C$120,0))),"")</f>
        <v/>
      </c>
      <c r="AD669" s="629"/>
      <c r="AE669" s="586"/>
      <c r="AF669" s="587"/>
      <c r="AG669" s="586"/>
    </row>
    <row r="670" spans="2:33" ht="30" customHeight="1" x14ac:dyDescent="0.2">
      <c r="B670" s="668" t="str">
        <f>IFERROR(INDEX('3 - Land Summary'!$B$21:$B$120,(MATCH('4 - Species Breakdown'!$V670,'3 - Land Summary'!$C$21:$C$120,0))),"")</f>
        <v/>
      </c>
      <c r="C670" s="632"/>
      <c r="D670" s="579"/>
      <c r="E670" s="676" t="str">
        <f>IF(OR(COUNTIF('Look Up Data'!$D$149:$D$203,D670),COUNTIF('Look Up Data'!$D$149:$D$203,AE670)),"YES","NO")</f>
        <v>NO</v>
      </c>
      <c r="F670" s="580"/>
      <c r="G670" s="581"/>
      <c r="H670" s="669" t="str">
        <f>IFERROR(INDEX('3 - Land Summary'!$G$21:$G$120,(MATCH(C670,'3 - Land Summary'!$C$21:$C$120,0))),"")</f>
        <v/>
      </c>
      <c r="I670" s="669" t="str">
        <f>IFERROR(INDEX('3 - Land Summary'!$I$21:$I$120,(MATCH(C670,'3 - Land Summary'!$C$21:$C$120,0))),"")</f>
        <v/>
      </c>
      <c r="J670" s="669" t="str">
        <f t="shared" si="28"/>
        <v/>
      </c>
      <c r="K670" s="670" t="str">
        <f t="shared" si="30"/>
        <v/>
      </c>
      <c r="L670" s="579"/>
      <c r="M670" s="579"/>
      <c r="N670" s="632"/>
      <c r="O670" s="582" t="str">
        <f>IFERROR(VLOOKUP(D670,'Species List'!$D$10:$E$46,2,FALSE)*J670,"")</f>
        <v/>
      </c>
      <c r="P670" s="583" t="str">
        <f>IFERROR(VLOOKUP(D670,'Species List'!$D$51:$E$89,2,FALSE)*J670,"")</f>
        <v/>
      </c>
      <c r="Q670" s="583" t="str">
        <f>IFERROR(VLOOKUP(D670,'Species List'!$D$95:$E$102,2,FALSE)*J670,"")</f>
        <v/>
      </c>
      <c r="R670" s="583" t="str">
        <f>IFERROR(VLOOKUP(D670,'Species List'!$I$10:$J$11,2,FALSE)*J670,"")</f>
        <v/>
      </c>
      <c r="S670" s="584" t="str">
        <f>IFERROR(VLOOKUP(D670,'Species List'!$I$16:$J$61,2,FALSE)*J670,"")</f>
        <v/>
      </c>
      <c r="T670" s="584" t="str">
        <f>IFERROR(VLOOKUP(D670,'Species List'!$I$66:$J$66,2,FALSE)*J670,"")</f>
        <v/>
      </c>
      <c r="U670" s="584" t="str">
        <f>IFERROR(VLOOKUP(D670,'Species List'!$I$71:$J$82,2,FALSE)*J670,"")</f>
        <v/>
      </c>
      <c r="V670" s="585">
        <f t="shared" si="29"/>
        <v>0</v>
      </c>
      <c r="W670" s="534"/>
      <c r="X670" s="534"/>
      <c r="Y670" s="534"/>
      <c r="Z670" s="534"/>
      <c r="AA670" s="534"/>
      <c r="AB670" s="534"/>
      <c r="AC670" s="659" t="str">
        <f>IFERROR(INDEX('3 - Land Summary'!$B$21:$B$120,(MATCH(AD670,'3 - Land Summary'!$C$21:$C$120,0))),"")</f>
        <v/>
      </c>
      <c r="AD670" s="629"/>
      <c r="AE670" s="586"/>
      <c r="AF670" s="587"/>
      <c r="AG670" s="586"/>
    </row>
    <row r="671" spans="2:33" ht="30" customHeight="1" x14ac:dyDescent="0.2">
      <c r="B671" s="668" t="str">
        <f>IFERROR(INDEX('3 - Land Summary'!$B$21:$B$120,(MATCH('4 - Species Breakdown'!$V671,'3 - Land Summary'!$C$21:$C$120,0))),"")</f>
        <v/>
      </c>
      <c r="C671" s="632"/>
      <c r="D671" s="579"/>
      <c r="E671" s="676" t="str">
        <f>IF(OR(COUNTIF('Look Up Data'!$D$149:$D$203,D671),COUNTIF('Look Up Data'!$D$149:$D$203,AE671)),"YES","NO")</f>
        <v>NO</v>
      </c>
      <c r="F671" s="580"/>
      <c r="G671" s="581"/>
      <c r="H671" s="669" t="str">
        <f>IFERROR(INDEX('3 - Land Summary'!$G$21:$G$120,(MATCH(C671,'3 - Land Summary'!$C$21:$C$120,0))),"")</f>
        <v/>
      </c>
      <c r="I671" s="669" t="str">
        <f>IFERROR(INDEX('3 - Land Summary'!$I$21:$I$120,(MATCH(C671,'3 - Land Summary'!$C$21:$C$120,0))),"")</f>
        <v/>
      </c>
      <c r="J671" s="669" t="str">
        <f t="shared" ref="J671:J734" si="31">IFERROR(((H671-I671)*F671)/100,"")</f>
        <v/>
      </c>
      <c r="K671" s="670" t="str">
        <f t="shared" si="30"/>
        <v/>
      </c>
      <c r="L671" s="579"/>
      <c r="M671" s="579"/>
      <c r="N671" s="632"/>
      <c r="O671" s="582" t="str">
        <f>IFERROR(VLOOKUP(D671,'Species List'!$D$10:$E$46,2,FALSE)*J671,"")</f>
        <v/>
      </c>
      <c r="P671" s="583" t="str">
        <f>IFERROR(VLOOKUP(D671,'Species List'!$D$51:$E$89,2,FALSE)*J671,"")</f>
        <v/>
      </c>
      <c r="Q671" s="583" t="str">
        <f>IFERROR(VLOOKUP(D671,'Species List'!$D$95:$E$102,2,FALSE)*J671,"")</f>
        <v/>
      </c>
      <c r="R671" s="583" t="str">
        <f>IFERROR(VLOOKUP(D671,'Species List'!$I$10:$J$11,2,FALSE)*J671,"")</f>
        <v/>
      </c>
      <c r="S671" s="584" t="str">
        <f>IFERROR(VLOOKUP(D671,'Species List'!$I$16:$J$61,2,FALSE)*J671,"")</f>
        <v/>
      </c>
      <c r="T671" s="584" t="str">
        <f>IFERROR(VLOOKUP(D671,'Species List'!$I$66:$J$66,2,FALSE)*J671,"")</f>
        <v/>
      </c>
      <c r="U671" s="584" t="str">
        <f>IFERROR(VLOOKUP(D671,'Species List'!$I$71:$J$82,2,FALSE)*J671,"")</f>
        <v/>
      </c>
      <c r="V671" s="585">
        <f t="shared" ref="V671:V734" si="32">C671</f>
        <v>0</v>
      </c>
      <c r="W671" s="534"/>
      <c r="X671" s="534"/>
      <c r="Y671" s="534"/>
      <c r="Z671" s="534"/>
      <c r="AA671" s="534"/>
      <c r="AB671" s="534"/>
      <c r="AC671" s="659" t="str">
        <f>IFERROR(INDEX('3 - Land Summary'!$B$21:$B$120,(MATCH(AD671,'3 - Land Summary'!$C$21:$C$120,0))),"")</f>
        <v/>
      </c>
      <c r="AD671" s="629"/>
      <c r="AE671" s="586"/>
      <c r="AF671" s="587"/>
      <c r="AG671" s="586"/>
    </row>
    <row r="672" spans="2:33" ht="30" customHeight="1" x14ac:dyDescent="0.2">
      <c r="B672" s="668" t="str">
        <f>IFERROR(INDEX('3 - Land Summary'!$B$21:$B$120,(MATCH('4 - Species Breakdown'!$V672,'3 - Land Summary'!$C$21:$C$120,0))),"")</f>
        <v/>
      </c>
      <c r="C672" s="632"/>
      <c r="D672" s="579"/>
      <c r="E672" s="676" t="str">
        <f>IF(OR(COUNTIF('Look Up Data'!$D$149:$D$203,D672),COUNTIF('Look Up Data'!$D$149:$D$203,AE672)),"YES","NO")</f>
        <v>NO</v>
      </c>
      <c r="F672" s="580"/>
      <c r="G672" s="581"/>
      <c r="H672" s="669" t="str">
        <f>IFERROR(INDEX('3 - Land Summary'!$G$21:$G$120,(MATCH(C672,'3 - Land Summary'!$C$21:$C$120,0))),"")</f>
        <v/>
      </c>
      <c r="I672" s="669" t="str">
        <f>IFERROR(INDEX('3 - Land Summary'!$I$21:$I$120,(MATCH(C672,'3 - Land Summary'!$C$21:$C$120,0))),"")</f>
        <v/>
      </c>
      <c r="J672" s="669" t="str">
        <f t="shared" si="31"/>
        <v/>
      </c>
      <c r="K672" s="670" t="str">
        <f t="shared" ref="K672:K735" si="33">IFERROR(ROUND(J672*G672,0),"")</f>
        <v/>
      </c>
      <c r="L672" s="579"/>
      <c r="M672" s="579"/>
      <c r="N672" s="632"/>
      <c r="O672" s="582" t="str">
        <f>IFERROR(VLOOKUP(D672,'Species List'!$D$10:$E$46,2,FALSE)*J672,"")</f>
        <v/>
      </c>
      <c r="P672" s="583" t="str">
        <f>IFERROR(VLOOKUP(D672,'Species List'!$D$51:$E$89,2,FALSE)*J672,"")</f>
        <v/>
      </c>
      <c r="Q672" s="583" t="str">
        <f>IFERROR(VLOOKUP(D672,'Species List'!$D$95:$E$102,2,FALSE)*J672,"")</f>
        <v/>
      </c>
      <c r="R672" s="583" t="str">
        <f>IFERROR(VLOOKUP(D672,'Species List'!$I$10:$J$11,2,FALSE)*J672,"")</f>
        <v/>
      </c>
      <c r="S672" s="584" t="str">
        <f>IFERROR(VLOOKUP(D672,'Species List'!$I$16:$J$61,2,FALSE)*J672,"")</f>
        <v/>
      </c>
      <c r="T672" s="584" t="str">
        <f>IFERROR(VLOOKUP(D672,'Species List'!$I$66:$J$66,2,FALSE)*J672,"")</f>
        <v/>
      </c>
      <c r="U672" s="584" t="str">
        <f>IFERROR(VLOOKUP(D672,'Species List'!$I$71:$J$82,2,FALSE)*J672,"")</f>
        <v/>
      </c>
      <c r="V672" s="585">
        <f t="shared" si="32"/>
        <v>0</v>
      </c>
      <c r="W672" s="534"/>
      <c r="X672" s="534"/>
      <c r="Y672" s="534"/>
      <c r="Z672" s="534"/>
      <c r="AA672" s="534"/>
      <c r="AB672" s="534"/>
      <c r="AC672" s="659" t="str">
        <f>IFERROR(INDEX('3 - Land Summary'!$B$21:$B$120,(MATCH(AD672,'3 - Land Summary'!$C$21:$C$120,0))),"")</f>
        <v/>
      </c>
      <c r="AD672" s="629"/>
      <c r="AE672" s="586"/>
      <c r="AF672" s="587"/>
      <c r="AG672" s="586"/>
    </row>
    <row r="673" spans="2:33" ht="30" customHeight="1" x14ac:dyDescent="0.2">
      <c r="B673" s="668" t="str">
        <f>IFERROR(INDEX('3 - Land Summary'!$B$21:$B$120,(MATCH('4 - Species Breakdown'!$V673,'3 - Land Summary'!$C$21:$C$120,0))),"")</f>
        <v/>
      </c>
      <c r="C673" s="632"/>
      <c r="D673" s="579"/>
      <c r="E673" s="676" t="str">
        <f>IF(OR(COUNTIF('Look Up Data'!$D$149:$D$203,D673),COUNTIF('Look Up Data'!$D$149:$D$203,AE673)),"YES","NO")</f>
        <v>NO</v>
      </c>
      <c r="F673" s="580"/>
      <c r="G673" s="581"/>
      <c r="H673" s="669" t="str">
        <f>IFERROR(INDEX('3 - Land Summary'!$G$21:$G$120,(MATCH(C673,'3 - Land Summary'!$C$21:$C$120,0))),"")</f>
        <v/>
      </c>
      <c r="I673" s="669" t="str">
        <f>IFERROR(INDEX('3 - Land Summary'!$I$21:$I$120,(MATCH(C673,'3 - Land Summary'!$C$21:$C$120,0))),"")</f>
        <v/>
      </c>
      <c r="J673" s="669" t="str">
        <f t="shared" si="31"/>
        <v/>
      </c>
      <c r="K673" s="670" t="str">
        <f t="shared" si="33"/>
        <v/>
      </c>
      <c r="L673" s="579"/>
      <c r="M673" s="579"/>
      <c r="N673" s="632"/>
      <c r="O673" s="582" t="str">
        <f>IFERROR(VLOOKUP(D673,'Species List'!$D$10:$E$46,2,FALSE)*J673,"")</f>
        <v/>
      </c>
      <c r="P673" s="583" t="str">
        <f>IFERROR(VLOOKUP(D673,'Species List'!$D$51:$E$89,2,FALSE)*J673,"")</f>
        <v/>
      </c>
      <c r="Q673" s="583" t="str">
        <f>IFERROR(VLOOKUP(D673,'Species List'!$D$95:$E$102,2,FALSE)*J673,"")</f>
        <v/>
      </c>
      <c r="R673" s="583" t="str">
        <f>IFERROR(VLOOKUP(D673,'Species List'!$I$10:$J$11,2,FALSE)*J673,"")</f>
        <v/>
      </c>
      <c r="S673" s="584" t="str">
        <f>IFERROR(VLOOKUP(D673,'Species List'!$I$16:$J$61,2,FALSE)*J673,"")</f>
        <v/>
      </c>
      <c r="T673" s="584" t="str">
        <f>IFERROR(VLOOKUP(D673,'Species List'!$I$66:$J$66,2,FALSE)*J673,"")</f>
        <v/>
      </c>
      <c r="U673" s="584" t="str">
        <f>IFERROR(VLOOKUP(D673,'Species List'!$I$71:$J$82,2,FALSE)*J673,"")</f>
        <v/>
      </c>
      <c r="V673" s="585">
        <f t="shared" si="32"/>
        <v>0</v>
      </c>
      <c r="W673" s="534"/>
      <c r="X673" s="534"/>
      <c r="Y673" s="534"/>
      <c r="Z673" s="534"/>
      <c r="AA673" s="534"/>
      <c r="AB673" s="534"/>
      <c r="AC673" s="659" t="str">
        <f>IFERROR(INDEX('3 - Land Summary'!$B$21:$B$120,(MATCH(AD673,'3 - Land Summary'!$C$21:$C$120,0))),"")</f>
        <v/>
      </c>
      <c r="AD673" s="629"/>
      <c r="AE673" s="586"/>
      <c r="AF673" s="587"/>
      <c r="AG673" s="586"/>
    </row>
    <row r="674" spans="2:33" ht="30" customHeight="1" x14ac:dyDescent="0.2">
      <c r="B674" s="668" t="str">
        <f>IFERROR(INDEX('3 - Land Summary'!$B$21:$B$120,(MATCH('4 - Species Breakdown'!$V674,'3 - Land Summary'!$C$21:$C$120,0))),"")</f>
        <v/>
      </c>
      <c r="C674" s="632"/>
      <c r="D674" s="579"/>
      <c r="E674" s="676" t="str">
        <f>IF(OR(COUNTIF('Look Up Data'!$D$149:$D$203,D674),COUNTIF('Look Up Data'!$D$149:$D$203,AE674)),"YES","NO")</f>
        <v>NO</v>
      </c>
      <c r="F674" s="580"/>
      <c r="G674" s="581"/>
      <c r="H674" s="669" t="str">
        <f>IFERROR(INDEX('3 - Land Summary'!$G$21:$G$120,(MATCH(C674,'3 - Land Summary'!$C$21:$C$120,0))),"")</f>
        <v/>
      </c>
      <c r="I674" s="669" t="str">
        <f>IFERROR(INDEX('3 - Land Summary'!$I$21:$I$120,(MATCH(C674,'3 - Land Summary'!$C$21:$C$120,0))),"")</f>
        <v/>
      </c>
      <c r="J674" s="669" t="str">
        <f t="shared" si="31"/>
        <v/>
      </c>
      <c r="K674" s="670" t="str">
        <f t="shared" si="33"/>
        <v/>
      </c>
      <c r="L674" s="579"/>
      <c r="M674" s="579"/>
      <c r="N674" s="632"/>
      <c r="O674" s="582" t="str">
        <f>IFERROR(VLOOKUP(D674,'Species List'!$D$10:$E$46,2,FALSE)*J674,"")</f>
        <v/>
      </c>
      <c r="P674" s="583" t="str">
        <f>IFERROR(VLOOKUP(D674,'Species List'!$D$51:$E$89,2,FALSE)*J674,"")</f>
        <v/>
      </c>
      <c r="Q674" s="583" t="str">
        <f>IFERROR(VLOOKUP(D674,'Species List'!$D$95:$E$102,2,FALSE)*J674,"")</f>
        <v/>
      </c>
      <c r="R674" s="583" t="str">
        <f>IFERROR(VLOOKUP(D674,'Species List'!$I$10:$J$11,2,FALSE)*J674,"")</f>
        <v/>
      </c>
      <c r="S674" s="584" t="str">
        <f>IFERROR(VLOOKUP(D674,'Species List'!$I$16:$J$61,2,FALSE)*J674,"")</f>
        <v/>
      </c>
      <c r="T674" s="584" t="str">
        <f>IFERROR(VLOOKUP(D674,'Species List'!$I$66:$J$66,2,FALSE)*J674,"")</f>
        <v/>
      </c>
      <c r="U674" s="584" t="str">
        <f>IFERROR(VLOOKUP(D674,'Species List'!$I$71:$J$82,2,FALSE)*J674,"")</f>
        <v/>
      </c>
      <c r="V674" s="585">
        <f t="shared" si="32"/>
        <v>0</v>
      </c>
      <c r="W674" s="534"/>
      <c r="X674" s="534"/>
      <c r="Y674" s="534"/>
      <c r="Z674" s="534"/>
      <c r="AA674" s="534"/>
      <c r="AB674" s="534"/>
      <c r="AC674" s="659" t="str">
        <f>IFERROR(INDEX('3 - Land Summary'!$B$21:$B$120,(MATCH(AD674,'3 - Land Summary'!$C$21:$C$120,0))),"")</f>
        <v/>
      </c>
      <c r="AD674" s="629"/>
      <c r="AE674" s="586"/>
      <c r="AF674" s="587"/>
      <c r="AG674" s="586"/>
    </row>
    <row r="675" spans="2:33" ht="30" customHeight="1" x14ac:dyDescent="0.2">
      <c r="B675" s="668" t="str">
        <f>IFERROR(INDEX('3 - Land Summary'!$B$21:$B$120,(MATCH('4 - Species Breakdown'!$V675,'3 - Land Summary'!$C$21:$C$120,0))),"")</f>
        <v/>
      </c>
      <c r="C675" s="632"/>
      <c r="D675" s="579"/>
      <c r="E675" s="676" t="str">
        <f>IF(OR(COUNTIF('Look Up Data'!$D$149:$D$203,D675),COUNTIF('Look Up Data'!$D$149:$D$203,AE675)),"YES","NO")</f>
        <v>NO</v>
      </c>
      <c r="F675" s="580"/>
      <c r="G675" s="581"/>
      <c r="H675" s="669" t="str">
        <f>IFERROR(INDEX('3 - Land Summary'!$G$21:$G$120,(MATCH(C675,'3 - Land Summary'!$C$21:$C$120,0))),"")</f>
        <v/>
      </c>
      <c r="I675" s="669" t="str">
        <f>IFERROR(INDEX('3 - Land Summary'!$I$21:$I$120,(MATCH(C675,'3 - Land Summary'!$C$21:$C$120,0))),"")</f>
        <v/>
      </c>
      <c r="J675" s="669" t="str">
        <f t="shared" si="31"/>
        <v/>
      </c>
      <c r="K675" s="670" t="str">
        <f t="shared" si="33"/>
        <v/>
      </c>
      <c r="L675" s="579"/>
      <c r="M675" s="579"/>
      <c r="N675" s="632"/>
      <c r="O675" s="582" t="str">
        <f>IFERROR(VLOOKUP(D675,'Species List'!$D$10:$E$46,2,FALSE)*J675,"")</f>
        <v/>
      </c>
      <c r="P675" s="583" t="str">
        <f>IFERROR(VLOOKUP(D675,'Species List'!$D$51:$E$89,2,FALSE)*J675,"")</f>
        <v/>
      </c>
      <c r="Q675" s="583" t="str">
        <f>IFERROR(VLOOKUP(D675,'Species List'!$D$95:$E$102,2,FALSE)*J675,"")</f>
        <v/>
      </c>
      <c r="R675" s="583" t="str">
        <f>IFERROR(VLOOKUP(D675,'Species List'!$I$10:$J$11,2,FALSE)*J675,"")</f>
        <v/>
      </c>
      <c r="S675" s="584" t="str">
        <f>IFERROR(VLOOKUP(D675,'Species List'!$I$16:$J$61,2,FALSE)*J675,"")</f>
        <v/>
      </c>
      <c r="T675" s="584" t="str">
        <f>IFERROR(VLOOKUP(D675,'Species List'!$I$66:$J$66,2,FALSE)*J675,"")</f>
        <v/>
      </c>
      <c r="U675" s="584" t="str">
        <f>IFERROR(VLOOKUP(D675,'Species List'!$I$71:$J$82,2,FALSE)*J675,"")</f>
        <v/>
      </c>
      <c r="V675" s="585">
        <f t="shared" si="32"/>
        <v>0</v>
      </c>
      <c r="W675" s="534"/>
      <c r="X675" s="534"/>
      <c r="Y675" s="534"/>
      <c r="Z675" s="534"/>
      <c r="AA675" s="534"/>
      <c r="AB675" s="534"/>
      <c r="AC675" s="659" t="str">
        <f>IFERROR(INDEX('3 - Land Summary'!$B$21:$B$120,(MATCH(AD675,'3 - Land Summary'!$C$21:$C$120,0))),"")</f>
        <v/>
      </c>
      <c r="AD675" s="629"/>
      <c r="AE675" s="586"/>
      <c r="AF675" s="587"/>
      <c r="AG675" s="586"/>
    </row>
    <row r="676" spans="2:33" ht="30" customHeight="1" x14ac:dyDescent="0.2">
      <c r="B676" s="668" t="str">
        <f>IFERROR(INDEX('3 - Land Summary'!$B$21:$B$120,(MATCH('4 - Species Breakdown'!$V676,'3 - Land Summary'!$C$21:$C$120,0))),"")</f>
        <v/>
      </c>
      <c r="C676" s="632"/>
      <c r="D676" s="579"/>
      <c r="E676" s="676" t="str">
        <f>IF(OR(COUNTIF('Look Up Data'!$D$149:$D$203,D676),COUNTIF('Look Up Data'!$D$149:$D$203,AE676)),"YES","NO")</f>
        <v>NO</v>
      </c>
      <c r="F676" s="580"/>
      <c r="G676" s="581"/>
      <c r="H676" s="669" t="str">
        <f>IFERROR(INDEX('3 - Land Summary'!$G$21:$G$120,(MATCH(C676,'3 - Land Summary'!$C$21:$C$120,0))),"")</f>
        <v/>
      </c>
      <c r="I676" s="669" t="str">
        <f>IFERROR(INDEX('3 - Land Summary'!$I$21:$I$120,(MATCH(C676,'3 - Land Summary'!$C$21:$C$120,0))),"")</f>
        <v/>
      </c>
      <c r="J676" s="669" t="str">
        <f t="shared" si="31"/>
        <v/>
      </c>
      <c r="K676" s="670" t="str">
        <f t="shared" si="33"/>
        <v/>
      </c>
      <c r="L676" s="579"/>
      <c r="M676" s="579"/>
      <c r="N676" s="632"/>
      <c r="O676" s="582" t="str">
        <f>IFERROR(VLOOKUP(D676,'Species List'!$D$10:$E$46,2,FALSE)*J676,"")</f>
        <v/>
      </c>
      <c r="P676" s="583" t="str">
        <f>IFERROR(VLOOKUP(D676,'Species List'!$D$51:$E$89,2,FALSE)*J676,"")</f>
        <v/>
      </c>
      <c r="Q676" s="583" t="str">
        <f>IFERROR(VLOOKUP(D676,'Species List'!$D$95:$E$102,2,FALSE)*J676,"")</f>
        <v/>
      </c>
      <c r="R676" s="583" t="str">
        <f>IFERROR(VLOOKUP(D676,'Species List'!$I$10:$J$11,2,FALSE)*J676,"")</f>
        <v/>
      </c>
      <c r="S676" s="584" t="str">
        <f>IFERROR(VLOOKUP(D676,'Species List'!$I$16:$J$61,2,FALSE)*J676,"")</f>
        <v/>
      </c>
      <c r="T676" s="584" t="str">
        <f>IFERROR(VLOOKUP(D676,'Species List'!$I$66:$J$66,2,FALSE)*J676,"")</f>
        <v/>
      </c>
      <c r="U676" s="584" t="str">
        <f>IFERROR(VLOOKUP(D676,'Species List'!$I$71:$J$82,2,FALSE)*J676,"")</f>
        <v/>
      </c>
      <c r="V676" s="585">
        <f t="shared" si="32"/>
        <v>0</v>
      </c>
      <c r="W676" s="534"/>
      <c r="X676" s="534"/>
      <c r="Y676" s="534"/>
      <c r="Z676" s="534"/>
      <c r="AA676" s="534"/>
      <c r="AB676" s="534"/>
      <c r="AC676" s="659" t="str">
        <f>IFERROR(INDEX('3 - Land Summary'!$B$21:$B$120,(MATCH(AD676,'3 - Land Summary'!$C$21:$C$120,0))),"")</f>
        <v/>
      </c>
      <c r="AD676" s="629"/>
      <c r="AE676" s="586"/>
      <c r="AF676" s="587"/>
      <c r="AG676" s="586"/>
    </row>
    <row r="677" spans="2:33" ht="30" customHeight="1" x14ac:dyDescent="0.2">
      <c r="B677" s="668" t="str">
        <f>IFERROR(INDEX('3 - Land Summary'!$B$21:$B$120,(MATCH('4 - Species Breakdown'!$V677,'3 - Land Summary'!$C$21:$C$120,0))),"")</f>
        <v/>
      </c>
      <c r="C677" s="632"/>
      <c r="D677" s="579"/>
      <c r="E677" s="676" t="str">
        <f>IF(OR(COUNTIF('Look Up Data'!$D$149:$D$203,D677),COUNTIF('Look Up Data'!$D$149:$D$203,AE677)),"YES","NO")</f>
        <v>NO</v>
      </c>
      <c r="F677" s="580"/>
      <c r="G677" s="581"/>
      <c r="H677" s="669" t="str">
        <f>IFERROR(INDEX('3 - Land Summary'!$G$21:$G$120,(MATCH(C677,'3 - Land Summary'!$C$21:$C$120,0))),"")</f>
        <v/>
      </c>
      <c r="I677" s="669" t="str">
        <f>IFERROR(INDEX('3 - Land Summary'!$I$21:$I$120,(MATCH(C677,'3 - Land Summary'!$C$21:$C$120,0))),"")</f>
        <v/>
      </c>
      <c r="J677" s="669" t="str">
        <f t="shared" si="31"/>
        <v/>
      </c>
      <c r="K677" s="670" t="str">
        <f t="shared" si="33"/>
        <v/>
      </c>
      <c r="L677" s="579"/>
      <c r="M677" s="579"/>
      <c r="N677" s="632"/>
      <c r="O677" s="582" t="str">
        <f>IFERROR(VLOOKUP(D677,'Species List'!$D$10:$E$46,2,FALSE)*J677,"")</f>
        <v/>
      </c>
      <c r="P677" s="583" t="str">
        <f>IFERROR(VLOOKUP(D677,'Species List'!$D$51:$E$89,2,FALSE)*J677,"")</f>
        <v/>
      </c>
      <c r="Q677" s="583" t="str">
        <f>IFERROR(VLOOKUP(D677,'Species List'!$D$95:$E$102,2,FALSE)*J677,"")</f>
        <v/>
      </c>
      <c r="R677" s="583" t="str">
        <f>IFERROR(VLOOKUP(D677,'Species List'!$I$10:$J$11,2,FALSE)*J677,"")</f>
        <v/>
      </c>
      <c r="S677" s="584" t="str">
        <f>IFERROR(VLOOKUP(D677,'Species List'!$I$16:$J$61,2,FALSE)*J677,"")</f>
        <v/>
      </c>
      <c r="T677" s="584" t="str">
        <f>IFERROR(VLOOKUP(D677,'Species List'!$I$66:$J$66,2,FALSE)*J677,"")</f>
        <v/>
      </c>
      <c r="U677" s="584" t="str">
        <f>IFERROR(VLOOKUP(D677,'Species List'!$I$71:$J$82,2,FALSE)*J677,"")</f>
        <v/>
      </c>
      <c r="V677" s="585">
        <f t="shared" si="32"/>
        <v>0</v>
      </c>
      <c r="W677" s="534"/>
      <c r="X677" s="534"/>
      <c r="Y677" s="534"/>
      <c r="Z677" s="534"/>
      <c r="AA677" s="534"/>
      <c r="AB677" s="534"/>
      <c r="AC677" s="659" t="str">
        <f>IFERROR(INDEX('3 - Land Summary'!$B$21:$B$120,(MATCH(AD677,'3 - Land Summary'!$C$21:$C$120,0))),"")</f>
        <v/>
      </c>
      <c r="AD677" s="629"/>
      <c r="AE677" s="586"/>
      <c r="AF677" s="587"/>
      <c r="AG677" s="586"/>
    </row>
    <row r="678" spans="2:33" ht="30" customHeight="1" x14ac:dyDescent="0.2">
      <c r="B678" s="668" t="str">
        <f>IFERROR(INDEX('3 - Land Summary'!$B$21:$B$120,(MATCH('4 - Species Breakdown'!$V678,'3 - Land Summary'!$C$21:$C$120,0))),"")</f>
        <v/>
      </c>
      <c r="C678" s="632"/>
      <c r="D678" s="579"/>
      <c r="E678" s="676" t="str">
        <f>IF(OR(COUNTIF('Look Up Data'!$D$149:$D$203,D678),COUNTIF('Look Up Data'!$D$149:$D$203,AE678)),"YES","NO")</f>
        <v>NO</v>
      </c>
      <c r="F678" s="580"/>
      <c r="G678" s="581"/>
      <c r="H678" s="669" t="str">
        <f>IFERROR(INDEX('3 - Land Summary'!$G$21:$G$120,(MATCH(C678,'3 - Land Summary'!$C$21:$C$120,0))),"")</f>
        <v/>
      </c>
      <c r="I678" s="669" t="str">
        <f>IFERROR(INDEX('3 - Land Summary'!$I$21:$I$120,(MATCH(C678,'3 - Land Summary'!$C$21:$C$120,0))),"")</f>
        <v/>
      </c>
      <c r="J678" s="669" t="str">
        <f t="shared" si="31"/>
        <v/>
      </c>
      <c r="K678" s="670" t="str">
        <f t="shared" si="33"/>
        <v/>
      </c>
      <c r="L678" s="579"/>
      <c r="M678" s="579"/>
      <c r="N678" s="632"/>
      <c r="O678" s="582" t="str">
        <f>IFERROR(VLOOKUP(D678,'Species List'!$D$10:$E$46,2,FALSE)*J678,"")</f>
        <v/>
      </c>
      <c r="P678" s="583" t="str">
        <f>IFERROR(VLOOKUP(D678,'Species List'!$D$51:$E$89,2,FALSE)*J678,"")</f>
        <v/>
      </c>
      <c r="Q678" s="583" t="str">
        <f>IFERROR(VLOOKUP(D678,'Species List'!$D$95:$E$102,2,FALSE)*J678,"")</f>
        <v/>
      </c>
      <c r="R678" s="583" t="str">
        <f>IFERROR(VLOOKUP(D678,'Species List'!$I$10:$J$11,2,FALSE)*J678,"")</f>
        <v/>
      </c>
      <c r="S678" s="584" t="str">
        <f>IFERROR(VLOOKUP(D678,'Species List'!$I$16:$J$61,2,FALSE)*J678,"")</f>
        <v/>
      </c>
      <c r="T678" s="584" t="str">
        <f>IFERROR(VLOOKUP(D678,'Species List'!$I$66:$J$66,2,FALSE)*J678,"")</f>
        <v/>
      </c>
      <c r="U678" s="584" t="str">
        <f>IFERROR(VLOOKUP(D678,'Species List'!$I$71:$J$82,2,FALSE)*J678,"")</f>
        <v/>
      </c>
      <c r="V678" s="585">
        <f t="shared" si="32"/>
        <v>0</v>
      </c>
      <c r="W678" s="534"/>
      <c r="X678" s="534"/>
      <c r="Y678" s="534"/>
      <c r="Z678" s="534"/>
      <c r="AA678" s="534"/>
      <c r="AB678" s="534"/>
      <c r="AC678" s="659" t="str">
        <f>IFERROR(INDEX('3 - Land Summary'!$B$21:$B$120,(MATCH(AD678,'3 - Land Summary'!$C$21:$C$120,0))),"")</f>
        <v/>
      </c>
      <c r="AD678" s="629"/>
      <c r="AE678" s="586"/>
      <c r="AF678" s="587"/>
      <c r="AG678" s="586"/>
    </row>
    <row r="679" spans="2:33" ht="30" customHeight="1" x14ac:dyDescent="0.2">
      <c r="B679" s="668" t="str">
        <f>IFERROR(INDEX('3 - Land Summary'!$B$21:$B$120,(MATCH('4 - Species Breakdown'!$V679,'3 - Land Summary'!$C$21:$C$120,0))),"")</f>
        <v/>
      </c>
      <c r="C679" s="632"/>
      <c r="D679" s="579"/>
      <c r="E679" s="676" t="str">
        <f>IF(OR(COUNTIF('Look Up Data'!$D$149:$D$203,D679),COUNTIF('Look Up Data'!$D$149:$D$203,AE679)),"YES","NO")</f>
        <v>NO</v>
      </c>
      <c r="F679" s="580"/>
      <c r="G679" s="581"/>
      <c r="H679" s="669" t="str">
        <f>IFERROR(INDEX('3 - Land Summary'!$G$21:$G$120,(MATCH(C679,'3 - Land Summary'!$C$21:$C$120,0))),"")</f>
        <v/>
      </c>
      <c r="I679" s="669" t="str">
        <f>IFERROR(INDEX('3 - Land Summary'!$I$21:$I$120,(MATCH(C679,'3 - Land Summary'!$C$21:$C$120,0))),"")</f>
        <v/>
      </c>
      <c r="J679" s="669" t="str">
        <f t="shared" si="31"/>
        <v/>
      </c>
      <c r="K679" s="670" t="str">
        <f t="shared" si="33"/>
        <v/>
      </c>
      <c r="L679" s="579"/>
      <c r="M679" s="579"/>
      <c r="N679" s="632"/>
      <c r="O679" s="582" t="str">
        <f>IFERROR(VLOOKUP(D679,'Species List'!$D$10:$E$46,2,FALSE)*J679,"")</f>
        <v/>
      </c>
      <c r="P679" s="583" t="str">
        <f>IFERROR(VLOOKUP(D679,'Species List'!$D$51:$E$89,2,FALSE)*J679,"")</f>
        <v/>
      </c>
      <c r="Q679" s="583" t="str">
        <f>IFERROR(VLOOKUP(D679,'Species List'!$D$95:$E$102,2,FALSE)*J679,"")</f>
        <v/>
      </c>
      <c r="R679" s="583" t="str">
        <f>IFERROR(VLOOKUP(D679,'Species List'!$I$10:$J$11,2,FALSE)*J679,"")</f>
        <v/>
      </c>
      <c r="S679" s="584" t="str">
        <f>IFERROR(VLOOKUP(D679,'Species List'!$I$16:$J$61,2,FALSE)*J679,"")</f>
        <v/>
      </c>
      <c r="T679" s="584" t="str">
        <f>IFERROR(VLOOKUP(D679,'Species List'!$I$66:$J$66,2,FALSE)*J679,"")</f>
        <v/>
      </c>
      <c r="U679" s="584" t="str">
        <f>IFERROR(VLOOKUP(D679,'Species List'!$I$71:$J$82,2,FALSE)*J679,"")</f>
        <v/>
      </c>
      <c r="V679" s="585">
        <f t="shared" si="32"/>
        <v>0</v>
      </c>
      <c r="W679" s="534"/>
      <c r="X679" s="534"/>
      <c r="Y679" s="534"/>
      <c r="Z679" s="534"/>
      <c r="AA679" s="534"/>
      <c r="AB679" s="534"/>
      <c r="AC679" s="659" t="str">
        <f>IFERROR(INDEX('3 - Land Summary'!$B$21:$B$120,(MATCH(AD679,'3 - Land Summary'!$C$21:$C$120,0))),"")</f>
        <v/>
      </c>
      <c r="AD679" s="629"/>
      <c r="AE679" s="586"/>
      <c r="AF679" s="587"/>
      <c r="AG679" s="586"/>
    </row>
    <row r="680" spans="2:33" ht="30" customHeight="1" x14ac:dyDescent="0.2">
      <c r="B680" s="668" t="str">
        <f>IFERROR(INDEX('3 - Land Summary'!$B$21:$B$120,(MATCH('4 - Species Breakdown'!$V680,'3 - Land Summary'!$C$21:$C$120,0))),"")</f>
        <v/>
      </c>
      <c r="C680" s="632"/>
      <c r="D680" s="579"/>
      <c r="E680" s="676" t="str">
        <f>IF(OR(COUNTIF('Look Up Data'!$D$149:$D$203,D680),COUNTIF('Look Up Data'!$D$149:$D$203,AE680)),"YES","NO")</f>
        <v>NO</v>
      </c>
      <c r="F680" s="580"/>
      <c r="G680" s="581"/>
      <c r="H680" s="669" t="str">
        <f>IFERROR(INDEX('3 - Land Summary'!$G$21:$G$120,(MATCH(C680,'3 - Land Summary'!$C$21:$C$120,0))),"")</f>
        <v/>
      </c>
      <c r="I680" s="669" t="str">
        <f>IFERROR(INDEX('3 - Land Summary'!$I$21:$I$120,(MATCH(C680,'3 - Land Summary'!$C$21:$C$120,0))),"")</f>
        <v/>
      </c>
      <c r="J680" s="669" t="str">
        <f t="shared" si="31"/>
        <v/>
      </c>
      <c r="K680" s="670" t="str">
        <f t="shared" si="33"/>
        <v/>
      </c>
      <c r="L680" s="579"/>
      <c r="M680" s="579"/>
      <c r="N680" s="632"/>
      <c r="O680" s="582" t="str">
        <f>IFERROR(VLOOKUP(D680,'Species List'!$D$10:$E$46,2,FALSE)*J680,"")</f>
        <v/>
      </c>
      <c r="P680" s="583" t="str">
        <f>IFERROR(VLOOKUP(D680,'Species List'!$D$51:$E$89,2,FALSE)*J680,"")</f>
        <v/>
      </c>
      <c r="Q680" s="583" t="str">
        <f>IFERROR(VLOOKUP(D680,'Species List'!$D$95:$E$102,2,FALSE)*J680,"")</f>
        <v/>
      </c>
      <c r="R680" s="583" t="str">
        <f>IFERROR(VLOOKUP(D680,'Species List'!$I$10:$J$11,2,FALSE)*J680,"")</f>
        <v/>
      </c>
      <c r="S680" s="584" t="str">
        <f>IFERROR(VLOOKUP(D680,'Species List'!$I$16:$J$61,2,FALSE)*J680,"")</f>
        <v/>
      </c>
      <c r="T680" s="584" t="str">
        <f>IFERROR(VLOOKUP(D680,'Species List'!$I$66:$J$66,2,FALSE)*J680,"")</f>
        <v/>
      </c>
      <c r="U680" s="584" t="str">
        <f>IFERROR(VLOOKUP(D680,'Species List'!$I$71:$J$82,2,FALSE)*J680,"")</f>
        <v/>
      </c>
      <c r="V680" s="585">
        <f t="shared" si="32"/>
        <v>0</v>
      </c>
      <c r="W680" s="534"/>
      <c r="X680" s="534"/>
      <c r="Y680" s="534"/>
      <c r="Z680" s="534"/>
      <c r="AA680" s="534"/>
      <c r="AB680" s="534"/>
      <c r="AC680" s="659" t="str">
        <f>IFERROR(INDEX('3 - Land Summary'!$B$21:$B$120,(MATCH(AD680,'3 - Land Summary'!$C$21:$C$120,0))),"")</f>
        <v/>
      </c>
      <c r="AD680" s="629"/>
      <c r="AE680" s="586"/>
      <c r="AF680" s="587"/>
      <c r="AG680" s="586"/>
    </row>
    <row r="681" spans="2:33" ht="30" customHeight="1" x14ac:dyDescent="0.2">
      <c r="B681" s="668" t="str">
        <f>IFERROR(INDEX('3 - Land Summary'!$B$21:$B$120,(MATCH('4 - Species Breakdown'!$V681,'3 - Land Summary'!$C$21:$C$120,0))),"")</f>
        <v/>
      </c>
      <c r="C681" s="632"/>
      <c r="D681" s="579"/>
      <c r="E681" s="676" t="str">
        <f>IF(OR(COUNTIF('Look Up Data'!$D$149:$D$203,D681),COUNTIF('Look Up Data'!$D$149:$D$203,AE681)),"YES","NO")</f>
        <v>NO</v>
      </c>
      <c r="F681" s="580"/>
      <c r="G681" s="581"/>
      <c r="H681" s="669" t="str">
        <f>IFERROR(INDEX('3 - Land Summary'!$G$21:$G$120,(MATCH(C681,'3 - Land Summary'!$C$21:$C$120,0))),"")</f>
        <v/>
      </c>
      <c r="I681" s="669" t="str">
        <f>IFERROR(INDEX('3 - Land Summary'!$I$21:$I$120,(MATCH(C681,'3 - Land Summary'!$C$21:$C$120,0))),"")</f>
        <v/>
      </c>
      <c r="J681" s="669" t="str">
        <f t="shared" si="31"/>
        <v/>
      </c>
      <c r="K681" s="670" t="str">
        <f t="shared" si="33"/>
        <v/>
      </c>
      <c r="L681" s="579"/>
      <c r="M681" s="579"/>
      <c r="N681" s="632"/>
      <c r="O681" s="582" t="str">
        <f>IFERROR(VLOOKUP(D681,'Species List'!$D$10:$E$46,2,FALSE)*J681,"")</f>
        <v/>
      </c>
      <c r="P681" s="583" t="str">
        <f>IFERROR(VLOOKUP(D681,'Species List'!$D$51:$E$89,2,FALSE)*J681,"")</f>
        <v/>
      </c>
      <c r="Q681" s="583" t="str">
        <f>IFERROR(VLOOKUP(D681,'Species List'!$D$95:$E$102,2,FALSE)*J681,"")</f>
        <v/>
      </c>
      <c r="R681" s="583" t="str">
        <f>IFERROR(VLOOKUP(D681,'Species List'!$I$10:$J$11,2,FALSE)*J681,"")</f>
        <v/>
      </c>
      <c r="S681" s="584" t="str">
        <f>IFERROR(VLOOKUP(D681,'Species List'!$I$16:$J$61,2,FALSE)*J681,"")</f>
        <v/>
      </c>
      <c r="T681" s="584" t="str">
        <f>IFERROR(VLOOKUP(D681,'Species List'!$I$66:$J$66,2,FALSE)*J681,"")</f>
        <v/>
      </c>
      <c r="U681" s="584" t="str">
        <f>IFERROR(VLOOKUP(D681,'Species List'!$I$71:$J$82,2,FALSE)*J681,"")</f>
        <v/>
      </c>
      <c r="V681" s="585">
        <f t="shared" si="32"/>
        <v>0</v>
      </c>
      <c r="W681" s="534"/>
      <c r="X681" s="534"/>
      <c r="Y681" s="534"/>
      <c r="Z681" s="534"/>
      <c r="AA681" s="534"/>
      <c r="AB681" s="534"/>
      <c r="AC681" s="659" t="str">
        <f>IFERROR(INDEX('3 - Land Summary'!$B$21:$B$120,(MATCH(AD681,'3 - Land Summary'!$C$21:$C$120,0))),"")</f>
        <v/>
      </c>
      <c r="AD681" s="629"/>
      <c r="AE681" s="586"/>
      <c r="AF681" s="587"/>
      <c r="AG681" s="586"/>
    </row>
    <row r="682" spans="2:33" ht="30" customHeight="1" x14ac:dyDescent="0.2">
      <c r="B682" s="668" t="str">
        <f>IFERROR(INDEX('3 - Land Summary'!$B$21:$B$120,(MATCH('4 - Species Breakdown'!$V682,'3 - Land Summary'!$C$21:$C$120,0))),"")</f>
        <v/>
      </c>
      <c r="C682" s="632"/>
      <c r="D682" s="579"/>
      <c r="E682" s="676" t="str">
        <f>IF(OR(COUNTIF('Look Up Data'!$D$149:$D$203,D682),COUNTIF('Look Up Data'!$D$149:$D$203,AE682)),"YES","NO")</f>
        <v>NO</v>
      </c>
      <c r="F682" s="580"/>
      <c r="G682" s="581"/>
      <c r="H682" s="669" t="str">
        <f>IFERROR(INDEX('3 - Land Summary'!$G$21:$G$120,(MATCH(C682,'3 - Land Summary'!$C$21:$C$120,0))),"")</f>
        <v/>
      </c>
      <c r="I682" s="669" t="str">
        <f>IFERROR(INDEX('3 - Land Summary'!$I$21:$I$120,(MATCH(C682,'3 - Land Summary'!$C$21:$C$120,0))),"")</f>
        <v/>
      </c>
      <c r="J682" s="669" t="str">
        <f t="shared" si="31"/>
        <v/>
      </c>
      <c r="K682" s="670" t="str">
        <f t="shared" si="33"/>
        <v/>
      </c>
      <c r="L682" s="579"/>
      <c r="M682" s="579"/>
      <c r="N682" s="632"/>
      <c r="O682" s="582" t="str">
        <f>IFERROR(VLOOKUP(D682,'Species List'!$D$10:$E$46,2,FALSE)*J682,"")</f>
        <v/>
      </c>
      <c r="P682" s="583" t="str">
        <f>IFERROR(VLOOKUP(D682,'Species List'!$D$51:$E$89,2,FALSE)*J682,"")</f>
        <v/>
      </c>
      <c r="Q682" s="583" t="str">
        <f>IFERROR(VLOOKUP(D682,'Species List'!$D$95:$E$102,2,FALSE)*J682,"")</f>
        <v/>
      </c>
      <c r="R682" s="583" t="str">
        <f>IFERROR(VLOOKUP(D682,'Species List'!$I$10:$J$11,2,FALSE)*J682,"")</f>
        <v/>
      </c>
      <c r="S682" s="584" t="str">
        <f>IFERROR(VLOOKUP(D682,'Species List'!$I$16:$J$61,2,FALSE)*J682,"")</f>
        <v/>
      </c>
      <c r="T682" s="584" t="str">
        <f>IFERROR(VLOOKUP(D682,'Species List'!$I$66:$J$66,2,FALSE)*J682,"")</f>
        <v/>
      </c>
      <c r="U682" s="584" t="str">
        <f>IFERROR(VLOOKUP(D682,'Species List'!$I$71:$J$82,2,FALSE)*J682,"")</f>
        <v/>
      </c>
      <c r="V682" s="585">
        <f t="shared" si="32"/>
        <v>0</v>
      </c>
      <c r="W682" s="534"/>
      <c r="X682" s="534"/>
      <c r="Y682" s="534"/>
      <c r="Z682" s="534"/>
      <c r="AA682" s="534"/>
      <c r="AB682" s="534"/>
      <c r="AC682" s="659" t="str">
        <f>IFERROR(INDEX('3 - Land Summary'!$B$21:$B$120,(MATCH(AD682,'3 - Land Summary'!$C$21:$C$120,0))),"")</f>
        <v/>
      </c>
      <c r="AD682" s="629"/>
      <c r="AE682" s="586"/>
      <c r="AF682" s="587"/>
      <c r="AG682" s="586"/>
    </row>
    <row r="683" spans="2:33" ht="30" customHeight="1" x14ac:dyDescent="0.2">
      <c r="B683" s="668" t="str">
        <f>IFERROR(INDEX('3 - Land Summary'!$B$21:$B$120,(MATCH('4 - Species Breakdown'!$V683,'3 - Land Summary'!$C$21:$C$120,0))),"")</f>
        <v/>
      </c>
      <c r="C683" s="632"/>
      <c r="D683" s="579"/>
      <c r="E683" s="676" t="str">
        <f>IF(OR(COUNTIF('Look Up Data'!$D$149:$D$203,D683),COUNTIF('Look Up Data'!$D$149:$D$203,AE683)),"YES","NO")</f>
        <v>NO</v>
      </c>
      <c r="F683" s="580"/>
      <c r="G683" s="581"/>
      <c r="H683" s="669" t="str">
        <f>IFERROR(INDEX('3 - Land Summary'!$G$21:$G$120,(MATCH(C683,'3 - Land Summary'!$C$21:$C$120,0))),"")</f>
        <v/>
      </c>
      <c r="I683" s="669" t="str">
        <f>IFERROR(INDEX('3 - Land Summary'!$I$21:$I$120,(MATCH(C683,'3 - Land Summary'!$C$21:$C$120,0))),"")</f>
        <v/>
      </c>
      <c r="J683" s="669" t="str">
        <f t="shared" si="31"/>
        <v/>
      </c>
      <c r="K683" s="670" t="str">
        <f t="shared" si="33"/>
        <v/>
      </c>
      <c r="L683" s="579"/>
      <c r="M683" s="579"/>
      <c r="N683" s="632"/>
      <c r="O683" s="582" t="str">
        <f>IFERROR(VLOOKUP(D683,'Species List'!$D$10:$E$46,2,FALSE)*J683,"")</f>
        <v/>
      </c>
      <c r="P683" s="583" t="str">
        <f>IFERROR(VLOOKUP(D683,'Species List'!$D$51:$E$89,2,FALSE)*J683,"")</f>
        <v/>
      </c>
      <c r="Q683" s="583" t="str">
        <f>IFERROR(VLOOKUP(D683,'Species List'!$D$95:$E$102,2,FALSE)*J683,"")</f>
        <v/>
      </c>
      <c r="R683" s="583" t="str">
        <f>IFERROR(VLOOKUP(D683,'Species List'!$I$10:$J$11,2,FALSE)*J683,"")</f>
        <v/>
      </c>
      <c r="S683" s="584" t="str">
        <f>IFERROR(VLOOKUP(D683,'Species List'!$I$16:$J$61,2,FALSE)*J683,"")</f>
        <v/>
      </c>
      <c r="T683" s="584" t="str">
        <f>IFERROR(VLOOKUP(D683,'Species List'!$I$66:$J$66,2,FALSE)*J683,"")</f>
        <v/>
      </c>
      <c r="U683" s="584" t="str">
        <f>IFERROR(VLOOKUP(D683,'Species List'!$I$71:$J$82,2,FALSE)*J683,"")</f>
        <v/>
      </c>
      <c r="V683" s="585">
        <f t="shared" si="32"/>
        <v>0</v>
      </c>
      <c r="W683" s="534"/>
      <c r="X683" s="534"/>
      <c r="Y683" s="534"/>
      <c r="Z683" s="534"/>
      <c r="AA683" s="534"/>
      <c r="AB683" s="534"/>
      <c r="AC683" s="659" t="str">
        <f>IFERROR(INDEX('3 - Land Summary'!$B$21:$B$120,(MATCH(AD683,'3 - Land Summary'!$C$21:$C$120,0))),"")</f>
        <v/>
      </c>
      <c r="AD683" s="629"/>
      <c r="AE683" s="586"/>
      <c r="AF683" s="587"/>
      <c r="AG683" s="586"/>
    </row>
    <row r="684" spans="2:33" ht="30" customHeight="1" x14ac:dyDescent="0.2">
      <c r="B684" s="668" t="str">
        <f>IFERROR(INDEX('3 - Land Summary'!$B$21:$B$120,(MATCH('4 - Species Breakdown'!$V684,'3 - Land Summary'!$C$21:$C$120,0))),"")</f>
        <v/>
      </c>
      <c r="C684" s="632"/>
      <c r="D684" s="579"/>
      <c r="E684" s="676" t="str">
        <f>IF(OR(COUNTIF('Look Up Data'!$D$149:$D$203,D684),COUNTIF('Look Up Data'!$D$149:$D$203,AE684)),"YES","NO")</f>
        <v>NO</v>
      </c>
      <c r="F684" s="580"/>
      <c r="G684" s="581"/>
      <c r="H684" s="669" t="str">
        <f>IFERROR(INDEX('3 - Land Summary'!$G$21:$G$120,(MATCH(C684,'3 - Land Summary'!$C$21:$C$120,0))),"")</f>
        <v/>
      </c>
      <c r="I684" s="669" t="str">
        <f>IFERROR(INDEX('3 - Land Summary'!$I$21:$I$120,(MATCH(C684,'3 - Land Summary'!$C$21:$C$120,0))),"")</f>
        <v/>
      </c>
      <c r="J684" s="669" t="str">
        <f t="shared" si="31"/>
        <v/>
      </c>
      <c r="K684" s="670" t="str">
        <f t="shared" si="33"/>
        <v/>
      </c>
      <c r="L684" s="579"/>
      <c r="M684" s="579"/>
      <c r="N684" s="632"/>
      <c r="O684" s="582" t="str">
        <f>IFERROR(VLOOKUP(D684,'Species List'!$D$10:$E$46,2,FALSE)*J684,"")</f>
        <v/>
      </c>
      <c r="P684" s="583" t="str">
        <f>IFERROR(VLOOKUP(D684,'Species List'!$D$51:$E$89,2,FALSE)*J684,"")</f>
        <v/>
      </c>
      <c r="Q684" s="583" t="str">
        <f>IFERROR(VLOOKUP(D684,'Species List'!$D$95:$E$102,2,FALSE)*J684,"")</f>
        <v/>
      </c>
      <c r="R684" s="583" t="str">
        <f>IFERROR(VLOOKUP(D684,'Species List'!$I$10:$J$11,2,FALSE)*J684,"")</f>
        <v/>
      </c>
      <c r="S684" s="584" t="str">
        <f>IFERROR(VLOOKUP(D684,'Species List'!$I$16:$J$61,2,FALSE)*J684,"")</f>
        <v/>
      </c>
      <c r="T684" s="584" t="str">
        <f>IFERROR(VLOOKUP(D684,'Species List'!$I$66:$J$66,2,FALSE)*J684,"")</f>
        <v/>
      </c>
      <c r="U684" s="584" t="str">
        <f>IFERROR(VLOOKUP(D684,'Species List'!$I$71:$J$82,2,FALSE)*J684,"")</f>
        <v/>
      </c>
      <c r="V684" s="585">
        <f t="shared" si="32"/>
        <v>0</v>
      </c>
      <c r="W684" s="534"/>
      <c r="X684" s="534"/>
      <c r="Y684" s="534"/>
      <c r="Z684" s="534"/>
      <c r="AA684" s="534"/>
      <c r="AB684" s="534"/>
      <c r="AC684" s="659" t="str">
        <f>IFERROR(INDEX('3 - Land Summary'!$B$21:$B$120,(MATCH(AD684,'3 - Land Summary'!$C$21:$C$120,0))),"")</f>
        <v/>
      </c>
      <c r="AD684" s="629"/>
      <c r="AE684" s="586"/>
      <c r="AF684" s="587"/>
      <c r="AG684" s="586"/>
    </row>
    <row r="685" spans="2:33" ht="30" customHeight="1" x14ac:dyDescent="0.2">
      <c r="B685" s="668" t="str">
        <f>IFERROR(INDEX('3 - Land Summary'!$B$21:$B$120,(MATCH('4 - Species Breakdown'!$V685,'3 - Land Summary'!$C$21:$C$120,0))),"")</f>
        <v/>
      </c>
      <c r="C685" s="632"/>
      <c r="D685" s="579"/>
      <c r="E685" s="676" t="str">
        <f>IF(OR(COUNTIF('Look Up Data'!$D$149:$D$203,D685),COUNTIF('Look Up Data'!$D$149:$D$203,AE685)),"YES","NO")</f>
        <v>NO</v>
      </c>
      <c r="F685" s="580"/>
      <c r="G685" s="581"/>
      <c r="H685" s="669" t="str">
        <f>IFERROR(INDEX('3 - Land Summary'!$G$21:$G$120,(MATCH(C685,'3 - Land Summary'!$C$21:$C$120,0))),"")</f>
        <v/>
      </c>
      <c r="I685" s="669" t="str">
        <f>IFERROR(INDEX('3 - Land Summary'!$I$21:$I$120,(MATCH(C685,'3 - Land Summary'!$C$21:$C$120,0))),"")</f>
        <v/>
      </c>
      <c r="J685" s="669" t="str">
        <f t="shared" si="31"/>
        <v/>
      </c>
      <c r="K685" s="670" t="str">
        <f t="shared" si="33"/>
        <v/>
      </c>
      <c r="L685" s="579"/>
      <c r="M685" s="579"/>
      <c r="N685" s="632"/>
      <c r="O685" s="582" t="str">
        <f>IFERROR(VLOOKUP(D685,'Species List'!$D$10:$E$46,2,FALSE)*J685,"")</f>
        <v/>
      </c>
      <c r="P685" s="583" t="str">
        <f>IFERROR(VLOOKUP(D685,'Species List'!$D$51:$E$89,2,FALSE)*J685,"")</f>
        <v/>
      </c>
      <c r="Q685" s="583" t="str">
        <f>IFERROR(VLOOKUP(D685,'Species List'!$D$95:$E$102,2,FALSE)*J685,"")</f>
        <v/>
      </c>
      <c r="R685" s="583" t="str">
        <f>IFERROR(VLOOKUP(D685,'Species List'!$I$10:$J$11,2,FALSE)*J685,"")</f>
        <v/>
      </c>
      <c r="S685" s="584" t="str">
        <f>IFERROR(VLOOKUP(D685,'Species List'!$I$16:$J$61,2,FALSE)*J685,"")</f>
        <v/>
      </c>
      <c r="T685" s="584" t="str">
        <f>IFERROR(VLOOKUP(D685,'Species List'!$I$66:$J$66,2,FALSE)*J685,"")</f>
        <v/>
      </c>
      <c r="U685" s="584" t="str">
        <f>IFERROR(VLOOKUP(D685,'Species List'!$I$71:$J$82,2,FALSE)*J685,"")</f>
        <v/>
      </c>
      <c r="V685" s="585">
        <f t="shared" si="32"/>
        <v>0</v>
      </c>
      <c r="W685" s="534"/>
      <c r="X685" s="534"/>
      <c r="Y685" s="534"/>
      <c r="Z685" s="534"/>
      <c r="AA685" s="534"/>
      <c r="AB685" s="534"/>
      <c r="AC685" s="659" t="str">
        <f>IFERROR(INDEX('3 - Land Summary'!$B$21:$B$120,(MATCH(AD685,'3 - Land Summary'!$C$21:$C$120,0))),"")</f>
        <v/>
      </c>
      <c r="AD685" s="629"/>
      <c r="AE685" s="586"/>
      <c r="AF685" s="587"/>
      <c r="AG685" s="586"/>
    </row>
    <row r="686" spans="2:33" ht="30" customHeight="1" x14ac:dyDescent="0.2">
      <c r="B686" s="668" t="str">
        <f>IFERROR(INDEX('3 - Land Summary'!$B$21:$B$120,(MATCH('4 - Species Breakdown'!$V686,'3 - Land Summary'!$C$21:$C$120,0))),"")</f>
        <v/>
      </c>
      <c r="C686" s="632"/>
      <c r="D686" s="579"/>
      <c r="E686" s="676" t="str">
        <f>IF(OR(COUNTIF('Look Up Data'!$D$149:$D$203,D686),COUNTIF('Look Up Data'!$D$149:$D$203,AE686)),"YES","NO")</f>
        <v>NO</v>
      </c>
      <c r="F686" s="580"/>
      <c r="G686" s="581"/>
      <c r="H686" s="669" t="str">
        <f>IFERROR(INDEX('3 - Land Summary'!$G$21:$G$120,(MATCH(C686,'3 - Land Summary'!$C$21:$C$120,0))),"")</f>
        <v/>
      </c>
      <c r="I686" s="669" t="str">
        <f>IFERROR(INDEX('3 - Land Summary'!$I$21:$I$120,(MATCH(C686,'3 - Land Summary'!$C$21:$C$120,0))),"")</f>
        <v/>
      </c>
      <c r="J686" s="669" t="str">
        <f t="shared" si="31"/>
        <v/>
      </c>
      <c r="K686" s="670" t="str">
        <f t="shared" si="33"/>
        <v/>
      </c>
      <c r="L686" s="579"/>
      <c r="M686" s="579"/>
      <c r="N686" s="632"/>
      <c r="O686" s="582" t="str">
        <f>IFERROR(VLOOKUP(D686,'Species List'!$D$10:$E$46,2,FALSE)*J686,"")</f>
        <v/>
      </c>
      <c r="P686" s="583" t="str">
        <f>IFERROR(VLOOKUP(D686,'Species List'!$D$51:$E$89,2,FALSE)*J686,"")</f>
        <v/>
      </c>
      <c r="Q686" s="583" t="str">
        <f>IFERROR(VLOOKUP(D686,'Species List'!$D$95:$E$102,2,FALSE)*J686,"")</f>
        <v/>
      </c>
      <c r="R686" s="583" t="str">
        <f>IFERROR(VLOOKUP(D686,'Species List'!$I$10:$J$11,2,FALSE)*J686,"")</f>
        <v/>
      </c>
      <c r="S686" s="584" t="str">
        <f>IFERROR(VLOOKUP(D686,'Species List'!$I$16:$J$61,2,FALSE)*J686,"")</f>
        <v/>
      </c>
      <c r="T686" s="584" t="str">
        <f>IFERROR(VLOOKUP(D686,'Species List'!$I$66:$J$66,2,FALSE)*J686,"")</f>
        <v/>
      </c>
      <c r="U686" s="584" t="str">
        <f>IFERROR(VLOOKUP(D686,'Species List'!$I$71:$J$82,2,FALSE)*J686,"")</f>
        <v/>
      </c>
      <c r="V686" s="585">
        <f t="shared" si="32"/>
        <v>0</v>
      </c>
      <c r="W686" s="534"/>
      <c r="X686" s="534"/>
      <c r="Y686" s="534"/>
      <c r="Z686" s="534"/>
      <c r="AA686" s="534"/>
      <c r="AB686" s="534"/>
      <c r="AC686" s="659" t="str">
        <f>IFERROR(INDEX('3 - Land Summary'!$B$21:$B$120,(MATCH(AD686,'3 - Land Summary'!$C$21:$C$120,0))),"")</f>
        <v/>
      </c>
      <c r="AD686" s="629"/>
      <c r="AE686" s="586"/>
      <c r="AF686" s="587"/>
      <c r="AG686" s="586"/>
    </row>
    <row r="687" spans="2:33" ht="30" customHeight="1" x14ac:dyDescent="0.2">
      <c r="B687" s="668" t="str">
        <f>IFERROR(INDEX('3 - Land Summary'!$B$21:$B$120,(MATCH('4 - Species Breakdown'!$V687,'3 - Land Summary'!$C$21:$C$120,0))),"")</f>
        <v/>
      </c>
      <c r="C687" s="632"/>
      <c r="D687" s="579"/>
      <c r="E687" s="676" t="str">
        <f>IF(OR(COUNTIF('Look Up Data'!$D$149:$D$203,D687),COUNTIF('Look Up Data'!$D$149:$D$203,AE687)),"YES","NO")</f>
        <v>NO</v>
      </c>
      <c r="F687" s="580"/>
      <c r="G687" s="581"/>
      <c r="H687" s="669" t="str">
        <f>IFERROR(INDEX('3 - Land Summary'!$G$21:$G$120,(MATCH(C687,'3 - Land Summary'!$C$21:$C$120,0))),"")</f>
        <v/>
      </c>
      <c r="I687" s="669" t="str">
        <f>IFERROR(INDEX('3 - Land Summary'!$I$21:$I$120,(MATCH(C687,'3 - Land Summary'!$C$21:$C$120,0))),"")</f>
        <v/>
      </c>
      <c r="J687" s="669" t="str">
        <f t="shared" si="31"/>
        <v/>
      </c>
      <c r="K687" s="670" t="str">
        <f t="shared" si="33"/>
        <v/>
      </c>
      <c r="L687" s="579"/>
      <c r="M687" s="579"/>
      <c r="N687" s="632"/>
      <c r="O687" s="582" t="str">
        <f>IFERROR(VLOOKUP(D687,'Species List'!$D$10:$E$46,2,FALSE)*J687,"")</f>
        <v/>
      </c>
      <c r="P687" s="583" t="str">
        <f>IFERROR(VLOOKUP(D687,'Species List'!$D$51:$E$89,2,FALSE)*J687,"")</f>
        <v/>
      </c>
      <c r="Q687" s="583" t="str">
        <f>IFERROR(VLOOKUP(D687,'Species List'!$D$95:$E$102,2,FALSE)*J687,"")</f>
        <v/>
      </c>
      <c r="R687" s="583" t="str">
        <f>IFERROR(VLOOKUP(D687,'Species List'!$I$10:$J$11,2,FALSE)*J687,"")</f>
        <v/>
      </c>
      <c r="S687" s="584" t="str">
        <f>IFERROR(VLOOKUP(D687,'Species List'!$I$16:$J$61,2,FALSE)*J687,"")</f>
        <v/>
      </c>
      <c r="T687" s="584" t="str">
        <f>IFERROR(VLOOKUP(D687,'Species List'!$I$66:$J$66,2,FALSE)*J687,"")</f>
        <v/>
      </c>
      <c r="U687" s="584" t="str">
        <f>IFERROR(VLOOKUP(D687,'Species List'!$I$71:$J$82,2,FALSE)*J687,"")</f>
        <v/>
      </c>
      <c r="V687" s="585">
        <f t="shared" si="32"/>
        <v>0</v>
      </c>
      <c r="W687" s="534"/>
      <c r="X687" s="534"/>
      <c r="Y687" s="534"/>
      <c r="Z687" s="534"/>
      <c r="AA687" s="534"/>
      <c r="AB687" s="534"/>
      <c r="AC687" s="659" t="str">
        <f>IFERROR(INDEX('3 - Land Summary'!$B$21:$B$120,(MATCH(AD687,'3 - Land Summary'!$C$21:$C$120,0))),"")</f>
        <v/>
      </c>
      <c r="AD687" s="629"/>
      <c r="AE687" s="586"/>
      <c r="AF687" s="587"/>
      <c r="AG687" s="586"/>
    </row>
    <row r="688" spans="2:33" ht="30" customHeight="1" x14ac:dyDescent="0.2">
      <c r="B688" s="668" t="str">
        <f>IFERROR(INDEX('3 - Land Summary'!$B$21:$B$120,(MATCH('4 - Species Breakdown'!$V688,'3 - Land Summary'!$C$21:$C$120,0))),"")</f>
        <v/>
      </c>
      <c r="C688" s="632"/>
      <c r="D688" s="579"/>
      <c r="E688" s="676" t="str">
        <f>IF(OR(COUNTIF('Look Up Data'!$D$149:$D$203,D688),COUNTIF('Look Up Data'!$D$149:$D$203,AE688)),"YES","NO")</f>
        <v>NO</v>
      </c>
      <c r="F688" s="580"/>
      <c r="G688" s="581"/>
      <c r="H688" s="669" t="str">
        <f>IFERROR(INDEX('3 - Land Summary'!$G$21:$G$120,(MATCH(C688,'3 - Land Summary'!$C$21:$C$120,0))),"")</f>
        <v/>
      </c>
      <c r="I688" s="669" t="str">
        <f>IFERROR(INDEX('3 - Land Summary'!$I$21:$I$120,(MATCH(C688,'3 - Land Summary'!$C$21:$C$120,0))),"")</f>
        <v/>
      </c>
      <c r="J688" s="669" t="str">
        <f t="shared" si="31"/>
        <v/>
      </c>
      <c r="K688" s="670" t="str">
        <f t="shared" si="33"/>
        <v/>
      </c>
      <c r="L688" s="579"/>
      <c r="M688" s="579"/>
      <c r="N688" s="632"/>
      <c r="O688" s="582" t="str">
        <f>IFERROR(VLOOKUP(D688,'Species List'!$D$10:$E$46,2,FALSE)*J688,"")</f>
        <v/>
      </c>
      <c r="P688" s="583" t="str">
        <f>IFERROR(VLOOKUP(D688,'Species List'!$D$51:$E$89,2,FALSE)*J688,"")</f>
        <v/>
      </c>
      <c r="Q688" s="583" t="str">
        <f>IFERROR(VLOOKUP(D688,'Species List'!$D$95:$E$102,2,FALSE)*J688,"")</f>
        <v/>
      </c>
      <c r="R688" s="583" t="str">
        <f>IFERROR(VLOOKUP(D688,'Species List'!$I$10:$J$11,2,FALSE)*J688,"")</f>
        <v/>
      </c>
      <c r="S688" s="584" t="str">
        <f>IFERROR(VLOOKUP(D688,'Species List'!$I$16:$J$61,2,FALSE)*J688,"")</f>
        <v/>
      </c>
      <c r="T688" s="584" t="str">
        <f>IFERROR(VLOOKUP(D688,'Species List'!$I$66:$J$66,2,FALSE)*J688,"")</f>
        <v/>
      </c>
      <c r="U688" s="584" t="str">
        <f>IFERROR(VLOOKUP(D688,'Species List'!$I$71:$J$82,2,FALSE)*J688,"")</f>
        <v/>
      </c>
      <c r="V688" s="585">
        <f t="shared" si="32"/>
        <v>0</v>
      </c>
      <c r="W688" s="534"/>
      <c r="X688" s="534"/>
      <c r="Y688" s="534"/>
      <c r="Z688" s="534"/>
      <c r="AA688" s="534"/>
      <c r="AB688" s="534"/>
      <c r="AC688" s="659" t="str">
        <f>IFERROR(INDEX('3 - Land Summary'!$B$21:$B$120,(MATCH(AD688,'3 - Land Summary'!$C$21:$C$120,0))),"")</f>
        <v/>
      </c>
      <c r="AD688" s="629"/>
      <c r="AE688" s="586"/>
      <c r="AF688" s="587"/>
      <c r="AG688" s="586"/>
    </row>
    <row r="689" spans="2:33" ht="30" customHeight="1" x14ac:dyDescent="0.2">
      <c r="B689" s="668" t="str">
        <f>IFERROR(INDEX('3 - Land Summary'!$B$21:$B$120,(MATCH('4 - Species Breakdown'!$V689,'3 - Land Summary'!$C$21:$C$120,0))),"")</f>
        <v/>
      </c>
      <c r="C689" s="632"/>
      <c r="D689" s="579"/>
      <c r="E689" s="676" t="str">
        <f>IF(OR(COUNTIF('Look Up Data'!$D$149:$D$203,D689),COUNTIF('Look Up Data'!$D$149:$D$203,AE689)),"YES","NO")</f>
        <v>NO</v>
      </c>
      <c r="F689" s="580"/>
      <c r="G689" s="581"/>
      <c r="H689" s="669" t="str">
        <f>IFERROR(INDEX('3 - Land Summary'!$G$21:$G$120,(MATCH(C689,'3 - Land Summary'!$C$21:$C$120,0))),"")</f>
        <v/>
      </c>
      <c r="I689" s="669" t="str">
        <f>IFERROR(INDEX('3 - Land Summary'!$I$21:$I$120,(MATCH(C689,'3 - Land Summary'!$C$21:$C$120,0))),"")</f>
        <v/>
      </c>
      <c r="J689" s="669" t="str">
        <f t="shared" si="31"/>
        <v/>
      </c>
      <c r="K689" s="670" t="str">
        <f t="shared" si="33"/>
        <v/>
      </c>
      <c r="L689" s="579"/>
      <c r="M689" s="579"/>
      <c r="N689" s="632"/>
      <c r="O689" s="582" t="str">
        <f>IFERROR(VLOOKUP(D689,'Species List'!$D$10:$E$46,2,FALSE)*J689,"")</f>
        <v/>
      </c>
      <c r="P689" s="583" t="str">
        <f>IFERROR(VLOOKUP(D689,'Species List'!$D$51:$E$89,2,FALSE)*J689,"")</f>
        <v/>
      </c>
      <c r="Q689" s="583" t="str">
        <f>IFERROR(VLOOKUP(D689,'Species List'!$D$95:$E$102,2,FALSE)*J689,"")</f>
        <v/>
      </c>
      <c r="R689" s="583" t="str">
        <f>IFERROR(VLOOKUP(D689,'Species List'!$I$10:$J$11,2,FALSE)*J689,"")</f>
        <v/>
      </c>
      <c r="S689" s="584" t="str">
        <f>IFERROR(VLOOKUP(D689,'Species List'!$I$16:$J$61,2,FALSE)*J689,"")</f>
        <v/>
      </c>
      <c r="T689" s="584" t="str">
        <f>IFERROR(VLOOKUP(D689,'Species List'!$I$66:$J$66,2,FALSE)*J689,"")</f>
        <v/>
      </c>
      <c r="U689" s="584" t="str">
        <f>IFERROR(VLOOKUP(D689,'Species List'!$I$71:$J$82,2,FALSE)*J689,"")</f>
        <v/>
      </c>
      <c r="V689" s="585">
        <f t="shared" si="32"/>
        <v>0</v>
      </c>
      <c r="W689" s="534"/>
      <c r="X689" s="534"/>
      <c r="Y689" s="534"/>
      <c r="Z689" s="534"/>
      <c r="AA689" s="534"/>
      <c r="AB689" s="534"/>
      <c r="AC689" s="659" t="str">
        <f>IFERROR(INDEX('3 - Land Summary'!$B$21:$B$120,(MATCH(AD689,'3 - Land Summary'!$C$21:$C$120,0))),"")</f>
        <v/>
      </c>
      <c r="AD689" s="629"/>
      <c r="AE689" s="586"/>
      <c r="AF689" s="587"/>
      <c r="AG689" s="586"/>
    </row>
    <row r="690" spans="2:33" ht="30" customHeight="1" x14ac:dyDescent="0.2">
      <c r="B690" s="668" t="str">
        <f>IFERROR(INDEX('3 - Land Summary'!$B$21:$B$120,(MATCH('4 - Species Breakdown'!$V690,'3 - Land Summary'!$C$21:$C$120,0))),"")</f>
        <v/>
      </c>
      <c r="C690" s="632"/>
      <c r="D690" s="579"/>
      <c r="E690" s="676" t="str">
        <f>IF(OR(COUNTIF('Look Up Data'!$D$149:$D$203,D690),COUNTIF('Look Up Data'!$D$149:$D$203,AE690)),"YES","NO")</f>
        <v>NO</v>
      </c>
      <c r="F690" s="580"/>
      <c r="G690" s="581"/>
      <c r="H690" s="669" t="str">
        <f>IFERROR(INDEX('3 - Land Summary'!$G$21:$G$120,(MATCH(C690,'3 - Land Summary'!$C$21:$C$120,0))),"")</f>
        <v/>
      </c>
      <c r="I690" s="669" t="str">
        <f>IFERROR(INDEX('3 - Land Summary'!$I$21:$I$120,(MATCH(C690,'3 - Land Summary'!$C$21:$C$120,0))),"")</f>
        <v/>
      </c>
      <c r="J690" s="669" t="str">
        <f t="shared" si="31"/>
        <v/>
      </c>
      <c r="K690" s="670" t="str">
        <f t="shared" si="33"/>
        <v/>
      </c>
      <c r="L690" s="579"/>
      <c r="M690" s="579"/>
      <c r="N690" s="632"/>
      <c r="O690" s="582" t="str">
        <f>IFERROR(VLOOKUP(D690,'Species List'!$D$10:$E$46,2,FALSE)*J690,"")</f>
        <v/>
      </c>
      <c r="P690" s="583" t="str">
        <f>IFERROR(VLOOKUP(D690,'Species List'!$D$51:$E$89,2,FALSE)*J690,"")</f>
        <v/>
      </c>
      <c r="Q690" s="583" t="str">
        <f>IFERROR(VLOOKUP(D690,'Species List'!$D$95:$E$102,2,FALSE)*J690,"")</f>
        <v/>
      </c>
      <c r="R690" s="583" t="str">
        <f>IFERROR(VLOOKUP(D690,'Species List'!$I$10:$J$11,2,FALSE)*J690,"")</f>
        <v/>
      </c>
      <c r="S690" s="584" t="str">
        <f>IFERROR(VLOOKUP(D690,'Species List'!$I$16:$J$61,2,FALSE)*J690,"")</f>
        <v/>
      </c>
      <c r="T690" s="584" t="str">
        <f>IFERROR(VLOOKUP(D690,'Species List'!$I$66:$J$66,2,FALSE)*J690,"")</f>
        <v/>
      </c>
      <c r="U690" s="584" t="str">
        <f>IFERROR(VLOOKUP(D690,'Species List'!$I$71:$J$82,2,FALSE)*J690,"")</f>
        <v/>
      </c>
      <c r="V690" s="585">
        <f t="shared" si="32"/>
        <v>0</v>
      </c>
      <c r="W690" s="534"/>
      <c r="X690" s="534"/>
      <c r="Y690" s="534"/>
      <c r="Z690" s="534"/>
      <c r="AA690" s="534"/>
      <c r="AB690" s="534"/>
      <c r="AC690" s="659" t="str">
        <f>IFERROR(INDEX('3 - Land Summary'!$B$21:$B$120,(MATCH(AD690,'3 - Land Summary'!$C$21:$C$120,0))),"")</f>
        <v/>
      </c>
      <c r="AD690" s="629"/>
      <c r="AE690" s="586"/>
      <c r="AF690" s="587"/>
      <c r="AG690" s="586"/>
    </row>
    <row r="691" spans="2:33" ht="30" customHeight="1" x14ac:dyDescent="0.2">
      <c r="B691" s="668" t="str">
        <f>IFERROR(INDEX('3 - Land Summary'!$B$21:$B$120,(MATCH('4 - Species Breakdown'!$V691,'3 - Land Summary'!$C$21:$C$120,0))),"")</f>
        <v/>
      </c>
      <c r="C691" s="632"/>
      <c r="D691" s="579"/>
      <c r="E691" s="676" t="str">
        <f>IF(OR(COUNTIF('Look Up Data'!$D$149:$D$203,D691),COUNTIF('Look Up Data'!$D$149:$D$203,AE691)),"YES","NO")</f>
        <v>NO</v>
      </c>
      <c r="F691" s="580"/>
      <c r="G691" s="581"/>
      <c r="H691" s="669" t="str">
        <f>IFERROR(INDEX('3 - Land Summary'!$G$21:$G$120,(MATCH(C691,'3 - Land Summary'!$C$21:$C$120,0))),"")</f>
        <v/>
      </c>
      <c r="I691" s="669" t="str">
        <f>IFERROR(INDEX('3 - Land Summary'!$I$21:$I$120,(MATCH(C691,'3 - Land Summary'!$C$21:$C$120,0))),"")</f>
        <v/>
      </c>
      <c r="J691" s="669" t="str">
        <f t="shared" si="31"/>
        <v/>
      </c>
      <c r="K691" s="670" t="str">
        <f t="shared" si="33"/>
        <v/>
      </c>
      <c r="L691" s="579"/>
      <c r="M691" s="579"/>
      <c r="N691" s="632"/>
      <c r="O691" s="582" t="str">
        <f>IFERROR(VLOOKUP(D691,'Species List'!$D$10:$E$46,2,FALSE)*J691,"")</f>
        <v/>
      </c>
      <c r="P691" s="583" t="str">
        <f>IFERROR(VLOOKUP(D691,'Species List'!$D$51:$E$89,2,FALSE)*J691,"")</f>
        <v/>
      </c>
      <c r="Q691" s="583" t="str">
        <f>IFERROR(VLOOKUP(D691,'Species List'!$D$95:$E$102,2,FALSE)*J691,"")</f>
        <v/>
      </c>
      <c r="R691" s="583" t="str">
        <f>IFERROR(VLOOKUP(D691,'Species List'!$I$10:$J$11,2,FALSE)*J691,"")</f>
        <v/>
      </c>
      <c r="S691" s="584" t="str">
        <f>IFERROR(VLOOKUP(D691,'Species List'!$I$16:$J$61,2,FALSE)*J691,"")</f>
        <v/>
      </c>
      <c r="T691" s="584" t="str">
        <f>IFERROR(VLOOKUP(D691,'Species List'!$I$66:$J$66,2,FALSE)*J691,"")</f>
        <v/>
      </c>
      <c r="U691" s="584" t="str">
        <f>IFERROR(VLOOKUP(D691,'Species List'!$I$71:$J$82,2,FALSE)*J691,"")</f>
        <v/>
      </c>
      <c r="V691" s="585">
        <f t="shared" si="32"/>
        <v>0</v>
      </c>
      <c r="W691" s="534"/>
      <c r="X691" s="534"/>
      <c r="Y691" s="534"/>
      <c r="Z691" s="534"/>
      <c r="AA691" s="534"/>
      <c r="AB691" s="534"/>
      <c r="AC691" s="659" t="str">
        <f>IFERROR(INDEX('3 - Land Summary'!$B$21:$B$120,(MATCH(AD691,'3 - Land Summary'!$C$21:$C$120,0))),"")</f>
        <v/>
      </c>
      <c r="AD691" s="629"/>
      <c r="AE691" s="586"/>
      <c r="AF691" s="587"/>
      <c r="AG691" s="586"/>
    </row>
    <row r="692" spans="2:33" ht="30" customHeight="1" x14ac:dyDescent="0.2">
      <c r="B692" s="668" t="str">
        <f>IFERROR(INDEX('3 - Land Summary'!$B$21:$B$120,(MATCH('4 - Species Breakdown'!$V692,'3 - Land Summary'!$C$21:$C$120,0))),"")</f>
        <v/>
      </c>
      <c r="C692" s="632"/>
      <c r="D692" s="579"/>
      <c r="E692" s="676" t="str">
        <f>IF(OR(COUNTIF('Look Up Data'!$D$149:$D$203,D692),COUNTIF('Look Up Data'!$D$149:$D$203,AE692)),"YES","NO")</f>
        <v>NO</v>
      </c>
      <c r="F692" s="580"/>
      <c r="G692" s="581"/>
      <c r="H692" s="669" t="str">
        <f>IFERROR(INDEX('3 - Land Summary'!$G$21:$G$120,(MATCH(C692,'3 - Land Summary'!$C$21:$C$120,0))),"")</f>
        <v/>
      </c>
      <c r="I692" s="669" t="str">
        <f>IFERROR(INDEX('3 - Land Summary'!$I$21:$I$120,(MATCH(C692,'3 - Land Summary'!$C$21:$C$120,0))),"")</f>
        <v/>
      </c>
      <c r="J692" s="669" t="str">
        <f t="shared" si="31"/>
        <v/>
      </c>
      <c r="K692" s="670" t="str">
        <f t="shared" si="33"/>
        <v/>
      </c>
      <c r="L692" s="579"/>
      <c r="M692" s="579"/>
      <c r="N692" s="632"/>
      <c r="O692" s="582" t="str">
        <f>IFERROR(VLOOKUP(D692,'Species List'!$D$10:$E$46,2,FALSE)*J692,"")</f>
        <v/>
      </c>
      <c r="P692" s="583" t="str">
        <f>IFERROR(VLOOKUP(D692,'Species List'!$D$51:$E$89,2,FALSE)*J692,"")</f>
        <v/>
      </c>
      <c r="Q692" s="583" t="str">
        <f>IFERROR(VLOOKUP(D692,'Species List'!$D$95:$E$102,2,FALSE)*J692,"")</f>
        <v/>
      </c>
      <c r="R692" s="583" t="str">
        <f>IFERROR(VLOOKUP(D692,'Species List'!$I$10:$J$11,2,FALSE)*J692,"")</f>
        <v/>
      </c>
      <c r="S692" s="584" t="str">
        <f>IFERROR(VLOOKUP(D692,'Species List'!$I$16:$J$61,2,FALSE)*J692,"")</f>
        <v/>
      </c>
      <c r="T692" s="584" t="str">
        <f>IFERROR(VLOOKUP(D692,'Species List'!$I$66:$J$66,2,FALSE)*J692,"")</f>
        <v/>
      </c>
      <c r="U692" s="584" t="str">
        <f>IFERROR(VLOOKUP(D692,'Species List'!$I$71:$J$82,2,FALSE)*J692,"")</f>
        <v/>
      </c>
      <c r="V692" s="585">
        <f t="shared" si="32"/>
        <v>0</v>
      </c>
      <c r="W692" s="534"/>
      <c r="X692" s="534"/>
      <c r="Y692" s="534"/>
      <c r="Z692" s="534"/>
      <c r="AA692" s="534"/>
      <c r="AB692" s="534"/>
      <c r="AC692" s="659" t="str">
        <f>IFERROR(INDEX('3 - Land Summary'!$B$21:$B$120,(MATCH(AD692,'3 - Land Summary'!$C$21:$C$120,0))),"")</f>
        <v/>
      </c>
      <c r="AD692" s="629"/>
      <c r="AE692" s="586"/>
      <c r="AF692" s="587"/>
      <c r="AG692" s="586"/>
    </row>
    <row r="693" spans="2:33" ht="30" customHeight="1" x14ac:dyDescent="0.2">
      <c r="B693" s="668" t="str">
        <f>IFERROR(INDEX('3 - Land Summary'!$B$21:$B$120,(MATCH('4 - Species Breakdown'!$V693,'3 - Land Summary'!$C$21:$C$120,0))),"")</f>
        <v/>
      </c>
      <c r="C693" s="632"/>
      <c r="D693" s="579"/>
      <c r="E693" s="676" t="str">
        <f>IF(OR(COUNTIF('Look Up Data'!$D$149:$D$203,D693),COUNTIF('Look Up Data'!$D$149:$D$203,AE693)),"YES","NO")</f>
        <v>NO</v>
      </c>
      <c r="F693" s="580"/>
      <c r="G693" s="581"/>
      <c r="H693" s="669" t="str">
        <f>IFERROR(INDEX('3 - Land Summary'!$G$21:$G$120,(MATCH(C693,'3 - Land Summary'!$C$21:$C$120,0))),"")</f>
        <v/>
      </c>
      <c r="I693" s="669" t="str">
        <f>IFERROR(INDEX('3 - Land Summary'!$I$21:$I$120,(MATCH(C693,'3 - Land Summary'!$C$21:$C$120,0))),"")</f>
        <v/>
      </c>
      <c r="J693" s="669" t="str">
        <f t="shared" si="31"/>
        <v/>
      </c>
      <c r="K693" s="670" t="str">
        <f t="shared" si="33"/>
        <v/>
      </c>
      <c r="L693" s="579"/>
      <c r="M693" s="579"/>
      <c r="N693" s="632"/>
      <c r="O693" s="582" t="str">
        <f>IFERROR(VLOOKUP(D693,'Species List'!$D$10:$E$46,2,FALSE)*J693,"")</f>
        <v/>
      </c>
      <c r="P693" s="583" t="str">
        <f>IFERROR(VLOOKUP(D693,'Species List'!$D$51:$E$89,2,FALSE)*J693,"")</f>
        <v/>
      </c>
      <c r="Q693" s="583" t="str">
        <f>IFERROR(VLOOKUP(D693,'Species List'!$D$95:$E$102,2,FALSE)*J693,"")</f>
        <v/>
      </c>
      <c r="R693" s="583" t="str">
        <f>IFERROR(VLOOKUP(D693,'Species List'!$I$10:$J$11,2,FALSE)*J693,"")</f>
        <v/>
      </c>
      <c r="S693" s="584" t="str">
        <f>IFERROR(VLOOKUP(D693,'Species List'!$I$16:$J$61,2,FALSE)*J693,"")</f>
        <v/>
      </c>
      <c r="T693" s="584" t="str">
        <f>IFERROR(VLOOKUP(D693,'Species List'!$I$66:$J$66,2,FALSE)*J693,"")</f>
        <v/>
      </c>
      <c r="U693" s="584" t="str">
        <f>IFERROR(VLOOKUP(D693,'Species List'!$I$71:$J$82,2,FALSE)*J693,"")</f>
        <v/>
      </c>
      <c r="V693" s="585">
        <f t="shared" si="32"/>
        <v>0</v>
      </c>
      <c r="W693" s="534"/>
      <c r="X693" s="534"/>
      <c r="Y693" s="534"/>
      <c r="Z693" s="534"/>
      <c r="AA693" s="534"/>
      <c r="AB693" s="534"/>
      <c r="AC693" s="659" t="str">
        <f>IFERROR(INDEX('3 - Land Summary'!$B$21:$B$120,(MATCH(AD693,'3 - Land Summary'!$C$21:$C$120,0))),"")</f>
        <v/>
      </c>
      <c r="AD693" s="629"/>
      <c r="AE693" s="586"/>
      <c r="AF693" s="587"/>
      <c r="AG693" s="586"/>
    </row>
    <row r="694" spans="2:33" ht="30" customHeight="1" x14ac:dyDescent="0.2">
      <c r="B694" s="668" t="str">
        <f>IFERROR(INDEX('3 - Land Summary'!$B$21:$B$120,(MATCH('4 - Species Breakdown'!$V694,'3 - Land Summary'!$C$21:$C$120,0))),"")</f>
        <v/>
      </c>
      <c r="C694" s="632"/>
      <c r="D694" s="579"/>
      <c r="E694" s="676" t="str">
        <f>IF(OR(COUNTIF('Look Up Data'!$D$149:$D$203,D694),COUNTIF('Look Up Data'!$D$149:$D$203,AE694)),"YES","NO")</f>
        <v>NO</v>
      </c>
      <c r="F694" s="580"/>
      <c r="G694" s="581"/>
      <c r="H694" s="669" t="str">
        <f>IFERROR(INDEX('3 - Land Summary'!$G$21:$G$120,(MATCH(C694,'3 - Land Summary'!$C$21:$C$120,0))),"")</f>
        <v/>
      </c>
      <c r="I694" s="669" t="str">
        <f>IFERROR(INDEX('3 - Land Summary'!$I$21:$I$120,(MATCH(C694,'3 - Land Summary'!$C$21:$C$120,0))),"")</f>
        <v/>
      </c>
      <c r="J694" s="669" t="str">
        <f t="shared" si="31"/>
        <v/>
      </c>
      <c r="K694" s="670" t="str">
        <f t="shared" si="33"/>
        <v/>
      </c>
      <c r="L694" s="579"/>
      <c r="M694" s="579"/>
      <c r="N694" s="632"/>
      <c r="O694" s="582" t="str">
        <f>IFERROR(VLOOKUP(D694,'Species List'!$D$10:$E$46,2,FALSE)*J694,"")</f>
        <v/>
      </c>
      <c r="P694" s="583" t="str">
        <f>IFERROR(VLOOKUP(D694,'Species List'!$D$51:$E$89,2,FALSE)*J694,"")</f>
        <v/>
      </c>
      <c r="Q694" s="583" t="str">
        <f>IFERROR(VLOOKUP(D694,'Species List'!$D$95:$E$102,2,FALSE)*J694,"")</f>
        <v/>
      </c>
      <c r="R694" s="583" t="str">
        <f>IFERROR(VLOOKUP(D694,'Species List'!$I$10:$J$11,2,FALSE)*J694,"")</f>
        <v/>
      </c>
      <c r="S694" s="584" t="str">
        <f>IFERROR(VLOOKUP(D694,'Species List'!$I$16:$J$61,2,FALSE)*J694,"")</f>
        <v/>
      </c>
      <c r="T694" s="584" t="str">
        <f>IFERROR(VLOOKUP(D694,'Species List'!$I$66:$J$66,2,FALSE)*J694,"")</f>
        <v/>
      </c>
      <c r="U694" s="584" t="str">
        <f>IFERROR(VLOOKUP(D694,'Species List'!$I$71:$J$82,2,FALSE)*J694,"")</f>
        <v/>
      </c>
      <c r="V694" s="585">
        <f t="shared" si="32"/>
        <v>0</v>
      </c>
      <c r="W694" s="534"/>
      <c r="X694" s="534"/>
      <c r="Y694" s="534"/>
      <c r="Z694" s="534"/>
      <c r="AA694" s="534"/>
      <c r="AB694" s="534"/>
      <c r="AC694" s="659" t="str">
        <f>IFERROR(INDEX('3 - Land Summary'!$B$21:$B$120,(MATCH(AD694,'3 - Land Summary'!$C$21:$C$120,0))),"")</f>
        <v/>
      </c>
      <c r="AD694" s="629"/>
      <c r="AE694" s="586"/>
      <c r="AF694" s="587"/>
      <c r="AG694" s="586"/>
    </row>
    <row r="695" spans="2:33" ht="30" customHeight="1" x14ac:dyDescent="0.2">
      <c r="B695" s="668" t="str">
        <f>IFERROR(INDEX('3 - Land Summary'!$B$21:$B$120,(MATCH('4 - Species Breakdown'!$V695,'3 - Land Summary'!$C$21:$C$120,0))),"")</f>
        <v/>
      </c>
      <c r="C695" s="632"/>
      <c r="D695" s="579"/>
      <c r="E695" s="676" t="str">
        <f>IF(OR(COUNTIF('Look Up Data'!$D$149:$D$203,D695),COUNTIF('Look Up Data'!$D$149:$D$203,AE695)),"YES","NO")</f>
        <v>NO</v>
      </c>
      <c r="F695" s="580"/>
      <c r="G695" s="581"/>
      <c r="H695" s="669" t="str">
        <f>IFERROR(INDEX('3 - Land Summary'!$G$21:$G$120,(MATCH(C695,'3 - Land Summary'!$C$21:$C$120,0))),"")</f>
        <v/>
      </c>
      <c r="I695" s="669" t="str">
        <f>IFERROR(INDEX('3 - Land Summary'!$I$21:$I$120,(MATCH(C695,'3 - Land Summary'!$C$21:$C$120,0))),"")</f>
        <v/>
      </c>
      <c r="J695" s="669" t="str">
        <f t="shared" si="31"/>
        <v/>
      </c>
      <c r="K695" s="670" t="str">
        <f t="shared" si="33"/>
        <v/>
      </c>
      <c r="L695" s="579"/>
      <c r="M695" s="579"/>
      <c r="N695" s="632"/>
      <c r="O695" s="582" t="str">
        <f>IFERROR(VLOOKUP(D695,'Species List'!$D$10:$E$46,2,FALSE)*J695,"")</f>
        <v/>
      </c>
      <c r="P695" s="583" t="str">
        <f>IFERROR(VLOOKUP(D695,'Species List'!$D$51:$E$89,2,FALSE)*J695,"")</f>
        <v/>
      </c>
      <c r="Q695" s="583" t="str">
        <f>IFERROR(VLOOKUP(D695,'Species List'!$D$95:$E$102,2,FALSE)*J695,"")</f>
        <v/>
      </c>
      <c r="R695" s="583" t="str">
        <f>IFERROR(VLOOKUP(D695,'Species List'!$I$10:$J$11,2,FALSE)*J695,"")</f>
        <v/>
      </c>
      <c r="S695" s="584" t="str">
        <f>IFERROR(VLOOKUP(D695,'Species List'!$I$16:$J$61,2,FALSE)*J695,"")</f>
        <v/>
      </c>
      <c r="T695" s="584" t="str">
        <f>IFERROR(VLOOKUP(D695,'Species List'!$I$66:$J$66,2,FALSE)*J695,"")</f>
        <v/>
      </c>
      <c r="U695" s="584" t="str">
        <f>IFERROR(VLOOKUP(D695,'Species List'!$I$71:$J$82,2,FALSE)*J695,"")</f>
        <v/>
      </c>
      <c r="V695" s="585">
        <f t="shared" si="32"/>
        <v>0</v>
      </c>
      <c r="W695" s="534"/>
      <c r="X695" s="534"/>
      <c r="Y695" s="534"/>
      <c r="Z695" s="534"/>
      <c r="AA695" s="534"/>
      <c r="AB695" s="534"/>
      <c r="AC695" s="659" t="str">
        <f>IFERROR(INDEX('3 - Land Summary'!$B$21:$B$120,(MATCH(AD695,'3 - Land Summary'!$C$21:$C$120,0))),"")</f>
        <v/>
      </c>
      <c r="AD695" s="629"/>
      <c r="AE695" s="586"/>
      <c r="AF695" s="587"/>
      <c r="AG695" s="586"/>
    </row>
    <row r="696" spans="2:33" ht="30" customHeight="1" x14ac:dyDescent="0.2">
      <c r="B696" s="668" t="str">
        <f>IFERROR(INDEX('3 - Land Summary'!$B$21:$B$120,(MATCH('4 - Species Breakdown'!$V696,'3 - Land Summary'!$C$21:$C$120,0))),"")</f>
        <v/>
      </c>
      <c r="C696" s="632"/>
      <c r="D696" s="579"/>
      <c r="E696" s="676" t="str">
        <f>IF(OR(COUNTIF('Look Up Data'!$D$149:$D$203,D696),COUNTIF('Look Up Data'!$D$149:$D$203,AE696)),"YES","NO")</f>
        <v>NO</v>
      </c>
      <c r="F696" s="580"/>
      <c r="G696" s="581"/>
      <c r="H696" s="669" t="str">
        <f>IFERROR(INDEX('3 - Land Summary'!$G$21:$G$120,(MATCH(C696,'3 - Land Summary'!$C$21:$C$120,0))),"")</f>
        <v/>
      </c>
      <c r="I696" s="669" t="str">
        <f>IFERROR(INDEX('3 - Land Summary'!$I$21:$I$120,(MATCH(C696,'3 - Land Summary'!$C$21:$C$120,0))),"")</f>
        <v/>
      </c>
      <c r="J696" s="669" t="str">
        <f t="shared" si="31"/>
        <v/>
      </c>
      <c r="K696" s="670" t="str">
        <f t="shared" si="33"/>
        <v/>
      </c>
      <c r="L696" s="579"/>
      <c r="M696" s="579"/>
      <c r="N696" s="632"/>
      <c r="O696" s="582" t="str">
        <f>IFERROR(VLOOKUP(D696,'Species List'!$D$10:$E$46,2,FALSE)*J696,"")</f>
        <v/>
      </c>
      <c r="P696" s="583" t="str">
        <f>IFERROR(VLOOKUP(D696,'Species List'!$D$51:$E$89,2,FALSE)*J696,"")</f>
        <v/>
      </c>
      <c r="Q696" s="583" t="str">
        <f>IFERROR(VLOOKUP(D696,'Species List'!$D$95:$E$102,2,FALSE)*J696,"")</f>
        <v/>
      </c>
      <c r="R696" s="583" t="str">
        <f>IFERROR(VLOOKUP(D696,'Species List'!$I$10:$J$11,2,FALSE)*J696,"")</f>
        <v/>
      </c>
      <c r="S696" s="584" t="str">
        <f>IFERROR(VLOOKUP(D696,'Species List'!$I$16:$J$61,2,FALSE)*J696,"")</f>
        <v/>
      </c>
      <c r="T696" s="584" t="str">
        <f>IFERROR(VLOOKUP(D696,'Species List'!$I$66:$J$66,2,FALSE)*J696,"")</f>
        <v/>
      </c>
      <c r="U696" s="584" t="str">
        <f>IFERROR(VLOOKUP(D696,'Species List'!$I$71:$J$82,2,FALSE)*J696,"")</f>
        <v/>
      </c>
      <c r="V696" s="585">
        <f t="shared" si="32"/>
        <v>0</v>
      </c>
      <c r="W696" s="534"/>
      <c r="X696" s="534"/>
      <c r="Y696" s="534"/>
      <c r="Z696" s="534"/>
      <c r="AA696" s="534"/>
      <c r="AB696" s="534"/>
      <c r="AC696" s="659" t="str">
        <f>IFERROR(INDEX('3 - Land Summary'!$B$21:$B$120,(MATCH(AD696,'3 - Land Summary'!$C$21:$C$120,0))),"")</f>
        <v/>
      </c>
      <c r="AD696" s="629"/>
      <c r="AE696" s="586"/>
      <c r="AF696" s="587"/>
      <c r="AG696" s="586"/>
    </row>
    <row r="697" spans="2:33" ht="30" customHeight="1" x14ac:dyDescent="0.2">
      <c r="B697" s="668" t="str">
        <f>IFERROR(INDEX('3 - Land Summary'!$B$21:$B$120,(MATCH('4 - Species Breakdown'!$V697,'3 - Land Summary'!$C$21:$C$120,0))),"")</f>
        <v/>
      </c>
      <c r="C697" s="632"/>
      <c r="D697" s="579"/>
      <c r="E697" s="676" t="str">
        <f>IF(OR(COUNTIF('Look Up Data'!$D$149:$D$203,D697),COUNTIF('Look Up Data'!$D$149:$D$203,AE697)),"YES","NO")</f>
        <v>NO</v>
      </c>
      <c r="F697" s="580"/>
      <c r="G697" s="581"/>
      <c r="H697" s="669" t="str">
        <f>IFERROR(INDEX('3 - Land Summary'!$G$21:$G$120,(MATCH(C697,'3 - Land Summary'!$C$21:$C$120,0))),"")</f>
        <v/>
      </c>
      <c r="I697" s="669" t="str">
        <f>IFERROR(INDEX('3 - Land Summary'!$I$21:$I$120,(MATCH(C697,'3 - Land Summary'!$C$21:$C$120,0))),"")</f>
        <v/>
      </c>
      <c r="J697" s="669" t="str">
        <f t="shared" si="31"/>
        <v/>
      </c>
      <c r="K697" s="670" t="str">
        <f t="shared" si="33"/>
        <v/>
      </c>
      <c r="L697" s="579"/>
      <c r="M697" s="579"/>
      <c r="N697" s="632"/>
      <c r="O697" s="582" t="str">
        <f>IFERROR(VLOOKUP(D697,'Species List'!$D$10:$E$46,2,FALSE)*J697,"")</f>
        <v/>
      </c>
      <c r="P697" s="583" t="str">
        <f>IFERROR(VLOOKUP(D697,'Species List'!$D$51:$E$89,2,FALSE)*J697,"")</f>
        <v/>
      </c>
      <c r="Q697" s="583" t="str">
        <f>IFERROR(VLOOKUP(D697,'Species List'!$D$95:$E$102,2,FALSE)*J697,"")</f>
        <v/>
      </c>
      <c r="R697" s="583" t="str">
        <f>IFERROR(VLOOKUP(D697,'Species List'!$I$10:$J$11,2,FALSE)*J697,"")</f>
        <v/>
      </c>
      <c r="S697" s="584" t="str">
        <f>IFERROR(VLOOKUP(D697,'Species List'!$I$16:$J$61,2,FALSE)*J697,"")</f>
        <v/>
      </c>
      <c r="T697" s="584" t="str">
        <f>IFERROR(VLOOKUP(D697,'Species List'!$I$66:$J$66,2,FALSE)*J697,"")</f>
        <v/>
      </c>
      <c r="U697" s="584" t="str">
        <f>IFERROR(VLOOKUP(D697,'Species List'!$I$71:$J$82,2,FALSE)*J697,"")</f>
        <v/>
      </c>
      <c r="V697" s="585">
        <f t="shared" si="32"/>
        <v>0</v>
      </c>
      <c r="W697" s="534"/>
      <c r="X697" s="534"/>
      <c r="Y697" s="534"/>
      <c r="Z697" s="534"/>
      <c r="AA697" s="534"/>
      <c r="AB697" s="534"/>
      <c r="AC697" s="659" t="str">
        <f>IFERROR(INDEX('3 - Land Summary'!$B$21:$B$120,(MATCH(AD697,'3 - Land Summary'!$C$21:$C$120,0))),"")</f>
        <v/>
      </c>
      <c r="AD697" s="629"/>
      <c r="AE697" s="586"/>
      <c r="AF697" s="587"/>
      <c r="AG697" s="586"/>
    </row>
    <row r="698" spans="2:33" ht="30" customHeight="1" x14ac:dyDescent="0.2">
      <c r="B698" s="668" t="str">
        <f>IFERROR(INDEX('3 - Land Summary'!$B$21:$B$120,(MATCH('4 - Species Breakdown'!$V698,'3 - Land Summary'!$C$21:$C$120,0))),"")</f>
        <v/>
      </c>
      <c r="C698" s="632"/>
      <c r="D698" s="579"/>
      <c r="E698" s="676" t="str">
        <f>IF(OR(COUNTIF('Look Up Data'!$D$149:$D$203,D698),COUNTIF('Look Up Data'!$D$149:$D$203,AE698)),"YES","NO")</f>
        <v>NO</v>
      </c>
      <c r="F698" s="580"/>
      <c r="G698" s="581"/>
      <c r="H698" s="669" t="str">
        <f>IFERROR(INDEX('3 - Land Summary'!$G$21:$G$120,(MATCH(C698,'3 - Land Summary'!$C$21:$C$120,0))),"")</f>
        <v/>
      </c>
      <c r="I698" s="669" t="str">
        <f>IFERROR(INDEX('3 - Land Summary'!$I$21:$I$120,(MATCH(C698,'3 - Land Summary'!$C$21:$C$120,0))),"")</f>
        <v/>
      </c>
      <c r="J698" s="669" t="str">
        <f t="shared" si="31"/>
        <v/>
      </c>
      <c r="K698" s="670" t="str">
        <f t="shared" si="33"/>
        <v/>
      </c>
      <c r="L698" s="579"/>
      <c r="M698" s="579"/>
      <c r="N698" s="632"/>
      <c r="O698" s="582" t="str">
        <f>IFERROR(VLOOKUP(D698,'Species List'!$D$10:$E$46,2,FALSE)*J698,"")</f>
        <v/>
      </c>
      <c r="P698" s="583" t="str">
        <f>IFERROR(VLOOKUP(D698,'Species List'!$D$51:$E$89,2,FALSE)*J698,"")</f>
        <v/>
      </c>
      <c r="Q698" s="583" t="str">
        <f>IFERROR(VLOOKUP(D698,'Species List'!$D$95:$E$102,2,FALSE)*J698,"")</f>
        <v/>
      </c>
      <c r="R698" s="583" t="str">
        <f>IFERROR(VLOOKUP(D698,'Species List'!$I$10:$J$11,2,FALSE)*J698,"")</f>
        <v/>
      </c>
      <c r="S698" s="584" t="str">
        <f>IFERROR(VLOOKUP(D698,'Species List'!$I$16:$J$61,2,FALSE)*J698,"")</f>
        <v/>
      </c>
      <c r="T698" s="584" t="str">
        <f>IFERROR(VLOOKUP(D698,'Species List'!$I$66:$J$66,2,FALSE)*J698,"")</f>
        <v/>
      </c>
      <c r="U698" s="584" t="str">
        <f>IFERROR(VLOOKUP(D698,'Species List'!$I$71:$J$82,2,FALSE)*J698,"")</f>
        <v/>
      </c>
      <c r="V698" s="585">
        <f t="shared" si="32"/>
        <v>0</v>
      </c>
      <c r="W698" s="534"/>
      <c r="X698" s="534"/>
      <c r="Y698" s="534"/>
      <c r="Z698" s="534"/>
      <c r="AA698" s="534"/>
      <c r="AB698" s="534"/>
      <c r="AC698" s="659" t="str">
        <f>IFERROR(INDEX('3 - Land Summary'!$B$21:$B$120,(MATCH(AD698,'3 - Land Summary'!$C$21:$C$120,0))),"")</f>
        <v/>
      </c>
      <c r="AD698" s="629"/>
      <c r="AE698" s="586"/>
      <c r="AF698" s="587"/>
      <c r="AG698" s="586"/>
    </row>
    <row r="699" spans="2:33" ht="30" customHeight="1" x14ac:dyDescent="0.2">
      <c r="B699" s="668" t="str">
        <f>IFERROR(INDEX('3 - Land Summary'!$B$21:$B$120,(MATCH('4 - Species Breakdown'!$V699,'3 - Land Summary'!$C$21:$C$120,0))),"")</f>
        <v/>
      </c>
      <c r="C699" s="632"/>
      <c r="D699" s="579"/>
      <c r="E699" s="676" t="str">
        <f>IF(OR(COUNTIF('Look Up Data'!$D$149:$D$203,D699),COUNTIF('Look Up Data'!$D$149:$D$203,AE699)),"YES","NO")</f>
        <v>NO</v>
      </c>
      <c r="F699" s="580"/>
      <c r="G699" s="581"/>
      <c r="H699" s="669" t="str">
        <f>IFERROR(INDEX('3 - Land Summary'!$G$21:$G$120,(MATCH(C699,'3 - Land Summary'!$C$21:$C$120,0))),"")</f>
        <v/>
      </c>
      <c r="I699" s="669" t="str">
        <f>IFERROR(INDEX('3 - Land Summary'!$I$21:$I$120,(MATCH(C699,'3 - Land Summary'!$C$21:$C$120,0))),"")</f>
        <v/>
      </c>
      <c r="J699" s="669" t="str">
        <f t="shared" si="31"/>
        <v/>
      </c>
      <c r="K699" s="670" t="str">
        <f t="shared" si="33"/>
        <v/>
      </c>
      <c r="L699" s="579"/>
      <c r="M699" s="579"/>
      <c r="N699" s="632"/>
      <c r="O699" s="582" t="str">
        <f>IFERROR(VLOOKUP(D699,'Species List'!$D$10:$E$46,2,FALSE)*J699,"")</f>
        <v/>
      </c>
      <c r="P699" s="583" t="str">
        <f>IFERROR(VLOOKUP(D699,'Species List'!$D$51:$E$89,2,FALSE)*J699,"")</f>
        <v/>
      </c>
      <c r="Q699" s="583" t="str">
        <f>IFERROR(VLOOKUP(D699,'Species List'!$D$95:$E$102,2,FALSE)*J699,"")</f>
        <v/>
      </c>
      <c r="R699" s="583" t="str">
        <f>IFERROR(VLOOKUP(D699,'Species List'!$I$10:$J$11,2,FALSE)*J699,"")</f>
        <v/>
      </c>
      <c r="S699" s="584" t="str">
        <f>IFERROR(VLOOKUP(D699,'Species List'!$I$16:$J$61,2,FALSE)*J699,"")</f>
        <v/>
      </c>
      <c r="T699" s="584" t="str">
        <f>IFERROR(VLOOKUP(D699,'Species List'!$I$66:$J$66,2,FALSE)*J699,"")</f>
        <v/>
      </c>
      <c r="U699" s="584" t="str">
        <f>IFERROR(VLOOKUP(D699,'Species List'!$I$71:$J$82,2,FALSE)*J699,"")</f>
        <v/>
      </c>
      <c r="V699" s="585">
        <f t="shared" si="32"/>
        <v>0</v>
      </c>
      <c r="W699" s="534"/>
      <c r="X699" s="534"/>
      <c r="Y699" s="534"/>
      <c r="Z699" s="534"/>
      <c r="AA699" s="534"/>
      <c r="AB699" s="534"/>
      <c r="AC699" s="659" t="str">
        <f>IFERROR(INDEX('3 - Land Summary'!$B$21:$B$120,(MATCH(AD699,'3 - Land Summary'!$C$21:$C$120,0))),"")</f>
        <v/>
      </c>
      <c r="AD699" s="629"/>
      <c r="AE699" s="586"/>
      <c r="AF699" s="587"/>
      <c r="AG699" s="586"/>
    </row>
    <row r="700" spans="2:33" ht="30" customHeight="1" x14ac:dyDescent="0.2">
      <c r="B700" s="668" t="str">
        <f>IFERROR(INDEX('3 - Land Summary'!$B$21:$B$120,(MATCH('4 - Species Breakdown'!$V700,'3 - Land Summary'!$C$21:$C$120,0))),"")</f>
        <v/>
      </c>
      <c r="C700" s="632"/>
      <c r="D700" s="579"/>
      <c r="E700" s="676" t="str">
        <f>IF(OR(COUNTIF('Look Up Data'!$D$149:$D$203,D700),COUNTIF('Look Up Data'!$D$149:$D$203,AE700)),"YES","NO")</f>
        <v>NO</v>
      </c>
      <c r="F700" s="580"/>
      <c r="G700" s="581"/>
      <c r="H700" s="669" t="str">
        <f>IFERROR(INDEX('3 - Land Summary'!$G$21:$G$120,(MATCH(C700,'3 - Land Summary'!$C$21:$C$120,0))),"")</f>
        <v/>
      </c>
      <c r="I700" s="669" t="str">
        <f>IFERROR(INDEX('3 - Land Summary'!$I$21:$I$120,(MATCH(C700,'3 - Land Summary'!$C$21:$C$120,0))),"")</f>
        <v/>
      </c>
      <c r="J700" s="669" t="str">
        <f t="shared" si="31"/>
        <v/>
      </c>
      <c r="K700" s="670" t="str">
        <f t="shared" si="33"/>
        <v/>
      </c>
      <c r="L700" s="579"/>
      <c r="M700" s="579"/>
      <c r="N700" s="632"/>
      <c r="O700" s="582" t="str">
        <f>IFERROR(VLOOKUP(D700,'Species List'!$D$10:$E$46,2,FALSE)*J700,"")</f>
        <v/>
      </c>
      <c r="P700" s="583" t="str">
        <f>IFERROR(VLOOKUP(D700,'Species List'!$D$51:$E$89,2,FALSE)*J700,"")</f>
        <v/>
      </c>
      <c r="Q700" s="583" t="str">
        <f>IFERROR(VLOOKUP(D700,'Species List'!$D$95:$E$102,2,FALSE)*J700,"")</f>
        <v/>
      </c>
      <c r="R700" s="583" t="str">
        <f>IFERROR(VLOOKUP(D700,'Species List'!$I$10:$J$11,2,FALSE)*J700,"")</f>
        <v/>
      </c>
      <c r="S700" s="584" t="str">
        <f>IFERROR(VLOOKUP(D700,'Species List'!$I$16:$J$61,2,FALSE)*J700,"")</f>
        <v/>
      </c>
      <c r="T700" s="584" t="str">
        <f>IFERROR(VLOOKUP(D700,'Species List'!$I$66:$J$66,2,FALSE)*J700,"")</f>
        <v/>
      </c>
      <c r="U700" s="584" t="str">
        <f>IFERROR(VLOOKUP(D700,'Species List'!$I$71:$J$82,2,FALSE)*J700,"")</f>
        <v/>
      </c>
      <c r="V700" s="585">
        <f t="shared" si="32"/>
        <v>0</v>
      </c>
      <c r="W700" s="534"/>
      <c r="X700" s="534"/>
      <c r="Y700" s="534"/>
      <c r="Z700" s="534"/>
      <c r="AA700" s="534"/>
      <c r="AB700" s="534"/>
      <c r="AC700" s="659" t="str">
        <f>IFERROR(INDEX('3 - Land Summary'!$B$21:$B$120,(MATCH(AD700,'3 - Land Summary'!$C$21:$C$120,0))),"")</f>
        <v/>
      </c>
      <c r="AD700" s="629"/>
      <c r="AE700" s="586"/>
      <c r="AF700" s="587"/>
      <c r="AG700" s="586"/>
    </row>
    <row r="701" spans="2:33" ht="30" customHeight="1" x14ac:dyDescent="0.2">
      <c r="B701" s="668" t="str">
        <f>IFERROR(INDEX('3 - Land Summary'!$B$21:$B$120,(MATCH('4 - Species Breakdown'!$V701,'3 - Land Summary'!$C$21:$C$120,0))),"")</f>
        <v/>
      </c>
      <c r="C701" s="632"/>
      <c r="D701" s="579"/>
      <c r="E701" s="676" t="str">
        <f>IF(OR(COUNTIF('Look Up Data'!$D$149:$D$203,D701),COUNTIF('Look Up Data'!$D$149:$D$203,AE701)),"YES","NO")</f>
        <v>NO</v>
      </c>
      <c r="F701" s="580"/>
      <c r="G701" s="581"/>
      <c r="H701" s="669" t="str">
        <f>IFERROR(INDEX('3 - Land Summary'!$G$21:$G$120,(MATCH(C701,'3 - Land Summary'!$C$21:$C$120,0))),"")</f>
        <v/>
      </c>
      <c r="I701" s="669" t="str">
        <f>IFERROR(INDEX('3 - Land Summary'!$I$21:$I$120,(MATCH(C701,'3 - Land Summary'!$C$21:$C$120,0))),"")</f>
        <v/>
      </c>
      <c r="J701" s="669" t="str">
        <f t="shared" si="31"/>
        <v/>
      </c>
      <c r="K701" s="670" t="str">
        <f t="shared" si="33"/>
        <v/>
      </c>
      <c r="L701" s="579"/>
      <c r="M701" s="579"/>
      <c r="N701" s="632"/>
      <c r="O701" s="582" t="str">
        <f>IFERROR(VLOOKUP(D701,'Species List'!$D$10:$E$46,2,FALSE)*J701,"")</f>
        <v/>
      </c>
      <c r="P701" s="583" t="str">
        <f>IFERROR(VLOOKUP(D701,'Species List'!$D$51:$E$89,2,FALSE)*J701,"")</f>
        <v/>
      </c>
      <c r="Q701" s="583" t="str">
        <f>IFERROR(VLOOKUP(D701,'Species List'!$D$95:$E$102,2,FALSE)*J701,"")</f>
        <v/>
      </c>
      <c r="R701" s="583" t="str">
        <f>IFERROR(VLOOKUP(D701,'Species List'!$I$10:$J$11,2,FALSE)*J701,"")</f>
        <v/>
      </c>
      <c r="S701" s="584" t="str">
        <f>IFERROR(VLOOKUP(D701,'Species List'!$I$16:$J$61,2,FALSE)*J701,"")</f>
        <v/>
      </c>
      <c r="T701" s="584" t="str">
        <f>IFERROR(VLOOKUP(D701,'Species List'!$I$66:$J$66,2,FALSE)*J701,"")</f>
        <v/>
      </c>
      <c r="U701" s="584" t="str">
        <f>IFERROR(VLOOKUP(D701,'Species List'!$I$71:$J$82,2,FALSE)*J701,"")</f>
        <v/>
      </c>
      <c r="V701" s="585">
        <f t="shared" si="32"/>
        <v>0</v>
      </c>
      <c r="W701" s="534"/>
      <c r="X701" s="534"/>
      <c r="Y701" s="534"/>
      <c r="Z701" s="534"/>
      <c r="AA701" s="534"/>
      <c r="AB701" s="534"/>
      <c r="AC701" s="659" t="str">
        <f>IFERROR(INDEX('3 - Land Summary'!$B$21:$B$120,(MATCH(AD701,'3 - Land Summary'!$C$21:$C$120,0))),"")</f>
        <v/>
      </c>
      <c r="AD701" s="629"/>
      <c r="AE701" s="586"/>
      <c r="AF701" s="587"/>
      <c r="AG701" s="586"/>
    </row>
    <row r="702" spans="2:33" ht="30" customHeight="1" x14ac:dyDescent="0.2">
      <c r="B702" s="668" t="str">
        <f>IFERROR(INDEX('3 - Land Summary'!$B$21:$B$120,(MATCH('4 - Species Breakdown'!$V702,'3 - Land Summary'!$C$21:$C$120,0))),"")</f>
        <v/>
      </c>
      <c r="C702" s="632"/>
      <c r="D702" s="579"/>
      <c r="E702" s="676" t="str">
        <f>IF(OR(COUNTIF('Look Up Data'!$D$149:$D$203,D702),COUNTIF('Look Up Data'!$D$149:$D$203,AE702)),"YES","NO")</f>
        <v>NO</v>
      </c>
      <c r="F702" s="580"/>
      <c r="G702" s="581"/>
      <c r="H702" s="669" t="str">
        <f>IFERROR(INDEX('3 - Land Summary'!$G$21:$G$120,(MATCH(C702,'3 - Land Summary'!$C$21:$C$120,0))),"")</f>
        <v/>
      </c>
      <c r="I702" s="669" t="str">
        <f>IFERROR(INDEX('3 - Land Summary'!$I$21:$I$120,(MATCH(C702,'3 - Land Summary'!$C$21:$C$120,0))),"")</f>
        <v/>
      </c>
      <c r="J702" s="669" t="str">
        <f t="shared" si="31"/>
        <v/>
      </c>
      <c r="K702" s="670" t="str">
        <f t="shared" si="33"/>
        <v/>
      </c>
      <c r="L702" s="579"/>
      <c r="M702" s="579"/>
      <c r="N702" s="632"/>
      <c r="O702" s="582" t="str">
        <f>IFERROR(VLOOKUP(D702,'Species List'!$D$10:$E$46,2,FALSE)*J702,"")</f>
        <v/>
      </c>
      <c r="P702" s="583" t="str">
        <f>IFERROR(VLOOKUP(D702,'Species List'!$D$51:$E$89,2,FALSE)*J702,"")</f>
        <v/>
      </c>
      <c r="Q702" s="583" t="str">
        <f>IFERROR(VLOOKUP(D702,'Species List'!$D$95:$E$102,2,FALSE)*J702,"")</f>
        <v/>
      </c>
      <c r="R702" s="583" t="str">
        <f>IFERROR(VLOOKUP(D702,'Species List'!$I$10:$J$11,2,FALSE)*J702,"")</f>
        <v/>
      </c>
      <c r="S702" s="584" t="str">
        <f>IFERROR(VLOOKUP(D702,'Species List'!$I$16:$J$61,2,FALSE)*J702,"")</f>
        <v/>
      </c>
      <c r="T702" s="584" t="str">
        <f>IFERROR(VLOOKUP(D702,'Species List'!$I$66:$J$66,2,FALSE)*J702,"")</f>
        <v/>
      </c>
      <c r="U702" s="584" t="str">
        <f>IFERROR(VLOOKUP(D702,'Species List'!$I$71:$J$82,2,FALSE)*J702,"")</f>
        <v/>
      </c>
      <c r="V702" s="585">
        <f t="shared" si="32"/>
        <v>0</v>
      </c>
      <c r="W702" s="534"/>
      <c r="X702" s="534"/>
      <c r="Y702" s="534"/>
      <c r="Z702" s="534"/>
      <c r="AA702" s="534"/>
      <c r="AB702" s="534"/>
      <c r="AC702" s="659" t="str">
        <f>IFERROR(INDEX('3 - Land Summary'!$B$21:$B$120,(MATCH(AD702,'3 - Land Summary'!$C$21:$C$120,0))),"")</f>
        <v/>
      </c>
      <c r="AD702" s="629"/>
      <c r="AE702" s="586"/>
      <c r="AF702" s="587"/>
      <c r="AG702" s="586"/>
    </row>
    <row r="703" spans="2:33" ht="30" customHeight="1" x14ac:dyDescent="0.2">
      <c r="B703" s="668" t="str">
        <f>IFERROR(INDEX('3 - Land Summary'!$B$21:$B$120,(MATCH('4 - Species Breakdown'!$V703,'3 - Land Summary'!$C$21:$C$120,0))),"")</f>
        <v/>
      </c>
      <c r="C703" s="632"/>
      <c r="D703" s="579"/>
      <c r="E703" s="676" t="str">
        <f>IF(OR(COUNTIF('Look Up Data'!$D$149:$D$203,D703),COUNTIF('Look Up Data'!$D$149:$D$203,AE703)),"YES","NO")</f>
        <v>NO</v>
      </c>
      <c r="F703" s="580"/>
      <c r="G703" s="581"/>
      <c r="H703" s="669" t="str">
        <f>IFERROR(INDEX('3 - Land Summary'!$G$21:$G$120,(MATCH(C703,'3 - Land Summary'!$C$21:$C$120,0))),"")</f>
        <v/>
      </c>
      <c r="I703" s="669" t="str">
        <f>IFERROR(INDEX('3 - Land Summary'!$I$21:$I$120,(MATCH(C703,'3 - Land Summary'!$C$21:$C$120,0))),"")</f>
        <v/>
      </c>
      <c r="J703" s="669" t="str">
        <f t="shared" si="31"/>
        <v/>
      </c>
      <c r="K703" s="670" t="str">
        <f t="shared" si="33"/>
        <v/>
      </c>
      <c r="L703" s="579"/>
      <c r="M703" s="579"/>
      <c r="N703" s="632"/>
      <c r="O703" s="582" t="str">
        <f>IFERROR(VLOOKUP(D703,'Species List'!$D$10:$E$46,2,FALSE)*J703,"")</f>
        <v/>
      </c>
      <c r="P703" s="583" t="str">
        <f>IFERROR(VLOOKUP(D703,'Species List'!$D$51:$E$89,2,FALSE)*J703,"")</f>
        <v/>
      </c>
      <c r="Q703" s="583" t="str">
        <f>IFERROR(VLOOKUP(D703,'Species List'!$D$95:$E$102,2,FALSE)*J703,"")</f>
        <v/>
      </c>
      <c r="R703" s="583" t="str">
        <f>IFERROR(VLOOKUP(D703,'Species List'!$I$10:$J$11,2,FALSE)*J703,"")</f>
        <v/>
      </c>
      <c r="S703" s="584" t="str">
        <f>IFERROR(VLOOKUP(D703,'Species List'!$I$16:$J$61,2,FALSE)*J703,"")</f>
        <v/>
      </c>
      <c r="T703" s="584" t="str">
        <f>IFERROR(VLOOKUP(D703,'Species List'!$I$66:$J$66,2,FALSE)*J703,"")</f>
        <v/>
      </c>
      <c r="U703" s="584" t="str">
        <f>IFERROR(VLOOKUP(D703,'Species List'!$I$71:$J$82,2,FALSE)*J703,"")</f>
        <v/>
      </c>
      <c r="V703" s="585">
        <f t="shared" si="32"/>
        <v>0</v>
      </c>
      <c r="W703" s="534"/>
      <c r="X703" s="534"/>
      <c r="Y703" s="534"/>
      <c r="Z703" s="534"/>
      <c r="AA703" s="534"/>
      <c r="AB703" s="534"/>
      <c r="AC703" s="659" t="str">
        <f>IFERROR(INDEX('3 - Land Summary'!$B$21:$B$120,(MATCH(AD703,'3 - Land Summary'!$C$21:$C$120,0))),"")</f>
        <v/>
      </c>
      <c r="AD703" s="629"/>
      <c r="AE703" s="586"/>
      <c r="AF703" s="587"/>
      <c r="AG703" s="586"/>
    </row>
    <row r="704" spans="2:33" ht="30" customHeight="1" x14ac:dyDescent="0.2">
      <c r="B704" s="668" t="str">
        <f>IFERROR(INDEX('3 - Land Summary'!$B$21:$B$120,(MATCH('4 - Species Breakdown'!$V704,'3 - Land Summary'!$C$21:$C$120,0))),"")</f>
        <v/>
      </c>
      <c r="C704" s="632"/>
      <c r="D704" s="579"/>
      <c r="E704" s="676" t="str">
        <f>IF(OR(COUNTIF('Look Up Data'!$D$149:$D$203,D704),COUNTIF('Look Up Data'!$D$149:$D$203,AE704)),"YES","NO")</f>
        <v>NO</v>
      </c>
      <c r="F704" s="580"/>
      <c r="G704" s="581"/>
      <c r="H704" s="669" t="str">
        <f>IFERROR(INDEX('3 - Land Summary'!$G$21:$G$120,(MATCH(C704,'3 - Land Summary'!$C$21:$C$120,0))),"")</f>
        <v/>
      </c>
      <c r="I704" s="669" t="str">
        <f>IFERROR(INDEX('3 - Land Summary'!$I$21:$I$120,(MATCH(C704,'3 - Land Summary'!$C$21:$C$120,0))),"")</f>
        <v/>
      </c>
      <c r="J704" s="669" t="str">
        <f t="shared" si="31"/>
        <v/>
      </c>
      <c r="K704" s="670" t="str">
        <f t="shared" si="33"/>
        <v/>
      </c>
      <c r="L704" s="579"/>
      <c r="M704" s="579"/>
      <c r="N704" s="632"/>
      <c r="O704" s="582" t="str">
        <f>IFERROR(VLOOKUP(D704,'Species List'!$D$10:$E$46,2,FALSE)*J704,"")</f>
        <v/>
      </c>
      <c r="P704" s="583" t="str">
        <f>IFERROR(VLOOKUP(D704,'Species List'!$D$51:$E$89,2,FALSE)*J704,"")</f>
        <v/>
      </c>
      <c r="Q704" s="583" t="str">
        <f>IFERROR(VLOOKUP(D704,'Species List'!$D$95:$E$102,2,FALSE)*J704,"")</f>
        <v/>
      </c>
      <c r="R704" s="583" t="str">
        <f>IFERROR(VLOOKUP(D704,'Species List'!$I$10:$J$11,2,FALSE)*J704,"")</f>
        <v/>
      </c>
      <c r="S704" s="584" t="str">
        <f>IFERROR(VLOOKUP(D704,'Species List'!$I$16:$J$61,2,FALSE)*J704,"")</f>
        <v/>
      </c>
      <c r="T704" s="584" t="str">
        <f>IFERROR(VLOOKUP(D704,'Species List'!$I$66:$J$66,2,FALSE)*J704,"")</f>
        <v/>
      </c>
      <c r="U704" s="584" t="str">
        <f>IFERROR(VLOOKUP(D704,'Species List'!$I$71:$J$82,2,FALSE)*J704,"")</f>
        <v/>
      </c>
      <c r="V704" s="585">
        <f t="shared" si="32"/>
        <v>0</v>
      </c>
      <c r="W704" s="534"/>
      <c r="X704" s="534"/>
      <c r="Y704" s="534"/>
      <c r="Z704" s="534"/>
      <c r="AA704" s="534"/>
      <c r="AB704" s="534"/>
      <c r="AC704" s="659" t="str">
        <f>IFERROR(INDEX('3 - Land Summary'!$B$21:$B$120,(MATCH(AD704,'3 - Land Summary'!$C$21:$C$120,0))),"")</f>
        <v/>
      </c>
      <c r="AD704" s="629"/>
      <c r="AE704" s="586"/>
      <c r="AF704" s="587"/>
      <c r="AG704" s="586"/>
    </row>
    <row r="705" spans="2:33" ht="30" customHeight="1" x14ac:dyDescent="0.2">
      <c r="B705" s="668" t="str">
        <f>IFERROR(INDEX('3 - Land Summary'!$B$21:$B$120,(MATCH('4 - Species Breakdown'!$V705,'3 - Land Summary'!$C$21:$C$120,0))),"")</f>
        <v/>
      </c>
      <c r="C705" s="632"/>
      <c r="D705" s="579"/>
      <c r="E705" s="676" t="str">
        <f>IF(OR(COUNTIF('Look Up Data'!$D$149:$D$203,D705),COUNTIF('Look Up Data'!$D$149:$D$203,AE705)),"YES","NO")</f>
        <v>NO</v>
      </c>
      <c r="F705" s="580"/>
      <c r="G705" s="581"/>
      <c r="H705" s="669" t="str">
        <f>IFERROR(INDEX('3 - Land Summary'!$G$21:$G$120,(MATCH(C705,'3 - Land Summary'!$C$21:$C$120,0))),"")</f>
        <v/>
      </c>
      <c r="I705" s="669" t="str">
        <f>IFERROR(INDEX('3 - Land Summary'!$I$21:$I$120,(MATCH(C705,'3 - Land Summary'!$C$21:$C$120,0))),"")</f>
        <v/>
      </c>
      <c r="J705" s="669" t="str">
        <f t="shared" si="31"/>
        <v/>
      </c>
      <c r="K705" s="670" t="str">
        <f t="shared" si="33"/>
        <v/>
      </c>
      <c r="L705" s="579"/>
      <c r="M705" s="579"/>
      <c r="N705" s="632"/>
      <c r="O705" s="582" t="str">
        <f>IFERROR(VLOOKUP(D705,'Species List'!$D$10:$E$46,2,FALSE)*J705,"")</f>
        <v/>
      </c>
      <c r="P705" s="583" t="str">
        <f>IFERROR(VLOOKUP(D705,'Species List'!$D$51:$E$89,2,FALSE)*J705,"")</f>
        <v/>
      </c>
      <c r="Q705" s="583" t="str">
        <f>IFERROR(VLOOKUP(D705,'Species List'!$D$95:$E$102,2,FALSE)*J705,"")</f>
        <v/>
      </c>
      <c r="R705" s="583" t="str">
        <f>IFERROR(VLOOKUP(D705,'Species List'!$I$10:$J$11,2,FALSE)*J705,"")</f>
        <v/>
      </c>
      <c r="S705" s="584" t="str">
        <f>IFERROR(VLOOKUP(D705,'Species List'!$I$16:$J$61,2,FALSE)*J705,"")</f>
        <v/>
      </c>
      <c r="T705" s="584" t="str">
        <f>IFERROR(VLOOKUP(D705,'Species List'!$I$66:$J$66,2,FALSE)*J705,"")</f>
        <v/>
      </c>
      <c r="U705" s="584" t="str">
        <f>IFERROR(VLOOKUP(D705,'Species List'!$I$71:$J$82,2,FALSE)*J705,"")</f>
        <v/>
      </c>
      <c r="V705" s="585">
        <f t="shared" si="32"/>
        <v>0</v>
      </c>
      <c r="W705" s="534"/>
      <c r="X705" s="534"/>
      <c r="Y705" s="534"/>
      <c r="Z705" s="534"/>
      <c r="AA705" s="534"/>
      <c r="AB705" s="534"/>
      <c r="AC705" s="659" t="str">
        <f>IFERROR(INDEX('3 - Land Summary'!$B$21:$B$120,(MATCH(AD705,'3 - Land Summary'!$C$21:$C$120,0))),"")</f>
        <v/>
      </c>
      <c r="AD705" s="629"/>
      <c r="AE705" s="586"/>
      <c r="AF705" s="587"/>
      <c r="AG705" s="586"/>
    </row>
    <row r="706" spans="2:33" ht="30" customHeight="1" x14ac:dyDescent="0.2">
      <c r="B706" s="668" t="str">
        <f>IFERROR(INDEX('3 - Land Summary'!$B$21:$B$120,(MATCH('4 - Species Breakdown'!$V706,'3 - Land Summary'!$C$21:$C$120,0))),"")</f>
        <v/>
      </c>
      <c r="C706" s="632"/>
      <c r="D706" s="579"/>
      <c r="E706" s="676" t="str">
        <f>IF(OR(COUNTIF('Look Up Data'!$D$149:$D$203,D706),COUNTIF('Look Up Data'!$D$149:$D$203,AE706)),"YES","NO")</f>
        <v>NO</v>
      </c>
      <c r="F706" s="580"/>
      <c r="G706" s="581"/>
      <c r="H706" s="669" t="str">
        <f>IFERROR(INDEX('3 - Land Summary'!$G$21:$G$120,(MATCH(C706,'3 - Land Summary'!$C$21:$C$120,0))),"")</f>
        <v/>
      </c>
      <c r="I706" s="669" t="str">
        <f>IFERROR(INDEX('3 - Land Summary'!$I$21:$I$120,(MATCH(C706,'3 - Land Summary'!$C$21:$C$120,0))),"")</f>
        <v/>
      </c>
      <c r="J706" s="669" t="str">
        <f t="shared" si="31"/>
        <v/>
      </c>
      <c r="K706" s="670" t="str">
        <f t="shared" si="33"/>
        <v/>
      </c>
      <c r="L706" s="579"/>
      <c r="M706" s="579"/>
      <c r="N706" s="632"/>
      <c r="O706" s="582" t="str">
        <f>IFERROR(VLOOKUP(D706,'Species List'!$D$10:$E$46,2,FALSE)*J706,"")</f>
        <v/>
      </c>
      <c r="P706" s="583" t="str">
        <f>IFERROR(VLOOKUP(D706,'Species List'!$D$51:$E$89,2,FALSE)*J706,"")</f>
        <v/>
      </c>
      <c r="Q706" s="583" t="str">
        <f>IFERROR(VLOOKUP(D706,'Species List'!$D$95:$E$102,2,FALSE)*J706,"")</f>
        <v/>
      </c>
      <c r="R706" s="583" t="str">
        <f>IFERROR(VLOOKUP(D706,'Species List'!$I$10:$J$11,2,FALSE)*J706,"")</f>
        <v/>
      </c>
      <c r="S706" s="584" t="str">
        <f>IFERROR(VLOOKUP(D706,'Species List'!$I$16:$J$61,2,FALSE)*J706,"")</f>
        <v/>
      </c>
      <c r="T706" s="584" t="str">
        <f>IFERROR(VLOOKUP(D706,'Species List'!$I$66:$J$66,2,FALSE)*J706,"")</f>
        <v/>
      </c>
      <c r="U706" s="584" t="str">
        <f>IFERROR(VLOOKUP(D706,'Species List'!$I$71:$J$82,2,FALSE)*J706,"")</f>
        <v/>
      </c>
      <c r="V706" s="585">
        <f t="shared" si="32"/>
        <v>0</v>
      </c>
      <c r="W706" s="534"/>
      <c r="X706" s="534"/>
      <c r="Y706" s="534"/>
      <c r="Z706" s="534"/>
      <c r="AA706" s="534"/>
      <c r="AB706" s="534"/>
      <c r="AC706" s="659" t="str">
        <f>IFERROR(INDEX('3 - Land Summary'!$B$21:$B$120,(MATCH(AD706,'3 - Land Summary'!$C$21:$C$120,0))),"")</f>
        <v/>
      </c>
      <c r="AD706" s="629"/>
      <c r="AE706" s="586"/>
      <c r="AF706" s="587"/>
      <c r="AG706" s="586"/>
    </row>
    <row r="707" spans="2:33" ht="30" customHeight="1" x14ac:dyDescent="0.2">
      <c r="B707" s="668" t="str">
        <f>IFERROR(INDEX('3 - Land Summary'!$B$21:$B$120,(MATCH('4 - Species Breakdown'!$V707,'3 - Land Summary'!$C$21:$C$120,0))),"")</f>
        <v/>
      </c>
      <c r="C707" s="632"/>
      <c r="D707" s="579"/>
      <c r="E707" s="676" t="str">
        <f>IF(OR(COUNTIF('Look Up Data'!$D$149:$D$203,D707),COUNTIF('Look Up Data'!$D$149:$D$203,AE707)),"YES","NO")</f>
        <v>NO</v>
      </c>
      <c r="F707" s="580"/>
      <c r="G707" s="581"/>
      <c r="H707" s="669" t="str">
        <f>IFERROR(INDEX('3 - Land Summary'!$G$21:$G$120,(MATCH(C707,'3 - Land Summary'!$C$21:$C$120,0))),"")</f>
        <v/>
      </c>
      <c r="I707" s="669" t="str">
        <f>IFERROR(INDEX('3 - Land Summary'!$I$21:$I$120,(MATCH(C707,'3 - Land Summary'!$C$21:$C$120,0))),"")</f>
        <v/>
      </c>
      <c r="J707" s="669" t="str">
        <f t="shared" si="31"/>
        <v/>
      </c>
      <c r="K707" s="670" t="str">
        <f t="shared" si="33"/>
        <v/>
      </c>
      <c r="L707" s="579"/>
      <c r="M707" s="579"/>
      <c r="N707" s="632"/>
      <c r="O707" s="582" t="str">
        <f>IFERROR(VLOOKUP(D707,'Species List'!$D$10:$E$46,2,FALSE)*J707,"")</f>
        <v/>
      </c>
      <c r="P707" s="583" t="str">
        <f>IFERROR(VLOOKUP(D707,'Species List'!$D$51:$E$89,2,FALSE)*J707,"")</f>
        <v/>
      </c>
      <c r="Q707" s="583" t="str">
        <f>IFERROR(VLOOKUP(D707,'Species List'!$D$95:$E$102,2,FALSE)*J707,"")</f>
        <v/>
      </c>
      <c r="R707" s="583" t="str">
        <f>IFERROR(VLOOKUP(D707,'Species List'!$I$10:$J$11,2,FALSE)*J707,"")</f>
        <v/>
      </c>
      <c r="S707" s="584" t="str">
        <f>IFERROR(VLOOKUP(D707,'Species List'!$I$16:$J$61,2,FALSE)*J707,"")</f>
        <v/>
      </c>
      <c r="T707" s="584" t="str">
        <f>IFERROR(VLOOKUP(D707,'Species List'!$I$66:$J$66,2,FALSE)*J707,"")</f>
        <v/>
      </c>
      <c r="U707" s="584" t="str">
        <f>IFERROR(VLOOKUP(D707,'Species List'!$I$71:$J$82,2,FALSE)*J707,"")</f>
        <v/>
      </c>
      <c r="V707" s="585">
        <f t="shared" si="32"/>
        <v>0</v>
      </c>
      <c r="W707" s="534"/>
      <c r="X707" s="534"/>
      <c r="Y707" s="534"/>
      <c r="Z707" s="534"/>
      <c r="AA707" s="534"/>
      <c r="AB707" s="534"/>
      <c r="AC707" s="659" t="str">
        <f>IFERROR(INDEX('3 - Land Summary'!$B$21:$B$120,(MATCH(AD707,'3 - Land Summary'!$C$21:$C$120,0))),"")</f>
        <v/>
      </c>
      <c r="AD707" s="629"/>
      <c r="AE707" s="586"/>
      <c r="AF707" s="587"/>
      <c r="AG707" s="586"/>
    </row>
    <row r="708" spans="2:33" ht="30" customHeight="1" x14ac:dyDescent="0.2">
      <c r="B708" s="668" t="str">
        <f>IFERROR(INDEX('3 - Land Summary'!$B$21:$B$120,(MATCH('4 - Species Breakdown'!$V708,'3 - Land Summary'!$C$21:$C$120,0))),"")</f>
        <v/>
      </c>
      <c r="C708" s="632"/>
      <c r="D708" s="579"/>
      <c r="E708" s="676" t="str">
        <f>IF(OR(COUNTIF('Look Up Data'!$D$149:$D$203,D708),COUNTIF('Look Up Data'!$D$149:$D$203,AE708)),"YES","NO")</f>
        <v>NO</v>
      </c>
      <c r="F708" s="580"/>
      <c r="G708" s="581"/>
      <c r="H708" s="669" t="str">
        <f>IFERROR(INDEX('3 - Land Summary'!$G$21:$G$120,(MATCH(C708,'3 - Land Summary'!$C$21:$C$120,0))),"")</f>
        <v/>
      </c>
      <c r="I708" s="669" t="str">
        <f>IFERROR(INDEX('3 - Land Summary'!$I$21:$I$120,(MATCH(C708,'3 - Land Summary'!$C$21:$C$120,0))),"")</f>
        <v/>
      </c>
      <c r="J708" s="669" t="str">
        <f t="shared" si="31"/>
        <v/>
      </c>
      <c r="K708" s="670" t="str">
        <f t="shared" si="33"/>
        <v/>
      </c>
      <c r="L708" s="579"/>
      <c r="M708" s="579"/>
      <c r="N708" s="632"/>
      <c r="O708" s="582" t="str">
        <f>IFERROR(VLOOKUP(D708,'Species List'!$D$10:$E$46,2,FALSE)*J708,"")</f>
        <v/>
      </c>
      <c r="P708" s="583" t="str">
        <f>IFERROR(VLOOKUP(D708,'Species List'!$D$51:$E$89,2,FALSE)*J708,"")</f>
        <v/>
      </c>
      <c r="Q708" s="583" t="str">
        <f>IFERROR(VLOOKUP(D708,'Species List'!$D$95:$E$102,2,FALSE)*J708,"")</f>
        <v/>
      </c>
      <c r="R708" s="583" t="str">
        <f>IFERROR(VLOOKUP(D708,'Species List'!$I$10:$J$11,2,FALSE)*J708,"")</f>
        <v/>
      </c>
      <c r="S708" s="584" t="str">
        <f>IFERROR(VLOOKUP(D708,'Species List'!$I$16:$J$61,2,FALSE)*J708,"")</f>
        <v/>
      </c>
      <c r="T708" s="584" t="str">
        <f>IFERROR(VLOOKUP(D708,'Species List'!$I$66:$J$66,2,FALSE)*J708,"")</f>
        <v/>
      </c>
      <c r="U708" s="584" t="str">
        <f>IFERROR(VLOOKUP(D708,'Species List'!$I$71:$J$82,2,FALSE)*J708,"")</f>
        <v/>
      </c>
      <c r="V708" s="585">
        <f t="shared" si="32"/>
        <v>0</v>
      </c>
      <c r="W708" s="534"/>
      <c r="X708" s="534"/>
      <c r="Y708" s="534"/>
      <c r="Z708" s="534"/>
      <c r="AA708" s="534"/>
      <c r="AB708" s="534"/>
      <c r="AC708" s="659" t="str">
        <f>IFERROR(INDEX('3 - Land Summary'!$B$21:$B$120,(MATCH(AD708,'3 - Land Summary'!$C$21:$C$120,0))),"")</f>
        <v/>
      </c>
      <c r="AD708" s="629"/>
      <c r="AE708" s="586"/>
      <c r="AF708" s="587"/>
      <c r="AG708" s="586"/>
    </row>
    <row r="709" spans="2:33" ht="30" customHeight="1" x14ac:dyDescent="0.2">
      <c r="B709" s="668" t="str">
        <f>IFERROR(INDEX('3 - Land Summary'!$B$21:$B$120,(MATCH('4 - Species Breakdown'!$V709,'3 - Land Summary'!$C$21:$C$120,0))),"")</f>
        <v/>
      </c>
      <c r="C709" s="632"/>
      <c r="D709" s="579"/>
      <c r="E709" s="676" t="str">
        <f>IF(OR(COUNTIF('Look Up Data'!$D$149:$D$203,D709),COUNTIF('Look Up Data'!$D$149:$D$203,AE709)),"YES","NO")</f>
        <v>NO</v>
      </c>
      <c r="F709" s="580"/>
      <c r="G709" s="581"/>
      <c r="H709" s="669" t="str">
        <f>IFERROR(INDEX('3 - Land Summary'!$G$21:$G$120,(MATCH(C709,'3 - Land Summary'!$C$21:$C$120,0))),"")</f>
        <v/>
      </c>
      <c r="I709" s="669" t="str">
        <f>IFERROR(INDEX('3 - Land Summary'!$I$21:$I$120,(MATCH(C709,'3 - Land Summary'!$C$21:$C$120,0))),"")</f>
        <v/>
      </c>
      <c r="J709" s="669" t="str">
        <f t="shared" si="31"/>
        <v/>
      </c>
      <c r="K709" s="670" t="str">
        <f t="shared" si="33"/>
        <v/>
      </c>
      <c r="L709" s="579"/>
      <c r="M709" s="579"/>
      <c r="N709" s="632"/>
      <c r="O709" s="582" t="str">
        <f>IFERROR(VLOOKUP(D709,'Species List'!$D$10:$E$46,2,FALSE)*J709,"")</f>
        <v/>
      </c>
      <c r="P709" s="583" t="str">
        <f>IFERROR(VLOOKUP(D709,'Species List'!$D$51:$E$89,2,FALSE)*J709,"")</f>
        <v/>
      </c>
      <c r="Q709" s="583" t="str">
        <f>IFERROR(VLOOKUP(D709,'Species List'!$D$95:$E$102,2,FALSE)*J709,"")</f>
        <v/>
      </c>
      <c r="R709" s="583" t="str">
        <f>IFERROR(VLOOKUP(D709,'Species List'!$I$10:$J$11,2,FALSE)*J709,"")</f>
        <v/>
      </c>
      <c r="S709" s="584" t="str">
        <f>IFERROR(VLOOKUP(D709,'Species List'!$I$16:$J$61,2,FALSE)*J709,"")</f>
        <v/>
      </c>
      <c r="T709" s="584" t="str">
        <f>IFERROR(VLOOKUP(D709,'Species List'!$I$66:$J$66,2,FALSE)*J709,"")</f>
        <v/>
      </c>
      <c r="U709" s="584" t="str">
        <f>IFERROR(VLOOKUP(D709,'Species List'!$I$71:$J$82,2,FALSE)*J709,"")</f>
        <v/>
      </c>
      <c r="V709" s="585">
        <f t="shared" si="32"/>
        <v>0</v>
      </c>
      <c r="W709" s="534"/>
      <c r="X709" s="534"/>
      <c r="Y709" s="534"/>
      <c r="Z709" s="534"/>
      <c r="AA709" s="534"/>
      <c r="AB709" s="534"/>
      <c r="AC709" s="659" t="str">
        <f>IFERROR(INDEX('3 - Land Summary'!$B$21:$B$120,(MATCH(AD709,'3 - Land Summary'!$C$21:$C$120,0))),"")</f>
        <v/>
      </c>
      <c r="AD709" s="629"/>
      <c r="AE709" s="586"/>
      <c r="AF709" s="587"/>
      <c r="AG709" s="586"/>
    </row>
    <row r="710" spans="2:33" ht="30" customHeight="1" x14ac:dyDescent="0.2">
      <c r="B710" s="668" t="str">
        <f>IFERROR(INDEX('3 - Land Summary'!$B$21:$B$120,(MATCH('4 - Species Breakdown'!$V710,'3 - Land Summary'!$C$21:$C$120,0))),"")</f>
        <v/>
      </c>
      <c r="C710" s="632"/>
      <c r="D710" s="579"/>
      <c r="E710" s="676" t="str">
        <f>IF(OR(COUNTIF('Look Up Data'!$D$149:$D$203,D710),COUNTIF('Look Up Data'!$D$149:$D$203,AE710)),"YES","NO")</f>
        <v>NO</v>
      </c>
      <c r="F710" s="580"/>
      <c r="G710" s="581"/>
      <c r="H710" s="669" t="str">
        <f>IFERROR(INDEX('3 - Land Summary'!$G$21:$G$120,(MATCH(C710,'3 - Land Summary'!$C$21:$C$120,0))),"")</f>
        <v/>
      </c>
      <c r="I710" s="669" t="str">
        <f>IFERROR(INDEX('3 - Land Summary'!$I$21:$I$120,(MATCH(C710,'3 - Land Summary'!$C$21:$C$120,0))),"")</f>
        <v/>
      </c>
      <c r="J710" s="669" t="str">
        <f t="shared" si="31"/>
        <v/>
      </c>
      <c r="K710" s="670" t="str">
        <f t="shared" si="33"/>
        <v/>
      </c>
      <c r="L710" s="579"/>
      <c r="M710" s="579"/>
      <c r="N710" s="632"/>
      <c r="O710" s="582" t="str">
        <f>IFERROR(VLOOKUP(D710,'Species List'!$D$10:$E$46,2,FALSE)*J710,"")</f>
        <v/>
      </c>
      <c r="P710" s="583" t="str">
        <f>IFERROR(VLOOKUP(D710,'Species List'!$D$51:$E$89,2,FALSE)*J710,"")</f>
        <v/>
      </c>
      <c r="Q710" s="583" t="str">
        <f>IFERROR(VLOOKUP(D710,'Species List'!$D$95:$E$102,2,FALSE)*J710,"")</f>
        <v/>
      </c>
      <c r="R710" s="583" t="str">
        <f>IFERROR(VLOOKUP(D710,'Species List'!$I$10:$J$11,2,FALSE)*J710,"")</f>
        <v/>
      </c>
      <c r="S710" s="584" t="str">
        <f>IFERROR(VLOOKUP(D710,'Species List'!$I$16:$J$61,2,FALSE)*J710,"")</f>
        <v/>
      </c>
      <c r="T710" s="584" t="str">
        <f>IFERROR(VLOOKUP(D710,'Species List'!$I$66:$J$66,2,FALSE)*J710,"")</f>
        <v/>
      </c>
      <c r="U710" s="584" t="str">
        <f>IFERROR(VLOOKUP(D710,'Species List'!$I$71:$J$82,2,FALSE)*J710,"")</f>
        <v/>
      </c>
      <c r="V710" s="585">
        <f t="shared" si="32"/>
        <v>0</v>
      </c>
      <c r="W710" s="534"/>
      <c r="X710" s="534"/>
      <c r="Y710" s="534"/>
      <c r="Z710" s="534"/>
      <c r="AA710" s="534"/>
      <c r="AB710" s="534"/>
      <c r="AC710" s="659" t="str">
        <f>IFERROR(INDEX('3 - Land Summary'!$B$21:$B$120,(MATCH(AD710,'3 - Land Summary'!$C$21:$C$120,0))),"")</f>
        <v/>
      </c>
      <c r="AD710" s="629"/>
      <c r="AE710" s="586"/>
      <c r="AF710" s="587"/>
      <c r="AG710" s="586"/>
    </row>
    <row r="711" spans="2:33" ht="30" customHeight="1" x14ac:dyDescent="0.2">
      <c r="B711" s="668" t="str">
        <f>IFERROR(INDEX('3 - Land Summary'!$B$21:$B$120,(MATCH('4 - Species Breakdown'!$V711,'3 - Land Summary'!$C$21:$C$120,0))),"")</f>
        <v/>
      </c>
      <c r="C711" s="632"/>
      <c r="D711" s="579"/>
      <c r="E711" s="676" t="str">
        <f>IF(OR(COUNTIF('Look Up Data'!$D$149:$D$203,D711),COUNTIF('Look Up Data'!$D$149:$D$203,AE711)),"YES","NO")</f>
        <v>NO</v>
      </c>
      <c r="F711" s="580"/>
      <c r="G711" s="581"/>
      <c r="H711" s="669" t="str">
        <f>IFERROR(INDEX('3 - Land Summary'!$G$21:$G$120,(MATCH(C711,'3 - Land Summary'!$C$21:$C$120,0))),"")</f>
        <v/>
      </c>
      <c r="I711" s="669" t="str">
        <f>IFERROR(INDEX('3 - Land Summary'!$I$21:$I$120,(MATCH(C711,'3 - Land Summary'!$C$21:$C$120,0))),"")</f>
        <v/>
      </c>
      <c r="J711" s="669" t="str">
        <f t="shared" si="31"/>
        <v/>
      </c>
      <c r="K711" s="670" t="str">
        <f t="shared" si="33"/>
        <v/>
      </c>
      <c r="L711" s="579"/>
      <c r="M711" s="579"/>
      <c r="N711" s="632"/>
      <c r="O711" s="582" t="str">
        <f>IFERROR(VLOOKUP(D711,'Species List'!$D$10:$E$46,2,FALSE)*J711,"")</f>
        <v/>
      </c>
      <c r="P711" s="583" t="str">
        <f>IFERROR(VLOOKUP(D711,'Species List'!$D$51:$E$89,2,FALSE)*J711,"")</f>
        <v/>
      </c>
      <c r="Q711" s="583" t="str">
        <f>IFERROR(VLOOKUP(D711,'Species List'!$D$95:$E$102,2,FALSE)*J711,"")</f>
        <v/>
      </c>
      <c r="R711" s="583" t="str">
        <f>IFERROR(VLOOKUP(D711,'Species List'!$I$10:$J$11,2,FALSE)*J711,"")</f>
        <v/>
      </c>
      <c r="S711" s="584" t="str">
        <f>IFERROR(VLOOKUP(D711,'Species List'!$I$16:$J$61,2,FALSE)*J711,"")</f>
        <v/>
      </c>
      <c r="T711" s="584" t="str">
        <f>IFERROR(VLOOKUP(D711,'Species List'!$I$66:$J$66,2,FALSE)*J711,"")</f>
        <v/>
      </c>
      <c r="U711" s="584" t="str">
        <f>IFERROR(VLOOKUP(D711,'Species List'!$I$71:$J$82,2,FALSE)*J711,"")</f>
        <v/>
      </c>
      <c r="V711" s="585">
        <f t="shared" si="32"/>
        <v>0</v>
      </c>
      <c r="W711" s="534"/>
      <c r="X711" s="534"/>
      <c r="Y711" s="534"/>
      <c r="Z711" s="534"/>
      <c r="AA711" s="534"/>
      <c r="AB711" s="534"/>
      <c r="AC711" s="659" t="str">
        <f>IFERROR(INDEX('3 - Land Summary'!$B$21:$B$120,(MATCH(AD711,'3 - Land Summary'!$C$21:$C$120,0))),"")</f>
        <v/>
      </c>
      <c r="AD711" s="629"/>
      <c r="AE711" s="586"/>
      <c r="AF711" s="587"/>
      <c r="AG711" s="586"/>
    </row>
    <row r="712" spans="2:33" ht="30" customHeight="1" x14ac:dyDescent="0.2">
      <c r="B712" s="668" t="str">
        <f>IFERROR(INDEX('3 - Land Summary'!$B$21:$B$120,(MATCH('4 - Species Breakdown'!$V712,'3 - Land Summary'!$C$21:$C$120,0))),"")</f>
        <v/>
      </c>
      <c r="C712" s="632"/>
      <c r="D712" s="579"/>
      <c r="E712" s="676" t="str">
        <f>IF(OR(COUNTIF('Look Up Data'!$D$149:$D$203,D712),COUNTIF('Look Up Data'!$D$149:$D$203,AE712)),"YES","NO")</f>
        <v>NO</v>
      </c>
      <c r="F712" s="580"/>
      <c r="G712" s="581"/>
      <c r="H712" s="669" t="str">
        <f>IFERROR(INDEX('3 - Land Summary'!$G$21:$G$120,(MATCH(C712,'3 - Land Summary'!$C$21:$C$120,0))),"")</f>
        <v/>
      </c>
      <c r="I712" s="669" t="str">
        <f>IFERROR(INDEX('3 - Land Summary'!$I$21:$I$120,(MATCH(C712,'3 - Land Summary'!$C$21:$C$120,0))),"")</f>
        <v/>
      </c>
      <c r="J712" s="669" t="str">
        <f t="shared" si="31"/>
        <v/>
      </c>
      <c r="K712" s="670" t="str">
        <f t="shared" si="33"/>
        <v/>
      </c>
      <c r="L712" s="579"/>
      <c r="M712" s="579"/>
      <c r="N712" s="632"/>
      <c r="O712" s="582" t="str">
        <f>IFERROR(VLOOKUP(D712,'Species List'!$D$10:$E$46,2,FALSE)*J712,"")</f>
        <v/>
      </c>
      <c r="P712" s="583" t="str">
        <f>IFERROR(VLOOKUP(D712,'Species List'!$D$51:$E$89,2,FALSE)*J712,"")</f>
        <v/>
      </c>
      <c r="Q712" s="583" t="str">
        <f>IFERROR(VLOOKUP(D712,'Species List'!$D$95:$E$102,2,FALSE)*J712,"")</f>
        <v/>
      </c>
      <c r="R712" s="583" t="str">
        <f>IFERROR(VLOOKUP(D712,'Species List'!$I$10:$J$11,2,FALSE)*J712,"")</f>
        <v/>
      </c>
      <c r="S712" s="584" t="str">
        <f>IFERROR(VLOOKUP(D712,'Species List'!$I$16:$J$61,2,FALSE)*J712,"")</f>
        <v/>
      </c>
      <c r="T712" s="584" t="str">
        <f>IFERROR(VLOOKUP(D712,'Species List'!$I$66:$J$66,2,FALSE)*J712,"")</f>
        <v/>
      </c>
      <c r="U712" s="584" t="str">
        <f>IFERROR(VLOOKUP(D712,'Species List'!$I$71:$J$82,2,FALSE)*J712,"")</f>
        <v/>
      </c>
      <c r="V712" s="585">
        <f t="shared" si="32"/>
        <v>0</v>
      </c>
      <c r="W712" s="534"/>
      <c r="X712" s="534"/>
      <c r="Y712" s="534"/>
      <c r="Z712" s="534"/>
      <c r="AA712" s="534"/>
      <c r="AB712" s="534"/>
      <c r="AC712" s="659" t="str">
        <f>IFERROR(INDEX('3 - Land Summary'!$B$21:$B$120,(MATCH(AD712,'3 - Land Summary'!$C$21:$C$120,0))),"")</f>
        <v/>
      </c>
      <c r="AD712" s="629"/>
      <c r="AE712" s="586"/>
      <c r="AF712" s="587"/>
      <c r="AG712" s="586"/>
    </row>
    <row r="713" spans="2:33" ht="30" customHeight="1" x14ac:dyDescent="0.2">
      <c r="B713" s="668" t="str">
        <f>IFERROR(INDEX('3 - Land Summary'!$B$21:$B$120,(MATCH('4 - Species Breakdown'!$V713,'3 - Land Summary'!$C$21:$C$120,0))),"")</f>
        <v/>
      </c>
      <c r="C713" s="632"/>
      <c r="D713" s="579"/>
      <c r="E713" s="676" t="str">
        <f>IF(OR(COUNTIF('Look Up Data'!$D$149:$D$203,D713),COUNTIF('Look Up Data'!$D$149:$D$203,AE713)),"YES","NO")</f>
        <v>NO</v>
      </c>
      <c r="F713" s="580"/>
      <c r="G713" s="581"/>
      <c r="H713" s="669" t="str">
        <f>IFERROR(INDEX('3 - Land Summary'!$G$21:$G$120,(MATCH(C713,'3 - Land Summary'!$C$21:$C$120,0))),"")</f>
        <v/>
      </c>
      <c r="I713" s="669" t="str">
        <f>IFERROR(INDEX('3 - Land Summary'!$I$21:$I$120,(MATCH(C713,'3 - Land Summary'!$C$21:$C$120,0))),"")</f>
        <v/>
      </c>
      <c r="J713" s="669" t="str">
        <f t="shared" si="31"/>
        <v/>
      </c>
      <c r="K713" s="670" t="str">
        <f t="shared" si="33"/>
        <v/>
      </c>
      <c r="L713" s="579"/>
      <c r="M713" s="579"/>
      <c r="N713" s="632"/>
      <c r="O713" s="582" t="str">
        <f>IFERROR(VLOOKUP(D713,'Species List'!$D$10:$E$46,2,FALSE)*J713,"")</f>
        <v/>
      </c>
      <c r="P713" s="583" t="str">
        <f>IFERROR(VLOOKUP(D713,'Species List'!$D$51:$E$89,2,FALSE)*J713,"")</f>
        <v/>
      </c>
      <c r="Q713" s="583" t="str">
        <f>IFERROR(VLOOKUP(D713,'Species List'!$D$95:$E$102,2,FALSE)*J713,"")</f>
        <v/>
      </c>
      <c r="R713" s="583" t="str">
        <f>IFERROR(VLOOKUP(D713,'Species List'!$I$10:$J$11,2,FALSE)*J713,"")</f>
        <v/>
      </c>
      <c r="S713" s="584" t="str">
        <f>IFERROR(VLOOKUP(D713,'Species List'!$I$16:$J$61,2,FALSE)*J713,"")</f>
        <v/>
      </c>
      <c r="T713" s="584" t="str">
        <f>IFERROR(VLOOKUP(D713,'Species List'!$I$66:$J$66,2,FALSE)*J713,"")</f>
        <v/>
      </c>
      <c r="U713" s="584" t="str">
        <f>IFERROR(VLOOKUP(D713,'Species List'!$I$71:$J$82,2,FALSE)*J713,"")</f>
        <v/>
      </c>
      <c r="V713" s="585">
        <f t="shared" si="32"/>
        <v>0</v>
      </c>
      <c r="W713" s="534"/>
      <c r="X713" s="534"/>
      <c r="Y713" s="534"/>
      <c r="Z713" s="534"/>
      <c r="AA713" s="534"/>
      <c r="AB713" s="534"/>
      <c r="AC713" s="659" t="str">
        <f>IFERROR(INDEX('3 - Land Summary'!$B$21:$B$120,(MATCH(AD713,'3 - Land Summary'!$C$21:$C$120,0))),"")</f>
        <v/>
      </c>
      <c r="AD713" s="629"/>
      <c r="AE713" s="586"/>
      <c r="AF713" s="587"/>
      <c r="AG713" s="586"/>
    </row>
    <row r="714" spans="2:33" ht="30" customHeight="1" x14ac:dyDescent="0.2">
      <c r="B714" s="668" t="str">
        <f>IFERROR(INDEX('3 - Land Summary'!$B$21:$B$120,(MATCH('4 - Species Breakdown'!$V714,'3 - Land Summary'!$C$21:$C$120,0))),"")</f>
        <v/>
      </c>
      <c r="C714" s="632"/>
      <c r="D714" s="579"/>
      <c r="E714" s="676" t="str">
        <f>IF(OR(COUNTIF('Look Up Data'!$D$149:$D$203,D714),COUNTIF('Look Up Data'!$D$149:$D$203,AE714)),"YES","NO")</f>
        <v>NO</v>
      </c>
      <c r="F714" s="580"/>
      <c r="G714" s="581"/>
      <c r="H714" s="669" t="str">
        <f>IFERROR(INDEX('3 - Land Summary'!$G$21:$G$120,(MATCH(C714,'3 - Land Summary'!$C$21:$C$120,0))),"")</f>
        <v/>
      </c>
      <c r="I714" s="669" t="str">
        <f>IFERROR(INDEX('3 - Land Summary'!$I$21:$I$120,(MATCH(C714,'3 - Land Summary'!$C$21:$C$120,0))),"")</f>
        <v/>
      </c>
      <c r="J714" s="669" t="str">
        <f t="shared" si="31"/>
        <v/>
      </c>
      <c r="K714" s="670" t="str">
        <f t="shared" si="33"/>
        <v/>
      </c>
      <c r="L714" s="579"/>
      <c r="M714" s="579"/>
      <c r="N714" s="632"/>
      <c r="O714" s="582" t="str">
        <f>IFERROR(VLOOKUP(D714,'Species List'!$D$10:$E$46,2,FALSE)*J714,"")</f>
        <v/>
      </c>
      <c r="P714" s="583" t="str">
        <f>IFERROR(VLOOKUP(D714,'Species List'!$D$51:$E$89,2,FALSE)*J714,"")</f>
        <v/>
      </c>
      <c r="Q714" s="583" t="str">
        <f>IFERROR(VLOOKUP(D714,'Species List'!$D$95:$E$102,2,FALSE)*J714,"")</f>
        <v/>
      </c>
      <c r="R714" s="583" t="str">
        <f>IFERROR(VLOOKUP(D714,'Species List'!$I$10:$J$11,2,FALSE)*J714,"")</f>
        <v/>
      </c>
      <c r="S714" s="584" t="str">
        <f>IFERROR(VLOOKUP(D714,'Species List'!$I$16:$J$61,2,FALSE)*J714,"")</f>
        <v/>
      </c>
      <c r="T714" s="584" t="str">
        <f>IFERROR(VLOOKUP(D714,'Species List'!$I$66:$J$66,2,FALSE)*J714,"")</f>
        <v/>
      </c>
      <c r="U714" s="584" t="str">
        <f>IFERROR(VLOOKUP(D714,'Species List'!$I$71:$J$82,2,FALSE)*J714,"")</f>
        <v/>
      </c>
      <c r="V714" s="585">
        <f t="shared" si="32"/>
        <v>0</v>
      </c>
      <c r="W714" s="534"/>
      <c r="X714" s="534"/>
      <c r="Y714" s="534"/>
      <c r="Z714" s="534"/>
      <c r="AA714" s="534"/>
      <c r="AB714" s="534"/>
      <c r="AC714" s="659" t="str">
        <f>IFERROR(INDEX('3 - Land Summary'!$B$21:$B$120,(MATCH(AD714,'3 - Land Summary'!$C$21:$C$120,0))),"")</f>
        <v/>
      </c>
      <c r="AD714" s="629"/>
      <c r="AE714" s="586"/>
      <c r="AF714" s="587"/>
      <c r="AG714" s="586"/>
    </row>
    <row r="715" spans="2:33" ht="30" customHeight="1" x14ac:dyDescent="0.2">
      <c r="B715" s="668" t="str">
        <f>IFERROR(INDEX('3 - Land Summary'!$B$21:$B$120,(MATCH('4 - Species Breakdown'!$V715,'3 - Land Summary'!$C$21:$C$120,0))),"")</f>
        <v/>
      </c>
      <c r="C715" s="632"/>
      <c r="D715" s="579"/>
      <c r="E715" s="676" t="str">
        <f>IF(OR(COUNTIF('Look Up Data'!$D$149:$D$203,D715),COUNTIF('Look Up Data'!$D$149:$D$203,AE715)),"YES","NO")</f>
        <v>NO</v>
      </c>
      <c r="F715" s="580"/>
      <c r="G715" s="581"/>
      <c r="H715" s="669" t="str">
        <f>IFERROR(INDEX('3 - Land Summary'!$G$21:$G$120,(MATCH(C715,'3 - Land Summary'!$C$21:$C$120,0))),"")</f>
        <v/>
      </c>
      <c r="I715" s="669" t="str">
        <f>IFERROR(INDEX('3 - Land Summary'!$I$21:$I$120,(MATCH(C715,'3 - Land Summary'!$C$21:$C$120,0))),"")</f>
        <v/>
      </c>
      <c r="J715" s="669" t="str">
        <f t="shared" si="31"/>
        <v/>
      </c>
      <c r="K715" s="670" t="str">
        <f t="shared" si="33"/>
        <v/>
      </c>
      <c r="L715" s="579"/>
      <c r="M715" s="579"/>
      <c r="N715" s="632"/>
      <c r="O715" s="582" t="str">
        <f>IFERROR(VLOOKUP(D715,'Species List'!$D$10:$E$46,2,FALSE)*J715,"")</f>
        <v/>
      </c>
      <c r="P715" s="583" t="str">
        <f>IFERROR(VLOOKUP(D715,'Species List'!$D$51:$E$89,2,FALSE)*J715,"")</f>
        <v/>
      </c>
      <c r="Q715" s="583" t="str">
        <f>IFERROR(VLOOKUP(D715,'Species List'!$D$95:$E$102,2,FALSE)*J715,"")</f>
        <v/>
      </c>
      <c r="R715" s="583" t="str">
        <f>IFERROR(VLOOKUP(D715,'Species List'!$I$10:$J$11,2,FALSE)*J715,"")</f>
        <v/>
      </c>
      <c r="S715" s="584" t="str">
        <f>IFERROR(VLOOKUP(D715,'Species List'!$I$16:$J$61,2,FALSE)*J715,"")</f>
        <v/>
      </c>
      <c r="T715" s="584" t="str">
        <f>IFERROR(VLOOKUP(D715,'Species List'!$I$66:$J$66,2,FALSE)*J715,"")</f>
        <v/>
      </c>
      <c r="U715" s="584" t="str">
        <f>IFERROR(VLOOKUP(D715,'Species List'!$I$71:$J$82,2,FALSE)*J715,"")</f>
        <v/>
      </c>
      <c r="V715" s="585">
        <f t="shared" si="32"/>
        <v>0</v>
      </c>
      <c r="W715" s="534"/>
      <c r="X715" s="534"/>
      <c r="Y715" s="534"/>
      <c r="Z715" s="534"/>
      <c r="AA715" s="534"/>
      <c r="AB715" s="534"/>
      <c r="AC715" s="659" t="str">
        <f>IFERROR(INDEX('3 - Land Summary'!$B$21:$B$120,(MATCH(AD715,'3 - Land Summary'!$C$21:$C$120,0))),"")</f>
        <v/>
      </c>
      <c r="AD715" s="629"/>
      <c r="AE715" s="586"/>
      <c r="AF715" s="587"/>
      <c r="AG715" s="586"/>
    </row>
    <row r="716" spans="2:33" ht="30" customHeight="1" x14ac:dyDescent="0.2">
      <c r="B716" s="668" t="str">
        <f>IFERROR(INDEX('3 - Land Summary'!$B$21:$B$120,(MATCH('4 - Species Breakdown'!$V716,'3 - Land Summary'!$C$21:$C$120,0))),"")</f>
        <v/>
      </c>
      <c r="C716" s="632"/>
      <c r="D716" s="579"/>
      <c r="E716" s="676" t="str">
        <f>IF(OR(COUNTIF('Look Up Data'!$D$149:$D$203,D716),COUNTIF('Look Up Data'!$D$149:$D$203,AE716)),"YES","NO")</f>
        <v>NO</v>
      </c>
      <c r="F716" s="580"/>
      <c r="G716" s="581"/>
      <c r="H716" s="669" t="str">
        <f>IFERROR(INDEX('3 - Land Summary'!$G$21:$G$120,(MATCH(C716,'3 - Land Summary'!$C$21:$C$120,0))),"")</f>
        <v/>
      </c>
      <c r="I716" s="669" t="str">
        <f>IFERROR(INDEX('3 - Land Summary'!$I$21:$I$120,(MATCH(C716,'3 - Land Summary'!$C$21:$C$120,0))),"")</f>
        <v/>
      </c>
      <c r="J716" s="669" t="str">
        <f t="shared" si="31"/>
        <v/>
      </c>
      <c r="K716" s="670" t="str">
        <f t="shared" si="33"/>
        <v/>
      </c>
      <c r="L716" s="579"/>
      <c r="M716" s="579"/>
      <c r="N716" s="632"/>
      <c r="O716" s="582" t="str">
        <f>IFERROR(VLOOKUP(D716,'Species List'!$D$10:$E$46,2,FALSE)*J716,"")</f>
        <v/>
      </c>
      <c r="P716" s="583" t="str">
        <f>IFERROR(VLOOKUP(D716,'Species List'!$D$51:$E$89,2,FALSE)*J716,"")</f>
        <v/>
      </c>
      <c r="Q716" s="583" t="str">
        <f>IFERROR(VLOOKUP(D716,'Species List'!$D$95:$E$102,2,FALSE)*J716,"")</f>
        <v/>
      </c>
      <c r="R716" s="583" t="str">
        <f>IFERROR(VLOOKUP(D716,'Species List'!$I$10:$J$11,2,FALSE)*J716,"")</f>
        <v/>
      </c>
      <c r="S716" s="584" t="str">
        <f>IFERROR(VLOOKUP(D716,'Species List'!$I$16:$J$61,2,FALSE)*J716,"")</f>
        <v/>
      </c>
      <c r="T716" s="584" t="str">
        <f>IFERROR(VLOOKUP(D716,'Species List'!$I$66:$J$66,2,FALSE)*J716,"")</f>
        <v/>
      </c>
      <c r="U716" s="584" t="str">
        <f>IFERROR(VLOOKUP(D716,'Species List'!$I$71:$J$82,2,FALSE)*J716,"")</f>
        <v/>
      </c>
      <c r="V716" s="585">
        <f t="shared" si="32"/>
        <v>0</v>
      </c>
      <c r="W716" s="534"/>
      <c r="X716" s="534"/>
      <c r="Y716" s="534"/>
      <c r="Z716" s="534"/>
      <c r="AA716" s="534"/>
      <c r="AB716" s="534"/>
      <c r="AC716" s="659" t="str">
        <f>IFERROR(INDEX('3 - Land Summary'!$B$21:$B$120,(MATCH(AD716,'3 - Land Summary'!$C$21:$C$120,0))),"")</f>
        <v/>
      </c>
      <c r="AD716" s="629"/>
      <c r="AE716" s="586"/>
      <c r="AF716" s="587"/>
      <c r="AG716" s="586"/>
    </row>
    <row r="717" spans="2:33" ht="30" customHeight="1" x14ac:dyDescent="0.2">
      <c r="B717" s="668" t="str">
        <f>IFERROR(INDEX('3 - Land Summary'!$B$21:$B$120,(MATCH('4 - Species Breakdown'!$V717,'3 - Land Summary'!$C$21:$C$120,0))),"")</f>
        <v/>
      </c>
      <c r="C717" s="632"/>
      <c r="D717" s="579"/>
      <c r="E717" s="676" t="str">
        <f>IF(OR(COUNTIF('Look Up Data'!$D$149:$D$203,D717),COUNTIF('Look Up Data'!$D$149:$D$203,AE717)),"YES","NO")</f>
        <v>NO</v>
      </c>
      <c r="F717" s="580"/>
      <c r="G717" s="581"/>
      <c r="H717" s="669" t="str">
        <f>IFERROR(INDEX('3 - Land Summary'!$G$21:$G$120,(MATCH(C717,'3 - Land Summary'!$C$21:$C$120,0))),"")</f>
        <v/>
      </c>
      <c r="I717" s="669" t="str">
        <f>IFERROR(INDEX('3 - Land Summary'!$I$21:$I$120,(MATCH(C717,'3 - Land Summary'!$C$21:$C$120,0))),"")</f>
        <v/>
      </c>
      <c r="J717" s="669" t="str">
        <f t="shared" si="31"/>
        <v/>
      </c>
      <c r="K717" s="670" t="str">
        <f t="shared" si="33"/>
        <v/>
      </c>
      <c r="L717" s="579"/>
      <c r="M717" s="579"/>
      <c r="N717" s="632"/>
      <c r="O717" s="582" t="str">
        <f>IFERROR(VLOOKUP(D717,'Species List'!$D$10:$E$46,2,FALSE)*J717,"")</f>
        <v/>
      </c>
      <c r="P717" s="583" t="str">
        <f>IFERROR(VLOOKUP(D717,'Species List'!$D$51:$E$89,2,FALSE)*J717,"")</f>
        <v/>
      </c>
      <c r="Q717" s="583" t="str">
        <f>IFERROR(VLOOKUP(D717,'Species List'!$D$95:$E$102,2,FALSE)*J717,"")</f>
        <v/>
      </c>
      <c r="R717" s="583" t="str">
        <f>IFERROR(VLOOKUP(D717,'Species List'!$I$10:$J$11,2,FALSE)*J717,"")</f>
        <v/>
      </c>
      <c r="S717" s="584" t="str">
        <f>IFERROR(VLOOKUP(D717,'Species List'!$I$16:$J$61,2,FALSE)*J717,"")</f>
        <v/>
      </c>
      <c r="T717" s="584" t="str">
        <f>IFERROR(VLOOKUP(D717,'Species List'!$I$66:$J$66,2,FALSE)*J717,"")</f>
        <v/>
      </c>
      <c r="U717" s="584" t="str">
        <f>IFERROR(VLOOKUP(D717,'Species List'!$I$71:$J$82,2,FALSE)*J717,"")</f>
        <v/>
      </c>
      <c r="V717" s="585">
        <f t="shared" si="32"/>
        <v>0</v>
      </c>
      <c r="W717" s="534"/>
      <c r="X717" s="534"/>
      <c r="Y717" s="534"/>
      <c r="Z717" s="534"/>
      <c r="AA717" s="534"/>
      <c r="AB717" s="534"/>
      <c r="AC717" s="659" t="str">
        <f>IFERROR(INDEX('3 - Land Summary'!$B$21:$B$120,(MATCH(AD717,'3 - Land Summary'!$C$21:$C$120,0))),"")</f>
        <v/>
      </c>
      <c r="AD717" s="629"/>
      <c r="AE717" s="586"/>
      <c r="AF717" s="587"/>
      <c r="AG717" s="586"/>
    </row>
    <row r="718" spans="2:33" ht="30" customHeight="1" x14ac:dyDescent="0.2">
      <c r="B718" s="668" t="str">
        <f>IFERROR(INDEX('3 - Land Summary'!$B$21:$B$120,(MATCH('4 - Species Breakdown'!$V718,'3 - Land Summary'!$C$21:$C$120,0))),"")</f>
        <v/>
      </c>
      <c r="C718" s="632"/>
      <c r="D718" s="579"/>
      <c r="E718" s="676" t="str">
        <f>IF(OR(COUNTIF('Look Up Data'!$D$149:$D$203,D718),COUNTIF('Look Up Data'!$D$149:$D$203,AE718)),"YES","NO")</f>
        <v>NO</v>
      </c>
      <c r="F718" s="580"/>
      <c r="G718" s="581"/>
      <c r="H718" s="669" t="str">
        <f>IFERROR(INDEX('3 - Land Summary'!$G$21:$G$120,(MATCH(C718,'3 - Land Summary'!$C$21:$C$120,0))),"")</f>
        <v/>
      </c>
      <c r="I718" s="669" t="str">
        <f>IFERROR(INDEX('3 - Land Summary'!$I$21:$I$120,(MATCH(C718,'3 - Land Summary'!$C$21:$C$120,0))),"")</f>
        <v/>
      </c>
      <c r="J718" s="669" t="str">
        <f t="shared" si="31"/>
        <v/>
      </c>
      <c r="K718" s="670" t="str">
        <f t="shared" si="33"/>
        <v/>
      </c>
      <c r="L718" s="579"/>
      <c r="M718" s="579"/>
      <c r="N718" s="632"/>
      <c r="O718" s="582" t="str">
        <f>IFERROR(VLOOKUP(D718,'Species List'!$D$10:$E$46,2,FALSE)*J718,"")</f>
        <v/>
      </c>
      <c r="P718" s="583" t="str">
        <f>IFERROR(VLOOKUP(D718,'Species List'!$D$51:$E$89,2,FALSE)*J718,"")</f>
        <v/>
      </c>
      <c r="Q718" s="583" t="str">
        <f>IFERROR(VLOOKUP(D718,'Species List'!$D$95:$E$102,2,FALSE)*J718,"")</f>
        <v/>
      </c>
      <c r="R718" s="583" t="str">
        <f>IFERROR(VLOOKUP(D718,'Species List'!$I$10:$J$11,2,FALSE)*J718,"")</f>
        <v/>
      </c>
      <c r="S718" s="584" t="str">
        <f>IFERROR(VLOOKUP(D718,'Species List'!$I$16:$J$61,2,FALSE)*J718,"")</f>
        <v/>
      </c>
      <c r="T718" s="584" t="str">
        <f>IFERROR(VLOOKUP(D718,'Species List'!$I$66:$J$66,2,FALSE)*J718,"")</f>
        <v/>
      </c>
      <c r="U718" s="584" t="str">
        <f>IFERROR(VLOOKUP(D718,'Species List'!$I$71:$J$82,2,FALSE)*J718,"")</f>
        <v/>
      </c>
      <c r="V718" s="585">
        <f t="shared" si="32"/>
        <v>0</v>
      </c>
      <c r="W718" s="534"/>
      <c r="X718" s="534"/>
      <c r="Y718" s="534"/>
      <c r="Z718" s="534"/>
      <c r="AA718" s="534"/>
      <c r="AB718" s="534"/>
      <c r="AC718" s="659" t="str">
        <f>IFERROR(INDEX('3 - Land Summary'!$B$21:$B$120,(MATCH(AD718,'3 - Land Summary'!$C$21:$C$120,0))),"")</f>
        <v/>
      </c>
      <c r="AD718" s="629"/>
      <c r="AE718" s="586"/>
      <c r="AF718" s="587"/>
      <c r="AG718" s="586"/>
    </row>
    <row r="719" spans="2:33" ht="30" customHeight="1" x14ac:dyDescent="0.2">
      <c r="B719" s="668" t="str">
        <f>IFERROR(INDEX('3 - Land Summary'!$B$21:$B$120,(MATCH('4 - Species Breakdown'!$V719,'3 - Land Summary'!$C$21:$C$120,0))),"")</f>
        <v/>
      </c>
      <c r="C719" s="632"/>
      <c r="D719" s="579"/>
      <c r="E719" s="676" t="str">
        <f>IF(OR(COUNTIF('Look Up Data'!$D$149:$D$203,D719),COUNTIF('Look Up Data'!$D$149:$D$203,AE719)),"YES","NO")</f>
        <v>NO</v>
      </c>
      <c r="F719" s="580"/>
      <c r="G719" s="581"/>
      <c r="H719" s="669" t="str">
        <f>IFERROR(INDEX('3 - Land Summary'!$G$21:$G$120,(MATCH(C719,'3 - Land Summary'!$C$21:$C$120,0))),"")</f>
        <v/>
      </c>
      <c r="I719" s="669" t="str">
        <f>IFERROR(INDEX('3 - Land Summary'!$I$21:$I$120,(MATCH(C719,'3 - Land Summary'!$C$21:$C$120,0))),"")</f>
        <v/>
      </c>
      <c r="J719" s="669" t="str">
        <f t="shared" si="31"/>
        <v/>
      </c>
      <c r="K719" s="670" t="str">
        <f t="shared" si="33"/>
        <v/>
      </c>
      <c r="L719" s="579"/>
      <c r="M719" s="579"/>
      <c r="N719" s="632"/>
      <c r="O719" s="582" t="str">
        <f>IFERROR(VLOOKUP(D719,'Species List'!$D$10:$E$46,2,FALSE)*J719,"")</f>
        <v/>
      </c>
      <c r="P719" s="583" t="str">
        <f>IFERROR(VLOOKUP(D719,'Species List'!$D$51:$E$89,2,FALSE)*J719,"")</f>
        <v/>
      </c>
      <c r="Q719" s="583" t="str">
        <f>IFERROR(VLOOKUP(D719,'Species List'!$D$95:$E$102,2,FALSE)*J719,"")</f>
        <v/>
      </c>
      <c r="R719" s="583" t="str">
        <f>IFERROR(VLOOKUP(D719,'Species List'!$I$10:$J$11,2,FALSE)*J719,"")</f>
        <v/>
      </c>
      <c r="S719" s="584" t="str">
        <f>IFERROR(VLOOKUP(D719,'Species List'!$I$16:$J$61,2,FALSE)*J719,"")</f>
        <v/>
      </c>
      <c r="T719" s="584" t="str">
        <f>IFERROR(VLOOKUP(D719,'Species List'!$I$66:$J$66,2,FALSE)*J719,"")</f>
        <v/>
      </c>
      <c r="U719" s="584" t="str">
        <f>IFERROR(VLOOKUP(D719,'Species List'!$I$71:$J$82,2,FALSE)*J719,"")</f>
        <v/>
      </c>
      <c r="V719" s="585">
        <f t="shared" si="32"/>
        <v>0</v>
      </c>
      <c r="W719" s="534"/>
      <c r="X719" s="534"/>
      <c r="Y719" s="534"/>
      <c r="Z719" s="534"/>
      <c r="AA719" s="534"/>
      <c r="AB719" s="534"/>
      <c r="AC719" s="659" t="str">
        <f>IFERROR(INDEX('3 - Land Summary'!$B$21:$B$120,(MATCH(AD719,'3 - Land Summary'!$C$21:$C$120,0))),"")</f>
        <v/>
      </c>
      <c r="AD719" s="629"/>
      <c r="AE719" s="586"/>
      <c r="AF719" s="587"/>
      <c r="AG719" s="586"/>
    </row>
    <row r="720" spans="2:33" ht="30" customHeight="1" x14ac:dyDescent="0.2">
      <c r="B720" s="668" t="str">
        <f>IFERROR(INDEX('3 - Land Summary'!$B$21:$B$120,(MATCH('4 - Species Breakdown'!$V720,'3 - Land Summary'!$C$21:$C$120,0))),"")</f>
        <v/>
      </c>
      <c r="C720" s="632"/>
      <c r="D720" s="579"/>
      <c r="E720" s="676" t="str">
        <f>IF(OR(COUNTIF('Look Up Data'!$D$149:$D$203,D720),COUNTIF('Look Up Data'!$D$149:$D$203,AE720)),"YES","NO")</f>
        <v>NO</v>
      </c>
      <c r="F720" s="580"/>
      <c r="G720" s="581"/>
      <c r="H720" s="669" t="str">
        <f>IFERROR(INDEX('3 - Land Summary'!$G$21:$G$120,(MATCH(C720,'3 - Land Summary'!$C$21:$C$120,0))),"")</f>
        <v/>
      </c>
      <c r="I720" s="669" t="str">
        <f>IFERROR(INDEX('3 - Land Summary'!$I$21:$I$120,(MATCH(C720,'3 - Land Summary'!$C$21:$C$120,0))),"")</f>
        <v/>
      </c>
      <c r="J720" s="669" t="str">
        <f t="shared" si="31"/>
        <v/>
      </c>
      <c r="K720" s="670" t="str">
        <f t="shared" si="33"/>
        <v/>
      </c>
      <c r="L720" s="579"/>
      <c r="M720" s="579"/>
      <c r="N720" s="632"/>
      <c r="O720" s="582" t="str">
        <f>IFERROR(VLOOKUP(D720,'Species List'!$D$10:$E$46,2,FALSE)*J720,"")</f>
        <v/>
      </c>
      <c r="P720" s="583" t="str">
        <f>IFERROR(VLOOKUP(D720,'Species List'!$D$51:$E$89,2,FALSE)*J720,"")</f>
        <v/>
      </c>
      <c r="Q720" s="583" t="str">
        <f>IFERROR(VLOOKUP(D720,'Species List'!$D$95:$E$102,2,FALSE)*J720,"")</f>
        <v/>
      </c>
      <c r="R720" s="583" t="str">
        <f>IFERROR(VLOOKUP(D720,'Species List'!$I$10:$J$11,2,FALSE)*J720,"")</f>
        <v/>
      </c>
      <c r="S720" s="584" t="str">
        <f>IFERROR(VLOOKUP(D720,'Species List'!$I$16:$J$61,2,FALSE)*J720,"")</f>
        <v/>
      </c>
      <c r="T720" s="584" t="str">
        <f>IFERROR(VLOOKUP(D720,'Species List'!$I$66:$J$66,2,FALSE)*J720,"")</f>
        <v/>
      </c>
      <c r="U720" s="584" t="str">
        <f>IFERROR(VLOOKUP(D720,'Species List'!$I$71:$J$82,2,FALSE)*J720,"")</f>
        <v/>
      </c>
      <c r="V720" s="585">
        <f t="shared" si="32"/>
        <v>0</v>
      </c>
      <c r="W720" s="534"/>
      <c r="X720" s="534"/>
      <c r="Y720" s="534"/>
      <c r="Z720" s="534"/>
      <c r="AA720" s="534"/>
      <c r="AB720" s="534"/>
      <c r="AC720" s="659" t="str">
        <f>IFERROR(INDEX('3 - Land Summary'!$B$21:$B$120,(MATCH(AD720,'3 - Land Summary'!$C$21:$C$120,0))),"")</f>
        <v/>
      </c>
      <c r="AD720" s="629"/>
      <c r="AE720" s="586"/>
      <c r="AF720" s="587"/>
      <c r="AG720" s="586"/>
    </row>
    <row r="721" spans="2:33" ht="30" customHeight="1" x14ac:dyDescent="0.2">
      <c r="B721" s="668" t="str">
        <f>IFERROR(INDEX('3 - Land Summary'!$B$21:$B$120,(MATCH('4 - Species Breakdown'!$V721,'3 - Land Summary'!$C$21:$C$120,0))),"")</f>
        <v/>
      </c>
      <c r="C721" s="632"/>
      <c r="D721" s="579"/>
      <c r="E721" s="676" t="str">
        <f>IF(OR(COUNTIF('Look Up Data'!$D$149:$D$203,D721),COUNTIF('Look Up Data'!$D$149:$D$203,AE721)),"YES","NO")</f>
        <v>NO</v>
      </c>
      <c r="F721" s="580"/>
      <c r="G721" s="581"/>
      <c r="H721" s="669" t="str">
        <f>IFERROR(INDEX('3 - Land Summary'!$G$21:$G$120,(MATCH(C721,'3 - Land Summary'!$C$21:$C$120,0))),"")</f>
        <v/>
      </c>
      <c r="I721" s="669" t="str">
        <f>IFERROR(INDEX('3 - Land Summary'!$I$21:$I$120,(MATCH(C721,'3 - Land Summary'!$C$21:$C$120,0))),"")</f>
        <v/>
      </c>
      <c r="J721" s="669" t="str">
        <f t="shared" si="31"/>
        <v/>
      </c>
      <c r="K721" s="670" t="str">
        <f t="shared" si="33"/>
        <v/>
      </c>
      <c r="L721" s="579"/>
      <c r="M721" s="579"/>
      <c r="N721" s="632"/>
      <c r="O721" s="582" t="str">
        <f>IFERROR(VLOOKUP(D721,'Species List'!$D$10:$E$46,2,FALSE)*J721,"")</f>
        <v/>
      </c>
      <c r="P721" s="583" t="str">
        <f>IFERROR(VLOOKUP(D721,'Species List'!$D$51:$E$89,2,FALSE)*J721,"")</f>
        <v/>
      </c>
      <c r="Q721" s="583" t="str">
        <f>IFERROR(VLOOKUP(D721,'Species List'!$D$95:$E$102,2,FALSE)*J721,"")</f>
        <v/>
      </c>
      <c r="R721" s="583" t="str">
        <f>IFERROR(VLOOKUP(D721,'Species List'!$I$10:$J$11,2,FALSE)*J721,"")</f>
        <v/>
      </c>
      <c r="S721" s="584" t="str">
        <f>IFERROR(VLOOKUP(D721,'Species List'!$I$16:$J$61,2,FALSE)*J721,"")</f>
        <v/>
      </c>
      <c r="T721" s="584" t="str">
        <f>IFERROR(VLOOKUP(D721,'Species List'!$I$66:$J$66,2,FALSE)*J721,"")</f>
        <v/>
      </c>
      <c r="U721" s="584" t="str">
        <f>IFERROR(VLOOKUP(D721,'Species List'!$I$71:$J$82,2,FALSE)*J721,"")</f>
        <v/>
      </c>
      <c r="V721" s="585">
        <f t="shared" si="32"/>
        <v>0</v>
      </c>
      <c r="W721" s="534"/>
      <c r="X721" s="534"/>
      <c r="Y721" s="534"/>
      <c r="Z721" s="534"/>
      <c r="AA721" s="534"/>
      <c r="AB721" s="534"/>
      <c r="AC721" s="659" t="str">
        <f>IFERROR(INDEX('3 - Land Summary'!$B$21:$B$120,(MATCH(AD721,'3 - Land Summary'!$C$21:$C$120,0))),"")</f>
        <v/>
      </c>
      <c r="AD721" s="629"/>
      <c r="AE721" s="586"/>
      <c r="AF721" s="587"/>
      <c r="AG721" s="586"/>
    </row>
    <row r="722" spans="2:33" ht="30" customHeight="1" x14ac:dyDescent="0.2">
      <c r="B722" s="668" t="str">
        <f>IFERROR(INDEX('3 - Land Summary'!$B$21:$B$120,(MATCH('4 - Species Breakdown'!$V722,'3 - Land Summary'!$C$21:$C$120,0))),"")</f>
        <v/>
      </c>
      <c r="C722" s="632"/>
      <c r="D722" s="579"/>
      <c r="E722" s="676" t="str">
        <f>IF(OR(COUNTIF('Look Up Data'!$D$149:$D$203,D722),COUNTIF('Look Up Data'!$D$149:$D$203,AE722)),"YES","NO")</f>
        <v>NO</v>
      </c>
      <c r="F722" s="580"/>
      <c r="G722" s="581"/>
      <c r="H722" s="669" t="str">
        <f>IFERROR(INDEX('3 - Land Summary'!$G$21:$G$120,(MATCH(C722,'3 - Land Summary'!$C$21:$C$120,0))),"")</f>
        <v/>
      </c>
      <c r="I722" s="669" t="str">
        <f>IFERROR(INDEX('3 - Land Summary'!$I$21:$I$120,(MATCH(C722,'3 - Land Summary'!$C$21:$C$120,0))),"")</f>
        <v/>
      </c>
      <c r="J722" s="669" t="str">
        <f t="shared" si="31"/>
        <v/>
      </c>
      <c r="K722" s="670" t="str">
        <f t="shared" si="33"/>
        <v/>
      </c>
      <c r="L722" s="579"/>
      <c r="M722" s="579"/>
      <c r="N722" s="632"/>
      <c r="O722" s="582" t="str">
        <f>IFERROR(VLOOKUP(D722,'Species List'!$D$10:$E$46,2,FALSE)*J722,"")</f>
        <v/>
      </c>
      <c r="P722" s="583" t="str">
        <f>IFERROR(VLOOKUP(D722,'Species List'!$D$51:$E$89,2,FALSE)*J722,"")</f>
        <v/>
      </c>
      <c r="Q722" s="583" t="str">
        <f>IFERROR(VLOOKUP(D722,'Species List'!$D$95:$E$102,2,FALSE)*J722,"")</f>
        <v/>
      </c>
      <c r="R722" s="583" t="str">
        <f>IFERROR(VLOOKUP(D722,'Species List'!$I$10:$J$11,2,FALSE)*J722,"")</f>
        <v/>
      </c>
      <c r="S722" s="584" t="str">
        <f>IFERROR(VLOOKUP(D722,'Species List'!$I$16:$J$61,2,FALSE)*J722,"")</f>
        <v/>
      </c>
      <c r="T722" s="584" t="str">
        <f>IFERROR(VLOOKUP(D722,'Species List'!$I$66:$J$66,2,FALSE)*J722,"")</f>
        <v/>
      </c>
      <c r="U722" s="584" t="str">
        <f>IFERROR(VLOOKUP(D722,'Species List'!$I$71:$J$82,2,FALSE)*J722,"")</f>
        <v/>
      </c>
      <c r="V722" s="585">
        <f t="shared" si="32"/>
        <v>0</v>
      </c>
      <c r="W722" s="534"/>
      <c r="X722" s="534"/>
      <c r="Y722" s="534"/>
      <c r="Z722" s="534"/>
      <c r="AA722" s="534"/>
      <c r="AB722" s="534"/>
      <c r="AC722" s="659" t="str">
        <f>IFERROR(INDEX('3 - Land Summary'!$B$21:$B$120,(MATCH(AD722,'3 - Land Summary'!$C$21:$C$120,0))),"")</f>
        <v/>
      </c>
      <c r="AD722" s="629"/>
      <c r="AE722" s="586"/>
      <c r="AF722" s="587"/>
      <c r="AG722" s="586"/>
    </row>
    <row r="723" spans="2:33" ht="30" customHeight="1" x14ac:dyDescent="0.2">
      <c r="B723" s="668" t="str">
        <f>IFERROR(INDEX('3 - Land Summary'!$B$21:$B$120,(MATCH('4 - Species Breakdown'!$V723,'3 - Land Summary'!$C$21:$C$120,0))),"")</f>
        <v/>
      </c>
      <c r="C723" s="632"/>
      <c r="D723" s="579"/>
      <c r="E723" s="676" t="str">
        <f>IF(OR(COUNTIF('Look Up Data'!$D$149:$D$203,D723),COUNTIF('Look Up Data'!$D$149:$D$203,AE723)),"YES","NO")</f>
        <v>NO</v>
      </c>
      <c r="F723" s="580"/>
      <c r="G723" s="581"/>
      <c r="H723" s="669" t="str">
        <f>IFERROR(INDEX('3 - Land Summary'!$G$21:$G$120,(MATCH(C723,'3 - Land Summary'!$C$21:$C$120,0))),"")</f>
        <v/>
      </c>
      <c r="I723" s="669" t="str">
        <f>IFERROR(INDEX('3 - Land Summary'!$I$21:$I$120,(MATCH(C723,'3 - Land Summary'!$C$21:$C$120,0))),"")</f>
        <v/>
      </c>
      <c r="J723" s="669" t="str">
        <f t="shared" si="31"/>
        <v/>
      </c>
      <c r="K723" s="670" t="str">
        <f t="shared" si="33"/>
        <v/>
      </c>
      <c r="L723" s="579"/>
      <c r="M723" s="579"/>
      <c r="N723" s="632"/>
      <c r="O723" s="582" t="str">
        <f>IFERROR(VLOOKUP(D723,'Species List'!$D$10:$E$46,2,FALSE)*J723,"")</f>
        <v/>
      </c>
      <c r="P723" s="583" t="str">
        <f>IFERROR(VLOOKUP(D723,'Species List'!$D$51:$E$89,2,FALSE)*J723,"")</f>
        <v/>
      </c>
      <c r="Q723" s="583" t="str">
        <f>IFERROR(VLOOKUP(D723,'Species List'!$D$95:$E$102,2,FALSE)*J723,"")</f>
        <v/>
      </c>
      <c r="R723" s="583" t="str">
        <f>IFERROR(VLOOKUP(D723,'Species List'!$I$10:$J$11,2,FALSE)*J723,"")</f>
        <v/>
      </c>
      <c r="S723" s="584" t="str">
        <f>IFERROR(VLOOKUP(D723,'Species List'!$I$16:$J$61,2,FALSE)*J723,"")</f>
        <v/>
      </c>
      <c r="T723" s="584" t="str">
        <f>IFERROR(VLOOKUP(D723,'Species List'!$I$66:$J$66,2,FALSE)*J723,"")</f>
        <v/>
      </c>
      <c r="U723" s="584" t="str">
        <f>IFERROR(VLOOKUP(D723,'Species List'!$I$71:$J$82,2,FALSE)*J723,"")</f>
        <v/>
      </c>
      <c r="V723" s="585">
        <f t="shared" si="32"/>
        <v>0</v>
      </c>
      <c r="W723" s="534"/>
      <c r="X723" s="534"/>
      <c r="Y723" s="534"/>
      <c r="Z723" s="534"/>
      <c r="AA723" s="534"/>
      <c r="AB723" s="534"/>
      <c r="AC723" s="659" t="str">
        <f>IFERROR(INDEX('3 - Land Summary'!$B$21:$B$120,(MATCH(AD723,'3 - Land Summary'!$C$21:$C$120,0))),"")</f>
        <v/>
      </c>
      <c r="AD723" s="629"/>
      <c r="AE723" s="586"/>
      <c r="AF723" s="587"/>
      <c r="AG723" s="586"/>
    </row>
    <row r="724" spans="2:33" ht="30" customHeight="1" x14ac:dyDescent="0.2">
      <c r="B724" s="668" t="str">
        <f>IFERROR(INDEX('3 - Land Summary'!$B$21:$B$120,(MATCH('4 - Species Breakdown'!$V724,'3 - Land Summary'!$C$21:$C$120,0))),"")</f>
        <v/>
      </c>
      <c r="C724" s="632"/>
      <c r="D724" s="579"/>
      <c r="E724" s="676" t="str">
        <f>IF(OR(COUNTIF('Look Up Data'!$D$149:$D$203,D724),COUNTIF('Look Up Data'!$D$149:$D$203,AE724)),"YES","NO")</f>
        <v>NO</v>
      </c>
      <c r="F724" s="580"/>
      <c r="G724" s="581"/>
      <c r="H724" s="669" t="str">
        <f>IFERROR(INDEX('3 - Land Summary'!$G$21:$G$120,(MATCH(C724,'3 - Land Summary'!$C$21:$C$120,0))),"")</f>
        <v/>
      </c>
      <c r="I724" s="669" t="str">
        <f>IFERROR(INDEX('3 - Land Summary'!$I$21:$I$120,(MATCH(C724,'3 - Land Summary'!$C$21:$C$120,0))),"")</f>
        <v/>
      </c>
      <c r="J724" s="669" t="str">
        <f t="shared" si="31"/>
        <v/>
      </c>
      <c r="K724" s="670" t="str">
        <f t="shared" si="33"/>
        <v/>
      </c>
      <c r="L724" s="579"/>
      <c r="M724" s="579"/>
      <c r="N724" s="632"/>
      <c r="O724" s="582" t="str">
        <f>IFERROR(VLOOKUP(D724,'Species List'!$D$10:$E$46,2,FALSE)*J724,"")</f>
        <v/>
      </c>
      <c r="P724" s="583" t="str">
        <f>IFERROR(VLOOKUP(D724,'Species List'!$D$51:$E$89,2,FALSE)*J724,"")</f>
        <v/>
      </c>
      <c r="Q724" s="583" t="str">
        <f>IFERROR(VLOOKUP(D724,'Species List'!$D$95:$E$102,2,FALSE)*J724,"")</f>
        <v/>
      </c>
      <c r="R724" s="583" t="str">
        <f>IFERROR(VLOOKUP(D724,'Species List'!$I$10:$J$11,2,FALSE)*J724,"")</f>
        <v/>
      </c>
      <c r="S724" s="584" t="str">
        <f>IFERROR(VLOOKUP(D724,'Species List'!$I$16:$J$61,2,FALSE)*J724,"")</f>
        <v/>
      </c>
      <c r="T724" s="584" t="str">
        <f>IFERROR(VLOOKUP(D724,'Species List'!$I$66:$J$66,2,FALSE)*J724,"")</f>
        <v/>
      </c>
      <c r="U724" s="584" t="str">
        <f>IFERROR(VLOOKUP(D724,'Species List'!$I$71:$J$82,2,FALSE)*J724,"")</f>
        <v/>
      </c>
      <c r="V724" s="585">
        <f t="shared" si="32"/>
        <v>0</v>
      </c>
      <c r="W724" s="534"/>
      <c r="X724" s="534"/>
      <c r="Y724" s="534"/>
      <c r="Z724" s="534"/>
      <c r="AA724" s="534"/>
      <c r="AB724" s="534"/>
      <c r="AC724" s="659" t="str">
        <f>IFERROR(INDEX('3 - Land Summary'!$B$21:$B$120,(MATCH(AD724,'3 - Land Summary'!$C$21:$C$120,0))),"")</f>
        <v/>
      </c>
      <c r="AD724" s="629"/>
      <c r="AE724" s="586"/>
      <c r="AF724" s="587"/>
      <c r="AG724" s="586"/>
    </row>
    <row r="725" spans="2:33" ht="30" customHeight="1" x14ac:dyDescent="0.2">
      <c r="B725" s="668" t="str">
        <f>IFERROR(INDEX('3 - Land Summary'!$B$21:$B$120,(MATCH('4 - Species Breakdown'!$V725,'3 - Land Summary'!$C$21:$C$120,0))),"")</f>
        <v/>
      </c>
      <c r="C725" s="632"/>
      <c r="D725" s="579"/>
      <c r="E725" s="676" t="str">
        <f>IF(OR(COUNTIF('Look Up Data'!$D$149:$D$203,D725),COUNTIF('Look Up Data'!$D$149:$D$203,AE725)),"YES","NO")</f>
        <v>NO</v>
      </c>
      <c r="F725" s="580"/>
      <c r="G725" s="581"/>
      <c r="H725" s="669" t="str">
        <f>IFERROR(INDEX('3 - Land Summary'!$G$21:$G$120,(MATCH(C725,'3 - Land Summary'!$C$21:$C$120,0))),"")</f>
        <v/>
      </c>
      <c r="I725" s="669" t="str">
        <f>IFERROR(INDEX('3 - Land Summary'!$I$21:$I$120,(MATCH(C725,'3 - Land Summary'!$C$21:$C$120,0))),"")</f>
        <v/>
      </c>
      <c r="J725" s="669" t="str">
        <f t="shared" si="31"/>
        <v/>
      </c>
      <c r="K725" s="670" t="str">
        <f t="shared" si="33"/>
        <v/>
      </c>
      <c r="L725" s="579"/>
      <c r="M725" s="579"/>
      <c r="N725" s="632"/>
      <c r="O725" s="582" t="str">
        <f>IFERROR(VLOOKUP(D725,'Species List'!$D$10:$E$46,2,FALSE)*J725,"")</f>
        <v/>
      </c>
      <c r="P725" s="583" t="str">
        <f>IFERROR(VLOOKUP(D725,'Species List'!$D$51:$E$89,2,FALSE)*J725,"")</f>
        <v/>
      </c>
      <c r="Q725" s="583" t="str">
        <f>IFERROR(VLOOKUP(D725,'Species List'!$D$95:$E$102,2,FALSE)*J725,"")</f>
        <v/>
      </c>
      <c r="R725" s="583" t="str">
        <f>IFERROR(VLOOKUP(D725,'Species List'!$I$10:$J$11,2,FALSE)*J725,"")</f>
        <v/>
      </c>
      <c r="S725" s="584" t="str">
        <f>IFERROR(VLOOKUP(D725,'Species List'!$I$16:$J$61,2,FALSE)*J725,"")</f>
        <v/>
      </c>
      <c r="T725" s="584" t="str">
        <f>IFERROR(VLOOKUP(D725,'Species List'!$I$66:$J$66,2,FALSE)*J725,"")</f>
        <v/>
      </c>
      <c r="U725" s="584" t="str">
        <f>IFERROR(VLOOKUP(D725,'Species List'!$I$71:$J$82,2,FALSE)*J725,"")</f>
        <v/>
      </c>
      <c r="V725" s="585">
        <f t="shared" si="32"/>
        <v>0</v>
      </c>
      <c r="W725" s="534"/>
      <c r="X725" s="534"/>
      <c r="Y725" s="534"/>
      <c r="Z725" s="534"/>
      <c r="AA725" s="534"/>
      <c r="AB725" s="534"/>
      <c r="AC725" s="659" t="str">
        <f>IFERROR(INDEX('3 - Land Summary'!$B$21:$B$120,(MATCH(AD725,'3 - Land Summary'!$C$21:$C$120,0))),"")</f>
        <v/>
      </c>
      <c r="AD725" s="629"/>
      <c r="AE725" s="586"/>
      <c r="AF725" s="587"/>
      <c r="AG725" s="586"/>
    </row>
    <row r="726" spans="2:33" ht="30" customHeight="1" x14ac:dyDescent="0.2">
      <c r="B726" s="668" t="str">
        <f>IFERROR(INDEX('3 - Land Summary'!$B$21:$B$120,(MATCH('4 - Species Breakdown'!$V726,'3 - Land Summary'!$C$21:$C$120,0))),"")</f>
        <v/>
      </c>
      <c r="C726" s="632"/>
      <c r="D726" s="579"/>
      <c r="E726" s="676" t="str">
        <f>IF(OR(COUNTIF('Look Up Data'!$D$149:$D$203,D726),COUNTIF('Look Up Data'!$D$149:$D$203,AE726)),"YES","NO")</f>
        <v>NO</v>
      </c>
      <c r="F726" s="580"/>
      <c r="G726" s="581"/>
      <c r="H726" s="669" t="str">
        <f>IFERROR(INDEX('3 - Land Summary'!$G$21:$G$120,(MATCH(C726,'3 - Land Summary'!$C$21:$C$120,0))),"")</f>
        <v/>
      </c>
      <c r="I726" s="669" t="str">
        <f>IFERROR(INDEX('3 - Land Summary'!$I$21:$I$120,(MATCH(C726,'3 - Land Summary'!$C$21:$C$120,0))),"")</f>
        <v/>
      </c>
      <c r="J726" s="669" t="str">
        <f t="shared" si="31"/>
        <v/>
      </c>
      <c r="K726" s="670" t="str">
        <f t="shared" si="33"/>
        <v/>
      </c>
      <c r="L726" s="579"/>
      <c r="M726" s="579"/>
      <c r="N726" s="632"/>
      <c r="O726" s="582" t="str">
        <f>IFERROR(VLOOKUP(D726,'Species List'!$D$10:$E$46,2,FALSE)*J726,"")</f>
        <v/>
      </c>
      <c r="P726" s="583" t="str">
        <f>IFERROR(VLOOKUP(D726,'Species List'!$D$51:$E$89,2,FALSE)*J726,"")</f>
        <v/>
      </c>
      <c r="Q726" s="583" t="str">
        <f>IFERROR(VLOOKUP(D726,'Species List'!$D$95:$E$102,2,FALSE)*J726,"")</f>
        <v/>
      </c>
      <c r="R726" s="583" t="str">
        <f>IFERROR(VLOOKUP(D726,'Species List'!$I$10:$J$11,2,FALSE)*J726,"")</f>
        <v/>
      </c>
      <c r="S726" s="584" t="str">
        <f>IFERROR(VLOOKUP(D726,'Species List'!$I$16:$J$61,2,FALSE)*J726,"")</f>
        <v/>
      </c>
      <c r="T726" s="584" t="str">
        <f>IFERROR(VLOOKUP(D726,'Species List'!$I$66:$J$66,2,FALSE)*J726,"")</f>
        <v/>
      </c>
      <c r="U726" s="584" t="str">
        <f>IFERROR(VLOOKUP(D726,'Species List'!$I$71:$J$82,2,FALSE)*J726,"")</f>
        <v/>
      </c>
      <c r="V726" s="585">
        <f t="shared" si="32"/>
        <v>0</v>
      </c>
      <c r="W726" s="534"/>
      <c r="X726" s="534"/>
      <c r="Y726" s="534"/>
      <c r="Z726" s="534"/>
      <c r="AA726" s="534"/>
      <c r="AB726" s="534"/>
      <c r="AC726" s="659" t="str">
        <f>IFERROR(INDEX('3 - Land Summary'!$B$21:$B$120,(MATCH(AD726,'3 - Land Summary'!$C$21:$C$120,0))),"")</f>
        <v/>
      </c>
      <c r="AD726" s="629"/>
      <c r="AE726" s="586"/>
      <c r="AF726" s="587"/>
      <c r="AG726" s="586"/>
    </row>
    <row r="727" spans="2:33" ht="30" customHeight="1" x14ac:dyDescent="0.2">
      <c r="B727" s="668" t="str">
        <f>IFERROR(INDEX('3 - Land Summary'!$B$21:$B$120,(MATCH('4 - Species Breakdown'!$V727,'3 - Land Summary'!$C$21:$C$120,0))),"")</f>
        <v/>
      </c>
      <c r="C727" s="632"/>
      <c r="D727" s="579"/>
      <c r="E727" s="676" t="str">
        <f>IF(OR(COUNTIF('Look Up Data'!$D$149:$D$203,D727),COUNTIF('Look Up Data'!$D$149:$D$203,AE727)),"YES","NO")</f>
        <v>NO</v>
      </c>
      <c r="F727" s="580"/>
      <c r="G727" s="581"/>
      <c r="H727" s="669" t="str">
        <f>IFERROR(INDEX('3 - Land Summary'!$G$21:$G$120,(MATCH(C727,'3 - Land Summary'!$C$21:$C$120,0))),"")</f>
        <v/>
      </c>
      <c r="I727" s="669" t="str">
        <f>IFERROR(INDEX('3 - Land Summary'!$I$21:$I$120,(MATCH(C727,'3 - Land Summary'!$C$21:$C$120,0))),"")</f>
        <v/>
      </c>
      <c r="J727" s="669" t="str">
        <f t="shared" si="31"/>
        <v/>
      </c>
      <c r="K727" s="670" t="str">
        <f t="shared" si="33"/>
        <v/>
      </c>
      <c r="L727" s="579"/>
      <c r="M727" s="579"/>
      <c r="N727" s="632"/>
      <c r="O727" s="582" t="str">
        <f>IFERROR(VLOOKUP(D727,'Species List'!$D$10:$E$46,2,FALSE)*J727,"")</f>
        <v/>
      </c>
      <c r="P727" s="583" t="str">
        <f>IFERROR(VLOOKUP(D727,'Species List'!$D$51:$E$89,2,FALSE)*J727,"")</f>
        <v/>
      </c>
      <c r="Q727" s="583" t="str">
        <f>IFERROR(VLOOKUP(D727,'Species List'!$D$95:$E$102,2,FALSE)*J727,"")</f>
        <v/>
      </c>
      <c r="R727" s="583" t="str">
        <f>IFERROR(VLOOKUP(D727,'Species List'!$I$10:$J$11,2,FALSE)*J727,"")</f>
        <v/>
      </c>
      <c r="S727" s="584" t="str">
        <f>IFERROR(VLOOKUP(D727,'Species List'!$I$16:$J$61,2,FALSE)*J727,"")</f>
        <v/>
      </c>
      <c r="T727" s="584" t="str">
        <f>IFERROR(VLOOKUP(D727,'Species List'!$I$66:$J$66,2,FALSE)*J727,"")</f>
        <v/>
      </c>
      <c r="U727" s="584" t="str">
        <f>IFERROR(VLOOKUP(D727,'Species List'!$I$71:$J$82,2,FALSE)*J727,"")</f>
        <v/>
      </c>
      <c r="V727" s="585">
        <f t="shared" si="32"/>
        <v>0</v>
      </c>
      <c r="W727" s="534"/>
      <c r="X727" s="534"/>
      <c r="Y727" s="534"/>
      <c r="Z727" s="534"/>
      <c r="AA727" s="534"/>
      <c r="AB727" s="534"/>
      <c r="AC727" s="659" t="str">
        <f>IFERROR(INDEX('3 - Land Summary'!$B$21:$B$120,(MATCH(AD727,'3 - Land Summary'!$C$21:$C$120,0))),"")</f>
        <v/>
      </c>
      <c r="AD727" s="629"/>
      <c r="AE727" s="586"/>
      <c r="AF727" s="587"/>
      <c r="AG727" s="586"/>
    </row>
    <row r="728" spans="2:33" ht="30" customHeight="1" x14ac:dyDescent="0.2">
      <c r="B728" s="668" t="str">
        <f>IFERROR(INDEX('3 - Land Summary'!$B$21:$B$120,(MATCH('4 - Species Breakdown'!$V728,'3 - Land Summary'!$C$21:$C$120,0))),"")</f>
        <v/>
      </c>
      <c r="C728" s="632"/>
      <c r="D728" s="579"/>
      <c r="E728" s="676" t="str">
        <f>IF(OR(COUNTIF('Look Up Data'!$D$149:$D$203,D728),COUNTIF('Look Up Data'!$D$149:$D$203,AE728)),"YES","NO")</f>
        <v>NO</v>
      </c>
      <c r="F728" s="580"/>
      <c r="G728" s="581"/>
      <c r="H728" s="669" t="str">
        <f>IFERROR(INDEX('3 - Land Summary'!$G$21:$G$120,(MATCH(C728,'3 - Land Summary'!$C$21:$C$120,0))),"")</f>
        <v/>
      </c>
      <c r="I728" s="669" t="str">
        <f>IFERROR(INDEX('3 - Land Summary'!$I$21:$I$120,(MATCH(C728,'3 - Land Summary'!$C$21:$C$120,0))),"")</f>
        <v/>
      </c>
      <c r="J728" s="669" t="str">
        <f t="shared" si="31"/>
        <v/>
      </c>
      <c r="K728" s="670" t="str">
        <f t="shared" si="33"/>
        <v/>
      </c>
      <c r="L728" s="579"/>
      <c r="M728" s="579"/>
      <c r="N728" s="632"/>
      <c r="O728" s="582" t="str">
        <f>IFERROR(VLOOKUP(D728,'Species List'!$D$10:$E$46,2,FALSE)*J728,"")</f>
        <v/>
      </c>
      <c r="P728" s="583" t="str">
        <f>IFERROR(VLOOKUP(D728,'Species List'!$D$51:$E$89,2,FALSE)*J728,"")</f>
        <v/>
      </c>
      <c r="Q728" s="583" t="str">
        <f>IFERROR(VLOOKUP(D728,'Species List'!$D$95:$E$102,2,FALSE)*J728,"")</f>
        <v/>
      </c>
      <c r="R728" s="583" t="str">
        <f>IFERROR(VLOOKUP(D728,'Species List'!$I$10:$J$11,2,FALSE)*J728,"")</f>
        <v/>
      </c>
      <c r="S728" s="584" t="str">
        <f>IFERROR(VLOOKUP(D728,'Species List'!$I$16:$J$61,2,FALSE)*J728,"")</f>
        <v/>
      </c>
      <c r="T728" s="584" t="str">
        <f>IFERROR(VLOOKUP(D728,'Species List'!$I$66:$J$66,2,FALSE)*J728,"")</f>
        <v/>
      </c>
      <c r="U728" s="584" t="str">
        <f>IFERROR(VLOOKUP(D728,'Species List'!$I$71:$J$82,2,FALSE)*J728,"")</f>
        <v/>
      </c>
      <c r="V728" s="585">
        <f t="shared" si="32"/>
        <v>0</v>
      </c>
      <c r="W728" s="534"/>
      <c r="X728" s="534"/>
      <c r="Y728" s="534"/>
      <c r="Z728" s="534"/>
      <c r="AA728" s="534"/>
      <c r="AB728" s="534"/>
      <c r="AC728" s="659" t="str">
        <f>IFERROR(INDEX('3 - Land Summary'!$B$21:$B$120,(MATCH(AD728,'3 - Land Summary'!$C$21:$C$120,0))),"")</f>
        <v/>
      </c>
      <c r="AD728" s="629"/>
      <c r="AE728" s="586"/>
      <c r="AF728" s="587"/>
      <c r="AG728" s="586"/>
    </row>
    <row r="729" spans="2:33" ht="30" customHeight="1" x14ac:dyDescent="0.2">
      <c r="B729" s="668" t="str">
        <f>IFERROR(INDEX('3 - Land Summary'!$B$21:$B$120,(MATCH('4 - Species Breakdown'!$V729,'3 - Land Summary'!$C$21:$C$120,0))),"")</f>
        <v/>
      </c>
      <c r="C729" s="632"/>
      <c r="D729" s="579"/>
      <c r="E729" s="676" t="str">
        <f>IF(OR(COUNTIF('Look Up Data'!$D$149:$D$203,D729),COUNTIF('Look Up Data'!$D$149:$D$203,AE729)),"YES","NO")</f>
        <v>NO</v>
      </c>
      <c r="F729" s="580"/>
      <c r="G729" s="581"/>
      <c r="H729" s="669" t="str">
        <f>IFERROR(INDEX('3 - Land Summary'!$G$21:$G$120,(MATCH(C729,'3 - Land Summary'!$C$21:$C$120,0))),"")</f>
        <v/>
      </c>
      <c r="I729" s="669" t="str">
        <f>IFERROR(INDEX('3 - Land Summary'!$I$21:$I$120,(MATCH(C729,'3 - Land Summary'!$C$21:$C$120,0))),"")</f>
        <v/>
      </c>
      <c r="J729" s="669" t="str">
        <f t="shared" si="31"/>
        <v/>
      </c>
      <c r="K729" s="670" t="str">
        <f t="shared" si="33"/>
        <v/>
      </c>
      <c r="L729" s="579"/>
      <c r="M729" s="579"/>
      <c r="N729" s="632"/>
      <c r="O729" s="582" t="str">
        <f>IFERROR(VLOOKUP(D729,'Species List'!$D$10:$E$46,2,FALSE)*J729,"")</f>
        <v/>
      </c>
      <c r="P729" s="583" t="str">
        <f>IFERROR(VLOOKUP(D729,'Species List'!$D$51:$E$89,2,FALSE)*J729,"")</f>
        <v/>
      </c>
      <c r="Q729" s="583" t="str">
        <f>IFERROR(VLOOKUP(D729,'Species List'!$D$95:$E$102,2,FALSE)*J729,"")</f>
        <v/>
      </c>
      <c r="R729" s="583" t="str">
        <f>IFERROR(VLOOKUP(D729,'Species List'!$I$10:$J$11,2,FALSE)*J729,"")</f>
        <v/>
      </c>
      <c r="S729" s="584" t="str">
        <f>IFERROR(VLOOKUP(D729,'Species List'!$I$16:$J$61,2,FALSE)*J729,"")</f>
        <v/>
      </c>
      <c r="T729" s="584" t="str">
        <f>IFERROR(VLOOKUP(D729,'Species List'!$I$66:$J$66,2,FALSE)*J729,"")</f>
        <v/>
      </c>
      <c r="U729" s="584" t="str">
        <f>IFERROR(VLOOKUP(D729,'Species List'!$I$71:$J$82,2,FALSE)*J729,"")</f>
        <v/>
      </c>
      <c r="V729" s="585">
        <f t="shared" si="32"/>
        <v>0</v>
      </c>
      <c r="W729" s="534"/>
      <c r="X729" s="534"/>
      <c r="Y729" s="534"/>
      <c r="Z729" s="534"/>
      <c r="AA729" s="534"/>
      <c r="AB729" s="534"/>
      <c r="AC729" s="659" t="str">
        <f>IFERROR(INDEX('3 - Land Summary'!$B$21:$B$120,(MATCH(AD729,'3 - Land Summary'!$C$21:$C$120,0))),"")</f>
        <v/>
      </c>
      <c r="AD729" s="629"/>
      <c r="AE729" s="586"/>
      <c r="AF729" s="587"/>
      <c r="AG729" s="586"/>
    </row>
    <row r="730" spans="2:33" ht="30" customHeight="1" x14ac:dyDescent="0.2">
      <c r="B730" s="668" t="str">
        <f>IFERROR(INDEX('3 - Land Summary'!$B$21:$B$120,(MATCH('4 - Species Breakdown'!$V730,'3 - Land Summary'!$C$21:$C$120,0))),"")</f>
        <v/>
      </c>
      <c r="C730" s="632"/>
      <c r="D730" s="579"/>
      <c r="E730" s="676" t="str">
        <f>IF(OR(COUNTIF('Look Up Data'!$D$149:$D$203,D730),COUNTIF('Look Up Data'!$D$149:$D$203,AE730)),"YES","NO")</f>
        <v>NO</v>
      </c>
      <c r="F730" s="580"/>
      <c r="G730" s="581"/>
      <c r="H730" s="669" t="str">
        <f>IFERROR(INDEX('3 - Land Summary'!$G$21:$G$120,(MATCH(C730,'3 - Land Summary'!$C$21:$C$120,0))),"")</f>
        <v/>
      </c>
      <c r="I730" s="669" t="str">
        <f>IFERROR(INDEX('3 - Land Summary'!$I$21:$I$120,(MATCH(C730,'3 - Land Summary'!$C$21:$C$120,0))),"")</f>
        <v/>
      </c>
      <c r="J730" s="669" t="str">
        <f t="shared" si="31"/>
        <v/>
      </c>
      <c r="K730" s="670" t="str">
        <f t="shared" si="33"/>
        <v/>
      </c>
      <c r="L730" s="579"/>
      <c r="M730" s="579"/>
      <c r="N730" s="632"/>
      <c r="O730" s="582" t="str">
        <f>IFERROR(VLOOKUP(D730,'Species List'!$D$10:$E$46,2,FALSE)*J730,"")</f>
        <v/>
      </c>
      <c r="P730" s="583" t="str">
        <f>IFERROR(VLOOKUP(D730,'Species List'!$D$51:$E$89,2,FALSE)*J730,"")</f>
        <v/>
      </c>
      <c r="Q730" s="583" t="str">
        <f>IFERROR(VLOOKUP(D730,'Species List'!$D$95:$E$102,2,FALSE)*J730,"")</f>
        <v/>
      </c>
      <c r="R730" s="583" t="str">
        <f>IFERROR(VLOOKUP(D730,'Species List'!$I$10:$J$11,2,FALSE)*J730,"")</f>
        <v/>
      </c>
      <c r="S730" s="584" t="str">
        <f>IFERROR(VLOOKUP(D730,'Species List'!$I$16:$J$61,2,FALSE)*J730,"")</f>
        <v/>
      </c>
      <c r="T730" s="584" t="str">
        <f>IFERROR(VLOOKUP(D730,'Species List'!$I$66:$J$66,2,FALSE)*J730,"")</f>
        <v/>
      </c>
      <c r="U730" s="584" t="str">
        <f>IFERROR(VLOOKUP(D730,'Species List'!$I$71:$J$82,2,FALSE)*J730,"")</f>
        <v/>
      </c>
      <c r="V730" s="585">
        <f t="shared" si="32"/>
        <v>0</v>
      </c>
      <c r="W730" s="534"/>
      <c r="X730" s="534"/>
      <c r="Y730" s="534"/>
      <c r="Z730" s="534"/>
      <c r="AA730" s="534"/>
      <c r="AB730" s="534"/>
      <c r="AC730" s="659" t="str">
        <f>IFERROR(INDEX('3 - Land Summary'!$B$21:$B$120,(MATCH(AD730,'3 - Land Summary'!$C$21:$C$120,0))),"")</f>
        <v/>
      </c>
      <c r="AD730" s="629"/>
      <c r="AE730" s="586"/>
      <c r="AF730" s="587"/>
      <c r="AG730" s="586"/>
    </row>
    <row r="731" spans="2:33" ht="30" customHeight="1" x14ac:dyDescent="0.2">
      <c r="B731" s="668" t="str">
        <f>IFERROR(INDEX('3 - Land Summary'!$B$21:$B$120,(MATCH('4 - Species Breakdown'!$V731,'3 - Land Summary'!$C$21:$C$120,0))),"")</f>
        <v/>
      </c>
      <c r="C731" s="632"/>
      <c r="D731" s="579"/>
      <c r="E731" s="676" t="str">
        <f>IF(OR(COUNTIF('Look Up Data'!$D$149:$D$203,D731),COUNTIF('Look Up Data'!$D$149:$D$203,AE731)),"YES","NO")</f>
        <v>NO</v>
      </c>
      <c r="F731" s="580"/>
      <c r="G731" s="581"/>
      <c r="H731" s="669" t="str">
        <f>IFERROR(INDEX('3 - Land Summary'!$G$21:$G$120,(MATCH(C731,'3 - Land Summary'!$C$21:$C$120,0))),"")</f>
        <v/>
      </c>
      <c r="I731" s="669" t="str">
        <f>IFERROR(INDEX('3 - Land Summary'!$I$21:$I$120,(MATCH(C731,'3 - Land Summary'!$C$21:$C$120,0))),"")</f>
        <v/>
      </c>
      <c r="J731" s="669" t="str">
        <f t="shared" si="31"/>
        <v/>
      </c>
      <c r="K731" s="670" t="str">
        <f t="shared" si="33"/>
        <v/>
      </c>
      <c r="L731" s="579"/>
      <c r="M731" s="579"/>
      <c r="N731" s="632"/>
      <c r="O731" s="582" t="str">
        <f>IFERROR(VLOOKUP(D731,'Species List'!$D$10:$E$46,2,FALSE)*J731,"")</f>
        <v/>
      </c>
      <c r="P731" s="583" t="str">
        <f>IFERROR(VLOOKUP(D731,'Species List'!$D$51:$E$89,2,FALSE)*J731,"")</f>
        <v/>
      </c>
      <c r="Q731" s="583" t="str">
        <f>IFERROR(VLOOKUP(D731,'Species List'!$D$95:$E$102,2,FALSE)*J731,"")</f>
        <v/>
      </c>
      <c r="R731" s="583" t="str">
        <f>IFERROR(VLOOKUP(D731,'Species List'!$I$10:$J$11,2,FALSE)*J731,"")</f>
        <v/>
      </c>
      <c r="S731" s="584" t="str">
        <f>IFERROR(VLOOKUP(D731,'Species List'!$I$16:$J$61,2,FALSE)*J731,"")</f>
        <v/>
      </c>
      <c r="T731" s="584" t="str">
        <f>IFERROR(VLOOKUP(D731,'Species List'!$I$66:$J$66,2,FALSE)*J731,"")</f>
        <v/>
      </c>
      <c r="U731" s="584" t="str">
        <f>IFERROR(VLOOKUP(D731,'Species List'!$I$71:$J$82,2,FALSE)*J731,"")</f>
        <v/>
      </c>
      <c r="V731" s="585">
        <f t="shared" si="32"/>
        <v>0</v>
      </c>
      <c r="W731" s="534"/>
      <c r="X731" s="534"/>
      <c r="Y731" s="534"/>
      <c r="Z731" s="534"/>
      <c r="AA731" s="534"/>
      <c r="AB731" s="534"/>
      <c r="AC731" s="659" t="str">
        <f>IFERROR(INDEX('3 - Land Summary'!$B$21:$B$120,(MATCH(AD731,'3 - Land Summary'!$C$21:$C$120,0))),"")</f>
        <v/>
      </c>
      <c r="AD731" s="629"/>
      <c r="AE731" s="586"/>
      <c r="AF731" s="587"/>
      <c r="AG731" s="586"/>
    </row>
    <row r="732" spans="2:33" ht="30" customHeight="1" x14ac:dyDescent="0.2">
      <c r="B732" s="668" t="str">
        <f>IFERROR(INDEX('3 - Land Summary'!$B$21:$B$120,(MATCH('4 - Species Breakdown'!$V732,'3 - Land Summary'!$C$21:$C$120,0))),"")</f>
        <v/>
      </c>
      <c r="C732" s="632"/>
      <c r="D732" s="579"/>
      <c r="E732" s="676" t="str">
        <f>IF(OR(COUNTIF('Look Up Data'!$D$149:$D$203,D732),COUNTIF('Look Up Data'!$D$149:$D$203,AE732)),"YES","NO")</f>
        <v>NO</v>
      </c>
      <c r="F732" s="580"/>
      <c r="G732" s="581"/>
      <c r="H732" s="669" t="str">
        <f>IFERROR(INDEX('3 - Land Summary'!$G$21:$G$120,(MATCH(C732,'3 - Land Summary'!$C$21:$C$120,0))),"")</f>
        <v/>
      </c>
      <c r="I732" s="669" t="str">
        <f>IFERROR(INDEX('3 - Land Summary'!$I$21:$I$120,(MATCH(C732,'3 - Land Summary'!$C$21:$C$120,0))),"")</f>
        <v/>
      </c>
      <c r="J732" s="669" t="str">
        <f t="shared" si="31"/>
        <v/>
      </c>
      <c r="K732" s="670" t="str">
        <f t="shared" si="33"/>
        <v/>
      </c>
      <c r="L732" s="579"/>
      <c r="M732" s="579"/>
      <c r="N732" s="632"/>
      <c r="O732" s="582" t="str">
        <f>IFERROR(VLOOKUP(D732,'Species List'!$D$10:$E$46,2,FALSE)*J732,"")</f>
        <v/>
      </c>
      <c r="P732" s="583" t="str">
        <f>IFERROR(VLOOKUP(D732,'Species List'!$D$51:$E$89,2,FALSE)*J732,"")</f>
        <v/>
      </c>
      <c r="Q732" s="583" t="str">
        <f>IFERROR(VLOOKUP(D732,'Species List'!$D$95:$E$102,2,FALSE)*J732,"")</f>
        <v/>
      </c>
      <c r="R732" s="583" t="str">
        <f>IFERROR(VLOOKUP(D732,'Species List'!$I$10:$J$11,2,FALSE)*J732,"")</f>
        <v/>
      </c>
      <c r="S732" s="584" t="str">
        <f>IFERROR(VLOOKUP(D732,'Species List'!$I$16:$J$61,2,FALSE)*J732,"")</f>
        <v/>
      </c>
      <c r="T732" s="584" t="str">
        <f>IFERROR(VLOOKUP(D732,'Species List'!$I$66:$J$66,2,FALSE)*J732,"")</f>
        <v/>
      </c>
      <c r="U732" s="584" t="str">
        <f>IFERROR(VLOOKUP(D732,'Species List'!$I$71:$J$82,2,FALSE)*J732,"")</f>
        <v/>
      </c>
      <c r="V732" s="585">
        <f t="shared" si="32"/>
        <v>0</v>
      </c>
      <c r="W732" s="534"/>
      <c r="X732" s="534"/>
      <c r="Y732" s="534"/>
      <c r="Z732" s="534"/>
      <c r="AA732" s="534"/>
      <c r="AB732" s="534"/>
      <c r="AC732" s="659" t="str">
        <f>IFERROR(INDEX('3 - Land Summary'!$B$21:$B$120,(MATCH(AD732,'3 - Land Summary'!$C$21:$C$120,0))),"")</f>
        <v/>
      </c>
      <c r="AD732" s="629"/>
      <c r="AE732" s="586"/>
      <c r="AF732" s="587"/>
      <c r="AG732" s="586"/>
    </row>
    <row r="733" spans="2:33" ht="30" customHeight="1" x14ac:dyDescent="0.2">
      <c r="B733" s="668" t="str">
        <f>IFERROR(INDEX('3 - Land Summary'!$B$21:$B$120,(MATCH('4 - Species Breakdown'!$V733,'3 - Land Summary'!$C$21:$C$120,0))),"")</f>
        <v/>
      </c>
      <c r="C733" s="632"/>
      <c r="D733" s="579"/>
      <c r="E733" s="676" t="str">
        <f>IF(OR(COUNTIF('Look Up Data'!$D$149:$D$203,D733),COUNTIF('Look Up Data'!$D$149:$D$203,AE733)),"YES","NO")</f>
        <v>NO</v>
      </c>
      <c r="F733" s="580"/>
      <c r="G733" s="581"/>
      <c r="H733" s="669" t="str">
        <f>IFERROR(INDEX('3 - Land Summary'!$G$21:$G$120,(MATCH(C733,'3 - Land Summary'!$C$21:$C$120,0))),"")</f>
        <v/>
      </c>
      <c r="I733" s="669" t="str">
        <f>IFERROR(INDEX('3 - Land Summary'!$I$21:$I$120,(MATCH(C733,'3 - Land Summary'!$C$21:$C$120,0))),"")</f>
        <v/>
      </c>
      <c r="J733" s="669" t="str">
        <f t="shared" si="31"/>
        <v/>
      </c>
      <c r="K733" s="670" t="str">
        <f t="shared" si="33"/>
        <v/>
      </c>
      <c r="L733" s="579"/>
      <c r="M733" s="579"/>
      <c r="N733" s="632"/>
      <c r="O733" s="582" t="str">
        <f>IFERROR(VLOOKUP(D733,'Species List'!$D$10:$E$46,2,FALSE)*J733,"")</f>
        <v/>
      </c>
      <c r="P733" s="583" t="str">
        <f>IFERROR(VLOOKUP(D733,'Species List'!$D$51:$E$89,2,FALSE)*J733,"")</f>
        <v/>
      </c>
      <c r="Q733" s="583" t="str">
        <f>IFERROR(VLOOKUP(D733,'Species List'!$D$95:$E$102,2,FALSE)*J733,"")</f>
        <v/>
      </c>
      <c r="R733" s="583" t="str">
        <f>IFERROR(VLOOKUP(D733,'Species List'!$I$10:$J$11,2,FALSE)*J733,"")</f>
        <v/>
      </c>
      <c r="S733" s="584" t="str">
        <f>IFERROR(VLOOKUP(D733,'Species List'!$I$16:$J$61,2,FALSE)*J733,"")</f>
        <v/>
      </c>
      <c r="T733" s="584" t="str">
        <f>IFERROR(VLOOKUP(D733,'Species List'!$I$66:$J$66,2,FALSE)*J733,"")</f>
        <v/>
      </c>
      <c r="U733" s="584" t="str">
        <f>IFERROR(VLOOKUP(D733,'Species List'!$I$71:$J$82,2,FALSE)*J733,"")</f>
        <v/>
      </c>
      <c r="V733" s="585">
        <f t="shared" si="32"/>
        <v>0</v>
      </c>
      <c r="W733" s="534"/>
      <c r="X733" s="534"/>
      <c r="Y733" s="534"/>
      <c r="Z733" s="534"/>
      <c r="AA733" s="534"/>
      <c r="AB733" s="534"/>
      <c r="AC733" s="659" t="str">
        <f>IFERROR(INDEX('3 - Land Summary'!$B$21:$B$120,(MATCH(AD733,'3 - Land Summary'!$C$21:$C$120,0))),"")</f>
        <v/>
      </c>
      <c r="AD733" s="629"/>
      <c r="AE733" s="586"/>
      <c r="AF733" s="587"/>
      <c r="AG733" s="586"/>
    </row>
    <row r="734" spans="2:33" ht="30" customHeight="1" x14ac:dyDescent="0.2">
      <c r="B734" s="668" t="str">
        <f>IFERROR(INDEX('3 - Land Summary'!$B$21:$B$120,(MATCH('4 - Species Breakdown'!$V734,'3 - Land Summary'!$C$21:$C$120,0))),"")</f>
        <v/>
      </c>
      <c r="C734" s="632"/>
      <c r="D734" s="579"/>
      <c r="E734" s="676" t="str">
        <f>IF(OR(COUNTIF('Look Up Data'!$D$149:$D$203,D734),COUNTIF('Look Up Data'!$D$149:$D$203,AE734)),"YES","NO")</f>
        <v>NO</v>
      </c>
      <c r="F734" s="580"/>
      <c r="G734" s="581"/>
      <c r="H734" s="669" t="str">
        <f>IFERROR(INDEX('3 - Land Summary'!$G$21:$G$120,(MATCH(C734,'3 - Land Summary'!$C$21:$C$120,0))),"")</f>
        <v/>
      </c>
      <c r="I734" s="669" t="str">
        <f>IFERROR(INDEX('3 - Land Summary'!$I$21:$I$120,(MATCH(C734,'3 - Land Summary'!$C$21:$C$120,0))),"")</f>
        <v/>
      </c>
      <c r="J734" s="669" t="str">
        <f t="shared" si="31"/>
        <v/>
      </c>
      <c r="K734" s="670" t="str">
        <f t="shared" si="33"/>
        <v/>
      </c>
      <c r="L734" s="579"/>
      <c r="M734" s="579"/>
      <c r="N734" s="632"/>
      <c r="O734" s="582" t="str">
        <f>IFERROR(VLOOKUP(D734,'Species List'!$D$10:$E$46,2,FALSE)*J734,"")</f>
        <v/>
      </c>
      <c r="P734" s="583" t="str">
        <f>IFERROR(VLOOKUP(D734,'Species List'!$D$51:$E$89,2,FALSE)*J734,"")</f>
        <v/>
      </c>
      <c r="Q734" s="583" t="str">
        <f>IFERROR(VLOOKUP(D734,'Species List'!$D$95:$E$102,2,FALSE)*J734,"")</f>
        <v/>
      </c>
      <c r="R734" s="583" t="str">
        <f>IFERROR(VLOOKUP(D734,'Species List'!$I$10:$J$11,2,FALSE)*J734,"")</f>
        <v/>
      </c>
      <c r="S734" s="584" t="str">
        <f>IFERROR(VLOOKUP(D734,'Species List'!$I$16:$J$61,2,FALSE)*J734,"")</f>
        <v/>
      </c>
      <c r="T734" s="584" t="str">
        <f>IFERROR(VLOOKUP(D734,'Species List'!$I$66:$J$66,2,FALSE)*J734,"")</f>
        <v/>
      </c>
      <c r="U734" s="584" t="str">
        <f>IFERROR(VLOOKUP(D734,'Species List'!$I$71:$J$82,2,FALSE)*J734,"")</f>
        <v/>
      </c>
      <c r="V734" s="585">
        <f t="shared" si="32"/>
        <v>0</v>
      </c>
      <c r="W734" s="534"/>
      <c r="X734" s="534"/>
      <c r="Y734" s="534"/>
      <c r="Z734" s="534"/>
      <c r="AA734" s="534"/>
      <c r="AB734" s="534"/>
      <c r="AC734" s="659" t="str">
        <f>IFERROR(INDEX('3 - Land Summary'!$B$21:$B$120,(MATCH(AD734,'3 - Land Summary'!$C$21:$C$120,0))),"")</f>
        <v/>
      </c>
      <c r="AD734" s="629"/>
      <c r="AE734" s="586"/>
      <c r="AF734" s="587"/>
      <c r="AG734" s="586"/>
    </row>
    <row r="735" spans="2:33" ht="30" customHeight="1" x14ac:dyDescent="0.2">
      <c r="B735" s="668" t="str">
        <f>IFERROR(INDEX('3 - Land Summary'!$B$21:$B$120,(MATCH('4 - Species Breakdown'!$V735,'3 - Land Summary'!$C$21:$C$120,0))),"")</f>
        <v/>
      </c>
      <c r="C735" s="632"/>
      <c r="D735" s="579"/>
      <c r="E735" s="676" t="str">
        <f>IF(OR(COUNTIF('Look Up Data'!$D$149:$D$203,D735),COUNTIF('Look Up Data'!$D$149:$D$203,AE735)),"YES","NO")</f>
        <v>NO</v>
      </c>
      <c r="F735" s="580"/>
      <c r="G735" s="581"/>
      <c r="H735" s="669" t="str">
        <f>IFERROR(INDEX('3 - Land Summary'!$G$21:$G$120,(MATCH(C735,'3 - Land Summary'!$C$21:$C$120,0))),"")</f>
        <v/>
      </c>
      <c r="I735" s="669" t="str">
        <f>IFERROR(INDEX('3 - Land Summary'!$I$21:$I$120,(MATCH(C735,'3 - Land Summary'!$C$21:$C$120,0))),"")</f>
        <v/>
      </c>
      <c r="J735" s="669" t="str">
        <f t="shared" ref="J735:J798" si="34">IFERROR(((H735-I735)*F735)/100,"")</f>
        <v/>
      </c>
      <c r="K735" s="670" t="str">
        <f t="shared" si="33"/>
        <v/>
      </c>
      <c r="L735" s="579"/>
      <c r="M735" s="579"/>
      <c r="N735" s="632"/>
      <c r="O735" s="582" t="str">
        <f>IFERROR(VLOOKUP(D735,'Species List'!$D$10:$E$46,2,FALSE)*J735,"")</f>
        <v/>
      </c>
      <c r="P735" s="583" t="str">
        <f>IFERROR(VLOOKUP(D735,'Species List'!$D$51:$E$89,2,FALSE)*J735,"")</f>
        <v/>
      </c>
      <c r="Q735" s="583" t="str">
        <f>IFERROR(VLOOKUP(D735,'Species List'!$D$95:$E$102,2,FALSE)*J735,"")</f>
        <v/>
      </c>
      <c r="R735" s="583" t="str">
        <f>IFERROR(VLOOKUP(D735,'Species List'!$I$10:$J$11,2,FALSE)*J735,"")</f>
        <v/>
      </c>
      <c r="S735" s="584" t="str">
        <f>IFERROR(VLOOKUP(D735,'Species List'!$I$16:$J$61,2,FALSE)*J735,"")</f>
        <v/>
      </c>
      <c r="T735" s="584" t="str">
        <f>IFERROR(VLOOKUP(D735,'Species List'!$I$66:$J$66,2,FALSE)*J735,"")</f>
        <v/>
      </c>
      <c r="U735" s="584" t="str">
        <f>IFERROR(VLOOKUP(D735,'Species List'!$I$71:$J$82,2,FALSE)*J735,"")</f>
        <v/>
      </c>
      <c r="V735" s="585">
        <f t="shared" ref="V735:V798" si="35">C735</f>
        <v>0</v>
      </c>
      <c r="W735" s="534"/>
      <c r="X735" s="534"/>
      <c r="Y735" s="534"/>
      <c r="Z735" s="534"/>
      <c r="AA735" s="534"/>
      <c r="AB735" s="534"/>
      <c r="AC735" s="659" t="str">
        <f>IFERROR(INDEX('3 - Land Summary'!$B$21:$B$120,(MATCH(AD735,'3 - Land Summary'!$C$21:$C$120,0))),"")</f>
        <v/>
      </c>
      <c r="AD735" s="629"/>
      <c r="AE735" s="586"/>
      <c r="AF735" s="587"/>
      <c r="AG735" s="586"/>
    </row>
    <row r="736" spans="2:33" ht="30" customHeight="1" x14ac:dyDescent="0.2">
      <c r="B736" s="668" t="str">
        <f>IFERROR(INDEX('3 - Land Summary'!$B$21:$B$120,(MATCH('4 - Species Breakdown'!$V736,'3 - Land Summary'!$C$21:$C$120,0))),"")</f>
        <v/>
      </c>
      <c r="C736" s="632"/>
      <c r="D736" s="579"/>
      <c r="E736" s="676" t="str">
        <f>IF(OR(COUNTIF('Look Up Data'!$D$149:$D$203,D736),COUNTIF('Look Up Data'!$D$149:$D$203,AE736)),"YES","NO")</f>
        <v>NO</v>
      </c>
      <c r="F736" s="580"/>
      <c r="G736" s="581"/>
      <c r="H736" s="669" t="str">
        <f>IFERROR(INDEX('3 - Land Summary'!$G$21:$G$120,(MATCH(C736,'3 - Land Summary'!$C$21:$C$120,0))),"")</f>
        <v/>
      </c>
      <c r="I736" s="669" t="str">
        <f>IFERROR(INDEX('3 - Land Summary'!$I$21:$I$120,(MATCH(C736,'3 - Land Summary'!$C$21:$C$120,0))),"")</f>
        <v/>
      </c>
      <c r="J736" s="669" t="str">
        <f t="shared" si="34"/>
        <v/>
      </c>
      <c r="K736" s="670" t="str">
        <f t="shared" ref="K736:K799" si="36">IFERROR(ROUND(J736*G736,0),"")</f>
        <v/>
      </c>
      <c r="L736" s="579"/>
      <c r="M736" s="579"/>
      <c r="N736" s="632"/>
      <c r="O736" s="582" t="str">
        <f>IFERROR(VLOOKUP(D736,'Species List'!$D$10:$E$46,2,FALSE)*J736,"")</f>
        <v/>
      </c>
      <c r="P736" s="583" t="str">
        <f>IFERROR(VLOOKUP(D736,'Species List'!$D$51:$E$89,2,FALSE)*J736,"")</f>
        <v/>
      </c>
      <c r="Q736" s="583" t="str">
        <f>IFERROR(VLOOKUP(D736,'Species List'!$D$95:$E$102,2,FALSE)*J736,"")</f>
        <v/>
      </c>
      <c r="R736" s="583" t="str">
        <f>IFERROR(VLOOKUP(D736,'Species List'!$I$10:$J$11,2,FALSE)*J736,"")</f>
        <v/>
      </c>
      <c r="S736" s="584" t="str">
        <f>IFERROR(VLOOKUP(D736,'Species List'!$I$16:$J$61,2,FALSE)*J736,"")</f>
        <v/>
      </c>
      <c r="T736" s="584" t="str">
        <f>IFERROR(VLOOKUP(D736,'Species List'!$I$66:$J$66,2,FALSE)*J736,"")</f>
        <v/>
      </c>
      <c r="U736" s="584" t="str">
        <f>IFERROR(VLOOKUP(D736,'Species List'!$I$71:$J$82,2,FALSE)*J736,"")</f>
        <v/>
      </c>
      <c r="V736" s="585">
        <f t="shared" si="35"/>
        <v>0</v>
      </c>
      <c r="W736" s="534"/>
      <c r="X736" s="534"/>
      <c r="Y736" s="534"/>
      <c r="Z736" s="534"/>
      <c r="AA736" s="534"/>
      <c r="AB736" s="534"/>
      <c r="AC736" s="659" t="str">
        <f>IFERROR(INDEX('3 - Land Summary'!$B$21:$B$120,(MATCH(AD736,'3 - Land Summary'!$C$21:$C$120,0))),"")</f>
        <v/>
      </c>
      <c r="AD736" s="629"/>
      <c r="AE736" s="586"/>
      <c r="AF736" s="587"/>
      <c r="AG736" s="586"/>
    </row>
    <row r="737" spans="2:33" ht="30" customHeight="1" x14ac:dyDescent="0.2">
      <c r="B737" s="668" t="str">
        <f>IFERROR(INDEX('3 - Land Summary'!$B$21:$B$120,(MATCH('4 - Species Breakdown'!$V737,'3 - Land Summary'!$C$21:$C$120,0))),"")</f>
        <v/>
      </c>
      <c r="C737" s="632"/>
      <c r="D737" s="579"/>
      <c r="E737" s="676" t="str">
        <f>IF(OR(COUNTIF('Look Up Data'!$D$149:$D$203,D737),COUNTIF('Look Up Data'!$D$149:$D$203,AE737)),"YES","NO")</f>
        <v>NO</v>
      </c>
      <c r="F737" s="580"/>
      <c r="G737" s="581"/>
      <c r="H737" s="669" t="str">
        <f>IFERROR(INDEX('3 - Land Summary'!$G$21:$G$120,(MATCH(C737,'3 - Land Summary'!$C$21:$C$120,0))),"")</f>
        <v/>
      </c>
      <c r="I737" s="669" t="str">
        <f>IFERROR(INDEX('3 - Land Summary'!$I$21:$I$120,(MATCH(C737,'3 - Land Summary'!$C$21:$C$120,0))),"")</f>
        <v/>
      </c>
      <c r="J737" s="669" t="str">
        <f t="shared" si="34"/>
        <v/>
      </c>
      <c r="K737" s="670" t="str">
        <f t="shared" si="36"/>
        <v/>
      </c>
      <c r="L737" s="579"/>
      <c r="M737" s="579"/>
      <c r="N737" s="632"/>
      <c r="O737" s="582" t="str">
        <f>IFERROR(VLOOKUP(D737,'Species List'!$D$10:$E$46,2,FALSE)*J737,"")</f>
        <v/>
      </c>
      <c r="P737" s="583" t="str">
        <f>IFERROR(VLOOKUP(D737,'Species List'!$D$51:$E$89,2,FALSE)*J737,"")</f>
        <v/>
      </c>
      <c r="Q737" s="583" t="str">
        <f>IFERROR(VLOOKUP(D737,'Species List'!$D$95:$E$102,2,FALSE)*J737,"")</f>
        <v/>
      </c>
      <c r="R737" s="583" t="str">
        <f>IFERROR(VLOOKUP(D737,'Species List'!$I$10:$J$11,2,FALSE)*J737,"")</f>
        <v/>
      </c>
      <c r="S737" s="584" t="str">
        <f>IFERROR(VLOOKUP(D737,'Species List'!$I$16:$J$61,2,FALSE)*J737,"")</f>
        <v/>
      </c>
      <c r="T737" s="584" t="str">
        <f>IFERROR(VLOOKUP(D737,'Species List'!$I$66:$J$66,2,FALSE)*J737,"")</f>
        <v/>
      </c>
      <c r="U737" s="584" t="str">
        <f>IFERROR(VLOOKUP(D737,'Species List'!$I$71:$J$82,2,FALSE)*J737,"")</f>
        <v/>
      </c>
      <c r="V737" s="585">
        <f t="shared" si="35"/>
        <v>0</v>
      </c>
      <c r="W737" s="534"/>
      <c r="X737" s="534"/>
      <c r="Y737" s="534"/>
      <c r="Z737" s="534"/>
      <c r="AA737" s="534"/>
      <c r="AB737" s="534"/>
      <c r="AC737" s="659" t="str">
        <f>IFERROR(INDEX('3 - Land Summary'!$B$21:$B$120,(MATCH(AD737,'3 - Land Summary'!$C$21:$C$120,0))),"")</f>
        <v/>
      </c>
      <c r="AD737" s="629"/>
      <c r="AE737" s="586"/>
      <c r="AF737" s="587"/>
      <c r="AG737" s="586"/>
    </row>
    <row r="738" spans="2:33" ht="30" customHeight="1" x14ac:dyDescent="0.2">
      <c r="B738" s="668" t="str">
        <f>IFERROR(INDEX('3 - Land Summary'!$B$21:$B$120,(MATCH('4 - Species Breakdown'!$V738,'3 - Land Summary'!$C$21:$C$120,0))),"")</f>
        <v/>
      </c>
      <c r="C738" s="632"/>
      <c r="D738" s="579"/>
      <c r="E738" s="676" t="str">
        <f>IF(OR(COUNTIF('Look Up Data'!$D$149:$D$203,D738),COUNTIF('Look Up Data'!$D$149:$D$203,AE738)),"YES","NO")</f>
        <v>NO</v>
      </c>
      <c r="F738" s="580"/>
      <c r="G738" s="581"/>
      <c r="H738" s="669" t="str">
        <f>IFERROR(INDEX('3 - Land Summary'!$G$21:$G$120,(MATCH(C738,'3 - Land Summary'!$C$21:$C$120,0))),"")</f>
        <v/>
      </c>
      <c r="I738" s="669" t="str">
        <f>IFERROR(INDEX('3 - Land Summary'!$I$21:$I$120,(MATCH(C738,'3 - Land Summary'!$C$21:$C$120,0))),"")</f>
        <v/>
      </c>
      <c r="J738" s="669" t="str">
        <f t="shared" si="34"/>
        <v/>
      </c>
      <c r="K738" s="670" t="str">
        <f t="shared" si="36"/>
        <v/>
      </c>
      <c r="L738" s="579"/>
      <c r="M738" s="579"/>
      <c r="N738" s="632"/>
      <c r="O738" s="582" t="str">
        <f>IFERROR(VLOOKUP(D738,'Species List'!$D$10:$E$46,2,FALSE)*J738,"")</f>
        <v/>
      </c>
      <c r="P738" s="583" t="str">
        <f>IFERROR(VLOOKUP(D738,'Species List'!$D$51:$E$89,2,FALSE)*J738,"")</f>
        <v/>
      </c>
      <c r="Q738" s="583" t="str">
        <f>IFERROR(VLOOKUP(D738,'Species List'!$D$95:$E$102,2,FALSE)*J738,"")</f>
        <v/>
      </c>
      <c r="R738" s="583" t="str">
        <f>IFERROR(VLOOKUP(D738,'Species List'!$I$10:$J$11,2,FALSE)*J738,"")</f>
        <v/>
      </c>
      <c r="S738" s="584" t="str">
        <f>IFERROR(VLOOKUP(D738,'Species List'!$I$16:$J$61,2,FALSE)*J738,"")</f>
        <v/>
      </c>
      <c r="T738" s="584" t="str">
        <f>IFERROR(VLOOKUP(D738,'Species List'!$I$66:$J$66,2,FALSE)*J738,"")</f>
        <v/>
      </c>
      <c r="U738" s="584" t="str">
        <f>IFERROR(VLOOKUP(D738,'Species List'!$I$71:$J$82,2,FALSE)*J738,"")</f>
        <v/>
      </c>
      <c r="V738" s="585">
        <f t="shared" si="35"/>
        <v>0</v>
      </c>
      <c r="W738" s="534"/>
      <c r="X738" s="534"/>
      <c r="Y738" s="534"/>
      <c r="Z738" s="534"/>
      <c r="AA738" s="534"/>
      <c r="AB738" s="534"/>
      <c r="AC738" s="659" t="str">
        <f>IFERROR(INDEX('3 - Land Summary'!$B$21:$B$120,(MATCH(AD738,'3 - Land Summary'!$C$21:$C$120,0))),"")</f>
        <v/>
      </c>
      <c r="AD738" s="629"/>
      <c r="AE738" s="586"/>
      <c r="AF738" s="587"/>
      <c r="AG738" s="586"/>
    </row>
    <row r="739" spans="2:33" ht="30" customHeight="1" x14ac:dyDescent="0.2">
      <c r="B739" s="668" t="str">
        <f>IFERROR(INDEX('3 - Land Summary'!$B$21:$B$120,(MATCH('4 - Species Breakdown'!$V739,'3 - Land Summary'!$C$21:$C$120,0))),"")</f>
        <v/>
      </c>
      <c r="C739" s="632"/>
      <c r="D739" s="579"/>
      <c r="E739" s="676" t="str">
        <f>IF(OR(COUNTIF('Look Up Data'!$D$149:$D$203,D739),COUNTIF('Look Up Data'!$D$149:$D$203,AE739)),"YES","NO")</f>
        <v>NO</v>
      </c>
      <c r="F739" s="580"/>
      <c r="G739" s="581"/>
      <c r="H739" s="669" t="str">
        <f>IFERROR(INDEX('3 - Land Summary'!$G$21:$G$120,(MATCH(C739,'3 - Land Summary'!$C$21:$C$120,0))),"")</f>
        <v/>
      </c>
      <c r="I739" s="669" t="str">
        <f>IFERROR(INDEX('3 - Land Summary'!$I$21:$I$120,(MATCH(C739,'3 - Land Summary'!$C$21:$C$120,0))),"")</f>
        <v/>
      </c>
      <c r="J739" s="669" t="str">
        <f t="shared" si="34"/>
        <v/>
      </c>
      <c r="K739" s="670" t="str">
        <f t="shared" si="36"/>
        <v/>
      </c>
      <c r="L739" s="579"/>
      <c r="M739" s="579"/>
      <c r="N739" s="632"/>
      <c r="O739" s="582" t="str">
        <f>IFERROR(VLOOKUP(D739,'Species List'!$D$10:$E$46,2,FALSE)*J739,"")</f>
        <v/>
      </c>
      <c r="P739" s="583" t="str">
        <f>IFERROR(VLOOKUP(D739,'Species List'!$D$51:$E$89,2,FALSE)*J739,"")</f>
        <v/>
      </c>
      <c r="Q739" s="583" t="str">
        <f>IFERROR(VLOOKUP(D739,'Species List'!$D$95:$E$102,2,FALSE)*J739,"")</f>
        <v/>
      </c>
      <c r="R739" s="583" t="str">
        <f>IFERROR(VLOOKUP(D739,'Species List'!$I$10:$J$11,2,FALSE)*J739,"")</f>
        <v/>
      </c>
      <c r="S739" s="584" t="str">
        <f>IFERROR(VLOOKUP(D739,'Species List'!$I$16:$J$61,2,FALSE)*J739,"")</f>
        <v/>
      </c>
      <c r="T739" s="584" t="str">
        <f>IFERROR(VLOOKUP(D739,'Species List'!$I$66:$J$66,2,FALSE)*J739,"")</f>
        <v/>
      </c>
      <c r="U739" s="584" t="str">
        <f>IFERROR(VLOOKUP(D739,'Species List'!$I$71:$J$82,2,FALSE)*J739,"")</f>
        <v/>
      </c>
      <c r="V739" s="585">
        <f t="shared" si="35"/>
        <v>0</v>
      </c>
      <c r="W739" s="534"/>
      <c r="X739" s="534"/>
      <c r="Y739" s="534"/>
      <c r="Z739" s="534"/>
      <c r="AA739" s="534"/>
      <c r="AB739" s="534"/>
      <c r="AC739" s="659" t="str">
        <f>IFERROR(INDEX('3 - Land Summary'!$B$21:$B$120,(MATCH(AD739,'3 - Land Summary'!$C$21:$C$120,0))),"")</f>
        <v/>
      </c>
      <c r="AD739" s="629"/>
      <c r="AE739" s="586"/>
      <c r="AF739" s="587"/>
      <c r="AG739" s="586"/>
    </row>
    <row r="740" spans="2:33" ht="30" customHeight="1" x14ac:dyDescent="0.2">
      <c r="B740" s="668" t="str">
        <f>IFERROR(INDEX('3 - Land Summary'!$B$21:$B$120,(MATCH('4 - Species Breakdown'!$V740,'3 - Land Summary'!$C$21:$C$120,0))),"")</f>
        <v/>
      </c>
      <c r="C740" s="632"/>
      <c r="D740" s="579"/>
      <c r="E740" s="676" t="str">
        <f>IF(OR(COUNTIF('Look Up Data'!$D$149:$D$203,D740),COUNTIF('Look Up Data'!$D$149:$D$203,AE740)),"YES","NO")</f>
        <v>NO</v>
      </c>
      <c r="F740" s="580"/>
      <c r="G740" s="581"/>
      <c r="H740" s="669" t="str">
        <f>IFERROR(INDEX('3 - Land Summary'!$G$21:$G$120,(MATCH(C740,'3 - Land Summary'!$C$21:$C$120,0))),"")</f>
        <v/>
      </c>
      <c r="I740" s="669" t="str">
        <f>IFERROR(INDEX('3 - Land Summary'!$I$21:$I$120,(MATCH(C740,'3 - Land Summary'!$C$21:$C$120,0))),"")</f>
        <v/>
      </c>
      <c r="J740" s="669" t="str">
        <f t="shared" si="34"/>
        <v/>
      </c>
      <c r="K740" s="670" t="str">
        <f t="shared" si="36"/>
        <v/>
      </c>
      <c r="L740" s="579"/>
      <c r="M740" s="579"/>
      <c r="N740" s="632"/>
      <c r="O740" s="582" t="str">
        <f>IFERROR(VLOOKUP(D740,'Species List'!$D$10:$E$46,2,FALSE)*J740,"")</f>
        <v/>
      </c>
      <c r="P740" s="583" t="str">
        <f>IFERROR(VLOOKUP(D740,'Species List'!$D$51:$E$89,2,FALSE)*J740,"")</f>
        <v/>
      </c>
      <c r="Q740" s="583" t="str">
        <f>IFERROR(VLOOKUP(D740,'Species List'!$D$95:$E$102,2,FALSE)*J740,"")</f>
        <v/>
      </c>
      <c r="R740" s="583" t="str">
        <f>IFERROR(VLOOKUP(D740,'Species List'!$I$10:$J$11,2,FALSE)*J740,"")</f>
        <v/>
      </c>
      <c r="S740" s="584" t="str">
        <f>IFERROR(VLOOKUP(D740,'Species List'!$I$16:$J$61,2,FALSE)*J740,"")</f>
        <v/>
      </c>
      <c r="T740" s="584" t="str">
        <f>IFERROR(VLOOKUP(D740,'Species List'!$I$66:$J$66,2,FALSE)*J740,"")</f>
        <v/>
      </c>
      <c r="U740" s="584" t="str">
        <f>IFERROR(VLOOKUP(D740,'Species List'!$I$71:$J$82,2,FALSE)*J740,"")</f>
        <v/>
      </c>
      <c r="V740" s="585">
        <f t="shared" si="35"/>
        <v>0</v>
      </c>
      <c r="W740" s="534"/>
      <c r="X740" s="534"/>
      <c r="Y740" s="534"/>
      <c r="Z740" s="534"/>
      <c r="AA740" s="534"/>
      <c r="AB740" s="534"/>
      <c r="AC740" s="659" t="str">
        <f>IFERROR(INDEX('3 - Land Summary'!$B$21:$B$120,(MATCH(AD740,'3 - Land Summary'!$C$21:$C$120,0))),"")</f>
        <v/>
      </c>
      <c r="AD740" s="629"/>
      <c r="AE740" s="586"/>
      <c r="AF740" s="587"/>
      <c r="AG740" s="586"/>
    </row>
    <row r="741" spans="2:33" ht="30" customHeight="1" x14ac:dyDescent="0.2">
      <c r="B741" s="668" t="str">
        <f>IFERROR(INDEX('3 - Land Summary'!$B$21:$B$120,(MATCH('4 - Species Breakdown'!$V741,'3 - Land Summary'!$C$21:$C$120,0))),"")</f>
        <v/>
      </c>
      <c r="C741" s="632"/>
      <c r="D741" s="579"/>
      <c r="E741" s="676" t="str">
        <f>IF(OR(COUNTIF('Look Up Data'!$D$149:$D$203,D741),COUNTIF('Look Up Data'!$D$149:$D$203,AE741)),"YES","NO")</f>
        <v>NO</v>
      </c>
      <c r="F741" s="580"/>
      <c r="G741" s="581"/>
      <c r="H741" s="669" t="str">
        <f>IFERROR(INDEX('3 - Land Summary'!$G$21:$G$120,(MATCH(C741,'3 - Land Summary'!$C$21:$C$120,0))),"")</f>
        <v/>
      </c>
      <c r="I741" s="669" t="str">
        <f>IFERROR(INDEX('3 - Land Summary'!$I$21:$I$120,(MATCH(C741,'3 - Land Summary'!$C$21:$C$120,0))),"")</f>
        <v/>
      </c>
      <c r="J741" s="669" t="str">
        <f t="shared" si="34"/>
        <v/>
      </c>
      <c r="K741" s="670" t="str">
        <f t="shared" si="36"/>
        <v/>
      </c>
      <c r="L741" s="579"/>
      <c r="M741" s="579"/>
      <c r="N741" s="632"/>
      <c r="O741" s="582" t="str">
        <f>IFERROR(VLOOKUP(D741,'Species List'!$D$10:$E$46,2,FALSE)*J741,"")</f>
        <v/>
      </c>
      <c r="P741" s="583" t="str">
        <f>IFERROR(VLOOKUP(D741,'Species List'!$D$51:$E$89,2,FALSE)*J741,"")</f>
        <v/>
      </c>
      <c r="Q741" s="583" t="str">
        <f>IFERROR(VLOOKUP(D741,'Species List'!$D$95:$E$102,2,FALSE)*J741,"")</f>
        <v/>
      </c>
      <c r="R741" s="583" t="str">
        <f>IFERROR(VLOOKUP(D741,'Species List'!$I$10:$J$11,2,FALSE)*J741,"")</f>
        <v/>
      </c>
      <c r="S741" s="584" t="str">
        <f>IFERROR(VLOOKUP(D741,'Species List'!$I$16:$J$61,2,FALSE)*J741,"")</f>
        <v/>
      </c>
      <c r="T741" s="584" t="str">
        <f>IFERROR(VLOOKUP(D741,'Species List'!$I$66:$J$66,2,FALSE)*J741,"")</f>
        <v/>
      </c>
      <c r="U741" s="584" t="str">
        <f>IFERROR(VLOOKUP(D741,'Species List'!$I$71:$J$82,2,FALSE)*J741,"")</f>
        <v/>
      </c>
      <c r="V741" s="585">
        <f t="shared" si="35"/>
        <v>0</v>
      </c>
      <c r="W741" s="534"/>
      <c r="X741" s="534"/>
      <c r="Y741" s="534"/>
      <c r="Z741" s="534"/>
      <c r="AA741" s="534"/>
      <c r="AB741" s="534"/>
      <c r="AC741" s="659" t="str">
        <f>IFERROR(INDEX('3 - Land Summary'!$B$21:$B$120,(MATCH(AD741,'3 - Land Summary'!$C$21:$C$120,0))),"")</f>
        <v/>
      </c>
      <c r="AD741" s="629"/>
      <c r="AE741" s="586"/>
      <c r="AF741" s="587"/>
      <c r="AG741" s="586"/>
    </row>
    <row r="742" spans="2:33" ht="30" customHeight="1" x14ac:dyDescent="0.2">
      <c r="B742" s="668" t="str">
        <f>IFERROR(INDEX('3 - Land Summary'!$B$21:$B$120,(MATCH('4 - Species Breakdown'!$V742,'3 - Land Summary'!$C$21:$C$120,0))),"")</f>
        <v/>
      </c>
      <c r="C742" s="632"/>
      <c r="D742" s="579"/>
      <c r="E742" s="676" t="str">
        <f>IF(OR(COUNTIF('Look Up Data'!$D$149:$D$203,D742),COUNTIF('Look Up Data'!$D$149:$D$203,AE742)),"YES","NO")</f>
        <v>NO</v>
      </c>
      <c r="F742" s="580"/>
      <c r="G742" s="581"/>
      <c r="H742" s="669" t="str">
        <f>IFERROR(INDEX('3 - Land Summary'!$G$21:$G$120,(MATCH(C742,'3 - Land Summary'!$C$21:$C$120,0))),"")</f>
        <v/>
      </c>
      <c r="I742" s="669" t="str">
        <f>IFERROR(INDEX('3 - Land Summary'!$I$21:$I$120,(MATCH(C742,'3 - Land Summary'!$C$21:$C$120,0))),"")</f>
        <v/>
      </c>
      <c r="J742" s="669" t="str">
        <f t="shared" si="34"/>
        <v/>
      </c>
      <c r="K742" s="670" t="str">
        <f t="shared" si="36"/>
        <v/>
      </c>
      <c r="L742" s="579"/>
      <c r="M742" s="579"/>
      <c r="N742" s="632"/>
      <c r="O742" s="582" t="str">
        <f>IFERROR(VLOOKUP(D742,'Species List'!$D$10:$E$46,2,FALSE)*J742,"")</f>
        <v/>
      </c>
      <c r="P742" s="583" t="str">
        <f>IFERROR(VLOOKUP(D742,'Species List'!$D$51:$E$89,2,FALSE)*J742,"")</f>
        <v/>
      </c>
      <c r="Q742" s="583" t="str">
        <f>IFERROR(VLOOKUP(D742,'Species List'!$D$95:$E$102,2,FALSE)*J742,"")</f>
        <v/>
      </c>
      <c r="R742" s="583" t="str">
        <f>IFERROR(VLOOKUP(D742,'Species List'!$I$10:$J$11,2,FALSE)*J742,"")</f>
        <v/>
      </c>
      <c r="S742" s="584" t="str">
        <f>IFERROR(VLOOKUP(D742,'Species List'!$I$16:$J$61,2,FALSE)*J742,"")</f>
        <v/>
      </c>
      <c r="T742" s="584" t="str">
        <f>IFERROR(VLOOKUP(D742,'Species List'!$I$66:$J$66,2,FALSE)*J742,"")</f>
        <v/>
      </c>
      <c r="U742" s="584" t="str">
        <f>IFERROR(VLOOKUP(D742,'Species List'!$I$71:$J$82,2,FALSE)*J742,"")</f>
        <v/>
      </c>
      <c r="V742" s="585">
        <f t="shared" si="35"/>
        <v>0</v>
      </c>
      <c r="W742" s="534"/>
      <c r="X742" s="534"/>
      <c r="Y742" s="534"/>
      <c r="Z742" s="534"/>
      <c r="AA742" s="534"/>
      <c r="AB742" s="534"/>
      <c r="AC742" s="659" t="str">
        <f>IFERROR(INDEX('3 - Land Summary'!$B$21:$B$120,(MATCH(AD742,'3 - Land Summary'!$C$21:$C$120,0))),"")</f>
        <v/>
      </c>
      <c r="AD742" s="629"/>
      <c r="AE742" s="586"/>
      <c r="AF742" s="587"/>
      <c r="AG742" s="586"/>
    </row>
    <row r="743" spans="2:33" ht="30" customHeight="1" x14ac:dyDescent="0.2">
      <c r="B743" s="668" t="str">
        <f>IFERROR(INDEX('3 - Land Summary'!$B$21:$B$120,(MATCH('4 - Species Breakdown'!$V743,'3 - Land Summary'!$C$21:$C$120,0))),"")</f>
        <v/>
      </c>
      <c r="C743" s="632"/>
      <c r="D743" s="579"/>
      <c r="E743" s="676" t="str">
        <f>IF(OR(COUNTIF('Look Up Data'!$D$149:$D$203,D743),COUNTIF('Look Up Data'!$D$149:$D$203,AE743)),"YES","NO")</f>
        <v>NO</v>
      </c>
      <c r="F743" s="580"/>
      <c r="G743" s="581"/>
      <c r="H743" s="669" t="str">
        <f>IFERROR(INDEX('3 - Land Summary'!$G$21:$G$120,(MATCH(C743,'3 - Land Summary'!$C$21:$C$120,0))),"")</f>
        <v/>
      </c>
      <c r="I743" s="669" t="str">
        <f>IFERROR(INDEX('3 - Land Summary'!$I$21:$I$120,(MATCH(C743,'3 - Land Summary'!$C$21:$C$120,0))),"")</f>
        <v/>
      </c>
      <c r="J743" s="669" t="str">
        <f t="shared" si="34"/>
        <v/>
      </c>
      <c r="K743" s="670" t="str">
        <f t="shared" si="36"/>
        <v/>
      </c>
      <c r="L743" s="579"/>
      <c r="M743" s="579"/>
      <c r="N743" s="632"/>
      <c r="O743" s="582" t="str">
        <f>IFERROR(VLOOKUP(D743,'Species List'!$D$10:$E$46,2,FALSE)*J743,"")</f>
        <v/>
      </c>
      <c r="P743" s="583" t="str">
        <f>IFERROR(VLOOKUP(D743,'Species List'!$D$51:$E$89,2,FALSE)*J743,"")</f>
        <v/>
      </c>
      <c r="Q743" s="583" t="str">
        <f>IFERROR(VLOOKUP(D743,'Species List'!$D$95:$E$102,2,FALSE)*J743,"")</f>
        <v/>
      </c>
      <c r="R743" s="583" t="str">
        <f>IFERROR(VLOOKUP(D743,'Species List'!$I$10:$J$11,2,FALSE)*J743,"")</f>
        <v/>
      </c>
      <c r="S743" s="584" t="str">
        <f>IFERROR(VLOOKUP(D743,'Species List'!$I$16:$J$61,2,FALSE)*J743,"")</f>
        <v/>
      </c>
      <c r="T743" s="584" t="str">
        <f>IFERROR(VLOOKUP(D743,'Species List'!$I$66:$J$66,2,FALSE)*J743,"")</f>
        <v/>
      </c>
      <c r="U743" s="584" t="str">
        <f>IFERROR(VLOOKUP(D743,'Species List'!$I$71:$J$82,2,FALSE)*J743,"")</f>
        <v/>
      </c>
      <c r="V743" s="585">
        <f t="shared" si="35"/>
        <v>0</v>
      </c>
      <c r="W743" s="534"/>
      <c r="X743" s="534"/>
      <c r="Y743" s="534"/>
      <c r="Z743" s="534"/>
      <c r="AA743" s="534"/>
      <c r="AB743" s="534"/>
      <c r="AC743" s="659" t="str">
        <f>IFERROR(INDEX('3 - Land Summary'!$B$21:$B$120,(MATCH(AD743,'3 - Land Summary'!$C$21:$C$120,0))),"")</f>
        <v/>
      </c>
      <c r="AD743" s="629"/>
      <c r="AE743" s="586"/>
      <c r="AF743" s="587"/>
      <c r="AG743" s="586"/>
    </row>
    <row r="744" spans="2:33" ht="30" customHeight="1" x14ac:dyDescent="0.2">
      <c r="B744" s="668" t="str">
        <f>IFERROR(INDEX('3 - Land Summary'!$B$21:$B$120,(MATCH('4 - Species Breakdown'!$V744,'3 - Land Summary'!$C$21:$C$120,0))),"")</f>
        <v/>
      </c>
      <c r="C744" s="632"/>
      <c r="D744" s="579"/>
      <c r="E744" s="676" t="str">
        <f>IF(OR(COUNTIF('Look Up Data'!$D$149:$D$203,D744),COUNTIF('Look Up Data'!$D$149:$D$203,AE744)),"YES","NO")</f>
        <v>NO</v>
      </c>
      <c r="F744" s="580"/>
      <c r="G744" s="581"/>
      <c r="H744" s="669" t="str">
        <f>IFERROR(INDEX('3 - Land Summary'!$G$21:$G$120,(MATCH(C744,'3 - Land Summary'!$C$21:$C$120,0))),"")</f>
        <v/>
      </c>
      <c r="I744" s="669" t="str">
        <f>IFERROR(INDEX('3 - Land Summary'!$I$21:$I$120,(MATCH(C744,'3 - Land Summary'!$C$21:$C$120,0))),"")</f>
        <v/>
      </c>
      <c r="J744" s="669" t="str">
        <f t="shared" si="34"/>
        <v/>
      </c>
      <c r="K744" s="670" t="str">
        <f t="shared" si="36"/>
        <v/>
      </c>
      <c r="L744" s="579"/>
      <c r="M744" s="579"/>
      <c r="N744" s="632"/>
      <c r="O744" s="582" t="str">
        <f>IFERROR(VLOOKUP(D744,'Species List'!$D$10:$E$46,2,FALSE)*J744,"")</f>
        <v/>
      </c>
      <c r="P744" s="583" t="str">
        <f>IFERROR(VLOOKUP(D744,'Species List'!$D$51:$E$89,2,FALSE)*J744,"")</f>
        <v/>
      </c>
      <c r="Q744" s="583" t="str">
        <f>IFERROR(VLOOKUP(D744,'Species List'!$D$95:$E$102,2,FALSE)*J744,"")</f>
        <v/>
      </c>
      <c r="R744" s="583" t="str">
        <f>IFERROR(VLOOKUP(D744,'Species List'!$I$10:$J$11,2,FALSE)*J744,"")</f>
        <v/>
      </c>
      <c r="S744" s="584" t="str">
        <f>IFERROR(VLOOKUP(D744,'Species List'!$I$16:$J$61,2,FALSE)*J744,"")</f>
        <v/>
      </c>
      <c r="T744" s="584" t="str">
        <f>IFERROR(VLOOKUP(D744,'Species List'!$I$66:$J$66,2,FALSE)*J744,"")</f>
        <v/>
      </c>
      <c r="U744" s="584" t="str">
        <f>IFERROR(VLOOKUP(D744,'Species List'!$I$71:$J$82,2,FALSE)*J744,"")</f>
        <v/>
      </c>
      <c r="V744" s="585">
        <f t="shared" si="35"/>
        <v>0</v>
      </c>
      <c r="W744" s="534"/>
      <c r="X744" s="534"/>
      <c r="Y744" s="534"/>
      <c r="Z744" s="534"/>
      <c r="AA744" s="534"/>
      <c r="AB744" s="534"/>
      <c r="AC744" s="659" t="str">
        <f>IFERROR(INDEX('3 - Land Summary'!$B$21:$B$120,(MATCH(AD744,'3 - Land Summary'!$C$21:$C$120,0))),"")</f>
        <v/>
      </c>
      <c r="AD744" s="629"/>
      <c r="AE744" s="586"/>
      <c r="AF744" s="587"/>
      <c r="AG744" s="586"/>
    </row>
    <row r="745" spans="2:33" ht="30" customHeight="1" x14ac:dyDescent="0.2">
      <c r="B745" s="668" t="str">
        <f>IFERROR(INDEX('3 - Land Summary'!$B$21:$B$120,(MATCH('4 - Species Breakdown'!$V745,'3 - Land Summary'!$C$21:$C$120,0))),"")</f>
        <v/>
      </c>
      <c r="C745" s="632"/>
      <c r="D745" s="579"/>
      <c r="E745" s="676" t="str">
        <f>IF(OR(COUNTIF('Look Up Data'!$D$149:$D$203,D745),COUNTIF('Look Up Data'!$D$149:$D$203,AE745)),"YES","NO")</f>
        <v>NO</v>
      </c>
      <c r="F745" s="580"/>
      <c r="G745" s="581"/>
      <c r="H745" s="669" t="str">
        <f>IFERROR(INDEX('3 - Land Summary'!$G$21:$G$120,(MATCH(C745,'3 - Land Summary'!$C$21:$C$120,0))),"")</f>
        <v/>
      </c>
      <c r="I745" s="669" t="str">
        <f>IFERROR(INDEX('3 - Land Summary'!$I$21:$I$120,(MATCH(C745,'3 - Land Summary'!$C$21:$C$120,0))),"")</f>
        <v/>
      </c>
      <c r="J745" s="669" t="str">
        <f t="shared" si="34"/>
        <v/>
      </c>
      <c r="K745" s="670" t="str">
        <f t="shared" si="36"/>
        <v/>
      </c>
      <c r="L745" s="579"/>
      <c r="M745" s="579"/>
      <c r="N745" s="632"/>
      <c r="O745" s="582" t="str">
        <f>IFERROR(VLOOKUP(D745,'Species List'!$D$10:$E$46,2,FALSE)*J745,"")</f>
        <v/>
      </c>
      <c r="P745" s="583" t="str">
        <f>IFERROR(VLOOKUP(D745,'Species List'!$D$51:$E$89,2,FALSE)*J745,"")</f>
        <v/>
      </c>
      <c r="Q745" s="583" t="str">
        <f>IFERROR(VLOOKUP(D745,'Species List'!$D$95:$E$102,2,FALSE)*J745,"")</f>
        <v/>
      </c>
      <c r="R745" s="583" t="str">
        <f>IFERROR(VLOOKUP(D745,'Species List'!$I$10:$J$11,2,FALSE)*J745,"")</f>
        <v/>
      </c>
      <c r="S745" s="584" t="str">
        <f>IFERROR(VLOOKUP(D745,'Species List'!$I$16:$J$61,2,FALSE)*J745,"")</f>
        <v/>
      </c>
      <c r="T745" s="584" t="str">
        <f>IFERROR(VLOOKUP(D745,'Species List'!$I$66:$J$66,2,FALSE)*J745,"")</f>
        <v/>
      </c>
      <c r="U745" s="584" t="str">
        <f>IFERROR(VLOOKUP(D745,'Species List'!$I$71:$J$82,2,FALSE)*J745,"")</f>
        <v/>
      </c>
      <c r="V745" s="585">
        <f t="shared" si="35"/>
        <v>0</v>
      </c>
      <c r="W745" s="534"/>
      <c r="X745" s="534"/>
      <c r="Y745" s="534"/>
      <c r="Z745" s="534"/>
      <c r="AA745" s="534"/>
      <c r="AB745" s="534"/>
      <c r="AC745" s="659" t="str">
        <f>IFERROR(INDEX('3 - Land Summary'!$B$21:$B$120,(MATCH(AD745,'3 - Land Summary'!$C$21:$C$120,0))),"")</f>
        <v/>
      </c>
      <c r="AD745" s="629"/>
      <c r="AE745" s="586"/>
      <c r="AF745" s="587"/>
      <c r="AG745" s="586"/>
    </row>
    <row r="746" spans="2:33" ht="30" customHeight="1" x14ac:dyDescent="0.2">
      <c r="B746" s="668" t="str">
        <f>IFERROR(INDEX('3 - Land Summary'!$B$21:$B$120,(MATCH('4 - Species Breakdown'!$V746,'3 - Land Summary'!$C$21:$C$120,0))),"")</f>
        <v/>
      </c>
      <c r="C746" s="632"/>
      <c r="D746" s="579"/>
      <c r="E746" s="676" t="str">
        <f>IF(OR(COUNTIF('Look Up Data'!$D$149:$D$203,D746),COUNTIF('Look Up Data'!$D$149:$D$203,AE746)),"YES","NO")</f>
        <v>NO</v>
      </c>
      <c r="F746" s="580"/>
      <c r="G746" s="581"/>
      <c r="H746" s="669" t="str">
        <f>IFERROR(INDEX('3 - Land Summary'!$G$21:$G$120,(MATCH(C746,'3 - Land Summary'!$C$21:$C$120,0))),"")</f>
        <v/>
      </c>
      <c r="I746" s="669" t="str">
        <f>IFERROR(INDEX('3 - Land Summary'!$I$21:$I$120,(MATCH(C746,'3 - Land Summary'!$C$21:$C$120,0))),"")</f>
        <v/>
      </c>
      <c r="J746" s="669" t="str">
        <f t="shared" si="34"/>
        <v/>
      </c>
      <c r="K746" s="670" t="str">
        <f t="shared" si="36"/>
        <v/>
      </c>
      <c r="L746" s="579"/>
      <c r="M746" s="579"/>
      <c r="N746" s="632"/>
      <c r="O746" s="582" t="str">
        <f>IFERROR(VLOOKUP(D746,'Species List'!$D$10:$E$46,2,FALSE)*J746,"")</f>
        <v/>
      </c>
      <c r="P746" s="583" t="str">
        <f>IFERROR(VLOOKUP(D746,'Species List'!$D$51:$E$89,2,FALSE)*J746,"")</f>
        <v/>
      </c>
      <c r="Q746" s="583" t="str">
        <f>IFERROR(VLOOKUP(D746,'Species List'!$D$95:$E$102,2,FALSE)*J746,"")</f>
        <v/>
      </c>
      <c r="R746" s="583" t="str">
        <f>IFERROR(VLOOKUP(D746,'Species List'!$I$10:$J$11,2,FALSE)*J746,"")</f>
        <v/>
      </c>
      <c r="S746" s="584" t="str">
        <f>IFERROR(VLOOKUP(D746,'Species List'!$I$16:$J$61,2,FALSE)*J746,"")</f>
        <v/>
      </c>
      <c r="T746" s="584" t="str">
        <f>IFERROR(VLOOKUP(D746,'Species List'!$I$66:$J$66,2,FALSE)*J746,"")</f>
        <v/>
      </c>
      <c r="U746" s="584" t="str">
        <f>IFERROR(VLOOKUP(D746,'Species List'!$I$71:$J$82,2,FALSE)*J746,"")</f>
        <v/>
      </c>
      <c r="V746" s="585">
        <f t="shared" si="35"/>
        <v>0</v>
      </c>
      <c r="W746" s="534"/>
      <c r="X746" s="534"/>
      <c r="Y746" s="534"/>
      <c r="Z746" s="534"/>
      <c r="AA746" s="534"/>
      <c r="AB746" s="534"/>
      <c r="AC746" s="659" t="str">
        <f>IFERROR(INDEX('3 - Land Summary'!$B$21:$B$120,(MATCH(AD746,'3 - Land Summary'!$C$21:$C$120,0))),"")</f>
        <v/>
      </c>
      <c r="AD746" s="629"/>
      <c r="AE746" s="586"/>
      <c r="AF746" s="587"/>
      <c r="AG746" s="586"/>
    </row>
    <row r="747" spans="2:33" ht="30" customHeight="1" x14ac:dyDescent="0.2">
      <c r="B747" s="668" t="str">
        <f>IFERROR(INDEX('3 - Land Summary'!$B$21:$B$120,(MATCH('4 - Species Breakdown'!$V747,'3 - Land Summary'!$C$21:$C$120,0))),"")</f>
        <v/>
      </c>
      <c r="C747" s="632"/>
      <c r="D747" s="579"/>
      <c r="E747" s="676" t="str">
        <f>IF(OR(COUNTIF('Look Up Data'!$D$149:$D$203,D747),COUNTIF('Look Up Data'!$D$149:$D$203,AE747)),"YES","NO")</f>
        <v>NO</v>
      </c>
      <c r="F747" s="580"/>
      <c r="G747" s="581"/>
      <c r="H747" s="669" t="str">
        <f>IFERROR(INDEX('3 - Land Summary'!$G$21:$G$120,(MATCH(C747,'3 - Land Summary'!$C$21:$C$120,0))),"")</f>
        <v/>
      </c>
      <c r="I747" s="669" t="str">
        <f>IFERROR(INDEX('3 - Land Summary'!$I$21:$I$120,(MATCH(C747,'3 - Land Summary'!$C$21:$C$120,0))),"")</f>
        <v/>
      </c>
      <c r="J747" s="669" t="str">
        <f t="shared" si="34"/>
        <v/>
      </c>
      <c r="K747" s="670" t="str">
        <f t="shared" si="36"/>
        <v/>
      </c>
      <c r="L747" s="579"/>
      <c r="M747" s="579"/>
      <c r="N747" s="632"/>
      <c r="O747" s="582" t="str">
        <f>IFERROR(VLOOKUP(D747,'Species List'!$D$10:$E$46,2,FALSE)*J747,"")</f>
        <v/>
      </c>
      <c r="P747" s="583" t="str">
        <f>IFERROR(VLOOKUP(D747,'Species List'!$D$51:$E$89,2,FALSE)*J747,"")</f>
        <v/>
      </c>
      <c r="Q747" s="583" t="str">
        <f>IFERROR(VLOOKUP(D747,'Species List'!$D$95:$E$102,2,FALSE)*J747,"")</f>
        <v/>
      </c>
      <c r="R747" s="583" t="str">
        <f>IFERROR(VLOOKUP(D747,'Species List'!$I$10:$J$11,2,FALSE)*J747,"")</f>
        <v/>
      </c>
      <c r="S747" s="584" t="str">
        <f>IFERROR(VLOOKUP(D747,'Species List'!$I$16:$J$61,2,FALSE)*J747,"")</f>
        <v/>
      </c>
      <c r="T747" s="584" t="str">
        <f>IFERROR(VLOOKUP(D747,'Species List'!$I$66:$J$66,2,FALSE)*J747,"")</f>
        <v/>
      </c>
      <c r="U747" s="584" t="str">
        <f>IFERROR(VLOOKUP(D747,'Species List'!$I$71:$J$82,2,FALSE)*J747,"")</f>
        <v/>
      </c>
      <c r="V747" s="585">
        <f t="shared" si="35"/>
        <v>0</v>
      </c>
      <c r="W747" s="534"/>
      <c r="X747" s="534"/>
      <c r="Y747" s="534"/>
      <c r="Z747" s="534"/>
      <c r="AA747" s="534"/>
      <c r="AB747" s="534"/>
      <c r="AC747" s="659" t="str">
        <f>IFERROR(INDEX('3 - Land Summary'!$B$21:$B$120,(MATCH(AD747,'3 - Land Summary'!$C$21:$C$120,0))),"")</f>
        <v/>
      </c>
      <c r="AD747" s="629"/>
      <c r="AE747" s="586"/>
      <c r="AF747" s="587"/>
      <c r="AG747" s="586"/>
    </row>
    <row r="748" spans="2:33" ht="30" customHeight="1" x14ac:dyDescent="0.2">
      <c r="B748" s="668" t="str">
        <f>IFERROR(INDEX('3 - Land Summary'!$B$21:$B$120,(MATCH('4 - Species Breakdown'!$V748,'3 - Land Summary'!$C$21:$C$120,0))),"")</f>
        <v/>
      </c>
      <c r="C748" s="632"/>
      <c r="D748" s="579"/>
      <c r="E748" s="676" t="str">
        <f>IF(OR(COUNTIF('Look Up Data'!$D$149:$D$203,D748),COUNTIF('Look Up Data'!$D$149:$D$203,AE748)),"YES","NO")</f>
        <v>NO</v>
      </c>
      <c r="F748" s="580"/>
      <c r="G748" s="581"/>
      <c r="H748" s="669" t="str">
        <f>IFERROR(INDEX('3 - Land Summary'!$G$21:$G$120,(MATCH(C748,'3 - Land Summary'!$C$21:$C$120,0))),"")</f>
        <v/>
      </c>
      <c r="I748" s="669" t="str">
        <f>IFERROR(INDEX('3 - Land Summary'!$I$21:$I$120,(MATCH(C748,'3 - Land Summary'!$C$21:$C$120,0))),"")</f>
        <v/>
      </c>
      <c r="J748" s="669" t="str">
        <f t="shared" si="34"/>
        <v/>
      </c>
      <c r="K748" s="670" t="str">
        <f t="shared" si="36"/>
        <v/>
      </c>
      <c r="L748" s="579"/>
      <c r="M748" s="579"/>
      <c r="N748" s="632"/>
      <c r="O748" s="582" t="str">
        <f>IFERROR(VLOOKUP(D748,'Species List'!$D$10:$E$46,2,FALSE)*J748,"")</f>
        <v/>
      </c>
      <c r="P748" s="583" t="str">
        <f>IFERROR(VLOOKUP(D748,'Species List'!$D$51:$E$89,2,FALSE)*J748,"")</f>
        <v/>
      </c>
      <c r="Q748" s="583" t="str">
        <f>IFERROR(VLOOKUP(D748,'Species List'!$D$95:$E$102,2,FALSE)*J748,"")</f>
        <v/>
      </c>
      <c r="R748" s="583" t="str">
        <f>IFERROR(VLOOKUP(D748,'Species List'!$I$10:$J$11,2,FALSE)*J748,"")</f>
        <v/>
      </c>
      <c r="S748" s="584" t="str">
        <f>IFERROR(VLOOKUP(D748,'Species List'!$I$16:$J$61,2,FALSE)*J748,"")</f>
        <v/>
      </c>
      <c r="T748" s="584" t="str">
        <f>IFERROR(VLOOKUP(D748,'Species List'!$I$66:$J$66,2,FALSE)*J748,"")</f>
        <v/>
      </c>
      <c r="U748" s="584" t="str">
        <f>IFERROR(VLOOKUP(D748,'Species List'!$I$71:$J$82,2,FALSE)*J748,"")</f>
        <v/>
      </c>
      <c r="V748" s="585">
        <f t="shared" si="35"/>
        <v>0</v>
      </c>
      <c r="W748" s="534"/>
      <c r="X748" s="534"/>
      <c r="Y748" s="534"/>
      <c r="Z748" s="534"/>
      <c r="AA748" s="534"/>
      <c r="AB748" s="534"/>
      <c r="AC748" s="659" t="str">
        <f>IFERROR(INDEX('3 - Land Summary'!$B$21:$B$120,(MATCH(AD748,'3 - Land Summary'!$C$21:$C$120,0))),"")</f>
        <v/>
      </c>
      <c r="AD748" s="629"/>
      <c r="AE748" s="586"/>
      <c r="AF748" s="587"/>
      <c r="AG748" s="586"/>
    </row>
    <row r="749" spans="2:33" ht="30" customHeight="1" x14ac:dyDescent="0.2">
      <c r="B749" s="668" t="str">
        <f>IFERROR(INDEX('3 - Land Summary'!$B$21:$B$120,(MATCH('4 - Species Breakdown'!$V749,'3 - Land Summary'!$C$21:$C$120,0))),"")</f>
        <v/>
      </c>
      <c r="C749" s="632"/>
      <c r="D749" s="579"/>
      <c r="E749" s="676" t="str">
        <f>IF(OR(COUNTIF('Look Up Data'!$D$149:$D$203,D749),COUNTIF('Look Up Data'!$D$149:$D$203,AE749)),"YES","NO")</f>
        <v>NO</v>
      </c>
      <c r="F749" s="580"/>
      <c r="G749" s="581"/>
      <c r="H749" s="669" t="str">
        <f>IFERROR(INDEX('3 - Land Summary'!$G$21:$G$120,(MATCH(C749,'3 - Land Summary'!$C$21:$C$120,0))),"")</f>
        <v/>
      </c>
      <c r="I749" s="669" t="str">
        <f>IFERROR(INDEX('3 - Land Summary'!$I$21:$I$120,(MATCH(C749,'3 - Land Summary'!$C$21:$C$120,0))),"")</f>
        <v/>
      </c>
      <c r="J749" s="669" t="str">
        <f t="shared" si="34"/>
        <v/>
      </c>
      <c r="K749" s="670" t="str">
        <f t="shared" si="36"/>
        <v/>
      </c>
      <c r="L749" s="579"/>
      <c r="M749" s="579"/>
      <c r="N749" s="632"/>
      <c r="O749" s="582" t="str">
        <f>IFERROR(VLOOKUP(D749,'Species List'!$D$10:$E$46,2,FALSE)*J749,"")</f>
        <v/>
      </c>
      <c r="P749" s="583" t="str">
        <f>IFERROR(VLOOKUP(D749,'Species List'!$D$51:$E$89,2,FALSE)*J749,"")</f>
        <v/>
      </c>
      <c r="Q749" s="583" t="str">
        <f>IFERROR(VLOOKUP(D749,'Species List'!$D$95:$E$102,2,FALSE)*J749,"")</f>
        <v/>
      </c>
      <c r="R749" s="583" t="str">
        <f>IFERROR(VLOOKUP(D749,'Species List'!$I$10:$J$11,2,FALSE)*J749,"")</f>
        <v/>
      </c>
      <c r="S749" s="584" t="str">
        <f>IFERROR(VLOOKUP(D749,'Species List'!$I$16:$J$61,2,FALSE)*J749,"")</f>
        <v/>
      </c>
      <c r="T749" s="584" t="str">
        <f>IFERROR(VLOOKUP(D749,'Species List'!$I$66:$J$66,2,FALSE)*J749,"")</f>
        <v/>
      </c>
      <c r="U749" s="584" t="str">
        <f>IFERROR(VLOOKUP(D749,'Species List'!$I$71:$J$82,2,FALSE)*J749,"")</f>
        <v/>
      </c>
      <c r="V749" s="585">
        <f t="shared" si="35"/>
        <v>0</v>
      </c>
      <c r="W749" s="534"/>
      <c r="X749" s="534"/>
      <c r="Y749" s="534"/>
      <c r="Z749" s="534"/>
      <c r="AA749" s="534"/>
      <c r="AB749" s="534"/>
      <c r="AC749" s="659" t="str">
        <f>IFERROR(INDEX('3 - Land Summary'!$B$21:$B$120,(MATCH(AD749,'3 - Land Summary'!$C$21:$C$120,0))),"")</f>
        <v/>
      </c>
      <c r="AD749" s="629"/>
      <c r="AE749" s="586"/>
      <c r="AF749" s="587"/>
      <c r="AG749" s="586"/>
    </row>
    <row r="750" spans="2:33" ht="30" customHeight="1" x14ac:dyDescent="0.2">
      <c r="B750" s="668" t="str">
        <f>IFERROR(INDEX('3 - Land Summary'!$B$21:$B$120,(MATCH('4 - Species Breakdown'!$V750,'3 - Land Summary'!$C$21:$C$120,0))),"")</f>
        <v/>
      </c>
      <c r="C750" s="632"/>
      <c r="D750" s="579"/>
      <c r="E750" s="676" t="str">
        <f>IF(OR(COUNTIF('Look Up Data'!$D$149:$D$203,D750),COUNTIF('Look Up Data'!$D$149:$D$203,AE750)),"YES","NO")</f>
        <v>NO</v>
      </c>
      <c r="F750" s="580"/>
      <c r="G750" s="581"/>
      <c r="H750" s="669" t="str">
        <f>IFERROR(INDEX('3 - Land Summary'!$G$21:$G$120,(MATCH(C750,'3 - Land Summary'!$C$21:$C$120,0))),"")</f>
        <v/>
      </c>
      <c r="I750" s="669" t="str">
        <f>IFERROR(INDEX('3 - Land Summary'!$I$21:$I$120,(MATCH(C750,'3 - Land Summary'!$C$21:$C$120,0))),"")</f>
        <v/>
      </c>
      <c r="J750" s="669" t="str">
        <f t="shared" si="34"/>
        <v/>
      </c>
      <c r="K750" s="670" t="str">
        <f t="shared" si="36"/>
        <v/>
      </c>
      <c r="L750" s="579"/>
      <c r="M750" s="579"/>
      <c r="N750" s="632"/>
      <c r="O750" s="582" t="str">
        <f>IFERROR(VLOOKUP(D750,'Species List'!$D$10:$E$46,2,FALSE)*J750,"")</f>
        <v/>
      </c>
      <c r="P750" s="583" t="str">
        <f>IFERROR(VLOOKUP(D750,'Species List'!$D$51:$E$89,2,FALSE)*J750,"")</f>
        <v/>
      </c>
      <c r="Q750" s="583" t="str">
        <f>IFERROR(VLOOKUP(D750,'Species List'!$D$95:$E$102,2,FALSE)*J750,"")</f>
        <v/>
      </c>
      <c r="R750" s="583" t="str">
        <f>IFERROR(VLOOKUP(D750,'Species List'!$I$10:$J$11,2,FALSE)*J750,"")</f>
        <v/>
      </c>
      <c r="S750" s="584" t="str">
        <f>IFERROR(VLOOKUP(D750,'Species List'!$I$16:$J$61,2,FALSE)*J750,"")</f>
        <v/>
      </c>
      <c r="T750" s="584" t="str">
        <f>IFERROR(VLOOKUP(D750,'Species List'!$I$66:$J$66,2,FALSE)*J750,"")</f>
        <v/>
      </c>
      <c r="U750" s="584" t="str">
        <f>IFERROR(VLOOKUP(D750,'Species List'!$I$71:$J$82,2,FALSE)*J750,"")</f>
        <v/>
      </c>
      <c r="V750" s="585">
        <f t="shared" si="35"/>
        <v>0</v>
      </c>
      <c r="W750" s="534"/>
      <c r="X750" s="534"/>
      <c r="Y750" s="534"/>
      <c r="Z750" s="534"/>
      <c r="AA750" s="534"/>
      <c r="AB750" s="534"/>
      <c r="AC750" s="659" t="str">
        <f>IFERROR(INDEX('3 - Land Summary'!$B$21:$B$120,(MATCH(AD750,'3 - Land Summary'!$C$21:$C$120,0))),"")</f>
        <v/>
      </c>
      <c r="AD750" s="629"/>
      <c r="AE750" s="586"/>
      <c r="AF750" s="587"/>
      <c r="AG750" s="586"/>
    </row>
    <row r="751" spans="2:33" ht="30" customHeight="1" x14ac:dyDescent="0.2">
      <c r="B751" s="668" t="str">
        <f>IFERROR(INDEX('3 - Land Summary'!$B$21:$B$120,(MATCH('4 - Species Breakdown'!$V751,'3 - Land Summary'!$C$21:$C$120,0))),"")</f>
        <v/>
      </c>
      <c r="C751" s="632"/>
      <c r="D751" s="579"/>
      <c r="E751" s="676" t="str">
        <f>IF(OR(COUNTIF('Look Up Data'!$D$149:$D$203,D751),COUNTIF('Look Up Data'!$D$149:$D$203,AE751)),"YES","NO")</f>
        <v>NO</v>
      </c>
      <c r="F751" s="580"/>
      <c r="G751" s="581"/>
      <c r="H751" s="669" t="str">
        <f>IFERROR(INDEX('3 - Land Summary'!$G$21:$G$120,(MATCH(C751,'3 - Land Summary'!$C$21:$C$120,0))),"")</f>
        <v/>
      </c>
      <c r="I751" s="669" t="str">
        <f>IFERROR(INDEX('3 - Land Summary'!$I$21:$I$120,(MATCH(C751,'3 - Land Summary'!$C$21:$C$120,0))),"")</f>
        <v/>
      </c>
      <c r="J751" s="669" t="str">
        <f t="shared" si="34"/>
        <v/>
      </c>
      <c r="K751" s="670" t="str">
        <f t="shared" si="36"/>
        <v/>
      </c>
      <c r="L751" s="579"/>
      <c r="M751" s="579"/>
      <c r="N751" s="632"/>
      <c r="O751" s="582" t="str">
        <f>IFERROR(VLOOKUP(D751,'Species List'!$D$10:$E$46,2,FALSE)*J751,"")</f>
        <v/>
      </c>
      <c r="P751" s="583" t="str">
        <f>IFERROR(VLOOKUP(D751,'Species List'!$D$51:$E$89,2,FALSE)*J751,"")</f>
        <v/>
      </c>
      <c r="Q751" s="583" t="str">
        <f>IFERROR(VLOOKUP(D751,'Species List'!$D$95:$E$102,2,FALSE)*J751,"")</f>
        <v/>
      </c>
      <c r="R751" s="583" t="str">
        <f>IFERROR(VLOOKUP(D751,'Species List'!$I$10:$J$11,2,FALSE)*J751,"")</f>
        <v/>
      </c>
      <c r="S751" s="584" t="str">
        <f>IFERROR(VLOOKUP(D751,'Species List'!$I$16:$J$61,2,FALSE)*J751,"")</f>
        <v/>
      </c>
      <c r="T751" s="584" t="str">
        <f>IFERROR(VLOOKUP(D751,'Species List'!$I$66:$J$66,2,FALSE)*J751,"")</f>
        <v/>
      </c>
      <c r="U751" s="584" t="str">
        <f>IFERROR(VLOOKUP(D751,'Species List'!$I$71:$J$82,2,FALSE)*J751,"")</f>
        <v/>
      </c>
      <c r="V751" s="585">
        <f t="shared" si="35"/>
        <v>0</v>
      </c>
      <c r="W751" s="534"/>
      <c r="X751" s="534"/>
      <c r="Y751" s="534"/>
      <c r="Z751" s="534"/>
      <c r="AA751" s="534"/>
      <c r="AB751" s="534"/>
      <c r="AC751" s="659" t="str">
        <f>IFERROR(INDEX('3 - Land Summary'!$B$21:$B$120,(MATCH(AD751,'3 - Land Summary'!$C$21:$C$120,0))),"")</f>
        <v/>
      </c>
      <c r="AD751" s="629"/>
      <c r="AE751" s="586"/>
      <c r="AF751" s="587"/>
      <c r="AG751" s="586"/>
    </row>
    <row r="752" spans="2:33" ht="30" customHeight="1" x14ac:dyDescent="0.2">
      <c r="B752" s="668" t="str">
        <f>IFERROR(INDEX('3 - Land Summary'!$B$21:$B$120,(MATCH('4 - Species Breakdown'!$V752,'3 - Land Summary'!$C$21:$C$120,0))),"")</f>
        <v/>
      </c>
      <c r="C752" s="632"/>
      <c r="D752" s="579"/>
      <c r="E752" s="676" t="str">
        <f>IF(OR(COUNTIF('Look Up Data'!$D$149:$D$203,D752),COUNTIF('Look Up Data'!$D$149:$D$203,AE752)),"YES","NO")</f>
        <v>NO</v>
      </c>
      <c r="F752" s="580"/>
      <c r="G752" s="581"/>
      <c r="H752" s="669" t="str">
        <f>IFERROR(INDEX('3 - Land Summary'!$G$21:$G$120,(MATCH(C752,'3 - Land Summary'!$C$21:$C$120,0))),"")</f>
        <v/>
      </c>
      <c r="I752" s="669" t="str">
        <f>IFERROR(INDEX('3 - Land Summary'!$I$21:$I$120,(MATCH(C752,'3 - Land Summary'!$C$21:$C$120,0))),"")</f>
        <v/>
      </c>
      <c r="J752" s="669" t="str">
        <f t="shared" si="34"/>
        <v/>
      </c>
      <c r="K752" s="670" t="str">
        <f t="shared" si="36"/>
        <v/>
      </c>
      <c r="L752" s="579"/>
      <c r="M752" s="579"/>
      <c r="N752" s="632"/>
      <c r="O752" s="582" t="str">
        <f>IFERROR(VLOOKUP(D752,'Species List'!$D$10:$E$46,2,FALSE)*J752,"")</f>
        <v/>
      </c>
      <c r="P752" s="583" t="str">
        <f>IFERROR(VLOOKUP(D752,'Species List'!$D$51:$E$89,2,FALSE)*J752,"")</f>
        <v/>
      </c>
      <c r="Q752" s="583" t="str">
        <f>IFERROR(VLOOKUP(D752,'Species List'!$D$95:$E$102,2,FALSE)*J752,"")</f>
        <v/>
      </c>
      <c r="R752" s="583" t="str">
        <f>IFERROR(VLOOKUP(D752,'Species List'!$I$10:$J$11,2,FALSE)*J752,"")</f>
        <v/>
      </c>
      <c r="S752" s="584" t="str">
        <f>IFERROR(VLOOKUP(D752,'Species List'!$I$16:$J$61,2,FALSE)*J752,"")</f>
        <v/>
      </c>
      <c r="T752" s="584" t="str">
        <f>IFERROR(VLOOKUP(D752,'Species List'!$I$66:$J$66,2,FALSE)*J752,"")</f>
        <v/>
      </c>
      <c r="U752" s="584" t="str">
        <f>IFERROR(VLOOKUP(D752,'Species List'!$I$71:$J$82,2,FALSE)*J752,"")</f>
        <v/>
      </c>
      <c r="V752" s="585">
        <f t="shared" si="35"/>
        <v>0</v>
      </c>
      <c r="W752" s="534"/>
      <c r="X752" s="534"/>
      <c r="Y752" s="534"/>
      <c r="Z752" s="534"/>
      <c r="AA752" s="534"/>
      <c r="AB752" s="534"/>
      <c r="AC752" s="659" t="str">
        <f>IFERROR(INDEX('3 - Land Summary'!$B$21:$B$120,(MATCH(AD752,'3 - Land Summary'!$C$21:$C$120,0))),"")</f>
        <v/>
      </c>
      <c r="AD752" s="629"/>
      <c r="AE752" s="586"/>
      <c r="AF752" s="587"/>
      <c r="AG752" s="586"/>
    </row>
    <row r="753" spans="2:33" ht="30" customHeight="1" x14ac:dyDescent="0.2">
      <c r="B753" s="668" t="str">
        <f>IFERROR(INDEX('3 - Land Summary'!$B$21:$B$120,(MATCH('4 - Species Breakdown'!$V753,'3 - Land Summary'!$C$21:$C$120,0))),"")</f>
        <v/>
      </c>
      <c r="C753" s="632"/>
      <c r="D753" s="579"/>
      <c r="E753" s="676" t="str">
        <f>IF(OR(COUNTIF('Look Up Data'!$D$149:$D$203,D753),COUNTIF('Look Up Data'!$D$149:$D$203,AE753)),"YES","NO")</f>
        <v>NO</v>
      </c>
      <c r="F753" s="580"/>
      <c r="G753" s="581"/>
      <c r="H753" s="669" t="str">
        <f>IFERROR(INDEX('3 - Land Summary'!$G$21:$G$120,(MATCH(C753,'3 - Land Summary'!$C$21:$C$120,0))),"")</f>
        <v/>
      </c>
      <c r="I753" s="669" t="str">
        <f>IFERROR(INDEX('3 - Land Summary'!$I$21:$I$120,(MATCH(C753,'3 - Land Summary'!$C$21:$C$120,0))),"")</f>
        <v/>
      </c>
      <c r="J753" s="669" t="str">
        <f t="shared" si="34"/>
        <v/>
      </c>
      <c r="K753" s="670" t="str">
        <f t="shared" si="36"/>
        <v/>
      </c>
      <c r="L753" s="579"/>
      <c r="M753" s="579"/>
      <c r="N753" s="632"/>
      <c r="O753" s="582" t="str">
        <f>IFERROR(VLOOKUP(D753,'Species List'!$D$10:$E$46,2,FALSE)*J753,"")</f>
        <v/>
      </c>
      <c r="P753" s="583" t="str">
        <f>IFERROR(VLOOKUP(D753,'Species List'!$D$51:$E$89,2,FALSE)*J753,"")</f>
        <v/>
      </c>
      <c r="Q753" s="583" t="str">
        <f>IFERROR(VLOOKUP(D753,'Species List'!$D$95:$E$102,2,FALSE)*J753,"")</f>
        <v/>
      </c>
      <c r="R753" s="583" t="str">
        <f>IFERROR(VLOOKUP(D753,'Species List'!$I$10:$J$11,2,FALSE)*J753,"")</f>
        <v/>
      </c>
      <c r="S753" s="584" t="str">
        <f>IFERROR(VLOOKUP(D753,'Species List'!$I$16:$J$61,2,FALSE)*J753,"")</f>
        <v/>
      </c>
      <c r="T753" s="584" t="str">
        <f>IFERROR(VLOOKUP(D753,'Species List'!$I$66:$J$66,2,FALSE)*J753,"")</f>
        <v/>
      </c>
      <c r="U753" s="584" t="str">
        <f>IFERROR(VLOOKUP(D753,'Species List'!$I$71:$J$82,2,FALSE)*J753,"")</f>
        <v/>
      </c>
      <c r="V753" s="585">
        <f t="shared" si="35"/>
        <v>0</v>
      </c>
      <c r="W753" s="534"/>
      <c r="X753" s="534"/>
      <c r="Y753" s="534"/>
      <c r="Z753" s="534"/>
      <c r="AA753" s="534"/>
      <c r="AB753" s="534"/>
      <c r="AC753" s="659" t="str">
        <f>IFERROR(INDEX('3 - Land Summary'!$B$21:$B$120,(MATCH(AD753,'3 - Land Summary'!$C$21:$C$120,0))),"")</f>
        <v/>
      </c>
      <c r="AD753" s="629"/>
      <c r="AE753" s="586"/>
      <c r="AF753" s="587"/>
      <c r="AG753" s="586"/>
    </row>
    <row r="754" spans="2:33" ht="30" customHeight="1" x14ac:dyDescent="0.2">
      <c r="B754" s="668" t="str">
        <f>IFERROR(INDEX('3 - Land Summary'!$B$21:$B$120,(MATCH('4 - Species Breakdown'!$V754,'3 - Land Summary'!$C$21:$C$120,0))),"")</f>
        <v/>
      </c>
      <c r="C754" s="632"/>
      <c r="D754" s="579"/>
      <c r="E754" s="676" t="str">
        <f>IF(OR(COUNTIF('Look Up Data'!$D$149:$D$203,D754),COUNTIF('Look Up Data'!$D$149:$D$203,AE754)),"YES","NO")</f>
        <v>NO</v>
      </c>
      <c r="F754" s="580"/>
      <c r="G754" s="581"/>
      <c r="H754" s="669" t="str">
        <f>IFERROR(INDEX('3 - Land Summary'!$G$21:$G$120,(MATCH(C754,'3 - Land Summary'!$C$21:$C$120,0))),"")</f>
        <v/>
      </c>
      <c r="I754" s="669" t="str">
        <f>IFERROR(INDEX('3 - Land Summary'!$I$21:$I$120,(MATCH(C754,'3 - Land Summary'!$C$21:$C$120,0))),"")</f>
        <v/>
      </c>
      <c r="J754" s="669" t="str">
        <f t="shared" si="34"/>
        <v/>
      </c>
      <c r="K754" s="670" t="str">
        <f t="shared" si="36"/>
        <v/>
      </c>
      <c r="L754" s="579"/>
      <c r="M754" s="579"/>
      <c r="N754" s="632"/>
      <c r="O754" s="582" t="str">
        <f>IFERROR(VLOOKUP(D754,'Species List'!$D$10:$E$46,2,FALSE)*J754,"")</f>
        <v/>
      </c>
      <c r="P754" s="583" t="str">
        <f>IFERROR(VLOOKUP(D754,'Species List'!$D$51:$E$89,2,FALSE)*J754,"")</f>
        <v/>
      </c>
      <c r="Q754" s="583" t="str">
        <f>IFERROR(VLOOKUP(D754,'Species List'!$D$95:$E$102,2,FALSE)*J754,"")</f>
        <v/>
      </c>
      <c r="R754" s="583" t="str">
        <f>IFERROR(VLOOKUP(D754,'Species List'!$I$10:$J$11,2,FALSE)*J754,"")</f>
        <v/>
      </c>
      <c r="S754" s="584" t="str">
        <f>IFERROR(VLOOKUP(D754,'Species List'!$I$16:$J$61,2,FALSE)*J754,"")</f>
        <v/>
      </c>
      <c r="T754" s="584" t="str">
        <f>IFERROR(VLOOKUP(D754,'Species List'!$I$66:$J$66,2,FALSE)*J754,"")</f>
        <v/>
      </c>
      <c r="U754" s="584" t="str">
        <f>IFERROR(VLOOKUP(D754,'Species List'!$I$71:$J$82,2,FALSE)*J754,"")</f>
        <v/>
      </c>
      <c r="V754" s="585">
        <f t="shared" si="35"/>
        <v>0</v>
      </c>
      <c r="W754" s="534"/>
      <c r="X754" s="534"/>
      <c r="Y754" s="534"/>
      <c r="Z754" s="534"/>
      <c r="AA754" s="534"/>
      <c r="AB754" s="534"/>
      <c r="AC754" s="659" t="str">
        <f>IFERROR(INDEX('3 - Land Summary'!$B$21:$B$120,(MATCH(AD754,'3 - Land Summary'!$C$21:$C$120,0))),"")</f>
        <v/>
      </c>
      <c r="AD754" s="629"/>
      <c r="AE754" s="586"/>
      <c r="AF754" s="587"/>
      <c r="AG754" s="586"/>
    </row>
    <row r="755" spans="2:33" ht="30" customHeight="1" x14ac:dyDescent="0.2">
      <c r="B755" s="668" t="str">
        <f>IFERROR(INDEX('3 - Land Summary'!$B$21:$B$120,(MATCH('4 - Species Breakdown'!$V755,'3 - Land Summary'!$C$21:$C$120,0))),"")</f>
        <v/>
      </c>
      <c r="C755" s="632"/>
      <c r="D755" s="579"/>
      <c r="E755" s="676" t="str">
        <f>IF(OR(COUNTIF('Look Up Data'!$D$149:$D$203,D755),COUNTIF('Look Up Data'!$D$149:$D$203,AE755)),"YES","NO")</f>
        <v>NO</v>
      </c>
      <c r="F755" s="580"/>
      <c r="G755" s="581"/>
      <c r="H755" s="669" t="str">
        <f>IFERROR(INDEX('3 - Land Summary'!$G$21:$G$120,(MATCH(C755,'3 - Land Summary'!$C$21:$C$120,0))),"")</f>
        <v/>
      </c>
      <c r="I755" s="669" t="str">
        <f>IFERROR(INDEX('3 - Land Summary'!$I$21:$I$120,(MATCH(C755,'3 - Land Summary'!$C$21:$C$120,0))),"")</f>
        <v/>
      </c>
      <c r="J755" s="669" t="str">
        <f t="shared" si="34"/>
        <v/>
      </c>
      <c r="K755" s="670" t="str">
        <f t="shared" si="36"/>
        <v/>
      </c>
      <c r="L755" s="579"/>
      <c r="M755" s="579"/>
      <c r="N755" s="632"/>
      <c r="O755" s="582" t="str">
        <f>IFERROR(VLOOKUP(D755,'Species List'!$D$10:$E$46,2,FALSE)*J755,"")</f>
        <v/>
      </c>
      <c r="P755" s="583" t="str">
        <f>IFERROR(VLOOKUP(D755,'Species List'!$D$51:$E$89,2,FALSE)*J755,"")</f>
        <v/>
      </c>
      <c r="Q755" s="583" t="str">
        <f>IFERROR(VLOOKUP(D755,'Species List'!$D$95:$E$102,2,FALSE)*J755,"")</f>
        <v/>
      </c>
      <c r="R755" s="583" t="str">
        <f>IFERROR(VLOOKUP(D755,'Species List'!$I$10:$J$11,2,FALSE)*J755,"")</f>
        <v/>
      </c>
      <c r="S755" s="584" t="str">
        <f>IFERROR(VLOOKUP(D755,'Species List'!$I$16:$J$61,2,FALSE)*J755,"")</f>
        <v/>
      </c>
      <c r="T755" s="584" t="str">
        <f>IFERROR(VLOOKUP(D755,'Species List'!$I$66:$J$66,2,FALSE)*J755,"")</f>
        <v/>
      </c>
      <c r="U755" s="584" t="str">
        <f>IFERROR(VLOOKUP(D755,'Species List'!$I$71:$J$82,2,FALSE)*J755,"")</f>
        <v/>
      </c>
      <c r="V755" s="585">
        <f t="shared" si="35"/>
        <v>0</v>
      </c>
      <c r="W755" s="534"/>
      <c r="X755" s="534"/>
      <c r="Y755" s="534"/>
      <c r="Z755" s="534"/>
      <c r="AA755" s="534"/>
      <c r="AB755" s="534"/>
      <c r="AC755" s="659" t="str">
        <f>IFERROR(INDEX('3 - Land Summary'!$B$21:$B$120,(MATCH(AD755,'3 - Land Summary'!$C$21:$C$120,0))),"")</f>
        <v/>
      </c>
      <c r="AD755" s="629"/>
      <c r="AE755" s="586"/>
      <c r="AF755" s="587"/>
      <c r="AG755" s="586"/>
    </row>
    <row r="756" spans="2:33" ht="30" customHeight="1" x14ac:dyDescent="0.2">
      <c r="B756" s="668" t="str">
        <f>IFERROR(INDEX('3 - Land Summary'!$B$21:$B$120,(MATCH('4 - Species Breakdown'!$V756,'3 - Land Summary'!$C$21:$C$120,0))),"")</f>
        <v/>
      </c>
      <c r="C756" s="632"/>
      <c r="D756" s="579"/>
      <c r="E756" s="676" t="str">
        <f>IF(OR(COUNTIF('Look Up Data'!$D$149:$D$203,D756),COUNTIF('Look Up Data'!$D$149:$D$203,AE756)),"YES","NO")</f>
        <v>NO</v>
      </c>
      <c r="F756" s="580"/>
      <c r="G756" s="581"/>
      <c r="H756" s="669" t="str">
        <f>IFERROR(INDEX('3 - Land Summary'!$G$21:$G$120,(MATCH(C756,'3 - Land Summary'!$C$21:$C$120,0))),"")</f>
        <v/>
      </c>
      <c r="I756" s="669" t="str">
        <f>IFERROR(INDEX('3 - Land Summary'!$I$21:$I$120,(MATCH(C756,'3 - Land Summary'!$C$21:$C$120,0))),"")</f>
        <v/>
      </c>
      <c r="J756" s="669" t="str">
        <f t="shared" si="34"/>
        <v/>
      </c>
      <c r="K756" s="670" t="str">
        <f t="shared" si="36"/>
        <v/>
      </c>
      <c r="L756" s="579"/>
      <c r="M756" s="579"/>
      <c r="N756" s="632"/>
      <c r="O756" s="582" t="str">
        <f>IFERROR(VLOOKUP(D756,'Species List'!$D$10:$E$46,2,FALSE)*J756,"")</f>
        <v/>
      </c>
      <c r="P756" s="583" t="str">
        <f>IFERROR(VLOOKUP(D756,'Species List'!$D$51:$E$89,2,FALSE)*J756,"")</f>
        <v/>
      </c>
      <c r="Q756" s="583" t="str">
        <f>IFERROR(VLOOKUP(D756,'Species List'!$D$95:$E$102,2,FALSE)*J756,"")</f>
        <v/>
      </c>
      <c r="R756" s="583" t="str">
        <f>IFERROR(VLOOKUP(D756,'Species List'!$I$10:$J$11,2,FALSE)*J756,"")</f>
        <v/>
      </c>
      <c r="S756" s="584" t="str">
        <f>IFERROR(VLOOKUP(D756,'Species List'!$I$16:$J$61,2,FALSE)*J756,"")</f>
        <v/>
      </c>
      <c r="T756" s="584" t="str">
        <f>IFERROR(VLOOKUP(D756,'Species List'!$I$66:$J$66,2,FALSE)*J756,"")</f>
        <v/>
      </c>
      <c r="U756" s="584" t="str">
        <f>IFERROR(VLOOKUP(D756,'Species List'!$I$71:$J$82,2,FALSE)*J756,"")</f>
        <v/>
      </c>
      <c r="V756" s="585">
        <f t="shared" si="35"/>
        <v>0</v>
      </c>
      <c r="W756" s="534"/>
      <c r="X756" s="534"/>
      <c r="Y756" s="534"/>
      <c r="Z756" s="534"/>
      <c r="AA756" s="534"/>
      <c r="AB756" s="534"/>
      <c r="AC756" s="659" t="str">
        <f>IFERROR(INDEX('3 - Land Summary'!$B$21:$B$120,(MATCH(AD756,'3 - Land Summary'!$C$21:$C$120,0))),"")</f>
        <v/>
      </c>
      <c r="AD756" s="629"/>
      <c r="AE756" s="586"/>
      <c r="AF756" s="587"/>
      <c r="AG756" s="586"/>
    </row>
    <row r="757" spans="2:33" ht="30" customHeight="1" x14ac:dyDescent="0.2">
      <c r="B757" s="668" t="str">
        <f>IFERROR(INDEX('3 - Land Summary'!$B$21:$B$120,(MATCH('4 - Species Breakdown'!$V757,'3 - Land Summary'!$C$21:$C$120,0))),"")</f>
        <v/>
      </c>
      <c r="C757" s="632"/>
      <c r="D757" s="579"/>
      <c r="E757" s="676" t="str">
        <f>IF(OR(COUNTIF('Look Up Data'!$D$149:$D$203,D757),COUNTIF('Look Up Data'!$D$149:$D$203,AE757)),"YES","NO")</f>
        <v>NO</v>
      </c>
      <c r="F757" s="580"/>
      <c r="G757" s="581"/>
      <c r="H757" s="669" t="str">
        <f>IFERROR(INDEX('3 - Land Summary'!$G$21:$G$120,(MATCH(C757,'3 - Land Summary'!$C$21:$C$120,0))),"")</f>
        <v/>
      </c>
      <c r="I757" s="669" t="str">
        <f>IFERROR(INDEX('3 - Land Summary'!$I$21:$I$120,(MATCH(C757,'3 - Land Summary'!$C$21:$C$120,0))),"")</f>
        <v/>
      </c>
      <c r="J757" s="669" t="str">
        <f t="shared" si="34"/>
        <v/>
      </c>
      <c r="K757" s="670" t="str">
        <f t="shared" si="36"/>
        <v/>
      </c>
      <c r="L757" s="579"/>
      <c r="M757" s="579"/>
      <c r="N757" s="632"/>
      <c r="O757" s="582" t="str">
        <f>IFERROR(VLOOKUP(D757,'Species List'!$D$10:$E$46,2,FALSE)*J757,"")</f>
        <v/>
      </c>
      <c r="P757" s="583" t="str">
        <f>IFERROR(VLOOKUP(D757,'Species List'!$D$51:$E$89,2,FALSE)*J757,"")</f>
        <v/>
      </c>
      <c r="Q757" s="583" t="str">
        <f>IFERROR(VLOOKUP(D757,'Species List'!$D$95:$E$102,2,FALSE)*J757,"")</f>
        <v/>
      </c>
      <c r="R757" s="583" t="str">
        <f>IFERROR(VLOOKUP(D757,'Species List'!$I$10:$J$11,2,FALSE)*J757,"")</f>
        <v/>
      </c>
      <c r="S757" s="584" t="str">
        <f>IFERROR(VLOOKUP(D757,'Species List'!$I$16:$J$61,2,FALSE)*J757,"")</f>
        <v/>
      </c>
      <c r="T757" s="584" t="str">
        <f>IFERROR(VLOOKUP(D757,'Species List'!$I$66:$J$66,2,FALSE)*J757,"")</f>
        <v/>
      </c>
      <c r="U757" s="584" t="str">
        <f>IFERROR(VLOOKUP(D757,'Species List'!$I$71:$J$82,2,FALSE)*J757,"")</f>
        <v/>
      </c>
      <c r="V757" s="585">
        <f t="shared" si="35"/>
        <v>0</v>
      </c>
      <c r="W757" s="534"/>
      <c r="X757" s="534"/>
      <c r="Y757" s="534"/>
      <c r="Z757" s="534"/>
      <c r="AA757" s="534"/>
      <c r="AB757" s="534"/>
      <c r="AC757" s="659" t="str">
        <f>IFERROR(INDEX('3 - Land Summary'!$B$21:$B$120,(MATCH(AD757,'3 - Land Summary'!$C$21:$C$120,0))),"")</f>
        <v/>
      </c>
      <c r="AD757" s="629"/>
      <c r="AE757" s="586"/>
      <c r="AF757" s="587"/>
      <c r="AG757" s="586"/>
    </row>
    <row r="758" spans="2:33" ht="30" customHeight="1" x14ac:dyDescent="0.2">
      <c r="B758" s="668" t="str">
        <f>IFERROR(INDEX('3 - Land Summary'!$B$21:$B$120,(MATCH('4 - Species Breakdown'!$V758,'3 - Land Summary'!$C$21:$C$120,0))),"")</f>
        <v/>
      </c>
      <c r="C758" s="632"/>
      <c r="D758" s="579"/>
      <c r="E758" s="676" t="str">
        <f>IF(OR(COUNTIF('Look Up Data'!$D$149:$D$203,D758),COUNTIF('Look Up Data'!$D$149:$D$203,AE758)),"YES","NO")</f>
        <v>NO</v>
      </c>
      <c r="F758" s="580"/>
      <c r="G758" s="581"/>
      <c r="H758" s="669" t="str">
        <f>IFERROR(INDEX('3 - Land Summary'!$G$21:$G$120,(MATCH(C758,'3 - Land Summary'!$C$21:$C$120,0))),"")</f>
        <v/>
      </c>
      <c r="I758" s="669" t="str">
        <f>IFERROR(INDEX('3 - Land Summary'!$I$21:$I$120,(MATCH(C758,'3 - Land Summary'!$C$21:$C$120,0))),"")</f>
        <v/>
      </c>
      <c r="J758" s="669" t="str">
        <f t="shared" si="34"/>
        <v/>
      </c>
      <c r="K758" s="670" t="str">
        <f t="shared" si="36"/>
        <v/>
      </c>
      <c r="L758" s="579"/>
      <c r="M758" s="579"/>
      <c r="N758" s="632"/>
      <c r="O758" s="582" t="str">
        <f>IFERROR(VLOOKUP(D758,'Species List'!$D$10:$E$46,2,FALSE)*J758,"")</f>
        <v/>
      </c>
      <c r="P758" s="583" t="str">
        <f>IFERROR(VLOOKUP(D758,'Species List'!$D$51:$E$89,2,FALSE)*J758,"")</f>
        <v/>
      </c>
      <c r="Q758" s="583" t="str">
        <f>IFERROR(VLOOKUP(D758,'Species List'!$D$95:$E$102,2,FALSE)*J758,"")</f>
        <v/>
      </c>
      <c r="R758" s="583" t="str">
        <f>IFERROR(VLOOKUP(D758,'Species List'!$I$10:$J$11,2,FALSE)*J758,"")</f>
        <v/>
      </c>
      <c r="S758" s="584" t="str">
        <f>IFERROR(VLOOKUP(D758,'Species List'!$I$16:$J$61,2,FALSE)*J758,"")</f>
        <v/>
      </c>
      <c r="T758" s="584" t="str">
        <f>IFERROR(VLOOKUP(D758,'Species List'!$I$66:$J$66,2,FALSE)*J758,"")</f>
        <v/>
      </c>
      <c r="U758" s="584" t="str">
        <f>IFERROR(VLOOKUP(D758,'Species List'!$I$71:$J$82,2,FALSE)*J758,"")</f>
        <v/>
      </c>
      <c r="V758" s="585">
        <f t="shared" si="35"/>
        <v>0</v>
      </c>
      <c r="W758" s="534"/>
      <c r="X758" s="534"/>
      <c r="Y758" s="534"/>
      <c r="Z758" s="534"/>
      <c r="AA758" s="534"/>
      <c r="AB758" s="534"/>
      <c r="AC758" s="659" t="str">
        <f>IFERROR(INDEX('3 - Land Summary'!$B$21:$B$120,(MATCH(AD758,'3 - Land Summary'!$C$21:$C$120,0))),"")</f>
        <v/>
      </c>
      <c r="AD758" s="629"/>
      <c r="AE758" s="586"/>
      <c r="AF758" s="587"/>
      <c r="AG758" s="586"/>
    </row>
    <row r="759" spans="2:33" ht="30" customHeight="1" x14ac:dyDescent="0.2">
      <c r="B759" s="668" t="str">
        <f>IFERROR(INDEX('3 - Land Summary'!$B$21:$B$120,(MATCH('4 - Species Breakdown'!$V759,'3 - Land Summary'!$C$21:$C$120,0))),"")</f>
        <v/>
      </c>
      <c r="C759" s="632"/>
      <c r="D759" s="579"/>
      <c r="E759" s="676" t="str">
        <f>IF(OR(COUNTIF('Look Up Data'!$D$149:$D$203,D759),COUNTIF('Look Up Data'!$D$149:$D$203,AE759)),"YES","NO")</f>
        <v>NO</v>
      </c>
      <c r="F759" s="580"/>
      <c r="G759" s="581"/>
      <c r="H759" s="669" t="str">
        <f>IFERROR(INDEX('3 - Land Summary'!$G$21:$G$120,(MATCH(C759,'3 - Land Summary'!$C$21:$C$120,0))),"")</f>
        <v/>
      </c>
      <c r="I759" s="669" t="str">
        <f>IFERROR(INDEX('3 - Land Summary'!$I$21:$I$120,(MATCH(C759,'3 - Land Summary'!$C$21:$C$120,0))),"")</f>
        <v/>
      </c>
      <c r="J759" s="669" t="str">
        <f t="shared" si="34"/>
        <v/>
      </c>
      <c r="K759" s="670" t="str">
        <f t="shared" si="36"/>
        <v/>
      </c>
      <c r="L759" s="579"/>
      <c r="M759" s="579"/>
      <c r="N759" s="632"/>
      <c r="O759" s="582" t="str">
        <f>IFERROR(VLOOKUP(D759,'Species List'!$D$10:$E$46,2,FALSE)*J759,"")</f>
        <v/>
      </c>
      <c r="P759" s="583" t="str">
        <f>IFERROR(VLOOKUP(D759,'Species List'!$D$51:$E$89,2,FALSE)*J759,"")</f>
        <v/>
      </c>
      <c r="Q759" s="583" t="str">
        <f>IFERROR(VLOOKUP(D759,'Species List'!$D$95:$E$102,2,FALSE)*J759,"")</f>
        <v/>
      </c>
      <c r="R759" s="583" t="str">
        <f>IFERROR(VLOOKUP(D759,'Species List'!$I$10:$J$11,2,FALSE)*J759,"")</f>
        <v/>
      </c>
      <c r="S759" s="584" t="str">
        <f>IFERROR(VLOOKUP(D759,'Species List'!$I$16:$J$61,2,FALSE)*J759,"")</f>
        <v/>
      </c>
      <c r="T759" s="584" t="str">
        <f>IFERROR(VLOOKUP(D759,'Species List'!$I$66:$J$66,2,FALSE)*J759,"")</f>
        <v/>
      </c>
      <c r="U759" s="584" t="str">
        <f>IFERROR(VLOOKUP(D759,'Species List'!$I$71:$J$82,2,FALSE)*J759,"")</f>
        <v/>
      </c>
      <c r="V759" s="585">
        <f t="shared" si="35"/>
        <v>0</v>
      </c>
      <c r="W759" s="534"/>
      <c r="X759" s="534"/>
      <c r="Y759" s="534"/>
      <c r="Z759" s="534"/>
      <c r="AA759" s="534"/>
      <c r="AB759" s="534"/>
      <c r="AC759" s="659" t="str">
        <f>IFERROR(INDEX('3 - Land Summary'!$B$21:$B$120,(MATCH(AD759,'3 - Land Summary'!$C$21:$C$120,0))),"")</f>
        <v/>
      </c>
      <c r="AD759" s="629"/>
      <c r="AE759" s="586"/>
      <c r="AF759" s="587"/>
      <c r="AG759" s="586"/>
    </row>
    <row r="760" spans="2:33" ht="30" customHeight="1" x14ac:dyDescent="0.2">
      <c r="B760" s="668" t="str">
        <f>IFERROR(INDEX('3 - Land Summary'!$B$21:$B$120,(MATCH('4 - Species Breakdown'!$V760,'3 - Land Summary'!$C$21:$C$120,0))),"")</f>
        <v/>
      </c>
      <c r="C760" s="632"/>
      <c r="D760" s="579"/>
      <c r="E760" s="676" t="str">
        <f>IF(OR(COUNTIF('Look Up Data'!$D$149:$D$203,D760),COUNTIF('Look Up Data'!$D$149:$D$203,AE760)),"YES","NO")</f>
        <v>NO</v>
      </c>
      <c r="F760" s="580"/>
      <c r="G760" s="581"/>
      <c r="H760" s="669" t="str">
        <f>IFERROR(INDEX('3 - Land Summary'!$G$21:$G$120,(MATCH(C760,'3 - Land Summary'!$C$21:$C$120,0))),"")</f>
        <v/>
      </c>
      <c r="I760" s="669" t="str">
        <f>IFERROR(INDEX('3 - Land Summary'!$I$21:$I$120,(MATCH(C760,'3 - Land Summary'!$C$21:$C$120,0))),"")</f>
        <v/>
      </c>
      <c r="J760" s="669" t="str">
        <f t="shared" si="34"/>
        <v/>
      </c>
      <c r="K760" s="670" t="str">
        <f t="shared" si="36"/>
        <v/>
      </c>
      <c r="L760" s="579"/>
      <c r="M760" s="579"/>
      <c r="N760" s="632"/>
      <c r="O760" s="582" t="str">
        <f>IFERROR(VLOOKUP(D760,'Species List'!$D$10:$E$46,2,FALSE)*J760,"")</f>
        <v/>
      </c>
      <c r="P760" s="583" t="str">
        <f>IFERROR(VLOOKUP(D760,'Species List'!$D$51:$E$89,2,FALSE)*J760,"")</f>
        <v/>
      </c>
      <c r="Q760" s="583" t="str">
        <f>IFERROR(VLOOKUP(D760,'Species List'!$D$95:$E$102,2,FALSE)*J760,"")</f>
        <v/>
      </c>
      <c r="R760" s="583" t="str">
        <f>IFERROR(VLOOKUP(D760,'Species List'!$I$10:$J$11,2,FALSE)*J760,"")</f>
        <v/>
      </c>
      <c r="S760" s="584" t="str">
        <f>IFERROR(VLOOKUP(D760,'Species List'!$I$16:$J$61,2,FALSE)*J760,"")</f>
        <v/>
      </c>
      <c r="T760" s="584" t="str">
        <f>IFERROR(VLOOKUP(D760,'Species List'!$I$66:$J$66,2,FALSE)*J760,"")</f>
        <v/>
      </c>
      <c r="U760" s="584" t="str">
        <f>IFERROR(VLOOKUP(D760,'Species List'!$I$71:$J$82,2,FALSE)*J760,"")</f>
        <v/>
      </c>
      <c r="V760" s="585">
        <f t="shared" si="35"/>
        <v>0</v>
      </c>
      <c r="W760" s="534"/>
      <c r="X760" s="534"/>
      <c r="Y760" s="534"/>
      <c r="Z760" s="534"/>
      <c r="AA760" s="534"/>
      <c r="AB760" s="534"/>
      <c r="AC760" s="659" t="str">
        <f>IFERROR(INDEX('3 - Land Summary'!$B$21:$B$120,(MATCH(AD760,'3 - Land Summary'!$C$21:$C$120,0))),"")</f>
        <v/>
      </c>
      <c r="AD760" s="629"/>
      <c r="AE760" s="586"/>
      <c r="AF760" s="587"/>
      <c r="AG760" s="586"/>
    </row>
    <row r="761" spans="2:33" ht="30" customHeight="1" x14ac:dyDescent="0.2">
      <c r="B761" s="668" t="str">
        <f>IFERROR(INDEX('3 - Land Summary'!$B$21:$B$120,(MATCH('4 - Species Breakdown'!$V761,'3 - Land Summary'!$C$21:$C$120,0))),"")</f>
        <v/>
      </c>
      <c r="C761" s="632"/>
      <c r="D761" s="579"/>
      <c r="E761" s="676" t="str">
        <f>IF(OR(COUNTIF('Look Up Data'!$D$149:$D$203,D761),COUNTIF('Look Up Data'!$D$149:$D$203,AE761)),"YES","NO")</f>
        <v>NO</v>
      </c>
      <c r="F761" s="580"/>
      <c r="G761" s="581"/>
      <c r="H761" s="669" t="str">
        <f>IFERROR(INDEX('3 - Land Summary'!$G$21:$G$120,(MATCH(C761,'3 - Land Summary'!$C$21:$C$120,0))),"")</f>
        <v/>
      </c>
      <c r="I761" s="669" t="str">
        <f>IFERROR(INDEX('3 - Land Summary'!$I$21:$I$120,(MATCH(C761,'3 - Land Summary'!$C$21:$C$120,0))),"")</f>
        <v/>
      </c>
      <c r="J761" s="669" t="str">
        <f t="shared" si="34"/>
        <v/>
      </c>
      <c r="K761" s="670" t="str">
        <f t="shared" si="36"/>
        <v/>
      </c>
      <c r="L761" s="579"/>
      <c r="M761" s="579"/>
      <c r="N761" s="632"/>
      <c r="O761" s="582" t="str">
        <f>IFERROR(VLOOKUP(D761,'Species List'!$D$10:$E$46,2,FALSE)*J761,"")</f>
        <v/>
      </c>
      <c r="P761" s="583" t="str">
        <f>IFERROR(VLOOKUP(D761,'Species List'!$D$51:$E$89,2,FALSE)*J761,"")</f>
        <v/>
      </c>
      <c r="Q761" s="583" t="str">
        <f>IFERROR(VLOOKUP(D761,'Species List'!$D$95:$E$102,2,FALSE)*J761,"")</f>
        <v/>
      </c>
      <c r="R761" s="583" t="str">
        <f>IFERROR(VLOOKUP(D761,'Species List'!$I$10:$J$11,2,FALSE)*J761,"")</f>
        <v/>
      </c>
      <c r="S761" s="584" t="str">
        <f>IFERROR(VLOOKUP(D761,'Species List'!$I$16:$J$61,2,FALSE)*J761,"")</f>
        <v/>
      </c>
      <c r="T761" s="584" t="str">
        <f>IFERROR(VLOOKUP(D761,'Species List'!$I$66:$J$66,2,FALSE)*J761,"")</f>
        <v/>
      </c>
      <c r="U761" s="584" t="str">
        <f>IFERROR(VLOOKUP(D761,'Species List'!$I$71:$J$82,2,FALSE)*J761,"")</f>
        <v/>
      </c>
      <c r="V761" s="585">
        <f t="shared" si="35"/>
        <v>0</v>
      </c>
      <c r="W761" s="534"/>
      <c r="X761" s="534"/>
      <c r="Y761" s="534"/>
      <c r="Z761" s="534"/>
      <c r="AA761" s="534"/>
      <c r="AB761" s="534"/>
      <c r="AC761" s="659" t="str">
        <f>IFERROR(INDEX('3 - Land Summary'!$B$21:$B$120,(MATCH(AD761,'3 - Land Summary'!$C$21:$C$120,0))),"")</f>
        <v/>
      </c>
      <c r="AD761" s="629"/>
      <c r="AE761" s="586"/>
      <c r="AF761" s="587"/>
      <c r="AG761" s="586"/>
    </row>
    <row r="762" spans="2:33" ht="30" customHeight="1" x14ac:dyDescent="0.2">
      <c r="B762" s="668" t="str">
        <f>IFERROR(INDEX('3 - Land Summary'!$B$21:$B$120,(MATCH('4 - Species Breakdown'!$V762,'3 - Land Summary'!$C$21:$C$120,0))),"")</f>
        <v/>
      </c>
      <c r="C762" s="632"/>
      <c r="D762" s="579"/>
      <c r="E762" s="676" t="str">
        <f>IF(OR(COUNTIF('Look Up Data'!$D$149:$D$203,D762),COUNTIF('Look Up Data'!$D$149:$D$203,AE762)),"YES","NO")</f>
        <v>NO</v>
      </c>
      <c r="F762" s="580"/>
      <c r="G762" s="581"/>
      <c r="H762" s="669" t="str">
        <f>IFERROR(INDEX('3 - Land Summary'!$G$21:$G$120,(MATCH(C762,'3 - Land Summary'!$C$21:$C$120,0))),"")</f>
        <v/>
      </c>
      <c r="I762" s="669" t="str">
        <f>IFERROR(INDEX('3 - Land Summary'!$I$21:$I$120,(MATCH(C762,'3 - Land Summary'!$C$21:$C$120,0))),"")</f>
        <v/>
      </c>
      <c r="J762" s="669" t="str">
        <f t="shared" si="34"/>
        <v/>
      </c>
      <c r="K762" s="670" t="str">
        <f t="shared" si="36"/>
        <v/>
      </c>
      <c r="L762" s="579"/>
      <c r="M762" s="579"/>
      <c r="N762" s="632"/>
      <c r="O762" s="582" t="str">
        <f>IFERROR(VLOOKUP(D762,'Species List'!$D$10:$E$46,2,FALSE)*J762,"")</f>
        <v/>
      </c>
      <c r="P762" s="583" t="str">
        <f>IFERROR(VLOOKUP(D762,'Species List'!$D$51:$E$89,2,FALSE)*J762,"")</f>
        <v/>
      </c>
      <c r="Q762" s="583" t="str">
        <f>IFERROR(VLOOKUP(D762,'Species List'!$D$95:$E$102,2,FALSE)*J762,"")</f>
        <v/>
      </c>
      <c r="R762" s="583" t="str">
        <f>IFERROR(VLOOKUP(D762,'Species List'!$I$10:$J$11,2,FALSE)*J762,"")</f>
        <v/>
      </c>
      <c r="S762" s="584" t="str">
        <f>IFERROR(VLOOKUP(D762,'Species List'!$I$16:$J$61,2,FALSE)*J762,"")</f>
        <v/>
      </c>
      <c r="T762" s="584" t="str">
        <f>IFERROR(VLOOKUP(D762,'Species List'!$I$66:$J$66,2,FALSE)*J762,"")</f>
        <v/>
      </c>
      <c r="U762" s="584" t="str">
        <f>IFERROR(VLOOKUP(D762,'Species List'!$I$71:$J$82,2,FALSE)*J762,"")</f>
        <v/>
      </c>
      <c r="V762" s="585">
        <f t="shared" si="35"/>
        <v>0</v>
      </c>
      <c r="W762" s="534"/>
      <c r="X762" s="534"/>
      <c r="Y762" s="534"/>
      <c r="Z762" s="534"/>
      <c r="AA762" s="534"/>
      <c r="AB762" s="534"/>
      <c r="AC762" s="659" t="str">
        <f>IFERROR(INDEX('3 - Land Summary'!$B$21:$B$120,(MATCH(AD762,'3 - Land Summary'!$C$21:$C$120,0))),"")</f>
        <v/>
      </c>
      <c r="AD762" s="629"/>
      <c r="AE762" s="586"/>
      <c r="AF762" s="587"/>
      <c r="AG762" s="586"/>
    </row>
    <row r="763" spans="2:33" ht="30" customHeight="1" x14ac:dyDescent="0.2">
      <c r="B763" s="668" t="str">
        <f>IFERROR(INDEX('3 - Land Summary'!$B$21:$B$120,(MATCH('4 - Species Breakdown'!$V763,'3 - Land Summary'!$C$21:$C$120,0))),"")</f>
        <v/>
      </c>
      <c r="C763" s="632"/>
      <c r="D763" s="579"/>
      <c r="E763" s="676" t="str">
        <f>IF(OR(COUNTIF('Look Up Data'!$D$149:$D$203,D763),COUNTIF('Look Up Data'!$D$149:$D$203,AE763)),"YES","NO")</f>
        <v>NO</v>
      </c>
      <c r="F763" s="580"/>
      <c r="G763" s="581"/>
      <c r="H763" s="669" t="str">
        <f>IFERROR(INDEX('3 - Land Summary'!$G$21:$G$120,(MATCH(C763,'3 - Land Summary'!$C$21:$C$120,0))),"")</f>
        <v/>
      </c>
      <c r="I763" s="669" t="str">
        <f>IFERROR(INDEX('3 - Land Summary'!$I$21:$I$120,(MATCH(C763,'3 - Land Summary'!$C$21:$C$120,0))),"")</f>
        <v/>
      </c>
      <c r="J763" s="669" t="str">
        <f t="shared" si="34"/>
        <v/>
      </c>
      <c r="K763" s="670" t="str">
        <f t="shared" si="36"/>
        <v/>
      </c>
      <c r="L763" s="579"/>
      <c r="M763" s="579"/>
      <c r="N763" s="632"/>
      <c r="O763" s="582" t="str">
        <f>IFERROR(VLOOKUP(D763,'Species List'!$D$10:$E$46,2,FALSE)*J763,"")</f>
        <v/>
      </c>
      <c r="P763" s="583" t="str">
        <f>IFERROR(VLOOKUP(D763,'Species List'!$D$51:$E$89,2,FALSE)*J763,"")</f>
        <v/>
      </c>
      <c r="Q763" s="583" t="str">
        <f>IFERROR(VLOOKUP(D763,'Species List'!$D$95:$E$102,2,FALSE)*J763,"")</f>
        <v/>
      </c>
      <c r="R763" s="583" t="str">
        <f>IFERROR(VLOOKUP(D763,'Species List'!$I$10:$J$11,2,FALSE)*J763,"")</f>
        <v/>
      </c>
      <c r="S763" s="584" t="str">
        <f>IFERROR(VLOOKUP(D763,'Species List'!$I$16:$J$61,2,FALSE)*J763,"")</f>
        <v/>
      </c>
      <c r="T763" s="584" t="str">
        <f>IFERROR(VLOOKUP(D763,'Species List'!$I$66:$J$66,2,FALSE)*J763,"")</f>
        <v/>
      </c>
      <c r="U763" s="584" t="str">
        <f>IFERROR(VLOOKUP(D763,'Species List'!$I$71:$J$82,2,FALSE)*J763,"")</f>
        <v/>
      </c>
      <c r="V763" s="585">
        <f t="shared" si="35"/>
        <v>0</v>
      </c>
      <c r="W763" s="534"/>
      <c r="X763" s="534"/>
      <c r="Y763" s="534"/>
      <c r="Z763" s="534"/>
      <c r="AA763" s="534"/>
      <c r="AB763" s="534"/>
      <c r="AC763" s="659" t="str">
        <f>IFERROR(INDEX('3 - Land Summary'!$B$21:$B$120,(MATCH(AD763,'3 - Land Summary'!$C$21:$C$120,0))),"")</f>
        <v/>
      </c>
      <c r="AD763" s="629"/>
      <c r="AE763" s="586"/>
      <c r="AF763" s="587"/>
      <c r="AG763" s="586"/>
    </row>
    <row r="764" spans="2:33" ht="30" customHeight="1" x14ac:dyDescent="0.2">
      <c r="B764" s="668" t="str">
        <f>IFERROR(INDEX('3 - Land Summary'!$B$21:$B$120,(MATCH('4 - Species Breakdown'!$V764,'3 - Land Summary'!$C$21:$C$120,0))),"")</f>
        <v/>
      </c>
      <c r="C764" s="632"/>
      <c r="D764" s="579"/>
      <c r="E764" s="676" t="str">
        <f>IF(OR(COUNTIF('Look Up Data'!$D$149:$D$203,D764),COUNTIF('Look Up Data'!$D$149:$D$203,AE764)),"YES","NO")</f>
        <v>NO</v>
      </c>
      <c r="F764" s="580"/>
      <c r="G764" s="581"/>
      <c r="H764" s="669" t="str">
        <f>IFERROR(INDEX('3 - Land Summary'!$G$21:$G$120,(MATCH(C764,'3 - Land Summary'!$C$21:$C$120,0))),"")</f>
        <v/>
      </c>
      <c r="I764" s="669" t="str">
        <f>IFERROR(INDEX('3 - Land Summary'!$I$21:$I$120,(MATCH(C764,'3 - Land Summary'!$C$21:$C$120,0))),"")</f>
        <v/>
      </c>
      <c r="J764" s="669" t="str">
        <f t="shared" si="34"/>
        <v/>
      </c>
      <c r="K764" s="670" t="str">
        <f t="shared" si="36"/>
        <v/>
      </c>
      <c r="L764" s="579"/>
      <c r="M764" s="579"/>
      <c r="N764" s="632"/>
      <c r="O764" s="582" t="str">
        <f>IFERROR(VLOOKUP(D764,'Species List'!$D$10:$E$46,2,FALSE)*J764,"")</f>
        <v/>
      </c>
      <c r="P764" s="583" t="str">
        <f>IFERROR(VLOOKUP(D764,'Species List'!$D$51:$E$89,2,FALSE)*J764,"")</f>
        <v/>
      </c>
      <c r="Q764" s="583" t="str">
        <f>IFERROR(VLOOKUP(D764,'Species List'!$D$95:$E$102,2,FALSE)*J764,"")</f>
        <v/>
      </c>
      <c r="R764" s="583" t="str">
        <f>IFERROR(VLOOKUP(D764,'Species List'!$I$10:$J$11,2,FALSE)*J764,"")</f>
        <v/>
      </c>
      <c r="S764" s="584" t="str">
        <f>IFERROR(VLOOKUP(D764,'Species List'!$I$16:$J$61,2,FALSE)*J764,"")</f>
        <v/>
      </c>
      <c r="T764" s="584" t="str">
        <f>IFERROR(VLOOKUP(D764,'Species List'!$I$66:$J$66,2,FALSE)*J764,"")</f>
        <v/>
      </c>
      <c r="U764" s="584" t="str">
        <f>IFERROR(VLOOKUP(D764,'Species List'!$I$71:$J$82,2,FALSE)*J764,"")</f>
        <v/>
      </c>
      <c r="V764" s="585">
        <f t="shared" si="35"/>
        <v>0</v>
      </c>
      <c r="W764" s="534"/>
      <c r="X764" s="534"/>
      <c r="Y764" s="534"/>
      <c r="Z764" s="534"/>
      <c r="AA764" s="534"/>
      <c r="AB764" s="534"/>
      <c r="AC764" s="659" t="str">
        <f>IFERROR(INDEX('3 - Land Summary'!$B$21:$B$120,(MATCH(AD764,'3 - Land Summary'!$C$21:$C$120,0))),"")</f>
        <v/>
      </c>
      <c r="AD764" s="629"/>
      <c r="AE764" s="586"/>
      <c r="AF764" s="587"/>
      <c r="AG764" s="586"/>
    </row>
    <row r="765" spans="2:33" ht="30" customHeight="1" x14ac:dyDescent="0.2">
      <c r="B765" s="668" t="str">
        <f>IFERROR(INDEX('3 - Land Summary'!$B$21:$B$120,(MATCH('4 - Species Breakdown'!$V765,'3 - Land Summary'!$C$21:$C$120,0))),"")</f>
        <v/>
      </c>
      <c r="C765" s="632"/>
      <c r="D765" s="579"/>
      <c r="E765" s="676" t="str">
        <f>IF(OR(COUNTIF('Look Up Data'!$D$149:$D$203,D765),COUNTIF('Look Up Data'!$D$149:$D$203,AE765)),"YES","NO")</f>
        <v>NO</v>
      </c>
      <c r="F765" s="580"/>
      <c r="G765" s="581"/>
      <c r="H765" s="669" t="str">
        <f>IFERROR(INDEX('3 - Land Summary'!$G$21:$G$120,(MATCH(C765,'3 - Land Summary'!$C$21:$C$120,0))),"")</f>
        <v/>
      </c>
      <c r="I765" s="669" t="str">
        <f>IFERROR(INDEX('3 - Land Summary'!$I$21:$I$120,(MATCH(C765,'3 - Land Summary'!$C$21:$C$120,0))),"")</f>
        <v/>
      </c>
      <c r="J765" s="669" t="str">
        <f t="shared" si="34"/>
        <v/>
      </c>
      <c r="K765" s="670" t="str">
        <f t="shared" si="36"/>
        <v/>
      </c>
      <c r="L765" s="579"/>
      <c r="M765" s="579"/>
      <c r="N765" s="632"/>
      <c r="O765" s="582" t="str">
        <f>IFERROR(VLOOKUP(D765,'Species List'!$D$10:$E$46,2,FALSE)*J765,"")</f>
        <v/>
      </c>
      <c r="P765" s="583" t="str">
        <f>IFERROR(VLOOKUP(D765,'Species List'!$D$51:$E$89,2,FALSE)*J765,"")</f>
        <v/>
      </c>
      <c r="Q765" s="583" t="str">
        <f>IFERROR(VLOOKUP(D765,'Species List'!$D$95:$E$102,2,FALSE)*J765,"")</f>
        <v/>
      </c>
      <c r="R765" s="583" t="str">
        <f>IFERROR(VLOOKUP(D765,'Species List'!$I$10:$J$11,2,FALSE)*J765,"")</f>
        <v/>
      </c>
      <c r="S765" s="584" t="str">
        <f>IFERROR(VLOOKUP(D765,'Species List'!$I$16:$J$61,2,FALSE)*J765,"")</f>
        <v/>
      </c>
      <c r="T765" s="584" t="str">
        <f>IFERROR(VLOOKUP(D765,'Species List'!$I$66:$J$66,2,FALSE)*J765,"")</f>
        <v/>
      </c>
      <c r="U765" s="584" t="str">
        <f>IFERROR(VLOOKUP(D765,'Species List'!$I$71:$J$82,2,FALSE)*J765,"")</f>
        <v/>
      </c>
      <c r="V765" s="585">
        <f t="shared" si="35"/>
        <v>0</v>
      </c>
      <c r="W765" s="534"/>
      <c r="X765" s="534"/>
      <c r="Y765" s="534"/>
      <c r="Z765" s="534"/>
      <c r="AA765" s="534"/>
      <c r="AB765" s="534"/>
      <c r="AC765" s="659" t="str">
        <f>IFERROR(INDEX('3 - Land Summary'!$B$21:$B$120,(MATCH(AD765,'3 - Land Summary'!$C$21:$C$120,0))),"")</f>
        <v/>
      </c>
      <c r="AD765" s="629"/>
      <c r="AE765" s="586"/>
      <c r="AF765" s="587"/>
      <c r="AG765" s="586"/>
    </row>
    <row r="766" spans="2:33" ht="30" customHeight="1" x14ac:dyDescent="0.2">
      <c r="B766" s="668" t="str">
        <f>IFERROR(INDEX('3 - Land Summary'!$B$21:$B$120,(MATCH('4 - Species Breakdown'!$V766,'3 - Land Summary'!$C$21:$C$120,0))),"")</f>
        <v/>
      </c>
      <c r="C766" s="632"/>
      <c r="D766" s="579"/>
      <c r="E766" s="676" t="str">
        <f>IF(OR(COUNTIF('Look Up Data'!$D$149:$D$203,D766),COUNTIF('Look Up Data'!$D$149:$D$203,AE766)),"YES","NO")</f>
        <v>NO</v>
      </c>
      <c r="F766" s="580"/>
      <c r="G766" s="581"/>
      <c r="H766" s="669" t="str">
        <f>IFERROR(INDEX('3 - Land Summary'!$G$21:$G$120,(MATCH(C766,'3 - Land Summary'!$C$21:$C$120,0))),"")</f>
        <v/>
      </c>
      <c r="I766" s="669" t="str">
        <f>IFERROR(INDEX('3 - Land Summary'!$I$21:$I$120,(MATCH(C766,'3 - Land Summary'!$C$21:$C$120,0))),"")</f>
        <v/>
      </c>
      <c r="J766" s="669" t="str">
        <f t="shared" si="34"/>
        <v/>
      </c>
      <c r="K766" s="670" t="str">
        <f t="shared" si="36"/>
        <v/>
      </c>
      <c r="L766" s="579"/>
      <c r="M766" s="579"/>
      <c r="N766" s="632"/>
      <c r="O766" s="582" t="str">
        <f>IFERROR(VLOOKUP(D766,'Species List'!$D$10:$E$46,2,FALSE)*J766,"")</f>
        <v/>
      </c>
      <c r="P766" s="583" t="str">
        <f>IFERROR(VLOOKUP(D766,'Species List'!$D$51:$E$89,2,FALSE)*J766,"")</f>
        <v/>
      </c>
      <c r="Q766" s="583" t="str">
        <f>IFERROR(VLOOKUP(D766,'Species List'!$D$95:$E$102,2,FALSE)*J766,"")</f>
        <v/>
      </c>
      <c r="R766" s="583" t="str">
        <f>IFERROR(VLOOKUP(D766,'Species List'!$I$10:$J$11,2,FALSE)*J766,"")</f>
        <v/>
      </c>
      <c r="S766" s="584" t="str">
        <f>IFERROR(VLOOKUP(D766,'Species List'!$I$16:$J$61,2,FALSE)*J766,"")</f>
        <v/>
      </c>
      <c r="T766" s="584" t="str">
        <f>IFERROR(VLOOKUP(D766,'Species List'!$I$66:$J$66,2,FALSE)*J766,"")</f>
        <v/>
      </c>
      <c r="U766" s="584" t="str">
        <f>IFERROR(VLOOKUP(D766,'Species List'!$I$71:$J$82,2,FALSE)*J766,"")</f>
        <v/>
      </c>
      <c r="V766" s="585">
        <f t="shared" si="35"/>
        <v>0</v>
      </c>
      <c r="W766" s="534"/>
      <c r="X766" s="534"/>
      <c r="Y766" s="534"/>
      <c r="Z766" s="534"/>
      <c r="AA766" s="534"/>
      <c r="AB766" s="534"/>
      <c r="AC766" s="659" t="str">
        <f>IFERROR(INDEX('3 - Land Summary'!$B$21:$B$120,(MATCH(AD766,'3 - Land Summary'!$C$21:$C$120,0))),"")</f>
        <v/>
      </c>
      <c r="AD766" s="629"/>
      <c r="AE766" s="586"/>
      <c r="AF766" s="587"/>
      <c r="AG766" s="586"/>
    </row>
    <row r="767" spans="2:33" ht="30" customHeight="1" x14ac:dyDescent="0.2">
      <c r="B767" s="668" t="str">
        <f>IFERROR(INDEX('3 - Land Summary'!$B$21:$B$120,(MATCH('4 - Species Breakdown'!$V767,'3 - Land Summary'!$C$21:$C$120,0))),"")</f>
        <v/>
      </c>
      <c r="C767" s="632"/>
      <c r="D767" s="579"/>
      <c r="E767" s="676" t="str">
        <f>IF(OR(COUNTIF('Look Up Data'!$D$149:$D$203,D767),COUNTIF('Look Up Data'!$D$149:$D$203,AE767)),"YES","NO")</f>
        <v>NO</v>
      </c>
      <c r="F767" s="580"/>
      <c r="G767" s="581"/>
      <c r="H767" s="669" t="str">
        <f>IFERROR(INDEX('3 - Land Summary'!$G$21:$G$120,(MATCH(C767,'3 - Land Summary'!$C$21:$C$120,0))),"")</f>
        <v/>
      </c>
      <c r="I767" s="669" t="str">
        <f>IFERROR(INDEX('3 - Land Summary'!$I$21:$I$120,(MATCH(C767,'3 - Land Summary'!$C$21:$C$120,0))),"")</f>
        <v/>
      </c>
      <c r="J767" s="669" t="str">
        <f t="shared" si="34"/>
        <v/>
      </c>
      <c r="K767" s="670" t="str">
        <f t="shared" si="36"/>
        <v/>
      </c>
      <c r="L767" s="579"/>
      <c r="M767" s="579"/>
      <c r="N767" s="632"/>
      <c r="O767" s="582" t="str">
        <f>IFERROR(VLOOKUP(D767,'Species List'!$D$10:$E$46,2,FALSE)*J767,"")</f>
        <v/>
      </c>
      <c r="P767" s="583" t="str">
        <f>IFERROR(VLOOKUP(D767,'Species List'!$D$51:$E$89,2,FALSE)*J767,"")</f>
        <v/>
      </c>
      <c r="Q767" s="583" t="str">
        <f>IFERROR(VLOOKUP(D767,'Species List'!$D$95:$E$102,2,FALSE)*J767,"")</f>
        <v/>
      </c>
      <c r="R767" s="583" t="str">
        <f>IFERROR(VLOOKUP(D767,'Species List'!$I$10:$J$11,2,FALSE)*J767,"")</f>
        <v/>
      </c>
      <c r="S767" s="584" t="str">
        <f>IFERROR(VLOOKUP(D767,'Species List'!$I$16:$J$61,2,FALSE)*J767,"")</f>
        <v/>
      </c>
      <c r="T767" s="584" t="str">
        <f>IFERROR(VLOOKUP(D767,'Species List'!$I$66:$J$66,2,FALSE)*J767,"")</f>
        <v/>
      </c>
      <c r="U767" s="584" t="str">
        <f>IFERROR(VLOOKUP(D767,'Species List'!$I$71:$J$82,2,FALSE)*J767,"")</f>
        <v/>
      </c>
      <c r="V767" s="585">
        <f t="shared" si="35"/>
        <v>0</v>
      </c>
      <c r="W767" s="534"/>
      <c r="X767" s="534"/>
      <c r="Y767" s="534"/>
      <c r="Z767" s="534"/>
      <c r="AA767" s="534"/>
      <c r="AB767" s="534"/>
      <c r="AC767" s="659" t="str">
        <f>IFERROR(INDEX('3 - Land Summary'!$B$21:$B$120,(MATCH(AD767,'3 - Land Summary'!$C$21:$C$120,0))),"")</f>
        <v/>
      </c>
      <c r="AD767" s="629"/>
      <c r="AE767" s="586"/>
      <c r="AF767" s="587"/>
      <c r="AG767" s="586"/>
    </row>
    <row r="768" spans="2:33" ht="30" customHeight="1" x14ac:dyDescent="0.2">
      <c r="B768" s="668" t="str">
        <f>IFERROR(INDEX('3 - Land Summary'!$B$21:$B$120,(MATCH('4 - Species Breakdown'!$V768,'3 - Land Summary'!$C$21:$C$120,0))),"")</f>
        <v/>
      </c>
      <c r="C768" s="632"/>
      <c r="D768" s="579"/>
      <c r="E768" s="676" t="str">
        <f>IF(OR(COUNTIF('Look Up Data'!$D$149:$D$203,D768),COUNTIF('Look Up Data'!$D$149:$D$203,AE768)),"YES","NO")</f>
        <v>NO</v>
      </c>
      <c r="F768" s="580"/>
      <c r="G768" s="581"/>
      <c r="H768" s="669" t="str">
        <f>IFERROR(INDEX('3 - Land Summary'!$G$21:$G$120,(MATCH(C768,'3 - Land Summary'!$C$21:$C$120,0))),"")</f>
        <v/>
      </c>
      <c r="I768" s="669" t="str">
        <f>IFERROR(INDEX('3 - Land Summary'!$I$21:$I$120,(MATCH(C768,'3 - Land Summary'!$C$21:$C$120,0))),"")</f>
        <v/>
      </c>
      <c r="J768" s="669" t="str">
        <f t="shared" si="34"/>
        <v/>
      </c>
      <c r="K768" s="670" t="str">
        <f t="shared" si="36"/>
        <v/>
      </c>
      <c r="L768" s="579"/>
      <c r="M768" s="579"/>
      <c r="N768" s="632"/>
      <c r="O768" s="582" t="str">
        <f>IFERROR(VLOOKUP(D768,'Species List'!$D$10:$E$46,2,FALSE)*J768,"")</f>
        <v/>
      </c>
      <c r="P768" s="583" t="str">
        <f>IFERROR(VLOOKUP(D768,'Species List'!$D$51:$E$89,2,FALSE)*J768,"")</f>
        <v/>
      </c>
      <c r="Q768" s="583" t="str">
        <f>IFERROR(VLOOKUP(D768,'Species List'!$D$95:$E$102,2,FALSE)*J768,"")</f>
        <v/>
      </c>
      <c r="R768" s="583" t="str">
        <f>IFERROR(VLOOKUP(D768,'Species List'!$I$10:$J$11,2,FALSE)*J768,"")</f>
        <v/>
      </c>
      <c r="S768" s="584" t="str">
        <f>IFERROR(VLOOKUP(D768,'Species List'!$I$16:$J$61,2,FALSE)*J768,"")</f>
        <v/>
      </c>
      <c r="T768" s="584" t="str">
        <f>IFERROR(VLOOKUP(D768,'Species List'!$I$66:$J$66,2,FALSE)*J768,"")</f>
        <v/>
      </c>
      <c r="U768" s="584" t="str">
        <f>IFERROR(VLOOKUP(D768,'Species List'!$I$71:$J$82,2,FALSE)*J768,"")</f>
        <v/>
      </c>
      <c r="V768" s="585">
        <f t="shared" si="35"/>
        <v>0</v>
      </c>
      <c r="W768" s="534"/>
      <c r="X768" s="534"/>
      <c r="Y768" s="534"/>
      <c r="Z768" s="534"/>
      <c r="AA768" s="534"/>
      <c r="AB768" s="534"/>
      <c r="AC768" s="659" t="str">
        <f>IFERROR(INDEX('3 - Land Summary'!$B$21:$B$120,(MATCH(AD768,'3 - Land Summary'!$C$21:$C$120,0))),"")</f>
        <v/>
      </c>
      <c r="AD768" s="629"/>
      <c r="AE768" s="586"/>
      <c r="AF768" s="587"/>
      <c r="AG768" s="586"/>
    </row>
    <row r="769" spans="2:33" ht="30" customHeight="1" x14ac:dyDescent="0.2">
      <c r="B769" s="668" t="str">
        <f>IFERROR(INDEX('3 - Land Summary'!$B$21:$B$120,(MATCH('4 - Species Breakdown'!$V769,'3 - Land Summary'!$C$21:$C$120,0))),"")</f>
        <v/>
      </c>
      <c r="C769" s="632"/>
      <c r="D769" s="579"/>
      <c r="E769" s="676" t="str">
        <f>IF(OR(COUNTIF('Look Up Data'!$D$149:$D$203,D769),COUNTIF('Look Up Data'!$D$149:$D$203,AE769)),"YES","NO")</f>
        <v>NO</v>
      </c>
      <c r="F769" s="580"/>
      <c r="G769" s="581"/>
      <c r="H769" s="669" t="str">
        <f>IFERROR(INDEX('3 - Land Summary'!$G$21:$G$120,(MATCH(C769,'3 - Land Summary'!$C$21:$C$120,0))),"")</f>
        <v/>
      </c>
      <c r="I769" s="669" t="str">
        <f>IFERROR(INDEX('3 - Land Summary'!$I$21:$I$120,(MATCH(C769,'3 - Land Summary'!$C$21:$C$120,0))),"")</f>
        <v/>
      </c>
      <c r="J769" s="669" t="str">
        <f t="shared" si="34"/>
        <v/>
      </c>
      <c r="K769" s="670" t="str">
        <f t="shared" si="36"/>
        <v/>
      </c>
      <c r="L769" s="579"/>
      <c r="M769" s="579"/>
      <c r="N769" s="632"/>
      <c r="O769" s="582" t="str">
        <f>IFERROR(VLOOKUP(D769,'Species List'!$D$10:$E$46,2,FALSE)*J769,"")</f>
        <v/>
      </c>
      <c r="P769" s="583" t="str">
        <f>IFERROR(VLOOKUP(D769,'Species List'!$D$51:$E$89,2,FALSE)*J769,"")</f>
        <v/>
      </c>
      <c r="Q769" s="583" t="str">
        <f>IFERROR(VLOOKUP(D769,'Species List'!$D$95:$E$102,2,FALSE)*J769,"")</f>
        <v/>
      </c>
      <c r="R769" s="583" t="str">
        <f>IFERROR(VLOOKUP(D769,'Species List'!$I$10:$J$11,2,FALSE)*J769,"")</f>
        <v/>
      </c>
      <c r="S769" s="584" t="str">
        <f>IFERROR(VLOOKUP(D769,'Species List'!$I$16:$J$61,2,FALSE)*J769,"")</f>
        <v/>
      </c>
      <c r="T769" s="584" t="str">
        <f>IFERROR(VLOOKUP(D769,'Species List'!$I$66:$J$66,2,FALSE)*J769,"")</f>
        <v/>
      </c>
      <c r="U769" s="584" t="str">
        <f>IFERROR(VLOOKUP(D769,'Species List'!$I$71:$J$82,2,FALSE)*J769,"")</f>
        <v/>
      </c>
      <c r="V769" s="585">
        <f t="shared" si="35"/>
        <v>0</v>
      </c>
      <c r="W769" s="534"/>
      <c r="X769" s="534"/>
      <c r="Y769" s="534"/>
      <c r="Z769" s="534"/>
      <c r="AA769" s="534"/>
      <c r="AB769" s="534"/>
      <c r="AC769" s="659" t="str">
        <f>IFERROR(INDEX('3 - Land Summary'!$B$21:$B$120,(MATCH(AD769,'3 - Land Summary'!$C$21:$C$120,0))),"")</f>
        <v/>
      </c>
      <c r="AD769" s="629"/>
      <c r="AE769" s="586"/>
      <c r="AF769" s="587"/>
      <c r="AG769" s="586"/>
    </row>
    <row r="770" spans="2:33" ht="30" customHeight="1" x14ac:dyDescent="0.2">
      <c r="B770" s="668" t="str">
        <f>IFERROR(INDEX('3 - Land Summary'!$B$21:$B$120,(MATCH('4 - Species Breakdown'!$V770,'3 - Land Summary'!$C$21:$C$120,0))),"")</f>
        <v/>
      </c>
      <c r="C770" s="632"/>
      <c r="D770" s="579"/>
      <c r="E770" s="676" t="str">
        <f>IF(OR(COUNTIF('Look Up Data'!$D$149:$D$203,D770),COUNTIF('Look Up Data'!$D$149:$D$203,AE770)),"YES","NO")</f>
        <v>NO</v>
      </c>
      <c r="F770" s="580"/>
      <c r="G770" s="581"/>
      <c r="H770" s="669" t="str">
        <f>IFERROR(INDEX('3 - Land Summary'!$G$21:$G$120,(MATCH(C770,'3 - Land Summary'!$C$21:$C$120,0))),"")</f>
        <v/>
      </c>
      <c r="I770" s="669" t="str">
        <f>IFERROR(INDEX('3 - Land Summary'!$I$21:$I$120,(MATCH(C770,'3 - Land Summary'!$C$21:$C$120,0))),"")</f>
        <v/>
      </c>
      <c r="J770" s="669" t="str">
        <f t="shared" si="34"/>
        <v/>
      </c>
      <c r="K770" s="670" t="str">
        <f t="shared" si="36"/>
        <v/>
      </c>
      <c r="L770" s="579"/>
      <c r="M770" s="579"/>
      <c r="N770" s="632"/>
      <c r="O770" s="582" t="str">
        <f>IFERROR(VLOOKUP(D770,'Species List'!$D$10:$E$46,2,FALSE)*J770,"")</f>
        <v/>
      </c>
      <c r="P770" s="583" t="str">
        <f>IFERROR(VLOOKUP(D770,'Species List'!$D$51:$E$89,2,FALSE)*J770,"")</f>
        <v/>
      </c>
      <c r="Q770" s="583" t="str">
        <f>IFERROR(VLOOKUP(D770,'Species List'!$D$95:$E$102,2,FALSE)*J770,"")</f>
        <v/>
      </c>
      <c r="R770" s="583" t="str">
        <f>IFERROR(VLOOKUP(D770,'Species List'!$I$10:$J$11,2,FALSE)*J770,"")</f>
        <v/>
      </c>
      <c r="S770" s="584" t="str">
        <f>IFERROR(VLOOKUP(D770,'Species List'!$I$16:$J$61,2,FALSE)*J770,"")</f>
        <v/>
      </c>
      <c r="T770" s="584" t="str">
        <f>IFERROR(VLOOKUP(D770,'Species List'!$I$66:$J$66,2,FALSE)*J770,"")</f>
        <v/>
      </c>
      <c r="U770" s="584" t="str">
        <f>IFERROR(VLOOKUP(D770,'Species List'!$I$71:$J$82,2,FALSE)*J770,"")</f>
        <v/>
      </c>
      <c r="V770" s="585">
        <f t="shared" si="35"/>
        <v>0</v>
      </c>
      <c r="W770" s="534"/>
      <c r="X770" s="534"/>
      <c r="Y770" s="534"/>
      <c r="Z770" s="534"/>
      <c r="AA770" s="534"/>
      <c r="AB770" s="534"/>
      <c r="AC770" s="659" t="str">
        <f>IFERROR(INDEX('3 - Land Summary'!$B$21:$B$120,(MATCH(AD770,'3 - Land Summary'!$C$21:$C$120,0))),"")</f>
        <v/>
      </c>
      <c r="AD770" s="629"/>
      <c r="AE770" s="586"/>
      <c r="AF770" s="587"/>
      <c r="AG770" s="586"/>
    </row>
    <row r="771" spans="2:33" ht="30" customHeight="1" x14ac:dyDescent="0.2">
      <c r="B771" s="668" t="str">
        <f>IFERROR(INDEX('3 - Land Summary'!$B$21:$B$120,(MATCH('4 - Species Breakdown'!$V771,'3 - Land Summary'!$C$21:$C$120,0))),"")</f>
        <v/>
      </c>
      <c r="C771" s="632"/>
      <c r="D771" s="579"/>
      <c r="E771" s="676" t="str">
        <f>IF(OR(COUNTIF('Look Up Data'!$D$149:$D$203,D771),COUNTIF('Look Up Data'!$D$149:$D$203,AE771)),"YES","NO")</f>
        <v>NO</v>
      </c>
      <c r="F771" s="580"/>
      <c r="G771" s="581"/>
      <c r="H771" s="669" t="str">
        <f>IFERROR(INDEX('3 - Land Summary'!$G$21:$G$120,(MATCH(C771,'3 - Land Summary'!$C$21:$C$120,0))),"")</f>
        <v/>
      </c>
      <c r="I771" s="669" t="str">
        <f>IFERROR(INDEX('3 - Land Summary'!$I$21:$I$120,(MATCH(C771,'3 - Land Summary'!$C$21:$C$120,0))),"")</f>
        <v/>
      </c>
      <c r="J771" s="669" t="str">
        <f t="shared" si="34"/>
        <v/>
      </c>
      <c r="K771" s="670" t="str">
        <f t="shared" si="36"/>
        <v/>
      </c>
      <c r="L771" s="579"/>
      <c r="M771" s="579"/>
      <c r="N771" s="632"/>
      <c r="O771" s="582" t="str">
        <f>IFERROR(VLOOKUP(D771,'Species List'!$D$10:$E$46,2,FALSE)*J771,"")</f>
        <v/>
      </c>
      <c r="P771" s="583" t="str">
        <f>IFERROR(VLOOKUP(D771,'Species List'!$D$51:$E$89,2,FALSE)*J771,"")</f>
        <v/>
      </c>
      <c r="Q771" s="583" t="str">
        <f>IFERROR(VLOOKUP(D771,'Species List'!$D$95:$E$102,2,FALSE)*J771,"")</f>
        <v/>
      </c>
      <c r="R771" s="583" t="str">
        <f>IFERROR(VLOOKUP(D771,'Species List'!$I$10:$J$11,2,FALSE)*J771,"")</f>
        <v/>
      </c>
      <c r="S771" s="584" t="str">
        <f>IFERROR(VLOOKUP(D771,'Species List'!$I$16:$J$61,2,FALSE)*J771,"")</f>
        <v/>
      </c>
      <c r="T771" s="584" t="str">
        <f>IFERROR(VLOOKUP(D771,'Species List'!$I$66:$J$66,2,FALSE)*J771,"")</f>
        <v/>
      </c>
      <c r="U771" s="584" t="str">
        <f>IFERROR(VLOOKUP(D771,'Species List'!$I$71:$J$82,2,FALSE)*J771,"")</f>
        <v/>
      </c>
      <c r="V771" s="585">
        <f t="shared" si="35"/>
        <v>0</v>
      </c>
      <c r="W771" s="534"/>
      <c r="X771" s="534"/>
      <c r="Y771" s="534"/>
      <c r="Z771" s="534"/>
      <c r="AA771" s="534"/>
      <c r="AB771" s="534"/>
      <c r="AC771" s="659" t="str">
        <f>IFERROR(INDEX('3 - Land Summary'!$B$21:$B$120,(MATCH(AD771,'3 - Land Summary'!$C$21:$C$120,0))),"")</f>
        <v/>
      </c>
      <c r="AD771" s="629"/>
      <c r="AE771" s="586"/>
      <c r="AF771" s="587"/>
      <c r="AG771" s="586"/>
    </row>
    <row r="772" spans="2:33" ht="30" customHeight="1" x14ac:dyDescent="0.2">
      <c r="B772" s="668" t="str">
        <f>IFERROR(INDEX('3 - Land Summary'!$B$21:$B$120,(MATCH('4 - Species Breakdown'!$V772,'3 - Land Summary'!$C$21:$C$120,0))),"")</f>
        <v/>
      </c>
      <c r="C772" s="632"/>
      <c r="D772" s="579"/>
      <c r="E772" s="676" t="str">
        <f>IF(OR(COUNTIF('Look Up Data'!$D$149:$D$203,D772),COUNTIF('Look Up Data'!$D$149:$D$203,AE772)),"YES","NO")</f>
        <v>NO</v>
      </c>
      <c r="F772" s="580"/>
      <c r="G772" s="581"/>
      <c r="H772" s="669" t="str">
        <f>IFERROR(INDEX('3 - Land Summary'!$G$21:$G$120,(MATCH(C772,'3 - Land Summary'!$C$21:$C$120,0))),"")</f>
        <v/>
      </c>
      <c r="I772" s="669" t="str">
        <f>IFERROR(INDEX('3 - Land Summary'!$I$21:$I$120,(MATCH(C772,'3 - Land Summary'!$C$21:$C$120,0))),"")</f>
        <v/>
      </c>
      <c r="J772" s="669" t="str">
        <f t="shared" si="34"/>
        <v/>
      </c>
      <c r="K772" s="670" t="str">
        <f t="shared" si="36"/>
        <v/>
      </c>
      <c r="L772" s="579"/>
      <c r="M772" s="579"/>
      <c r="N772" s="632"/>
      <c r="O772" s="582" t="str">
        <f>IFERROR(VLOOKUP(D772,'Species List'!$D$10:$E$46,2,FALSE)*J772,"")</f>
        <v/>
      </c>
      <c r="P772" s="583" t="str">
        <f>IFERROR(VLOOKUP(D772,'Species List'!$D$51:$E$89,2,FALSE)*J772,"")</f>
        <v/>
      </c>
      <c r="Q772" s="583" t="str">
        <f>IFERROR(VLOOKUP(D772,'Species List'!$D$95:$E$102,2,FALSE)*J772,"")</f>
        <v/>
      </c>
      <c r="R772" s="583" t="str">
        <f>IFERROR(VLOOKUP(D772,'Species List'!$I$10:$J$11,2,FALSE)*J772,"")</f>
        <v/>
      </c>
      <c r="S772" s="584" t="str">
        <f>IFERROR(VLOOKUP(D772,'Species List'!$I$16:$J$61,2,FALSE)*J772,"")</f>
        <v/>
      </c>
      <c r="T772" s="584" t="str">
        <f>IFERROR(VLOOKUP(D772,'Species List'!$I$66:$J$66,2,FALSE)*J772,"")</f>
        <v/>
      </c>
      <c r="U772" s="584" t="str">
        <f>IFERROR(VLOOKUP(D772,'Species List'!$I$71:$J$82,2,FALSE)*J772,"")</f>
        <v/>
      </c>
      <c r="V772" s="585">
        <f t="shared" si="35"/>
        <v>0</v>
      </c>
      <c r="W772" s="534"/>
      <c r="X772" s="534"/>
      <c r="Y772" s="534"/>
      <c r="Z772" s="534"/>
      <c r="AA772" s="534"/>
      <c r="AB772" s="534"/>
      <c r="AC772" s="659" t="str">
        <f>IFERROR(INDEX('3 - Land Summary'!$B$21:$B$120,(MATCH(AD772,'3 - Land Summary'!$C$21:$C$120,0))),"")</f>
        <v/>
      </c>
      <c r="AD772" s="629"/>
      <c r="AE772" s="586"/>
      <c r="AF772" s="587"/>
      <c r="AG772" s="586"/>
    </row>
    <row r="773" spans="2:33" ht="30" customHeight="1" x14ac:dyDescent="0.2">
      <c r="B773" s="668" t="str">
        <f>IFERROR(INDEX('3 - Land Summary'!$B$21:$B$120,(MATCH('4 - Species Breakdown'!$V773,'3 - Land Summary'!$C$21:$C$120,0))),"")</f>
        <v/>
      </c>
      <c r="C773" s="632"/>
      <c r="D773" s="579"/>
      <c r="E773" s="676" t="str">
        <f>IF(OR(COUNTIF('Look Up Data'!$D$149:$D$203,D773),COUNTIF('Look Up Data'!$D$149:$D$203,AE773)),"YES","NO")</f>
        <v>NO</v>
      </c>
      <c r="F773" s="580"/>
      <c r="G773" s="581"/>
      <c r="H773" s="669" t="str">
        <f>IFERROR(INDEX('3 - Land Summary'!$G$21:$G$120,(MATCH(C773,'3 - Land Summary'!$C$21:$C$120,0))),"")</f>
        <v/>
      </c>
      <c r="I773" s="669" t="str">
        <f>IFERROR(INDEX('3 - Land Summary'!$I$21:$I$120,(MATCH(C773,'3 - Land Summary'!$C$21:$C$120,0))),"")</f>
        <v/>
      </c>
      <c r="J773" s="669" t="str">
        <f t="shared" si="34"/>
        <v/>
      </c>
      <c r="K773" s="670" t="str">
        <f t="shared" si="36"/>
        <v/>
      </c>
      <c r="L773" s="579"/>
      <c r="M773" s="579"/>
      <c r="N773" s="632"/>
      <c r="O773" s="582" t="str">
        <f>IFERROR(VLOOKUP(D773,'Species List'!$D$10:$E$46,2,FALSE)*J773,"")</f>
        <v/>
      </c>
      <c r="P773" s="583" t="str">
        <f>IFERROR(VLOOKUP(D773,'Species List'!$D$51:$E$89,2,FALSE)*J773,"")</f>
        <v/>
      </c>
      <c r="Q773" s="583" t="str">
        <f>IFERROR(VLOOKUP(D773,'Species List'!$D$95:$E$102,2,FALSE)*J773,"")</f>
        <v/>
      </c>
      <c r="R773" s="583" t="str">
        <f>IFERROR(VLOOKUP(D773,'Species List'!$I$10:$J$11,2,FALSE)*J773,"")</f>
        <v/>
      </c>
      <c r="S773" s="584" t="str">
        <f>IFERROR(VLOOKUP(D773,'Species List'!$I$16:$J$61,2,FALSE)*J773,"")</f>
        <v/>
      </c>
      <c r="T773" s="584" t="str">
        <f>IFERROR(VLOOKUP(D773,'Species List'!$I$66:$J$66,2,FALSE)*J773,"")</f>
        <v/>
      </c>
      <c r="U773" s="584" t="str">
        <f>IFERROR(VLOOKUP(D773,'Species List'!$I$71:$J$82,2,FALSE)*J773,"")</f>
        <v/>
      </c>
      <c r="V773" s="585">
        <f t="shared" si="35"/>
        <v>0</v>
      </c>
      <c r="W773" s="534"/>
      <c r="X773" s="534"/>
      <c r="Y773" s="534"/>
      <c r="Z773" s="534"/>
      <c r="AA773" s="534"/>
      <c r="AB773" s="534"/>
      <c r="AC773" s="659" t="str">
        <f>IFERROR(INDEX('3 - Land Summary'!$B$21:$B$120,(MATCH(AD773,'3 - Land Summary'!$C$21:$C$120,0))),"")</f>
        <v/>
      </c>
      <c r="AD773" s="629"/>
      <c r="AE773" s="586"/>
      <c r="AF773" s="587"/>
      <c r="AG773" s="586"/>
    </row>
    <row r="774" spans="2:33" ht="30" customHeight="1" x14ac:dyDescent="0.2">
      <c r="B774" s="668" t="str">
        <f>IFERROR(INDEX('3 - Land Summary'!$B$21:$B$120,(MATCH('4 - Species Breakdown'!$V774,'3 - Land Summary'!$C$21:$C$120,0))),"")</f>
        <v/>
      </c>
      <c r="C774" s="632"/>
      <c r="D774" s="579"/>
      <c r="E774" s="676" t="str">
        <f>IF(OR(COUNTIF('Look Up Data'!$D$149:$D$203,D774),COUNTIF('Look Up Data'!$D$149:$D$203,AE774)),"YES","NO")</f>
        <v>NO</v>
      </c>
      <c r="F774" s="580"/>
      <c r="G774" s="581"/>
      <c r="H774" s="669" t="str">
        <f>IFERROR(INDEX('3 - Land Summary'!$G$21:$G$120,(MATCH(C774,'3 - Land Summary'!$C$21:$C$120,0))),"")</f>
        <v/>
      </c>
      <c r="I774" s="669" t="str">
        <f>IFERROR(INDEX('3 - Land Summary'!$I$21:$I$120,(MATCH(C774,'3 - Land Summary'!$C$21:$C$120,0))),"")</f>
        <v/>
      </c>
      <c r="J774" s="669" t="str">
        <f t="shared" si="34"/>
        <v/>
      </c>
      <c r="K774" s="670" t="str">
        <f t="shared" si="36"/>
        <v/>
      </c>
      <c r="L774" s="579"/>
      <c r="M774" s="579"/>
      <c r="N774" s="632"/>
      <c r="O774" s="582" t="str">
        <f>IFERROR(VLOOKUP(D774,'Species List'!$D$10:$E$46,2,FALSE)*J774,"")</f>
        <v/>
      </c>
      <c r="P774" s="583" t="str">
        <f>IFERROR(VLOOKUP(D774,'Species List'!$D$51:$E$89,2,FALSE)*J774,"")</f>
        <v/>
      </c>
      <c r="Q774" s="583" t="str">
        <f>IFERROR(VLOOKUP(D774,'Species List'!$D$95:$E$102,2,FALSE)*J774,"")</f>
        <v/>
      </c>
      <c r="R774" s="583" t="str">
        <f>IFERROR(VLOOKUP(D774,'Species List'!$I$10:$J$11,2,FALSE)*J774,"")</f>
        <v/>
      </c>
      <c r="S774" s="584" t="str">
        <f>IFERROR(VLOOKUP(D774,'Species List'!$I$16:$J$61,2,FALSE)*J774,"")</f>
        <v/>
      </c>
      <c r="T774" s="584" t="str">
        <f>IFERROR(VLOOKUP(D774,'Species List'!$I$66:$J$66,2,FALSE)*J774,"")</f>
        <v/>
      </c>
      <c r="U774" s="584" t="str">
        <f>IFERROR(VLOOKUP(D774,'Species List'!$I$71:$J$82,2,FALSE)*J774,"")</f>
        <v/>
      </c>
      <c r="V774" s="585">
        <f t="shared" si="35"/>
        <v>0</v>
      </c>
      <c r="W774" s="534"/>
      <c r="X774" s="534"/>
      <c r="Y774" s="534"/>
      <c r="Z774" s="534"/>
      <c r="AA774" s="534"/>
      <c r="AB774" s="534"/>
      <c r="AC774" s="659" t="str">
        <f>IFERROR(INDEX('3 - Land Summary'!$B$21:$B$120,(MATCH(AD774,'3 - Land Summary'!$C$21:$C$120,0))),"")</f>
        <v/>
      </c>
      <c r="AD774" s="629"/>
      <c r="AE774" s="586"/>
      <c r="AF774" s="587"/>
      <c r="AG774" s="586"/>
    </row>
    <row r="775" spans="2:33" ht="30" customHeight="1" x14ac:dyDescent="0.2">
      <c r="B775" s="668" t="str">
        <f>IFERROR(INDEX('3 - Land Summary'!$B$21:$B$120,(MATCH('4 - Species Breakdown'!$V775,'3 - Land Summary'!$C$21:$C$120,0))),"")</f>
        <v/>
      </c>
      <c r="C775" s="632"/>
      <c r="D775" s="579"/>
      <c r="E775" s="676" t="str">
        <f>IF(OR(COUNTIF('Look Up Data'!$D$149:$D$203,D775),COUNTIF('Look Up Data'!$D$149:$D$203,AE775)),"YES","NO")</f>
        <v>NO</v>
      </c>
      <c r="F775" s="580"/>
      <c r="G775" s="581"/>
      <c r="H775" s="669" t="str">
        <f>IFERROR(INDEX('3 - Land Summary'!$G$21:$G$120,(MATCH(C775,'3 - Land Summary'!$C$21:$C$120,0))),"")</f>
        <v/>
      </c>
      <c r="I775" s="669" t="str">
        <f>IFERROR(INDEX('3 - Land Summary'!$I$21:$I$120,(MATCH(C775,'3 - Land Summary'!$C$21:$C$120,0))),"")</f>
        <v/>
      </c>
      <c r="J775" s="669" t="str">
        <f t="shared" si="34"/>
        <v/>
      </c>
      <c r="K775" s="670" t="str">
        <f t="shared" si="36"/>
        <v/>
      </c>
      <c r="L775" s="579"/>
      <c r="M775" s="579"/>
      <c r="N775" s="632"/>
      <c r="O775" s="582" t="str">
        <f>IFERROR(VLOOKUP(D775,'Species List'!$D$10:$E$46,2,FALSE)*J775,"")</f>
        <v/>
      </c>
      <c r="P775" s="583" t="str">
        <f>IFERROR(VLOOKUP(D775,'Species List'!$D$51:$E$89,2,FALSE)*J775,"")</f>
        <v/>
      </c>
      <c r="Q775" s="583" t="str">
        <f>IFERROR(VLOOKUP(D775,'Species List'!$D$95:$E$102,2,FALSE)*J775,"")</f>
        <v/>
      </c>
      <c r="R775" s="583" t="str">
        <f>IFERROR(VLOOKUP(D775,'Species List'!$I$10:$J$11,2,FALSE)*J775,"")</f>
        <v/>
      </c>
      <c r="S775" s="584" t="str">
        <f>IFERROR(VLOOKUP(D775,'Species List'!$I$16:$J$61,2,FALSE)*J775,"")</f>
        <v/>
      </c>
      <c r="T775" s="584" t="str">
        <f>IFERROR(VLOOKUP(D775,'Species List'!$I$66:$J$66,2,FALSE)*J775,"")</f>
        <v/>
      </c>
      <c r="U775" s="584" t="str">
        <f>IFERROR(VLOOKUP(D775,'Species List'!$I$71:$J$82,2,FALSE)*J775,"")</f>
        <v/>
      </c>
      <c r="V775" s="585">
        <f t="shared" si="35"/>
        <v>0</v>
      </c>
      <c r="W775" s="534"/>
      <c r="X775" s="534"/>
      <c r="Y775" s="534"/>
      <c r="Z775" s="534"/>
      <c r="AA775" s="534"/>
      <c r="AB775" s="534"/>
      <c r="AC775" s="659" t="str">
        <f>IFERROR(INDEX('3 - Land Summary'!$B$21:$B$120,(MATCH(AD775,'3 - Land Summary'!$C$21:$C$120,0))),"")</f>
        <v/>
      </c>
      <c r="AD775" s="629"/>
      <c r="AE775" s="586"/>
      <c r="AF775" s="587"/>
      <c r="AG775" s="586"/>
    </row>
    <row r="776" spans="2:33" ht="30" customHeight="1" x14ac:dyDescent="0.2">
      <c r="B776" s="668" t="str">
        <f>IFERROR(INDEX('3 - Land Summary'!$B$21:$B$120,(MATCH('4 - Species Breakdown'!$V776,'3 - Land Summary'!$C$21:$C$120,0))),"")</f>
        <v/>
      </c>
      <c r="C776" s="632"/>
      <c r="D776" s="579"/>
      <c r="E776" s="676" t="str">
        <f>IF(OR(COUNTIF('Look Up Data'!$D$149:$D$203,D776),COUNTIF('Look Up Data'!$D$149:$D$203,AE776)),"YES","NO")</f>
        <v>NO</v>
      </c>
      <c r="F776" s="580"/>
      <c r="G776" s="581"/>
      <c r="H776" s="669" t="str">
        <f>IFERROR(INDEX('3 - Land Summary'!$G$21:$G$120,(MATCH(C776,'3 - Land Summary'!$C$21:$C$120,0))),"")</f>
        <v/>
      </c>
      <c r="I776" s="669" t="str">
        <f>IFERROR(INDEX('3 - Land Summary'!$I$21:$I$120,(MATCH(C776,'3 - Land Summary'!$C$21:$C$120,0))),"")</f>
        <v/>
      </c>
      <c r="J776" s="669" t="str">
        <f t="shared" si="34"/>
        <v/>
      </c>
      <c r="K776" s="670" t="str">
        <f t="shared" si="36"/>
        <v/>
      </c>
      <c r="L776" s="579"/>
      <c r="M776" s="579"/>
      <c r="N776" s="632"/>
      <c r="O776" s="582" t="str">
        <f>IFERROR(VLOOKUP(D776,'Species List'!$D$10:$E$46,2,FALSE)*J776,"")</f>
        <v/>
      </c>
      <c r="P776" s="583" t="str">
        <f>IFERROR(VLOOKUP(D776,'Species List'!$D$51:$E$89,2,FALSE)*J776,"")</f>
        <v/>
      </c>
      <c r="Q776" s="583" t="str">
        <f>IFERROR(VLOOKUP(D776,'Species List'!$D$95:$E$102,2,FALSE)*J776,"")</f>
        <v/>
      </c>
      <c r="R776" s="583" t="str">
        <f>IFERROR(VLOOKUP(D776,'Species List'!$I$10:$J$11,2,FALSE)*J776,"")</f>
        <v/>
      </c>
      <c r="S776" s="584" t="str">
        <f>IFERROR(VLOOKUP(D776,'Species List'!$I$16:$J$61,2,FALSE)*J776,"")</f>
        <v/>
      </c>
      <c r="T776" s="584" t="str">
        <f>IFERROR(VLOOKUP(D776,'Species List'!$I$66:$J$66,2,FALSE)*J776,"")</f>
        <v/>
      </c>
      <c r="U776" s="584" t="str">
        <f>IFERROR(VLOOKUP(D776,'Species List'!$I$71:$J$82,2,FALSE)*J776,"")</f>
        <v/>
      </c>
      <c r="V776" s="585">
        <f t="shared" si="35"/>
        <v>0</v>
      </c>
      <c r="W776" s="534"/>
      <c r="X776" s="534"/>
      <c r="Y776" s="534"/>
      <c r="Z776" s="534"/>
      <c r="AA776" s="534"/>
      <c r="AB776" s="534"/>
      <c r="AC776" s="659" t="str">
        <f>IFERROR(INDEX('3 - Land Summary'!$B$21:$B$120,(MATCH(AD776,'3 - Land Summary'!$C$21:$C$120,0))),"")</f>
        <v/>
      </c>
      <c r="AD776" s="629"/>
      <c r="AE776" s="586"/>
      <c r="AF776" s="587"/>
      <c r="AG776" s="586"/>
    </row>
    <row r="777" spans="2:33" ht="30" customHeight="1" x14ac:dyDescent="0.2">
      <c r="B777" s="668" t="str">
        <f>IFERROR(INDEX('3 - Land Summary'!$B$21:$B$120,(MATCH('4 - Species Breakdown'!$V777,'3 - Land Summary'!$C$21:$C$120,0))),"")</f>
        <v/>
      </c>
      <c r="C777" s="632"/>
      <c r="D777" s="579"/>
      <c r="E777" s="676" t="str">
        <f>IF(OR(COUNTIF('Look Up Data'!$D$149:$D$203,D777),COUNTIF('Look Up Data'!$D$149:$D$203,AE777)),"YES","NO")</f>
        <v>NO</v>
      </c>
      <c r="F777" s="580"/>
      <c r="G777" s="581"/>
      <c r="H777" s="669" t="str">
        <f>IFERROR(INDEX('3 - Land Summary'!$G$21:$G$120,(MATCH(C777,'3 - Land Summary'!$C$21:$C$120,0))),"")</f>
        <v/>
      </c>
      <c r="I777" s="669" t="str">
        <f>IFERROR(INDEX('3 - Land Summary'!$I$21:$I$120,(MATCH(C777,'3 - Land Summary'!$C$21:$C$120,0))),"")</f>
        <v/>
      </c>
      <c r="J777" s="669" t="str">
        <f t="shared" si="34"/>
        <v/>
      </c>
      <c r="K777" s="670" t="str">
        <f t="shared" si="36"/>
        <v/>
      </c>
      <c r="L777" s="579"/>
      <c r="M777" s="579"/>
      <c r="N777" s="632"/>
      <c r="O777" s="582" t="str">
        <f>IFERROR(VLOOKUP(D777,'Species List'!$D$10:$E$46,2,FALSE)*J777,"")</f>
        <v/>
      </c>
      <c r="P777" s="583" t="str">
        <f>IFERROR(VLOOKUP(D777,'Species List'!$D$51:$E$89,2,FALSE)*J777,"")</f>
        <v/>
      </c>
      <c r="Q777" s="583" t="str">
        <f>IFERROR(VLOOKUP(D777,'Species List'!$D$95:$E$102,2,FALSE)*J777,"")</f>
        <v/>
      </c>
      <c r="R777" s="583" t="str">
        <f>IFERROR(VLOOKUP(D777,'Species List'!$I$10:$J$11,2,FALSE)*J777,"")</f>
        <v/>
      </c>
      <c r="S777" s="584" t="str">
        <f>IFERROR(VLOOKUP(D777,'Species List'!$I$16:$J$61,2,FALSE)*J777,"")</f>
        <v/>
      </c>
      <c r="T777" s="584" t="str">
        <f>IFERROR(VLOOKUP(D777,'Species List'!$I$66:$J$66,2,FALSE)*J777,"")</f>
        <v/>
      </c>
      <c r="U777" s="584" t="str">
        <f>IFERROR(VLOOKUP(D777,'Species List'!$I$71:$J$82,2,FALSE)*J777,"")</f>
        <v/>
      </c>
      <c r="V777" s="585">
        <f t="shared" si="35"/>
        <v>0</v>
      </c>
      <c r="W777" s="534"/>
      <c r="X777" s="534"/>
      <c r="Y777" s="534"/>
      <c r="Z777" s="534"/>
      <c r="AA777" s="534"/>
      <c r="AB777" s="534"/>
      <c r="AC777" s="659" t="str">
        <f>IFERROR(INDEX('3 - Land Summary'!$B$21:$B$120,(MATCH(AD777,'3 - Land Summary'!$C$21:$C$120,0))),"")</f>
        <v/>
      </c>
      <c r="AD777" s="629"/>
      <c r="AE777" s="586"/>
      <c r="AF777" s="587"/>
      <c r="AG777" s="586"/>
    </row>
    <row r="778" spans="2:33" ht="30" customHeight="1" x14ac:dyDescent="0.2">
      <c r="B778" s="668" t="str">
        <f>IFERROR(INDEX('3 - Land Summary'!$B$21:$B$120,(MATCH('4 - Species Breakdown'!$V778,'3 - Land Summary'!$C$21:$C$120,0))),"")</f>
        <v/>
      </c>
      <c r="C778" s="632"/>
      <c r="D778" s="579"/>
      <c r="E778" s="676" t="str">
        <f>IF(OR(COUNTIF('Look Up Data'!$D$149:$D$203,D778),COUNTIF('Look Up Data'!$D$149:$D$203,AE778)),"YES","NO")</f>
        <v>NO</v>
      </c>
      <c r="F778" s="580"/>
      <c r="G778" s="581"/>
      <c r="H778" s="669" t="str">
        <f>IFERROR(INDEX('3 - Land Summary'!$G$21:$G$120,(MATCH(C778,'3 - Land Summary'!$C$21:$C$120,0))),"")</f>
        <v/>
      </c>
      <c r="I778" s="669" t="str">
        <f>IFERROR(INDEX('3 - Land Summary'!$I$21:$I$120,(MATCH(C778,'3 - Land Summary'!$C$21:$C$120,0))),"")</f>
        <v/>
      </c>
      <c r="J778" s="669" t="str">
        <f t="shared" si="34"/>
        <v/>
      </c>
      <c r="K778" s="670" t="str">
        <f t="shared" si="36"/>
        <v/>
      </c>
      <c r="L778" s="579"/>
      <c r="M778" s="579"/>
      <c r="N778" s="632"/>
      <c r="O778" s="582" t="str">
        <f>IFERROR(VLOOKUP(D778,'Species List'!$D$10:$E$46,2,FALSE)*J778,"")</f>
        <v/>
      </c>
      <c r="P778" s="583" t="str">
        <f>IFERROR(VLOOKUP(D778,'Species List'!$D$51:$E$89,2,FALSE)*J778,"")</f>
        <v/>
      </c>
      <c r="Q778" s="583" t="str">
        <f>IFERROR(VLOOKUP(D778,'Species List'!$D$95:$E$102,2,FALSE)*J778,"")</f>
        <v/>
      </c>
      <c r="R778" s="583" t="str">
        <f>IFERROR(VLOOKUP(D778,'Species List'!$I$10:$J$11,2,FALSE)*J778,"")</f>
        <v/>
      </c>
      <c r="S778" s="584" t="str">
        <f>IFERROR(VLOOKUP(D778,'Species List'!$I$16:$J$61,2,FALSE)*J778,"")</f>
        <v/>
      </c>
      <c r="T778" s="584" t="str">
        <f>IFERROR(VLOOKUP(D778,'Species List'!$I$66:$J$66,2,FALSE)*J778,"")</f>
        <v/>
      </c>
      <c r="U778" s="584" t="str">
        <f>IFERROR(VLOOKUP(D778,'Species List'!$I$71:$J$82,2,FALSE)*J778,"")</f>
        <v/>
      </c>
      <c r="V778" s="585">
        <f t="shared" si="35"/>
        <v>0</v>
      </c>
      <c r="W778" s="534"/>
      <c r="X778" s="534"/>
      <c r="Y778" s="534"/>
      <c r="Z778" s="534"/>
      <c r="AA778" s="534"/>
      <c r="AB778" s="534"/>
      <c r="AC778" s="659" t="str">
        <f>IFERROR(INDEX('3 - Land Summary'!$B$21:$B$120,(MATCH(AD778,'3 - Land Summary'!$C$21:$C$120,0))),"")</f>
        <v/>
      </c>
      <c r="AD778" s="629"/>
      <c r="AE778" s="586"/>
      <c r="AF778" s="587"/>
      <c r="AG778" s="586"/>
    </row>
    <row r="779" spans="2:33" ht="30" customHeight="1" x14ac:dyDescent="0.2">
      <c r="B779" s="668" t="str">
        <f>IFERROR(INDEX('3 - Land Summary'!$B$21:$B$120,(MATCH('4 - Species Breakdown'!$V779,'3 - Land Summary'!$C$21:$C$120,0))),"")</f>
        <v/>
      </c>
      <c r="C779" s="632"/>
      <c r="D779" s="579"/>
      <c r="E779" s="676" t="str">
        <f>IF(OR(COUNTIF('Look Up Data'!$D$149:$D$203,D779),COUNTIF('Look Up Data'!$D$149:$D$203,AE779)),"YES","NO")</f>
        <v>NO</v>
      </c>
      <c r="F779" s="580"/>
      <c r="G779" s="581"/>
      <c r="H779" s="669" t="str">
        <f>IFERROR(INDEX('3 - Land Summary'!$G$21:$G$120,(MATCH(C779,'3 - Land Summary'!$C$21:$C$120,0))),"")</f>
        <v/>
      </c>
      <c r="I779" s="669" t="str">
        <f>IFERROR(INDEX('3 - Land Summary'!$I$21:$I$120,(MATCH(C779,'3 - Land Summary'!$C$21:$C$120,0))),"")</f>
        <v/>
      </c>
      <c r="J779" s="669" t="str">
        <f t="shared" si="34"/>
        <v/>
      </c>
      <c r="K779" s="670" t="str">
        <f t="shared" si="36"/>
        <v/>
      </c>
      <c r="L779" s="579"/>
      <c r="M779" s="579"/>
      <c r="N779" s="632"/>
      <c r="O779" s="582" t="str">
        <f>IFERROR(VLOOKUP(D779,'Species List'!$D$10:$E$46,2,FALSE)*J779,"")</f>
        <v/>
      </c>
      <c r="P779" s="583" t="str">
        <f>IFERROR(VLOOKUP(D779,'Species List'!$D$51:$E$89,2,FALSE)*J779,"")</f>
        <v/>
      </c>
      <c r="Q779" s="583" t="str">
        <f>IFERROR(VLOOKUP(D779,'Species List'!$D$95:$E$102,2,FALSE)*J779,"")</f>
        <v/>
      </c>
      <c r="R779" s="583" t="str">
        <f>IFERROR(VLOOKUP(D779,'Species List'!$I$10:$J$11,2,FALSE)*J779,"")</f>
        <v/>
      </c>
      <c r="S779" s="584" t="str">
        <f>IFERROR(VLOOKUP(D779,'Species List'!$I$16:$J$61,2,FALSE)*J779,"")</f>
        <v/>
      </c>
      <c r="T779" s="584" t="str">
        <f>IFERROR(VLOOKUP(D779,'Species List'!$I$66:$J$66,2,FALSE)*J779,"")</f>
        <v/>
      </c>
      <c r="U779" s="584" t="str">
        <f>IFERROR(VLOOKUP(D779,'Species List'!$I$71:$J$82,2,FALSE)*J779,"")</f>
        <v/>
      </c>
      <c r="V779" s="585">
        <f t="shared" si="35"/>
        <v>0</v>
      </c>
      <c r="W779" s="534"/>
      <c r="X779" s="534"/>
      <c r="Y779" s="534"/>
      <c r="Z779" s="534"/>
      <c r="AA779" s="534"/>
      <c r="AB779" s="534"/>
      <c r="AC779" s="659" t="str">
        <f>IFERROR(INDEX('3 - Land Summary'!$B$21:$B$120,(MATCH(AD779,'3 - Land Summary'!$C$21:$C$120,0))),"")</f>
        <v/>
      </c>
      <c r="AD779" s="629"/>
      <c r="AE779" s="586"/>
      <c r="AF779" s="587"/>
      <c r="AG779" s="586"/>
    </row>
    <row r="780" spans="2:33" ht="30" customHeight="1" x14ac:dyDescent="0.2">
      <c r="B780" s="668" t="str">
        <f>IFERROR(INDEX('3 - Land Summary'!$B$21:$B$120,(MATCH('4 - Species Breakdown'!$V780,'3 - Land Summary'!$C$21:$C$120,0))),"")</f>
        <v/>
      </c>
      <c r="C780" s="632"/>
      <c r="D780" s="579"/>
      <c r="E780" s="676" t="str">
        <f>IF(OR(COUNTIF('Look Up Data'!$D$149:$D$203,D780),COUNTIF('Look Up Data'!$D$149:$D$203,AE780)),"YES","NO")</f>
        <v>NO</v>
      </c>
      <c r="F780" s="580"/>
      <c r="G780" s="581"/>
      <c r="H780" s="669" t="str">
        <f>IFERROR(INDEX('3 - Land Summary'!$G$21:$G$120,(MATCH(C780,'3 - Land Summary'!$C$21:$C$120,0))),"")</f>
        <v/>
      </c>
      <c r="I780" s="669" t="str">
        <f>IFERROR(INDEX('3 - Land Summary'!$I$21:$I$120,(MATCH(C780,'3 - Land Summary'!$C$21:$C$120,0))),"")</f>
        <v/>
      </c>
      <c r="J780" s="669" t="str">
        <f t="shared" si="34"/>
        <v/>
      </c>
      <c r="K780" s="670" t="str">
        <f t="shared" si="36"/>
        <v/>
      </c>
      <c r="L780" s="579"/>
      <c r="M780" s="579"/>
      <c r="N780" s="632"/>
      <c r="O780" s="582" t="str">
        <f>IFERROR(VLOOKUP(D780,'Species List'!$D$10:$E$46,2,FALSE)*J780,"")</f>
        <v/>
      </c>
      <c r="P780" s="583" t="str">
        <f>IFERROR(VLOOKUP(D780,'Species List'!$D$51:$E$89,2,FALSE)*J780,"")</f>
        <v/>
      </c>
      <c r="Q780" s="583" t="str">
        <f>IFERROR(VLOOKUP(D780,'Species List'!$D$95:$E$102,2,FALSE)*J780,"")</f>
        <v/>
      </c>
      <c r="R780" s="583" t="str">
        <f>IFERROR(VLOOKUP(D780,'Species List'!$I$10:$J$11,2,FALSE)*J780,"")</f>
        <v/>
      </c>
      <c r="S780" s="584" t="str">
        <f>IFERROR(VLOOKUP(D780,'Species List'!$I$16:$J$61,2,FALSE)*J780,"")</f>
        <v/>
      </c>
      <c r="T780" s="584" t="str">
        <f>IFERROR(VLOOKUP(D780,'Species List'!$I$66:$J$66,2,FALSE)*J780,"")</f>
        <v/>
      </c>
      <c r="U780" s="584" t="str">
        <f>IFERROR(VLOOKUP(D780,'Species List'!$I$71:$J$82,2,FALSE)*J780,"")</f>
        <v/>
      </c>
      <c r="V780" s="585">
        <f t="shared" si="35"/>
        <v>0</v>
      </c>
      <c r="W780" s="534"/>
      <c r="X780" s="534"/>
      <c r="Y780" s="534"/>
      <c r="Z780" s="534"/>
      <c r="AA780" s="534"/>
      <c r="AB780" s="534"/>
      <c r="AC780" s="659" t="str">
        <f>IFERROR(INDEX('3 - Land Summary'!$B$21:$B$120,(MATCH(AD780,'3 - Land Summary'!$C$21:$C$120,0))),"")</f>
        <v/>
      </c>
      <c r="AD780" s="629"/>
      <c r="AE780" s="586"/>
      <c r="AF780" s="587"/>
      <c r="AG780" s="586"/>
    </row>
    <row r="781" spans="2:33" ht="30" customHeight="1" x14ac:dyDescent="0.2">
      <c r="B781" s="668" t="str">
        <f>IFERROR(INDEX('3 - Land Summary'!$B$21:$B$120,(MATCH('4 - Species Breakdown'!$V781,'3 - Land Summary'!$C$21:$C$120,0))),"")</f>
        <v/>
      </c>
      <c r="C781" s="632"/>
      <c r="D781" s="579"/>
      <c r="E781" s="676" t="str">
        <f>IF(OR(COUNTIF('Look Up Data'!$D$149:$D$203,D781),COUNTIF('Look Up Data'!$D$149:$D$203,AE781)),"YES","NO")</f>
        <v>NO</v>
      </c>
      <c r="F781" s="580"/>
      <c r="G781" s="581"/>
      <c r="H781" s="669" t="str">
        <f>IFERROR(INDEX('3 - Land Summary'!$G$21:$G$120,(MATCH(C781,'3 - Land Summary'!$C$21:$C$120,0))),"")</f>
        <v/>
      </c>
      <c r="I781" s="669" t="str">
        <f>IFERROR(INDEX('3 - Land Summary'!$I$21:$I$120,(MATCH(C781,'3 - Land Summary'!$C$21:$C$120,0))),"")</f>
        <v/>
      </c>
      <c r="J781" s="669" t="str">
        <f t="shared" si="34"/>
        <v/>
      </c>
      <c r="K781" s="670" t="str">
        <f t="shared" si="36"/>
        <v/>
      </c>
      <c r="L781" s="579"/>
      <c r="M781" s="579"/>
      <c r="N781" s="632"/>
      <c r="O781" s="582" t="str">
        <f>IFERROR(VLOOKUP(D781,'Species List'!$D$10:$E$46,2,FALSE)*J781,"")</f>
        <v/>
      </c>
      <c r="P781" s="583" t="str">
        <f>IFERROR(VLOOKUP(D781,'Species List'!$D$51:$E$89,2,FALSE)*J781,"")</f>
        <v/>
      </c>
      <c r="Q781" s="583" t="str">
        <f>IFERROR(VLOOKUP(D781,'Species List'!$D$95:$E$102,2,FALSE)*J781,"")</f>
        <v/>
      </c>
      <c r="R781" s="583" t="str">
        <f>IFERROR(VLOOKUP(D781,'Species List'!$I$10:$J$11,2,FALSE)*J781,"")</f>
        <v/>
      </c>
      <c r="S781" s="584" t="str">
        <f>IFERROR(VLOOKUP(D781,'Species List'!$I$16:$J$61,2,FALSE)*J781,"")</f>
        <v/>
      </c>
      <c r="T781" s="584" t="str">
        <f>IFERROR(VLOOKUP(D781,'Species List'!$I$66:$J$66,2,FALSE)*J781,"")</f>
        <v/>
      </c>
      <c r="U781" s="584" t="str">
        <f>IFERROR(VLOOKUP(D781,'Species List'!$I$71:$J$82,2,FALSE)*J781,"")</f>
        <v/>
      </c>
      <c r="V781" s="585">
        <f t="shared" si="35"/>
        <v>0</v>
      </c>
      <c r="W781" s="534"/>
      <c r="X781" s="534"/>
      <c r="Y781" s="534"/>
      <c r="Z781" s="534"/>
      <c r="AA781" s="534"/>
      <c r="AB781" s="534"/>
      <c r="AC781" s="659" t="str">
        <f>IFERROR(INDEX('3 - Land Summary'!$B$21:$B$120,(MATCH(AD781,'3 - Land Summary'!$C$21:$C$120,0))),"")</f>
        <v/>
      </c>
      <c r="AD781" s="629"/>
      <c r="AE781" s="586"/>
      <c r="AF781" s="587"/>
      <c r="AG781" s="586"/>
    </row>
    <row r="782" spans="2:33" ht="30" customHeight="1" x14ac:dyDescent="0.2">
      <c r="B782" s="668" t="str">
        <f>IFERROR(INDEX('3 - Land Summary'!$B$21:$B$120,(MATCH('4 - Species Breakdown'!$V782,'3 - Land Summary'!$C$21:$C$120,0))),"")</f>
        <v/>
      </c>
      <c r="C782" s="632"/>
      <c r="D782" s="579"/>
      <c r="E782" s="676" t="str">
        <f>IF(OR(COUNTIF('Look Up Data'!$D$149:$D$203,D782),COUNTIF('Look Up Data'!$D$149:$D$203,AE782)),"YES","NO")</f>
        <v>NO</v>
      </c>
      <c r="F782" s="580"/>
      <c r="G782" s="581"/>
      <c r="H782" s="669" t="str">
        <f>IFERROR(INDEX('3 - Land Summary'!$G$21:$G$120,(MATCH(C782,'3 - Land Summary'!$C$21:$C$120,0))),"")</f>
        <v/>
      </c>
      <c r="I782" s="669" t="str">
        <f>IFERROR(INDEX('3 - Land Summary'!$I$21:$I$120,(MATCH(C782,'3 - Land Summary'!$C$21:$C$120,0))),"")</f>
        <v/>
      </c>
      <c r="J782" s="669" t="str">
        <f t="shared" si="34"/>
        <v/>
      </c>
      <c r="K782" s="670" t="str">
        <f t="shared" si="36"/>
        <v/>
      </c>
      <c r="L782" s="579"/>
      <c r="M782" s="579"/>
      <c r="N782" s="632"/>
      <c r="O782" s="582" t="str">
        <f>IFERROR(VLOOKUP(D782,'Species List'!$D$10:$E$46,2,FALSE)*J782,"")</f>
        <v/>
      </c>
      <c r="P782" s="583" t="str">
        <f>IFERROR(VLOOKUP(D782,'Species List'!$D$51:$E$89,2,FALSE)*J782,"")</f>
        <v/>
      </c>
      <c r="Q782" s="583" t="str">
        <f>IFERROR(VLOOKUP(D782,'Species List'!$D$95:$E$102,2,FALSE)*J782,"")</f>
        <v/>
      </c>
      <c r="R782" s="583" t="str">
        <f>IFERROR(VLOOKUP(D782,'Species List'!$I$10:$J$11,2,FALSE)*J782,"")</f>
        <v/>
      </c>
      <c r="S782" s="584" t="str">
        <f>IFERROR(VLOOKUP(D782,'Species List'!$I$16:$J$61,2,FALSE)*J782,"")</f>
        <v/>
      </c>
      <c r="T782" s="584" t="str">
        <f>IFERROR(VLOOKUP(D782,'Species List'!$I$66:$J$66,2,FALSE)*J782,"")</f>
        <v/>
      </c>
      <c r="U782" s="584" t="str">
        <f>IFERROR(VLOOKUP(D782,'Species List'!$I$71:$J$82,2,FALSE)*J782,"")</f>
        <v/>
      </c>
      <c r="V782" s="585">
        <f t="shared" si="35"/>
        <v>0</v>
      </c>
      <c r="W782" s="534"/>
      <c r="X782" s="534"/>
      <c r="Y782" s="534"/>
      <c r="Z782" s="534"/>
      <c r="AA782" s="534"/>
      <c r="AB782" s="534"/>
      <c r="AC782" s="659" t="str">
        <f>IFERROR(INDEX('3 - Land Summary'!$B$21:$B$120,(MATCH(AD782,'3 - Land Summary'!$C$21:$C$120,0))),"")</f>
        <v/>
      </c>
      <c r="AD782" s="629"/>
      <c r="AE782" s="586"/>
      <c r="AF782" s="587"/>
      <c r="AG782" s="586"/>
    </row>
    <row r="783" spans="2:33" ht="30" customHeight="1" x14ac:dyDescent="0.2">
      <c r="B783" s="668" t="str">
        <f>IFERROR(INDEX('3 - Land Summary'!$B$21:$B$120,(MATCH('4 - Species Breakdown'!$V783,'3 - Land Summary'!$C$21:$C$120,0))),"")</f>
        <v/>
      </c>
      <c r="C783" s="632"/>
      <c r="D783" s="579"/>
      <c r="E783" s="676" t="str">
        <f>IF(OR(COUNTIF('Look Up Data'!$D$149:$D$203,D783),COUNTIF('Look Up Data'!$D$149:$D$203,AE783)),"YES","NO")</f>
        <v>NO</v>
      </c>
      <c r="F783" s="580"/>
      <c r="G783" s="581"/>
      <c r="H783" s="669" t="str">
        <f>IFERROR(INDEX('3 - Land Summary'!$G$21:$G$120,(MATCH(C783,'3 - Land Summary'!$C$21:$C$120,0))),"")</f>
        <v/>
      </c>
      <c r="I783" s="669" t="str">
        <f>IFERROR(INDEX('3 - Land Summary'!$I$21:$I$120,(MATCH(C783,'3 - Land Summary'!$C$21:$C$120,0))),"")</f>
        <v/>
      </c>
      <c r="J783" s="669" t="str">
        <f t="shared" si="34"/>
        <v/>
      </c>
      <c r="K783" s="670" t="str">
        <f t="shared" si="36"/>
        <v/>
      </c>
      <c r="L783" s="579"/>
      <c r="M783" s="579"/>
      <c r="N783" s="632"/>
      <c r="O783" s="582" t="str">
        <f>IFERROR(VLOOKUP(D783,'Species List'!$D$10:$E$46,2,FALSE)*J783,"")</f>
        <v/>
      </c>
      <c r="P783" s="583" t="str">
        <f>IFERROR(VLOOKUP(D783,'Species List'!$D$51:$E$89,2,FALSE)*J783,"")</f>
        <v/>
      </c>
      <c r="Q783" s="583" t="str">
        <f>IFERROR(VLOOKUP(D783,'Species List'!$D$95:$E$102,2,FALSE)*J783,"")</f>
        <v/>
      </c>
      <c r="R783" s="583" t="str">
        <f>IFERROR(VLOOKUP(D783,'Species List'!$I$10:$J$11,2,FALSE)*J783,"")</f>
        <v/>
      </c>
      <c r="S783" s="584" t="str">
        <f>IFERROR(VLOOKUP(D783,'Species List'!$I$16:$J$61,2,FALSE)*J783,"")</f>
        <v/>
      </c>
      <c r="T783" s="584" t="str">
        <f>IFERROR(VLOOKUP(D783,'Species List'!$I$66:$J$66,2,FALSE)*J783,"")</f>
        <v/>
      </c>
      <c r="U783" s="584" t="str">
        <f>IFERROR(VLOOKUP(D783,'Species List'!$I$71:$J$82,2,FALSE)*J783,"")</f>
        <v/>
      </c>
      <c r="V783" s="585">
        <f t="shared" si="35"/>
        <v>0</v>
      </c>
      <c r="W783" s="534"/>
      <c r="X783" s="534"/>
      <c r="Y783" s="534"/>
      <c r="Z783" s="534"/>
      <c r="AA783" s="534"/>
      <c r="AB783" s="534"/>
      <c r="AC783" s="659" t="str">
        <f>IFERROR(INDEX('3 - Land Summary'!$B$21:$B$120,(MATCH(AD783,'3 - Land Summary'!$C$21:$C$120,0))),"")</f>
        <v/>
      </c>
      <c r="AD783" s="629"/>
      <c r="AE783" s="586"/>
      <c r="AF783" s="587"/>
      <c r="AG783" s="586"/>
    </row>
    <row r="784" spans="2:33" ht="30" customHeight="1" x14ac:dyDescent="0.2">
      <c r="B784" s="668" t="str">
        <f>IFERROR(INDEX('3 - Land Summary'!$B$21:$B$120,(MATCH('4 - Species Breakdown'!$V784,'3 - Land Summary'!$C$21:$C$120,0))),"")</f>
        <v/>
      </c>
      <c r="C784" s="632"/>
      <c r="D784" s="579"/>
      <c r="E784" s="676" t="str">
        <f>IF(OR(COUNTIF('Look Up Data'!$D$149:$D$203,D784),COUNTIF('Look Up Data'!$D$149:$D$203,AE784)),"YES","NO")</f>
        <v>NO</v>
      </c>
      <c r="F784" s="580"/>
      <c r="G784" s="581"/>
      <c r="H784" s="669" t="str">
        <f>IFERROR(INDEX('3 - Land Summary'!$G$21:$G$120,(MATCH(C784,'3 - Land Summary'!$C$21:$C$120,0))),"")</f>
        <v/>
      </c>
      <c r="I784" s="669" t="str">
        <f>IFERROR(INDEX('3 - Land Summary'!$I$21:$I$120,(MATCH(C784,'3 - Land Summary'!$C$21:$C$120,0))),"")</f>
        <v/>
      </c>
      <c r="J784" s="669" t="str">
        <f t="shared" si="34"/>
        <v/>
      </c>
      <c r="K784" s="670" t="str">
        <f t="shared" si="36"/>
        <v/>
      </c>
      <c r="L784" s="579"/>
      <c r="M784" s="579"/>
      <c r="N784" s="632"/>
      <c r="O784" s="582" t="str">
        <f>IFERROR(VLOOKUP(D784,'Species List'!$D$10:$E$46,2,FALSE)*J784,"")</f>
        <v/>
      </c>
      <c r="P784" s="583" t="str">
        <f>IFERROR(VLOOKUP(D784,'Species List'!$D$51:$E$89,2,FALSE)*J784,"")</f>
        <v/>
      </c>
      <c r="Q784" s="583" t="str">
        <f>IFERROR(VLOOKUP(D784,'Species List'!$D$95:$E$102,2,FALSE)*J784,"")</f>
        <v/>
      </c>
      <c r="R784" s="583" t="str">
        <f>IFERROR(VLOOKUP(D784,'Species List'!$I$10:$J$11,2,FALSE)*J784,"")</f>
        <v/>
      </c>
      <c r="S784" s="584" t="str">
        <f>IFERROR(VLOOKUP(D784,'Species List'!$I$16:$J$61,2,FALSE)*J784,"")</f>
        <v/>
      </c>
      <c r="T784" s="584" t="str">
        <f>IFERROR(VLOOKUP(D784,'Species List'!$I$66:$J$66,2,FALSE)*J784,"")</f>
        <v/>
      </c>
      <c r="U784" s="584" t="str">
        <f>IFERROR(VLOOKUP(D784,'Species List'!$I$71:$J$82,2,FALSE)*J784,"")</f>
        <v/>
      </c>
      <c r="V784" s="585">
        <f t="shared" si="35"/>
        <v>0</v>
      </c>
      <c r="W784" s="534"/>
      <c r="X784" s="534"/>
      <c r="Y784" s="534"/>
      <c r="Z784" s="534"/>
      <c r="AA784" s="534"/>
      <c r="AB784" s="534"/>
      <c r="AC784" s="659" t="str">
        <f>IFERROR(INDEX('3 - Land Summary'!$B$21:$B$120,(MATCH(AD784,'3 - Land Summary'!$C$21:$C$120,0))),"")</f>
        <v/>
      </c>
      <c r="AD784" s="629"/>
      <c r="AE784" s="586"/>
      <c r="AF784" s="587"/>
      <c r="AG784" s="586"/>
    </row>
    <row r="785" spans="2:33" ht="30" customHeight="1" x14ac:dyDescent="0.2">
      <c r="B785" s="668" t="str">
        <f>IFERROR(INDEX('3 - Land Summary'!$B$21:$B$120,(MATCH('4 - Species Breakdown'!$V785,'3 - Land Summary'!$C$21:$C$120,0))),"")</f>
        <v/>
      </c>
      <c r="C785" s="632"/>
      <c r="D785" s="579"/>
      <c r="E785" s="676" t="str">
        <f>IF(OR(COUNTIF('Look Up Data'!$D$149:$D$203,D785),COUNTIF('Look Up Data'!$D$149:$D$203,AE785)),"YES","NO")</f>
        <v>NO</v>
      </c>
      <c r="F785" s="580"/>
      <c r="G785" s="581"/>
      <c r="H785" s="669" t="str">
        <f>IFERROR(INDEX('3 - Land Summary'!$G$21:$G$120,(MATCH(C785,'3 - Land Summary'!$C$21:$C$120,0))),"")</f>
        <v/>
      </c>
      <c r="I785" s="669" t="str">
        <f>IFERROR(INDEX('3 - Land Summary'!$I$21:$I$120,(MATCH(C785,'3 - Land Summary'!$C$21:$C$120,0))),"")</f>
        <v/>
      </c>
      <c r="J785" s="669" t="str">
        <f t="shared" si="34"/>
        <v/>
      </c>
      <c r="K785" s="670" t="str">
        <f t="shared" si="36"/>
        <v/>
      </c>
      <c r="L785" s="579"/>
      <c r="M785" s="579"/>
      <c r="N785" s="632"/>
      <c r="O785" s="582" t="str">
        <f>IFERROR(VLOOKUP(D785,'Species List'!$D$10:$E$46,2,FALSE)*J785,"")</f>
        <v/>
      </c>
      <c r="P785" s="583" t="str">
        <f>IFERROR(VLOOKUP(D785,'Species List'!$D$51:$E$89,2,FALSE)*J785,"")</f>
        <v/>
      </c>
      <c r="Q785" s="583" t="str">
        <f>IFERROR(VLOOKUP(D785,'Species List'!$D$95:$E$102,2,FALSE)*J785,"")</f>
        <v/>
      </c>
      <c r="R785" s="583" t="str">
        <f>IFERROR(VLOOKUP(D785,'Species List'!$I$10:$J$11,2,FALSE)*J785,"")</f>
        <v/>
      </c>
      <c r="S785" s="584" t="str">
        <f>IFERROR(VLOOKUP(D785,'Species List'!$I$16:$J$61,2,FALSE)*J785,"")</f>
        <v/>
      </c>
      <c r="T785" s="584" t="str">
        <f>IFERROR(VLOOKUP(D785,'Species List'!$I$66:$J$66,2,FALSE)*J785,"")</f>
        <v/>
      </c>
      <c r="U785" s="584" t="str">
        <f>IFERROR(VLOOKUP(D785,'Species List'!$I$71:$J$82,2,FALSE)*J785,"")</f>
        <v/>
      </c>
      <c r="V785" s="585">
        <f t="shared" si="35"/>
        <v>0</v>
      </c>
      <c r="W785" s="534"/>
      <c r="X785" s="534"/>
      <c r="Y785" s="534"/>
      <c r="Z785" s="534"/>
      <c r="AA785" s="534"/>
      <c r="AB785" s="534"/>
      <c r="AC785" s="659" t="str">
        <f>IFERROR(INDEX('3 - Land Summary'!$B$21:$B$120,(MATCH(AD785,'3 - Land Summary'!$C$21:$C$120,0))),"")</f>
        <v/>
      </c>
      <c r="AD785" s="629"/>
      <c r="AE785" s="586"/>
      <c r="AF785" s="587"/>
      <c r="AG785" s="586"/>
    </row>
    <row r="786" spans="2:33" ht="30" customHeight="1" x14ac:dyDescent="0.2">
      <c r="B786" s="668" t="str">
        <f>IFERROR(INDEX('3 - Land Summary'!$B$21:$B$120,(MATCH('4 - Species Breakdown'!$V786,'3 - Land Summary'!$C$21:$C$120,0))),"")</f>
        <v/>
      </c>
      <c r="C786" s="632"/>
      <c r="D786" s="579"/>
      <c r="E786" s="676" t="str">
        <f>IF(OR(COUNTIF('Look Up Data'!$D$149:$D$203,D786),COUNTIF('Look Up Data'!$D$149:$D$203,AE786)),"YES","NO")</f>
        <v>NO</v>
      </c>
      <c r="F786" s="580"/>
      <c r="G786" s="581"/>
      <c r="H786" s="669" t="str">
        <f>IFERROR(INDEX('3 - Land Summary'!$G$21:$G$120,(MATCH(C786,'3 - Land Summary'!$C$21:$C$120,0))),"")</f>
        <v/>
      </c>
      <c r="I786" s="669" t="str">
        <f>IFERROR(INDEX('3 - Land Summary'!$I$21:$I$120,(MATCH(C786,'3 - Land Summary'!$C$21:$C$120,0))),"")</f>
        <v/>
      </c>
      <c r="J786" s="669" t="str">
        <f t="shared" si="34"/>
        <v/>
      </c>
      <c r="K786" s="670" t="str">
        <f t="shared" si="36"/>
        <v/>
      </c>
      <c r="L786" s="579"/>
      <c r="M786" s="579"/>
      <c r="N786" s="632"/>
      <c r="O786" s="582" t="str">
        <f>IFERROR(VLOOKUP(D786,'Species List'!$D$10:$E$46,2,FALSE)*J786,"")</f>
        <v/>
      </c>
      <c r="P786" s="583" t="str">
        <f>IFERROR(VLOOKUP(D786,'Species List'!$D$51:$E$89,2,FALSE)*J786,"")</f>
        <v/>
      </c>
      <c r="Q786" s="583" t="str">
        <f>IFERROR(VLOOKUP(D786,'Species List'!$D$95:$E$102,2,FALSE)*J786,"")</f>
        <v/>
      </c>
      <c r="R786" s="583" t="str">
        <f>IFERROR(VLOOKUP(D786,'Species List'!$I$10:$J$11,2,FALSE)*J786,"")</f>
        <v/>
      </c>
      <c r="S786" s="584" t="str">
        <f>IFERROR(VLOOKUP(D786,'Species List'!$I$16:$J$61,2,FALSE)*J786,"")</f>
        <v/>
      </c>
      <c r="T786" s="584" t="str">
        <f>IFERROR(VLOOKUP(D786,'Species List'!$I$66:$J$66,2,FALSE)*J786,"")</f>
        <v/>
      </c>
      <c r="U786" s="584" t="str">
        <f>IFERROR(VLOOKUP(D786,'Species List'!$I$71:$J$82,2,FALSE)*J786,"")</f>
        <v/>
      </c>
      <c r="V786" s="585">
        <f t="shared" si="35"/>
        <v>0</v>
      </c>
      <c r="W786" s="534"/>
      <c r="X786" s="534"/>
      <c r="Y786" s="534"/>
      <c r="Z786" s="534"/>
      <c r="AA786" s="534"/>
      <c r="AB786" s="534"/>
      <c r="AC786" s="659" t="str">
        <f>IFERROR(INDEX('3 - Land Summary'!$B$21:$B$120,(MATCH(AD786,'3 - Land Summary'!$C$21:$C$120,0))),"")</f>
        <v/>
      </c>
      <c r="AD786" s="629"/>
      <c r="AE786" s="586"/>
      <c r="AF786" s="587"/>
      <c r="AG786" s="586"/>
    </row>
    <row r="787" spans="2:33" ht="30" customHeight="1" x14ac:dyDescent="0.2">
      <c r="B787" s="668" t="str">
        <f>IFERROR(INDEX('3 - Land Summary'!$B$21:$B$120,(MATCH('4 - Species Breakdown'!$V787,'3 - Land Summary'!$C$21:$C$120,0))),"")</f>
        <v/>
      </c>
      <c r="C787" s="632"/>
      <c r="D787" s="579"/>
      <c r="E787" s="676" t="str">
        <f>IF(OR(COUNTIF('Look Up Data'!$D$149:$D$203,D787),COUNTIF('Look Up Data'!$D$149:$D$203,AE787)),"YES","NO")</f>
        <v>NO</v>
      </c>
      <c r="F787" s="580"/>
      <c r="G787" s="581"/>
      <c r="H787" s="669" t="str">
        <f>IFERROR(INDEX('3 - Land Summary'!$G$21:$G$120,(MATCH(C787,'3 - Land Summary'!$C$21:$C$120,0))),"")</f>
        <v/>
      </c>
      <c r="I787" s="669" t="str">
        <f>IFERROR(INDEX('3 - Land Summary'!$I$21:$I$120,(MATCH(C787,'3 - Land Summary'!$C$21:$C$120,0))),"")</f>
        <v/>
      </c>
      <c r="J787" s="669" t="str">
        <f t="shared" si="34"/>
        <v/>
      </c>
      <c r="K787" s="670" t="str">
        <f t="shared" si="36"/>
        <v/>
      </c>
      <c r="L787" s="579"/>
      <c r="M787" s="579"/>
      <c r="N787" s="632"/>
      <c r="O787" s="582" t="str">
        <f>IFERROR(VLOOKUP(D787,'Species List'!$D$10:$E$46,2,FALSE)*J787,"")</f>
        <v/>
      </c>
      <c r="P787" s="583" t="str">
        <f>IFERROR(VLOOKUP(D787,'Species List'!$D$51:$E$89,2,FALSE)*J787,"")</f>
        <v/>
      </c>
      <c r="Q787" s="583" t="str">
        <f>IFERROR(VLOOKUP(D787,'Species List'!$D$95:$E$102,2,FALSE)*J787,"")</f>
        <v/>
      </c>
      <c r="R787" s="583" t="str">
        <f>IFERROR(VLOOKUP(D787,'Species List'!$I$10:$J$11,2,FALSE)*J787,"")</f>
        <v/>
      </c>
      <c r="S787" s="584" t="str">
        <f>IFERROR(VLOOKUP(D787,'Species List'!$I$16:$J$61,2,FALSE)*J787,"")</f>
        <v/>
      </c>
      <c r="T787" s="584" t="str">
        <f>IFERROR(VLOOKUP(D787,'Species List'!$I$66:$J$66,2,FALSE)*J787,"")</f>
        <v/>
      </c>
      <c r="U787" s="584" t="str">
        <f>IFERROR(VLOOKUP(D787,'Species List'!$I$71:$J$82,2,FALSE)*J787,"")</f>
        <v/>
      </c>
      <c r="V787" s="585">
        <f t="shared" si="35"/>
        <v>0</v>
      </c>
      <c r="W787" s="534"/>
      <c r="X787" s="534"/>
      <c r="Y787" s="534"/>
      <c r="Z787" s="534"/>
      <c r="AA787" s="534"/>
      <c r="AB787" s="534"/>
      <c r="AC787" s="659" t="str">
        <f>IFERROR(INDEX('3 - Land Summary'!$B$21:$B$120,(MATCH(AD787,'3 - Land Summary'!$C$21:$C$120,0))),"")</f>
        <v/>
      </c>
      <c r="AD787" s="629"/>
      <c r="AE787" s="586"/>
      <c r="AF787" s="587"/>
      <c r="AG787" s="586"/>
    </row>
    <row r="788" spans="2:33" ht="30" customHeight="1" x14ac:dyDescent="0.2">
      <c r="B788" s="668" t="str">
        <f>IFERROR(INDEX('3 - Land Summary'!$B$21:$B$120,(MATCH('4 - Species Breakdown'!$V788,'3 - Land Summary'!$C$21:$C$120,0))),"")</f>
        <v/>
      </c>
      <c r="C788" s="632"/>
      <c r="D788" s="579"/>
      <c r="E788" s="676" t="str">
        <f>IF(OR(COUNTIF('Look Up Data'!$D$149:$D$203,D788),COUNTIF('Look Up Data'!$D$149:$D$203,AE788)),"YES","NO")</f>
        <v>NO</v>
      </c>
      <c r="F788" s="580"/>
      <c r="G788" s="581"/>
      <c r="H788" s="669" t="str">
        <f>IFERROR(INDEX('3 - Land Summary'!$G$21:$G$120,(MATCH(C788,'3 - Land Summary'!$C$21:$C$120,0))),"")</f>
        <v/>
      </c>
      <c r="I788" s="669" t="str">
        <f>IFERROR(INDEX('3 - Land Summary'!$I$21:$I$120,(MATCH(C788,'3 - Land Summary'!$C$21:$C$120,0))),"")</f>
        <v/>
      </c>
      <c r="J788" s="669" t="str">
        <f t="shared" si="34"/>
        <v/>
      </c>
      <c r="K788" s="670" t="str">
        <f t="shared" si="36"/>
        <v/>
      </c>
      <c r="L788" s="579"/>
      <c r="M788" s="579"/>
      <c r="N788" s="632"/>
      <c r="O788" s="582" t="str">
        <f>IFERROR(VLOOKUP(D788,'Species List'!$D$10:$E$46,2,FALSE)*J788,"")</f>
        <v/>
      </c>
      <c r="P788" s="583" t="str">
        <f>IFERROR(VLOOKUP(D788,'Species List'!$D$51:$E$89,2,FALSE)*J788,"")</f>
        <v/>
      </c>
      <c r="Q788" s="583" t="str">
        <f>IFERROR(VLOOKUP(D788,'Species List'!$D$95:$E$102,2,FALSE)*J788,"")</f>
        <v/>
      </c>
      <c r="R788" s="583" t="str">
        <f>IFERROR(VLOOKUP(D788,'Species List'!$I$10:$J$11,2,FALSE)*J788,"")</f>
        <v/>
      </c>
      <c r="S788" s="584" t="str">
        <f>IFERROR(VLOOKUP(D788,'Species List'!$I$16:$J$61,2,FALSE)*J788,"")</f>
        <v/>
      </c>
      <c r="T788" s="584" t="str">
        <f>IFERROR(VLOOKUP(D788,'Species List'!$I$66:$J$66,2,FALSE)*J788,"")</f>
        <v/>
      </c>
      <c r="U788" s="584" t="str">
        <f>IFERROR(VLOOKUP(D788,'Species List'!$I$71:$J$82,2,FALSE)*J788,"")</f>
        <v/>
      </c>
      <c r="V788" s="585">
        <f t="shared" si="35"/>
        <v>0</v>
      </c>
      <c r="W788" s="534"/>
      <c r="X788" s="534"/>
      <c r="Y788" s="534"/>
      <c r="Z788" s="534"/>
      <c r="AA788" s="534"/>
      <c r="AB788" s="534"/>
      <c r="AC788" s="659" t="str">
        <f>IFERROR(INDEX('3 - Land Summary'!$B$21:$B$120,(MATCH(AD788,'3 - Land Summary'!$C$21:$C$120,0))),"")</f>
        <v/>
      </c>
      <c r="AD788" s="629"/>
      <c r="AE788" s="586"/>
      <c r="AF788" s="587"/>
      <c r="AG788" s="586"/>
    </row>
    <row r="789" spans="2:33" ht="30" customHeight="1" x14ac:dyDescent="0.2">
      <c r="B789" s="668" t="str">
        <f>IFERROR(INDEX('3 - Land Summary'!$B$21:$B$120,(MATCH('4 - Species Breakdown'!$V789,'3 - Land Summary'!$C$21:$C$120,0))),"")</f>
        <v/>
      </c>
      <c r="C789" s="632"/>
      <c r="D789" s="579"/>
      <c r="E789" s="676" t="str">
        <f>IF(OR(COUNTIF('Look Up Data'!$D$149:$D$203,D789),COUNTIF('Look Up Data'!$D$149:$D$203,AE789)),"YES","NO")</f>
        <v>NO</v>
      </c>
      <c r="F789" s="580"/>
      <c r="G789" s="581"/>
      <c r="H789" s="669" t="str">
        <f>IFERROR(INDEX('3 - Land Summary'!$G$21:$G$120,(MATCH(C789,'3 - Land Summary'!$C$21:$C$120,0))),"")</f>
        <v/>
      </c>
      <c r="I789" s="669" t="str">
        <f>IFERROR(INDEX('3 - Land Summary'!$I$21:$I$120,(MATCH(C789,'3 - Land Summary'!$C$21:$C$120,0))),"")</f>
        <v/>
      </c>
      <c r="J789" s="669" t="str">
        <f t="shared" si="34"/>
        <v/>
      </c>
      <c r="K789" s="670" t="str">
        <f t="shared" si="36"/>
        <v/>
      </c>
      <c r="L789" s="579"/>
      <c r="M789" s="579"/>
      <c r="N789" s="632"/>
      <c r="O789" s="582" t="str">
        <f>IFERROR(VLOOKUP(D789,'Species List'!$D$10:$E$46,2,FALSE)*J789,"")</f>
        <v/>
      </c>
      <c r="P789" s="583" t="str">
        <f>IFERROR(VLOOKUP(D789,'Species List'!$D$51:$E$89,2,FALSE)*J789,"")</f>
        <v/>
      </c>
      <c r="Q789" s="583" t="str">
        <f>IFERROR(VLOOKUP(D789,'Species List'!$D$95:$E$102,2,FALSE)*J789,"")</f>
        <v/>
      </c>
      <c r="R789" s="583" t="str">
        <f>IFERROR(VLOOKUP(D789,'Species List'!$I$10:$J$11,2,FALSE)*J789,"")</f>
        <v/>
      </c>
      <c r="S789" s="584" t="str">
        <f>IFERROR(VLOOKUP(D789,'Species List'!$I$16:$J$61,2,FALSE)*J789,"")</f>
        <v/>
      </c>
      <c r="T789" s="584" t="str">
        <f>IFERROR(VLOOKUP(D789,'Species List'!$I$66:$J$66,2,FALSE)*J789,"")</f>
        <v/>
      </c>
      <c r="U789" s="584" t="str">
        <f>IFERROR(VLOOKUP(D789,'Species List'!$I$71:$J$82,2,FALSE)*J789,"")</f>
        <v/>
      </c>
      <c r="V789" s="585">
        <f t="shared" si="35"/>
        <v>0</v>
      </c>
      <c r="W789" s="534"/>
      <c r="X789" s="534"/>
      <c r="Y789" s="534"/>
      <c r="Z789" s="534"/>
      <c r="AA789" s="534"/>
      <c r="AB789" s="534"/>
      <c r="AC789" s="659" t="str">
        <f>IFERROR(INDEX('3 - Land Summary'!$B$21:$B$120,(MATCH(AD789,'3 - Land Summary'!$C$21:$C$120,0))),"")</f>
        <v/>
      </c>
      <c r="AD789" s="629"/>
      <c r="AE789" s="586"/>
      <c r="AF789" s="587"/>
      <c r="AG789" s="586"/>
    </row>
    <row r="790" spans="2:33" ht="30" customHeight="1" x14ac:dyDescent="0.2">
      <c r="B790" s="668" t="str">
        <f>IFERROR(INDEX('3 - Land Summary'!$B$21:$B$120,(MATCH('4 - Species Breakdown'!$V790,'3 - Land Summary'!$C$21:$C$120,0))),"")</f>
        <v/>
      </c>
      <c r="C790" s="632"/>
      <c r="D790" s="579"/>
      <c r="E790" s="676" t="str">
        <f>IF(OR(COUNTIF('Look Up Data'!$D$149:$D$203,D790),COUNTIF('Look Up Data'!$D$149:$D$203,AE790)),"YES","NO")</f>
        <v>NO</v>
      </c>
      <c r="F790" s="580"/>
      <c r="G790" s="581"/>
      <c r="H790" s="669" t="str">
        <f>IFERROR(INDEX('3 - Land Summary'!$G$21:$G$120,(MATCH(C790,'3 - Land Summary'!$C$21:$C$120,0))),"")</f>
        <v/>
      </c>
      <c r="I790" s="669" t="str">
        <f>IFERROR(INDEX('3 - Land Summary'!$I$21:$I$120,(MATCH(C790,'3 - Land Summary'!$C$21:$C$120,0))),"")</f>
        <v/>
      </c>
      <c r="J790" s="669" t="str">
        <f t="shared" si="34"/>
        <v/>
      </c>
      <c r="K790" s="670" t="str">
        <f t="shared" si="36"/>
        <v/>
      </c>
      <c r="L790" s="579"/>
      <c r="M790" s="579"/>
      <c r="N790" s="632"/>
      <c r="O790" s="582" t="str">
        <f>IFERROR(VLOOKUP(D790,'Species List'!$D$10:$E$46,2,FALSE)*J790,"")</f>
        <v/>
      </c>
      <c r="P790" s="583" t="str">
        <f>IFERROR(VLOOKUP(D790,'Species List'!$D$51:$E$89,2,FALSE)*J790,"")</f>
        <v/>
      </c>
      <c r="Q790" s="583" t="str">
        <f>IFERROR(VLOOKUP(D790,'Species List'!$D$95:$E$102,2,FALSE)*J790,"")</f>
        <v/>
      </c>
      <c r="R790" s="583" t="str">
        <f>IFERROR(VLOOKUP(D790,'Species List'!$I$10:$J$11,2,FALSE)*J790,"")</f>
        <v/>
      </c>
      <c r="S790" s="584" t="str">
        <f>IFERROR(VLOOKUP(D790,'Species List'!$I$16:$J$61,2,FALSE)*J790,"")</f>
        <v/>
      </c>
      <c r="T790" s="584" t="str">
        <f>IFERROR(VLOOKUP(D790,'Species List'!$I$66:$J$66,2,FALSE)*J790,"")</f>
        <v/>
      </c>
      <c r="U790" s="584" t="str">
        <f>IFERROR(VLOOKUP(D790,'Species List'!$I$71:$J$82,2,FALSE)*J790,"")</f>
        <v/>
      </c>
      <c r="V790" s="585">
        <f t="shared" si="35"/>
        <v>0</v>
      </c>
      <c r="W790" s="534"/>
      <c r="X790" s="534"/>
      <c r="Y790" s="534"/>
      <c r="Z790" s="534"/>
      <c r="AA790" s="534"/>
      <c r="AB790" s="534"/>
      <c r="AC790" s="659" t="str">
        <f>IFERROR(INDEX('3 - Land Summary'!$B$21:$B$120,(MATCH(AD790,'3 - Land Summary'!$C$21:$C$120,0))),"")</f>
        <v/>
      </c>
      <c r="AD790" s="629"/>
      <c r="AE790" s="586"/>
      <c r="AF790" s="587"/>
      <c r="AG790" s="586"/>
    </row>
    <row r="791" spans="2:33" ht="30" customHeight="1" x14ac:dyDescent="0.2">
      <c r="B791" s="668" t="str">
        <f>IFERROR(INDEX('3 - Land Summary'!$B$21:$B$120,(MATCH('4 - Species Breakdown'!$V791,'3 - Land Summary'!$C$21:$C$120,0))),"")</f>
        <v/>
      </c>
      <c r="C791" s="632"/>
      <c r="D791" s="579"/>
      <c r="E791" s="676" t="str">
        <f>IF(OR(COUNTIF('Look Up Data'!$D$149:$D$203,D791),COUNTIF('Look Up Data'!$D$149:$D$203,AE791)),"YES","NO")</f>
        <v>NO</v>
      </c>
      <c r="F791" s="580"/>
      <c r="G791" s="581"/>
      <c r="H791" s="669" t="str">
        <f>IFERROR(INDEX('3 - Land Summary'!$G$21:$G$120,(MATCH(C791,'3 - Land Summary'!$C$21:$C$120,0))),"")</f>
        <v/>
      </c>
      <c r="I791" s="669" t="str">
        <f>IFERROR(INDEX('3 - Land Summary'!$I$21:$I$120,(MATCH(C791,'3 - Land Summary'!$C$21:$C$120,0))),"")</f>
        <v/>
      </c>
      <c r="J791" s="669" t="str">
        <f t="shared" si="34"/>
        <v/>
      </c>
      <c r="K791" s="670" t="str">
        <f t="shared" si="36"/>
        <v/>
      </c>
      <c r="L791" s="579"/>
      <c r="M791" s="579"/>
      <c r="N791" s="632"/>
      <c r="O791" s="582" t="str">
        <f>IFERROR(VLOOKUP(D791,'Species List'!$D$10:$E$46,2,FALSE)*J791,"")</f>
        <v/>
      </c>
      <c r="P791" s="583" t="str">
        <f>IFERROR(VLOOKUP(D791,'Species List'!$D$51:$E$89,2,FALSE)*J791,"")</f>
        <v/>
      </c>
      <c r="Q791" s="583" t="str">
        <f>IFERROR(VLOOKUP(D791,'Species List'!$D$95:$E$102,2,FALSE)*J791,"")</f>
        <v/>
      </c>
      <c r="R791" s="583" t="str">
        <f>IFERROR(VLOOKUP(D791,'Species List'!$I$10:$J$11,2,FALSE)*J791,"")</f>
        <v/>
      </c>
      <c r="S791" s="584" t="str">
        <f>IFERROR(VLOOKUP(D791,'Species List'!$I$16:$J$61,2,FALSE)*J791,"")</f>
        <v/>
      </c>
      <c r="T791" s="584" t="str">
        <f>IFERROR(VLOOKUP(D791,'Species List'!$I$66:$J$66,2,FALSE)*J791,"")</f>
        <v/>
      </c>
      <c r="U791" s="584" t="str">
        <f>IFERROR(VLOOKUP(D791,'Species List'!$I$71:$J$82,2,FALSE)*J791,"")</f>
        <v/>
      </c>
      <c r="V791" s="585">
        <f t="shared" si="35"/>
        <v>0</v>
      </c>
      <c r="W791" s="534"/>
      <c r="X791" s="534"/>
      <c r="Y791" s="534"/>
      <c r="Z791" s="534"/>
      <c r="AA791" s="534"/>
      <c r="AB791" s="534"/>
      <c r="AC791" s="659" t="str">
        <f>IFERROR(INDEX('3 - Land Summary'!$B$21:$B$120,(MATCH(AD791,'3 - Land Summary'!$C$21:$C$120,0))),"")</f>
        <v/>
      </c>
      <c r="AD791" s="629"/>
      <c r="AE791" s="586"/>
      <c r="AF791" s="587"/>
      <c r="AG791" s="586"/>
    </row>
    <row r="792" spans="2:33" ht="30" customHeight="1" x14ac:dyDescent="0.2">
      <c r="B792" s="668" t="str">
        <f>IFERROR(INDEX('3 - Land Summary'!$B$21:$B$120,(MATCH('4 - Species Breakdown'!$V792,'3 - Land Summary'!$C$21:$C$120,0))),"")</f>
        <v/>
      </c>
      <c r="C792" s="632"/>
      <c r="D792" s="579"/>
      <c r="E792" s="676" t="str">
        <f>IF(OR(COUNTIF('Look Up Data'!$D$149:$D$203,D792),COUNTIF('Look Up Data'!$D$149:$D$203,AE792)),"YES","NO")</f>
        <v>NO</v>
      </c>
      <c r="F792" s="580"/>
      <c r="G792" s="581"/>
      <c r="H792" s="669" t="str">
        <f>IFERROR(INDEX('3 - Land Summary'!$G$21:$G$120,(MATCH(C792,'3 - Land Summary'!$C$21:$C$120,0))),"")</f>
        <v/>
      </c>
      <c r="I792" s="669" t="str">
        <f>IFERROR(INDEX('3 - Land Summary'!$I$21:$I$120,(MATCH(C792,'3 - Land Summary'!$C$21:$C$120,0))),"")</f>
        <v/>
      </c>
      <c r="J792" s="669" t="str">
        <f t="shared" si="34"/>
        <v/>
      </c>
      <c r="K792" s="670" t="str">
        <f t="shared" si="36"/>
        <v/>
      </c>
      <c r="L792" s="579"/>
      <c r="M792" s="579"/>
      <c r="N792" s="632"/>
      <c r="O792" s="582" t="str">
        <f>IFERROR(VLOOKUP(D792,'Species List'!$D$10:$E$46,2,FALSE)*J792,"")</f>
        <v/>
      </c>
      <c r="P792" s="583" t="str">
        <f>IFERROR(VLOOKUP(D792,'Species List'!$D$51:$E$89,2,FALSE)*J792,"")</f>
        <v/>
      </c>
      <c r="Q792" s="583" t="str">
        <f>IFERROR(VLOOKUP(D792,'Species List'!$D$95:$E$102,2,FALSE)*J792,"")</f>
        <v/>
      </c>
      <c r="R792" s="583" t="str">
        <f>IFERROR(VLOOKUP(D792,'Species List'!$I$10:$J$11,2,FALSE)*J792,"")</f>
        <v/>
      </c>
      <c r="S792" s="584" t="str">
        <f>IFERROR(VLOOKUP(D792,'Species List'!$I$16:$J$61,2,FALSE)*J792,"")</f>
        <v/>
      </c>
      <c r="T792" s="584" t="str">
        <f>IFERROR(VLOOKUP(D792,'Species List'!$I$66:$J$66,2,FALSE)*J792,"")</f>
        <v/>
      </c>
      <c r="U792" s="584" t="str">
        <f>IFERROR(VLOOKUP(D792,'Species List'!$I$71:$J$82,2,FALSE)*J792,"")</f>
        <v/>
      </c>
      <c r="V792" s="585">
        <f t="shared" si="35"/>
        <v>0</v>
      </c>
      <c r="W792" s="534"/>
      <c r="X792" s="534"/>
      <c r="Y792" s="534"/>
      <c r="Z792" s="534"/>
      <c r="AA792" s="534"/>
      <c r="AB792" s="534"/>
      <c r="AC792" s="659" t="str">
        <f>IFERROR(INDEX('3 - Land Summary'!$B$21:$B$120,(MATCH(AD792,'3 - Land Summary'!$C$21:$C$120,0))),"")</f>
        <v/>
      </c>
      <c r="AD792" s="629"/>
      <c r="AE792" s="586"/>
      <c r="AF792" s="587"/>
      <c r="AG792" s="586"/>
    </row>
    <row r="793" spans="2:33" ht="30" customHeight="1" x14ac:dyDescent="0.2">
      <c r="B793" s="668" t="str">
        <f>IFERROR(INDEX('3 - Land Summary'!$B$21:$B$120,(MATCH('4 - Species Breakdown'!$V793,'3 - Land Summary'!$C$21:$C$120,0))),"")</f>
        <v/>
      </c>
      <c r="C793" s="632"/>
      <c r="D793" s="579"/>
      <c r="E793" s="676" t="str">
        <f>IF(OR(COUNTIF('Look Up Data'!$D$149:$D$203,D793),COUNTIF('Look Up Data'!$D$149:$D$203,AE793)),"YES","NO")</f>
        <v>NO</v>
      </c>
      <c r="F793" s="580"/>
      <c r="G793" s="581"/>
      <c r="H793" s="669" t="str">
        <f>IFERROR(INDEX('3 - Land Summary'!$G$21:$G$120,(MATCH(C793,'3 - Land Summary'!$C$21:$C$120,0))),"")</f>
        <v/>
      </c>
      <c r="I793" s="669" t="str">
        <f>IFERROR(INDEX('3 - Land Summary'!$I$21:$I$120,(MATCH(C793,'3 - Land Summary'!$C$21:$C$120,0))),"")</f>
        <v/>
      </c>
      <c r="J793" s="669" t="str">
        <f t="shared" si="34"/>
        <v/>
      </c>
      <c r="K793" s="670" t="str">
        <f t="shared" si="36"/>
        <v/>
      </c>
      <c r="L793" s="579"/>
      <c r="M793" s="579"/>
      <c r="N793" s="632"/>
      <c r="O793" s="582" t="str">
        <f>IFERROR(VLOOKUP(D793,'Species List'!$D$10:$E$46,2,FALSE)*J793,"")</f>
        <v/>
      </c>
      <c r="P793" s="583" t="str">
        <f>IFERROR(VLOOKUP(D793,'Species List'!$D$51:$E$89,2,FALSE)*J793,"")</f>
        <v/>
      </c>
      <c r="Q793" s="583" t="str">
        <f>IFERROR(VLOOKUP(D793,'Species List'!$D$95:$E$102,2,FALSE)*J793,"")</f>
        <v/>
      </c>
      <c r="R793" s="583" t="str">
        <f>IFERROR(VLOOKUP(D793,'Species List'!$I$10:$J$11,2,FALSE)*J793,"")</f>
        <v/>
      </c>
      <c r="S793" s="584" t="str">
        <f>IFERROR(VLOOKUP(D793,'Species List'!$I$16:$J$61,2,FALSE)*J793,"")</f>
        <v/>
      </c>
      <c r="T793" s="584" t="str">
        <f>IFERROR(VLOOKUP(D793,'Species List'!$I$66:$J$66,2,FALSE)*J793,"")</f>
        <v/>
      </c>
      <c r="U793" s="584" t="str">
        <f>IFERROR(VLOOKUP(D793,'Species List'!$I$71:$J$82,2,FALSE)*J793,"")</f>
        <v/>
      </c>
      <c r="V793" s="585">
        <f t="shared" si="35"/>
        <v>0</v>
      </c>
      <c r="W793" s="534"/>
      <c r="X793" s="534"/>
      <c r="Y793" s="534"/>
      <c r="Z793" s="534"/>
      <c r="AA793" s="534"/>
      <c r="AB793" s="534"/>
      <c r="AC793" s="659" t="str">
        <f>IFERROR(INDEX('3 - Land Summary'!$B$21:$B$120,(MATCH(AD793,'3 - Land Summary'!$C$21:$C$120,0))),"")</f>
        <v/>
      </c>
      <c r="AD793" s="629"/>
      <c r="AE793" s="586"/>
      <c r="AF793" s="587"/>
      <c r="AG793" s="586"/>
    </row>
    <row r="794" spans="2:33" ht="30" customHeight="1" x14ac:dyDescent="0.2">
      <c r="B794" s="668" t="str">
        <f>IFERROR(INDEX('3 - Land Summary'!$B$21:$B$120,(MATCH('4 - Species Breakdown'!$V794,'3 - Land Summary'!$C$21:$C$120,0))),"")</f>
        <v/>
      </c>
      <c r="C794" s="632"/>
      <c r="D794" s="579"/>
      <c r="E794" s="676" t="str">
        <f>IF(OR(COUNTIF('Look Up Data'!$D$149:$D$203,D794),COUNTIF('Look Up Data'!$D$149:$D$203,AE794)),"YES","NO")</f>
        <v>NO</v>
      </c>
      <c r="F794" s="580"/>
      <c r="G794" s="581"/>
      <c r="H794" s="669" t="str">
        <f>IFERROR(INDEX('3 - Land Summary'!$G$21:$G$120,(MATCH(C794,'3 - Land Summary'!$C$21:$C$120,0))),"")</f>
        <v/>
      </c>
      <c r="I794" s="669" t="str">
        <f>IFERROR(INDEX('3 - Land Summary'!$I$21:$I$120,(MATCH(C794,'3 - Land Summary'!$C$21:$C$120,0))),"")</f>
        <v/>
      </c>
      <c r="J794" s="669" t="str">
        <f t="shared" si="34"/>
        <v/>
      </c>
      <c r="K794" s="670" t="str">
        <f t="shared" si="36"/>
        <v/>
      </c>
      <c r="L794" s="579"/>
      <c r="M794" s="579"/>
      <c r="N794" s="632"/>
      <c r="O794" s="582" t="str">
        <f>IFERROR(VLOOKUP(D794,'Species List'!$D$10:$E$46,2,FALSE)*J794,"")</f>
        <v/>
      </c>
      <c r="P794" s="583" t="str">
        <f>IFERROR(VLOOKUP(D794,'Species List'!$D$51:$E$89,2,FALSE)*J794,"")</f>
        <v/>
      </c>
      <c r="Q794" s="583" t="str">
        <f>IFERROR(VLOOKUP(D794,'Species List'!$D$95:$E$102,2,FALSE)*J794,"")</f>
        <v/>
      </c>
      <c r="R794" s="583" t="str">
        <f>IFERROR(VLOOKUP(D794,'Species List'!$I$10:$J$11,2,FALSE)*J794,"")</f>
        <v/>
      </c>
      <c r="S794" s="584" t="str">
        <f>IFERROR(VLOOKUP(D794,'Species List'!$I$16:$J$61,2,FALSE)*J794,"")</f>
        <v/>
      </c>
      <c r="T794" s="584" t="str">
        <f>IFERROR(VLOOKUP(D794,'Species List'!$I$66:$J$66,2,FALSE)*J794,"")</f>
        <v/>
      </c>
      <c r="U794" s="584" t="str">
        <f>IFERROR(VLOOKUP(D794,'Species List'!$I$71:$J$82,2,FALSE)*J794,"")</f>
        <v/>
      </c>
      <c r="V794" s="585">
        <f t="shared" si="35"/>
        <v>0</v>
      </c>
      <c r="W794" s="534"/>
      <c r="X794" s="534"/>
      <c r="Y794" s="534"/>
      <c r="Z794" s="534"/>
      <c r="AA794" s="534"/>
      <c r="AB794" s="534"/>
      <c r="AC794" s="659" t="str">
        <f>IFERROR(INDEX('3 - Land Summary'!$B$21:$B$120,(MATCH(AD794,'3 - Land Summary'!$C$21:$C$120,0))),"")</f>
        <v/>
      </c>
      <c r="AD794" s="629"/>
      <c r="AE794" s="586"/>
      <c r="AF794" s="587"/>
      <c r="AG794" s="586"/>
    </row>
    <row r="795" spans="2:33" ht="30" customHeight="1" x14ac:dyDescent="0.2">
      <c r="B795" s="668" t="str">
        <f>IFERROR(INDEX('3 - Land Summary'!$B$21:$B$120,(MATCH('4 - Species Breakdown'!$V795,'3 - Land Summary'!$C$21:$C$120,0))),"")</f>
        <v/>
      </c>
      <c r="C795" s="632"/>
      <c r="D795" s="579"/>
      <c r="E795" s="676" t="str">
        <f>IF(OR(COUNTIF('Look Up Data'!$D$149:$D$203,D795),COUNTIF('Look Up Data'!$D$149:$D$203,AE795)),"YES","NO")</f>
        <v>NO</v>
      </c>
      <c r="F795" s="580"/>
      <c r="G795" s="581"/>
      <c r="H795" s="669" t="str">
        <f>IFERROR(INDEX('3 - Land Summary'!$G$21:$G$120,(MATCH(C795,'3 - Land Summary'!$C$21:$C$120,0))),"")</f>
        <v/>
      </c>
      <c r="I795" s="669" t="str">
        <f>IFERROR(INDEX('3 - Land Summary'!$I$21:$I$120,(MATCH(C795,'3 - Land Summary'!$C$21:$C$120,0))),"")</f>
        <v/>
      </c>
      <c r="J795" s="669" t="str">
        <f t="shared" si="34"/>
        <v/>
      </c>
      <c r="K795" s="670" t="str">
        <f t="shared" si="36"/>
        <v/>
      </c>
      <c r="L795" s="579"/>
      <c r="M795" s="579"/>
      <c r="N795" s="632"/>
      <c r="O795" s="582" t="str">
        <f>IFERROR(VLOOKUP(D795,'Species List'!$D$10:$E$46,2,FALSE)*J795,"")</f>
        <v/>
      </c>
      <c r="P795" s="583" t="str">
        <f>IFERROR(VLOOKUP(D795,'Species List'!$D$51:$E$89,2,FALSE)*J795,"")</f>
        <v/>
      </c>
      <c r="Q795" s="583" t="str">
        <f>IFERROR(VLOOKUP(D795,'Species List'!$D$95:$E$102,2,FALSE)*J795,"")</f>
        <v/>
      </c>
      <c r="R795" s="583" t="str">
        <f>IFERROR(VLOOKUP(D795,'Species List'!$I$10:$J$11,2,FALSE)*J795,"")</f>
        <v/>
      </c>
      <c r="S795" s="584" t="str">
        <f>IFERROR(VLOOKUP(D795,'Species List'!$I$16:$J$61,2,FALSE)*J795,"")</f>
        <v/>
      </c>
      <c r="T795" s="584" t="str">
        <f>IFERROR(VLOOKUP(D795,'Species List'!$I$66:$J$66,2,FALSE)*J795,"")</f>
        <v/>
      </c>
      <c r="U795" s="584" t="str">
        <f>IFERROR(VLOOKUP(D795,'Species List'!$I$71:$J$82,2,FALSE)*J795,"")</f>
        <v/>
      </c>
      <c r="V795" s="585">
        <f t="shared" si="35"/>
        <v>0</v>
      </c>
      <c r="W795" s="534"/>
      <c r="X795" s="534"/>
      <c r="Y795" s="534"/>
      <c r="Z795" s="534"/>
      <c r="AA795" s="534"/>
      <c r="AB795" s="534"/>
      <c r="AC795" s="659" t="str">
        <f>IFERROR(INDEX('3 - Land Summary'!$B$21:$B$120,(MATCH(AD795,'3 - Land Summary'!$C$21:$C$120,0))),"")</f>
        <v/>
      </c>
      <c r="AD795" s="629"/>
      <c r="AE795" s="586"/>
      <c r="AF795" s="587"/>
      <c r="AG795" s="586"/>
    </row>
    <row r="796" spans="2:33" ht="30" customHeight="1" x14ac:dyDescent="0.2">
      <c r="B796" s="668" t="str">
        <f>IFERROR(INDEX('3 - Land Summary'!$B$21:$B$120,(MATCH('4 - Species Breakdown'!$V796,'3 - Land Summary'!$C$21:$C$120,0))),"")</f>
        <v/>
      </c>
      <c r="C796" s="632"/>
      <c r="D796" s="579"/>
      <c r="E796" s="676" t="str">
        <f>IF(OR(COUNTIF('Look Up Data'!$D$149:$D$203,D796),COUNTIF('Look Up Data'!$D$149:$D$203,AE796)),"YES","NO")</f>
        <v>NO</v>
      </c>
      <c r="F796" s="580"/>
      <c r="G796" s="581"/>
      <c r="H796" s="669" t="str">
        <f>IFERROR(INDEX('3 - Land Summary'!$G$21:$G$120,(MATCH(C796,'3 - Land Summary'!$C$21:$C$120,0))),"")</f>
        <v/>
      </c>
      <c r="I796" s="669" t="str">
        <f>IFERROR(INDEX('3 - Land Summary'!$I$21:$I$120,(MATCH(C796,'3 - Land Summary'!$C$21:$C$120,0))),"")</f>
        <v/>
      </c>
      <c r="J796" s="669" t="str">
        <f t="shared" si="34"/>
        <v/>
      </c>
      <c r="K796" s="670" t="str">
        <f t="shared" si="36"/>
        <v/>
      </c>
      <c r="L796" s="579"/>
      <c r="M796" s="579"/>
      <c r="N796" s="632"/>
      <c r="O796" s="582" t="str">
        <f>IFERROR(VLOOKUP(D796,'Species List'!$D$10:$E$46,2,FALSE)*J796,"")</f>
        <v/>
      </c>
      <c r="P796" s="583" t="str">
        <f>IFERROR(VLOOKUP(D796,'Species List'!$D$51:$E$89,2,FALSE)*J796,"")</f>
        <v/>
      </c>
      <c r="Q796" s="583" t="str">
        <f>IFERROR(VLOOKUP(D796,'Species List'!$D$95:$E$102,2,FALSE)*J796,"")</f>
        <v/>
      </c>
      <c r="R796" s="583" t="str">
        <f>IFERROR(VLOOKUP(D796,'Species List'!$I$10:$J$11,2,FALSE)*J796,"")</f>
        <v/>
      </c>
      <c r="S796" s="584" t="str">
        <f>IFERROR(VLOOKUP(D796,'Species List'!$I$16:$J$61,2,FALSE)*J796,"")</f>
        <v/>
      </c>
      <c r="T796" s="584" t="str">
        <f>IFERROR(VLOOKUP(D796,'Species List'!$I$66:$J$66,2,FALSE)*J796,"")</f>
        <v/>
      </c>
      <c r="U796" s="584" t="str">
        <f>IFERROR(VLOOKUP(D796,'Species List'!$I$71:$J$82,2,FALSE)*J796,"")</f>
        <v/>
      </c>
      <c r="V796" s="585">
        <f t="shared" si="35"/>
        <v>0</v>
      </c>
      <c r="W796" s="534"/>
      <c r="X796" s="534"/>
      <c r="Y796" s="534"/>
      <c r="Z796" s="534"/>
      <c r="AA796" s="534"/>
      <c r="AB796" s="534"/>
      <c r="AC796" s="659" t="str">
        <f>IFERROR(INDEX('3 - Land Summary'!$B$21:$B$120,(MATCH(AD796,'3 - Land Summary'!$C$21:$C$120,0))),"")</f>
        <v/>
      </c>
      <c r="AD796" s="629"/>
      <c r="AE796" s="586"/>
      <c r="AF796" s="587"/>
      <c r="AG796" s="586"/>
    </row>
    <row r="797" spans="2:33" ht="30" customHeight="1" x14ac:dyDescent="0.2">
      <c r="B797" s="668" t="str">
        <f>IFERROR(INDEX('3 - Land Summary'!$B$21:$B$120,(MATCH('4 - Species Breakdown'!$V797,'3 - Land Summary'!$C$21:$C$120,0))),"")</f>
        <v/>
      </c>
      <c r="C797" s="632"/>
      <c r="D797" s="579"/>
      <c r="E797" s="676" t="str">
        <f>IF(OR(COUNTIF('Look Up Data'!$D$149:$D$203,D797),COUNTIF('Look Up Data'!$D$149:$D$203,AE797)),"YES","NO")</f>
        <v>NO</v>
      </c>
      <c r="F797" s="580"/>
      <c r="G797" s="581"/>
      <c r="H797" s="669" t="str">
        <f>IFERROR(INDEX('3 - Land Summary'!$G$21:$G$120,(MATCH(C797,'3 - Land Summary'!$C$21:$C$120,0))),"")</f>
        <v/>
      </c>
      <c r="I797" s="669" t="str">
        <f>IFERROR(INDEX('3 - Land Summary'!$I$21:$I$120,(MATCH(C797,'3 - Land Summary'!$C$21:$C$120,0))),"")</f>
        <v/>
      </c>
      <c r="J797" s="669" t="str">
        <f t="shared" si="34"/>
        <v/>
      </c>
      <c r="K797" s="670" t="str">
        <f t="shared" si="36"/>
        <v/>
      </c>
      <c r="L797" s="579"/>
      <c r="M797" s="579"/>
      <c r="N797" s="632"/>
      <c r="O797" s="582" t="str">
        <f>IFERROR(VLOOKUP(D797,'Species List'!$D$10:$E$46,2,FALSE)*J797,"")</f>
        <v/>
      </c>
      <c r="P797" s="583" t="str">
        <f>IFERROR(VLOOKUP(D797,'Species List'!$D$51:$E$89,2,FALSE)*J797,"")</f>
        <v/>
      </c>
      <c r="Q797" s="583" t="str">
        <f>IFERROR(VLOOKUP(D797,'Species List'!$D$95:$E$102,2,FALSE)*J797,"")</f>
        <v/>
      </c>
      <c r="R797" s="583" t="str">
        <f>IFERROR(VLOOKUP(D797,'Species List'!$I$10:$J$11,2,FALSE)*J797,"")</f>
        <v/>
      </c>
      <c r="S797" s="584" t="str">
        <f>IFERROR(VLOOKUP(D797,'Species List'!$I$16:$J$61,2,FALSE)*J797,"")</f>
        <v/>
      </c>
      <c r="T797" s="584" t="str">
        <f>IFERROR(VLOOKUP(D797,'Species List'!$I$66:$J$66,2,FALSE)*J797,"")</f>
        <v/>
      </c>
      <c r="U797" s="584" t="str">
        <f>IFERROR(VLOOKUP(D797,'Species List'!$I$71:$J$82,2,FALSE)*J797,"")</f>
        <v/>
      </c>
      <c r="V797" s="585">
        <f t="shared" si="35"/>
        <v>0</v>
      </c>
      <c r="W797" s="534"/>
      <c r="X797" s="534"/>
      <c r="Y797" s="534"/>
      <c r="Z797" s="534"/>
      <c r="AA797" s="534"/>
      <c r="AB797" s="534"/>
      <c r="AC797" s="659" t="str">
        <f>IFERROR(INDEX('3 - Land Summary'!$B$21:$B$120,(MATCH(AD797,'3 - Land Summary'!$C$21:$C$120,0))),"")</f>
        <v/>
      </c>
      <c r="AD797" s="629"/>
      <c r="AE797" s="586"/>
      <c r="AF797" s="587"/>
      <c r="AG797" s="586"/>
    </row>
    <row r="798" spans="2:33" ht="30" customHeight="1" x14ac:dyDescent="0.2">
      <c r="B798" s="668" t="str">
        <f>IFERROR(INDEX('3 - Land Summary'!$B$21:$B$120,(MATCH('4 - Species Breakdown'!$V798,'3 - Land Summary'!$C$21:$C$120,0))),"")</f>
        <v/>
      </c>
      <c r="C798" s="632"/>
      <c r="D798" s="579"/>
      <c r="E798" s="676" t="str">
        <f>IF(OR(COUNTIF('Look Up Data'!$D$149:$D$203,D798),COUNTIF('Look Up Data'!$D$149:$D$203,AE798)),"YES","NO")</f>
        <v>NO</v>
      </c>
      <c r="F798" s="580"/>
      <c r="G798" s="581"/>
      <c r="H798" s="669" t="str">
        <f>IFERROR(INDEX('3 - Land Summary'!$G$21:$G$120,(MATCH(C798,'3 - Land Summary'!$C$21:$C$120,0))),"")</f>
        <v/>
      </c>
      <c r="I798" s="669" t="str">
        <f>IFERROR(INDEX('3 - Land Summary'!$I$21:$I$120,(MATCH(C798,'3 - Land Summary'!$C$21:$C$120,0))),"")</f>
        <v/>
      </c>
      <c r="J798" s="669" t="str">
        <f t="shared" si="34"/>
        <v/>
      </c>
      <c r="K798" s="670" t="str">
        <f t="shared" si="36"/>
        <v/>
      </c>
      <c r="L798" s="579"/>
      <c r="M798" s="579"/>
      <c r="N798" s="632"/>
      <c r="O798" s="582" t="str">
        <f>IFERROR(VLOOKUP(D798,'Species List'!$D$10:$E$46,2,FALSE)*J798,"")</f>
        <v/>
      </c>
      <c r="P798" s="583" t="str">
        <f>IFERROR(VLOOKUP(D798,'Species List'!$D$51:$E$89,2,FALSE)*J798,"")</f>
        <v/>
      </c>
      <c r="Q798" s="583" t="str">
        <f>IFERROR(VLOOKUP(D798,'Species List'!$D$95:$E$102,2,FALSE)*J798,"")</f>
        <v/>
      </c>
      <c r="R798" s="583" t="str">
        <f>IFERROR(VLOOKUP(D798,'Species List'!$I$10:$J$11,2,FALSE)*J798,"")</f>
        <v/>
      </c>
      <c r="S798" s="584" t="str">
        <f>IFERROR(VLOOKUP(D798,'Species List'!$I$16:$J$61,2,FALSE)*J798,"")</f>
        <v/>
      </c>
      <c r="T798" s="584" t="str">
        <f>IFERROR(VLOOKUP(D798,'Species List'!$I$66:$J$66,2,FALSE)*J798,"")</f>
        <v/>
      </c>
      <c r="U798" s="584" t="str">
        <f>IFERROR(VLOOKUP(D798,'Species List'!$I$71:$J$82,2,FALSE)*J798,"")</f>
        <v/>
      </c>
      <c r="V798" s="585">
        <f t="shared" si="35"/>
        <v>0</v>
      </c>
      <c r="W798" s="534"/>
      <c r="X798" s="534"/>
      <c r="Y798" s="534"/>
      <c r="Z798" s="534"/>
      <c r="AA798" s="534"/>
      <c r="AB798" s="534"/>
      <c r="AC798" s="659" t="str">
        <f>IFERROR(INDEX('3 - Land Summary'!$B$21:$B$120,(MATCH(AD798,'3 - Land Summary'!$C$21:$C$120,0))),"")</f>
        <v/>
      </c>
      <c r="AD798" s="629"/>
      <c r="AE798" s="586"/>
      <c r="AF798" s="587"/>
      <c r="AG798" s="586"/>
    </row>
    <row r="799" spans="2:33" ht="30" customHeight="1" x14ac:dyDescent="0.2">
      <c r="B799" s="668" t="str">
        <f>IFERROR(INDEX('3 - Land Summary'!$B$21:$B$120,(MATCH('4 - Species Breakdown'!$V799,'3 - Land Summary'!$C$21:$C$120,0))),"")</f>
        <v/>
      </c>
      <c r="C799" s="632"/>
      <c r="D799" s="579"/>
      <c r="E799" s="676" t="str">
        <f>IF(OR(COUNTIF('Look Up Data'!$D$149:$D$203,D799),COUNTIF('Look Up Data'!$D$149:$D$203,AE799)),"YES","NO")</f>
        <v>NO</v>
      </c>
      <c r="F799" s="580"/>
      <c r="G799" s="581"/>
      <c r="H799" s="669" t="str">
        <f>IFERROR(INDEX('3 - Land Summary'!$G$21:$G$120,(MATCH(C799,'3 - Land Summary'!$C$21:$C$120,0))),"")</f>
        <v/>
      </c>
      <c r="I799" s="669" t="str">
        <f>IFERROR(INDEX('3 - Land Summary'!$I$21:$I$120,(MATCH(C799,'3 - Land Summary'!$C$21:$C$120,0))),"")</f>
        <v/>
      </c>
      <c r="J799" s="669" t="str">
        <f t="shared" ref="J799:J862" si="37">IFERROR(((H799-I799)*F799)/100,"")</f>
        <v/>
      </c>
      <c r="K799" s="670" t="str">
        <f t="shared" si="36"/>
        <v/>
      </c>
      <c r="L799" s="579"/>
      <c r="M799" s="579"/>
      <c r="N799" s="632"/>
      <c r="O799" s="582" t="str">
        <f>IFERROR(VLOOKUP(D799,'Species List'!$D$10:$E$46,2,FALSE)*J799,"")</f>
        <v/>
      </c>
      <c r="P799" s="583" t="str">
        <f>IFERROR(VLOOKUP(D799,'Species List'!$D$51:$E$89,2,FALSE)*J799,"")</f>
        <v/>
      </c>
      <c r="Q799" s="583" t="str">
        <f>IFERROR(VLOOKUP(D799,'Species List'!$D$95:$E$102,2,FALSE)*J799,"")</f>
        <v/>
      </c>
      <c r="R799" s="583" t="str">
        <f>IFERROR(VLOOKUP(D799,'Species List'!$I$10:$J$11,2,FALSE)*J799,"")</f>
        <v/>
      </c>
      <c r="S799" s="584" t="str">
        <f>IFERROR(VLOOKUP(D799,'Species List'!$I$16:$J$61,2,FALSE)*J799,"")</f>
        <v/>
      </c>
      <c r="T799" s="584" t="str">
        <f>IFERROR(VLOOKUP(D799,'Species List'!$I$66:$J$66,2,FALSE)*J799,"")</f>
        <v/>
      </c>
      <c r="U799" s="584" t="str">
        <f>IFERROR(VLOOKUP(D799,'Species List'!$I$71:$J$82,2,FALSE)*J799,"")</f>
        <v/>
      </c>
      <c r="V799" s="585">
        <f t="shared" ref="V799:V862" si="38">C799</f>
        <v>0</v>
      </c>
      <c r="W799" s="534"/>
      <c r="X799" s="534"/>
      <c r="Y799" s="534"/>
      <c r="Z799" s="534"/>
      <c r="AA799" s="534"/>
      <c r="AB799" s="534"/>
      <c r="AC799" s="659" t="str">
        <f>IFERROR(INDEX('3 - Land Summary'!$B$21:$B$120,(MATCH(AD799,'3 - Land Summary'!$C$21:$C$120,0))),"")</f>
        <v/>
      </c>
      <c r="AD799" s="629"/>
      <c r="AE799" s="586"/>
      <c r="AF799" s="587"/>
      <c r="AG799" s="586"/>
    </row>
    <row r="800" spans="2:33" ht="30" customHeight="1" x14ac:dyDescent="0.2">
      <c r="B800" s="668" t="str">
        <f>IFERROR(INDEX('3 - Land Summary'!$B$21:$B$120,(MATCH('4 - Species Breakdown'!$V800,'3 - Land Summary'!$C$21:$C$120,0))),"")</f>
        <v/>
      </c>
      <c r="C800" s="632"/>
      <c r="D800" s="579"/>
      <c r="E800" s="676" t="str">
        <f>IF(OR(COUNTIF('Look Up Data'!$D$149:$D$203,D800),COUNTIF('Look Up Data'!$D$149:$D$203,AE800)),"YES","NO")</f>
        <v>NO</v>
      </c>
      <c r="F800" s="580"/>
      <c r="G800" s="581"/>
      <c r="H800" s="669" t="str">
        <f>IFERROR(INDEX('3 - Land Summary'!$G$21:$G$120,(MATCH(C800,'3 - Land Summary'!$C$21:$C$120,0))),"")</f>
        <v/>
      </c>
      <c r="I800" s="669" t="str">
        <f>IFERROR(INDEX('3 - Land Summary'!$I$21:$I$120,(MATCH(C800,'3 - Land Summary'!$C$21:$C$120,0))),"")</f>
        <v/>
      </c>
      <c r="J800" s="669" t="str">
        <f t="shared" si="37"/>
        <v/>
      </c>
      <c r="K800" s="670" t="str">
        <f t="shared" ref="K800:K863" si="39">IFERROR(ROUND(J800*G800,0),"")</f>
        <v/>
      </c>
      <c r="L800" s="579"/>
      <c r="M800" s="579"/>
      <c r="N800" s="632"/>
      <c r="O800" s="582" t="str">
        <f>IFERROR(VLOOKUP(D800,'Species List'!$D$10:$E$46,2,FALSE)*J800,"")</f>
        <v/>
      </c>
      <c r="P800" s="583" t="str">
        <f>IFERROR(VLOOKUP(D800,'Species List'!$D$51:$E$89,2,FALSE)*J800,"")</f>
        <v/>
      </c>
      <c r="Q800" s="583" t="str">
        <f>IFERROR(VLOOKUP(D800,'Species List'!$D$95:$E$102,2,FALSE)*J800,"")</f>
        <v/>
      </c>
      <c r="R800" s="583" t="str">
        <f>IFERROR(VLOOKUP(D800,'Species List'!$I$10:$J$11,2,FALSE)*J800,"")</f>
        <v/>
      </c>
      <c r="S800" s="584" t="str">
        <f>IFERROR(VLOOKUP(D800,'Species List'!$I$16:$J$61,2,FALSE)*J800,"")</f>
        <v/>
      </c>
      <c r="T800" s="584" t="str">
        <f>IFERROR(VLOOKUP(D800,'Species List'!$I$66:$J$66,2,FALSE)*J800,"")</f>
        <v/>
      </c>
      <c r="U800" s="584" t="str">
        <f>IFERROR(VLOOKUP(D800,'Species List'!$I$71:$J$82,2,FALSE)*J800,"")</f>
        <v/>
      </c>
      <c r="V800" s="585">
        <f t="shared" si="38"/>
        <v>0</v>
      </c>
      <c r="W800" s="534"/>
      <c r="X800" s="534"/>
      <c r="Y800" s="534"/>
      <c r="Z800" s="534"/>
      <c r="AA800" s="534"/>
      <c r="AB800" s="534"/>
      <c r="AC800" s="659" t="str">
        <f>IFERROR(INDEX('3 - Land Summary'!$B$21:$B$120,(MATCH(AD800,'3 - Land Summary'!$C$21:$C$120,0))),"")</f>
        <v/>
      </c>
      <c r="AD800" s="629"/>
      <c r="AE800" s="586"/>
      <c r="AF800" s="587"/>
      <c r="AG800" s="586"/>
    </row>
    <row r="801" spans="2:33" ht="30" customHeight="1" x14ac:dyDescent="0.2">
      <c r="B801" s="668" t="str">
        <f>IFERROR(INDEX('3 - Land Summary'!$B$21:$B$120,(MATCH('4 - Species Breakdown'!$V801,'3 - Land Summary'!$C$21:$C$120,0))),"")</f>
        <v/>
      </c>
      <c r="C801" s="632"/>
      <c r="D801" s="579"/>
      <c r="E801" s="676" t="str">
        <f>IF(OR(COUNTIF('Look Up Data'!$D$149:$D$203,D801),COUNTIF('Look Up Data'!$D$149:$D$203,AE801)),"YES","NO")</f>
        <v>NO</v>
      </c>
      <c r="F801" s="580"/>
      <c r="G801" s="581"/>
      <c r="H801" s="669" t="str">
        <f>IFERROR(INDEX('3 - Land Summary'!$G$21:$G$120,(MATCH(C801,'3 - Land Summary'!$C$21:$C$120,0))),"")</f>
        <v/>
      </c>
      <c r="I801" s="669" t="str">
        <f>IFERROR(INDEX('3 - Land Summary'!$I$21:$I$120,(MATCH(C801,'3 - Land Summary'!$C$21:$C$120,0))),"")</f>
        <v/>
      </c>
      <c r="J801" s="669" t="str">
        <f t="shared" si="37"/>
        <v/>
      </c>
      <c r="K801" s="670" t="str">
        <f t="shared" si="39"/>
        <v/>
      </c>
      <c r="L801" s="579"/>
      <c r="M801" s="579"/>
      <c r="N801" s="632"/>
      <c r="O801" s="582" t="str">
        <f>IFERROR(VLOOKUP(D801,'Species List'!$D$10:$E$46,2,FALSE)*J801,"")</f>
        <v/>
      </c>
      <c r="P801" s="583" t="str">
        <f>IFERROR(VLOOKUP(D801,'Species List'!$D$51:$E$89,2,FALSE)*J801,"")</f>
        <v/>
      </c>
      <c r="Q801" s="583" t="str">
        <f>IFERROR(VLOOKUP(D801,'Species List'!$D$95:$E$102,2,FALSE)*J801,"")</f>
        <v/>
      </c>
      <c r="R801" s="583" t="str">
        <f>IFERROR(VLOOKUP(D801,'Species List'!$I$10:$J$11,2,FALSE)*J801,"")</f>
        <v/>
      </c>
      <c r="S801" s="584" t="str">
        <f>IFERROR(VLOOKUP(D801,'Species List'!$I$16:$J$61,2,FALSE)*J801,"")</f>
        <v/>
      </c>
      <c r="T801" s="584" t="str">
        <f>IFERROR(VLOOKUP(D801,'Species List'!$I$66:$J$66,2,FALSE)*J801,"")</f>
        <v/>
      </c>
      <c r="U801" s="584" t="str">
        <f>IFERROR(VLOOKUP(D801,'Species List'!$I$71:$J$82,2,FALSE)*J801,"")</f>
        <v/>
      </c>
      <c r="V801" s="585">
        <f t="shared" si="38"/>
        <v>0</v>
      </c>
      <c r="W801" s="534"/>
      <c r="X801" s="534"/>
      <c r="Y801" s="534"/>
      <c r="Z801" s="534"/>
      <c r="AA801" s="534"/>
      <c r="AB801" s="534"/>
      <c r="AC801" s="659" t="str">
        <f>IFERROR(INDEX('3 - Land Summary'!$B$21:$B$120,(MATCH(AD801,'3 - Land Summary'!$C$21:$C$120,0))),"")</f>
        <v/>
      </c>
      <c r="AD801" s="629"/>
      <c r="AE801" s="586"/>
      <c r="AF801" s="587"/>
      <c r="AG801" s="586"/>
    </row>
    <row r="802" spans="2:33" ht="30" customHeight="1" x14ac:dyDescent="0.2">
      <c r="B802" s="668" t="str">
        <f>IFERROR(INDEX('3 - Land Summary'!$B$21:$B$120,(MATCH('4 - Species Breakdown'!$V802,'3 - Land Summary'!$C$21:$C$120,0))),"")</f>
        <v/>
      </c>
      <c r="C802" s="632"/>
      <c r="D802" s="579"/>
      <c r="E802" s="676" t="str">
        <f>IF(OR(COUNTIF('Look Up Data'!$D$149:$D$203,D802),COUNTIF('Look Up Data'!$D$149:$D$203,AE802)),"YES","NO")</f>
        <v>NO</v>
      </c>
      <c r="F802" s="580"/>
      <c r="G802" s="581"/>
      <c r="H802" s="669" t="str">
        <f>IFERROR(INDEX('3 - Land Summary'!$G$21:$G$120,(MATCH(C802,'3 - Land Summary'!$C$21:$C$120,0))),"")</f>
        <v/>
      </c>
      <c r="I802" s="669" t="str">
        <f>IFERROR(INDEX('3 - Land Summary'!$I$21:$I$120,(MATCH(C802,'3 - Land Summary'!$C$21:$C$120,0))),"")</f>
        <v/>
      </c>
      <c r="J802" s="669" t="str">
        <f t="shared" si="37"/>
        <v/>
      </c>
      <c r="K802" s="670" t="str">
        <f t="shared" si="39"/>
        <v/>
      </c>
      <c r="L802" s="579"/>
      <c r="M802" s="579"/>
      <c r="N802" s="632"/>
      <c r="O802" s="582" t="str">
        <f>IFERROR(VLOOKUP(D802,'Species List'!$D$10:$E$46,2,FALSE)*J802,"")</f>
        <v/>
      </c>
      <c r="P802" s="583" t="str">
        <f>IFERROR(VLOOKUP(D802,'Species List'!$D$51:$E$89,2,FALSE)*J802,"")</f>
        <v/>
      </c>
      <c r="Q802" s="583" t="str">
        <f>IFERROR(VLOOKUP(D802,'Species List'!$D$95:$E$102,2,FALSE)*J802,"")</f>
        <v/>
      </c>
      <c r="R802" s="583" t="str">
        <f>IFERROR(VLOOKUP(D802,'Species List'!$I$10:$J$11,2,FALSE)*J802,"")</f>
        <v/>
      </c>
      <c r="S802" s="584" t="str">
        <f>IFERROR(VLOOKUP(D802,'Species List'!$I$16:$J$61,2,FALSE)*J802,"")</f>
        <v/>
      </c>
      <c r="T802" s="584" t="str">
        <f>IFERROR(VLOOKUP(D802,'Species List'!$I$66:$J$66,2,FALSE)*J802,"")</f>
        <v/>
      </c>
      <c r="U802" s="584" t="str">
        <f>IFERROR(VLOOKUP(D802,'Species List'!$I$71:$J$82,2,FALSE)*J802,"")</f>
        <v/>
      </c>
      <c r="V802" s="585">
        <f t="shared" si="38"/>
        <v>0</v>
      </c>
      <c r="W802" s="534"/>
      <c r="X802" s="534"/>
      <c r="Y802" s="534"/>
      <c r="Z802" s="534"/>
      <c r="AA802" s="534"/>
      <c r="AB802" s="534"/>
      <c r="AC802" s="659" t="str">
        <f>IFERROR(INDEX('3 - Land Summary'!$B$21:$B$120,(MATCH(AD802,'3 - Land Summary'!$C$21:$C$120,0))),"")</f>
        <v/>
      </c>
      <c r="AD802" s="629"/>
      <c r="AE802" s="586"/>
      <c r="AF802" s="587"/>
      <c r="AG802" s="586"/>
    </row>
    <row r="803" spans="2:33" ht="30" customHeight="1" x14ac:dyDescent="0.2">
      <c r="B803" s="668" t="str">
        <f>IFERROR(INDEX('3 - Land Summary'!$B$21:$B$120,(MATCH('4 - Species Breakdown'!$V803,'3 - Land Summary'!$C$21:$C$120,0))),"")</f>
        <v/>
      </c>
      <c r="C803" s="632"/>
      <c r="D803" s="579"/>
      <c r="E803" s="676" t="str">
        <f>IF(OR(COUNTIF('Look Up Data'!$D$149:$D$203,D803),COUNTIF('Look Up Data'!$D$149:$D$203,AE803)),"YES","NO")</f>
        <v>NO</v>
      </c>
      <c r="F803" s="580"/>
      <c r="G803" s="581"/>
      <c r="H803" s="669" t="str">
        <f>IFERROR(INDEX('3 - Land Summary'!$G$21:$G$120,(MATCH(C803,'3 - Land Summary'!$C$21:$C$120,0))),"")</f>
        <v/>
      </c>
      <c r="I803" s="669" t="str">
        <f>IFERROR(INDEX('3 - Land Summary'!$I$21:$I$120,(MATCH(C803,'3 - Land Summary'!$C$21:$C$120,0))),"")</f>
        <v/>
      </c>
      <c r="J803" s="669" t="str">
        <f t="shared" si="37"/>
        <v/>
      </c>
      <c r="K803" s="670" t="str">
        <f t="shared" si="39"/>
        <v/>
      </c>
      <c r="L803" s="579"/>
      <c r="M803" s="579"/>
      <c r="N803" s="632"/>
      <c r="O803" s="582" t="str">
        <f>IFERROR(VLOOKUP(D803,'Species List'!$D$10:$E$46,2,FALSE)*J803,"")</f>
        <v/>
      </c>
      <c r="P803" s="583" t="str">
        <f>IFERROR(VLOOKUP(D803,'Species List'!$D$51:$E$89,2,FALSE)*J803,"")</f>
        <v/>
      </c>
      <c r="Q803" s="583" t="str">
        <f>IFERROR(VLOOKUP(D803,'Species List'!$D$95:$E$102,2,FALSE)*J803,"")</f>
        <v/>
      </c>
      <c r="R803" s="583" t="str">
        <f>IFERROR(VLOOKUP(D803,'Species List'!$I$10:$J$11,2,FALSE)*J803,"")</f>
        <v/>
      </c>
      <c r="S803" s="584" t="str">
        <f>IFERROR(VLOOKUP(D803,'Species List'!$I$16:$J$61,2,FALSE)*J803,"")</f>
        <v/>
      </c>
      <c r="T803" s="584" t="str">
        <f>IFERROR(VLOOKUP(D803,'Species List'!$I$66:$J$66,2,FALSE)*J803,"")</f>
        <v/>
      </c>
      <c r="U803" s="584" t="str">
        <f>IFERROR(VLOOKUP(D803,'Species List'!$I$71:$J$82,2,FALSE)*J803,"")</f>
        <v/>
      </c>
      <c r="V803" s="585">
        <f t="shared" si="38"/>
        <v>0</v>
      </c>
      <c r="W803" s="534"/>
      <c r="X803" s="534"/>
      <c r="Y803" s="534"/>
      <c r="Z803" s="534"/>
      <c r="AA803" s="534"/>
      <c r="AB803" s="534"/>
      <c r="AC803" s="659" t="str">
        <f>IFERROR(INDEX('3 - Land Summary'!$B$21:$B$120,(MATCH(AD803,'3 - Land Summary'!$C$21:$C$120,0))),"")</f>
        <v/>
      </c>
      <c r="AD803" s="629"/>
      <c r="AE803" s="586"/>
      <c r="AF803" s="587"/>
      <c r="AG803" s="586"/>
    </row>
    <row r="804" spans="2:33" ht="30" customHeight="1" x14ac:dyDescent="0.2">
      <c r="B804" s="668" t="str">
        <f>IFERROR(INDEX('3 - Land Summary'!$B$21:$B$120,(MATCH('4 - Species Breakdown'!$V804,'3 - Land Summary'!$C$21:$C$120,0))),"")</f>
        <v/>
      </c>
      <c r="C804" s="632"/>
      <c r="D804" s="579"/>
      <c r="E804" s="676" t="str">
        <f>IF(OR(COUNTIF('Look Up Data'!$D$149:$D$203,D804),COUNTIF('Look Up Data'!$D$149:$D$203,AE804)),"YES","NO")</f>
        <v>NO</v>
      </c>
      <c r="F804" s="580"/>
      <c r="G804" s="581"/>
      <c r="H804" s="669" t="str">
        <f>IFERROR(INDEX('3 - Land Summary'!$G$21:$G$120,(MATCH(C804,'3 - Land Summary'!$C$21:$C$120,0))),"")</f>
        <v/>
      </c>
      <c r="I804" s="669" t="str">
        <f>IFERROR(INDEX('3 - Land Summary'!$I$21:$I$120,(MATCH(C804,'3 - Land Summary'!$C$21:$C$120,0))),"")</f>
        <v/>
      </c>
      <c r="J804" s="669" t="str">
        <f t="shared" si="37"/>
        <v/>
      </c>
      <c r="K804" s="670" t="str">
        <f t="shared" si="39"/>
        <v/>
      </c>
      <c r="L804" s="579"/>
      <c r="M804" s="579"/>
      <c r="N804" s="632"/>
      <c r="O804" s="582" t="str">
        <f>IFERROR(VLOOKUP(D804,'Species List'!$D$10:$E$46,2,FALSE)*J804,"")</f>
        <v/>
      </c>
      <c r="P804" s="583" t="str">
        <f>IFERROR(VLOOKUP(D804,'Species List'!$D$51:$E$89,2,FALSE)*J804,"")</f>
        <v/>
      </c>
      <c r="Q804" s="583" t="str">
        <f>IFERROR(VLOOKUP(D804,'Species List'!$D$95:$E$102,2,FALSE)*J804,"")</f>
        <v/>
      </c>
      <c r="R804" s="583" t="str">
        <f>IFERROR(VLOOKUP(D804,'Species List'!$I$10:$J$11,2,FALSE)*J804,"")</f>
        <v/>
      </c>
      <c r="S804" s="584" t="str">
        <f>IFERROR(VLOOKUP(D804,'Species List'!$I$16:$J$61,2,FALSE)*J804,"")</f>
        <v/>
      </c>
      <c r="T804" s="584" t="str">
        <f>IFERROR(VLOOKUP(D804,'Species List'!$I$66:$J$66,2,FALSE)*J804,"")</f>
        <v/>
      </c>
      <c r="U804" s="584" t="str">
        <f>IFERROR(VLOOKUP(D804,'Species List'!$I$71:$J$82,2,FALSE)*J804,"")</f>
        <v/>
      </c>
      <c r="V804" s="585">
        <f t="shared" si="38"/>
        <v>0</v>
      </c>
      <c r="W804" s="534"/>
      <c r="X804" s="534"/>
      <c r="Y804" s="534"/>
      <c r="Z804" s="534"/>
      <c r="AA804" s="534"/>
      <c r="AB804" s="534"/>
      <c r="AC804" s="659" t="str">
        <f>IFERROR(INDEX('3 - Land Summary'!$B$21:$B$120,(MATCH(AD804,'3 - Land Summary'!$C$21:$C$120,0))),"")</f>
        <v/>
      </c>
      <c r="AD804" s="629"/>
      <c r="AE804" s="586"/>
      <c r="AF804" s="587"/>
      <c r="AG804" s="586"/>
    </row>
    <row r="805" spans="2:33" ht="30" customHeight="1" x14ac:dyDescent="0.2">
      <c r="B805" s="668" t="str">
        <f>IFERROR(INDEX('3 - Land Summary'!$B$21:$B$120,(MATCH('4 - Species Breakdown'!$V805,'3 - Land Summary'!$C$21:$C$120,0))),"")</f>
        <v/>
      </c>
      <c r="C805" s="632"/>
      <c r="D805" s="579"/>
      <c r="E805" s="676" t="str">
        <f>IF(OR(COUNTIF('Look Up Data'!$D$149:$D$203,D805),COUNTIF('Look Up Data'!$D$149:$D$203,AE805)),"YES","NO")</f>
        <v>NO</v>
      </c>
      <c r="F805" s="580"/>
      <c r="G805" s="581"/>
      <c r="H805" s="669" t="str">
        <f>IFERROR(INDEX('3 - Land Summary'!$G$21:$G$120,(MATCH(C805,'3 - Land Summary'!$C$21:$C$120,0))),"")</f>
        <v/>
      </c>
      <c r="I805" s="669" t="str">
        <f>IFERROR(INDEX('3 - Land Summary'!$I$21:$I$120,(MATCH(C805,'3 - Land Summary'!$C$21:$C$120,0))),"")</f>
        <v/>
      </c>
      <c r="J805" s="669" t="str">
        <f t="shared" si="37"/>
        <v/>
      </c>
      <c r="K805" s="670" t="str">
        <f t="shared" si="39"/>
        <v/>
      </c>
      <c r="L805" s="579"/>
      <c r="M805" s="579"/>
      <c r="N805" s="632"/>
      <c r="O805" s="582" t="str">
        <f>IFERROR(VLOOKUP(D805,'Species List'!$D$10:$E$46,2,FALSE)*J805,"")</f>
        <v/>
      </c>
      <c r="P805" s="583" t="str">
        <f>IFERROR(VLOOKUP(D805,'Species List'!$D$51:$E$89,2,FALSE)*J805,"")</f>
        <v/>
      </c>
      <c r="Q805" s="583" t="str">
        <f>IFERROR(VLOOKUP(D805,'Species List'!$D$95:$E$102,2,FALSE)*J805,"")</f>
        <v/>
      </c>
      <c r="R805" s="583" t="str">
        <f>IFERROR(VLOOKUP(D805,'Species List'!$I$10:$J$11,2,FALSE)*J805,"")</f>
        <v/>
      </c>
      <c r="S805" s="584" t="str">
        <f>IFERROR(VLOOKUP(D805,'Species List'!$I$16:$J$61,2,FALSE)*J805,"")</f>
        <v/>
      </c>
      <c r="T805" s="584" t="str">
        <f>IFERROR(VLOOKUP(D805,'Species List'!$I$66:$J$66,2,FALSE)*J805,"")</f>
        <v/>
      </c>
      <c r="U805" s="584" t="str">
        <f>IFERROR(VLOOKUP(D805,'Species List'!$I$71:$J$82,2,FALSE)*J805,"")</f>
        <v/>
      </c>
      <c r="V805" s="585">
        <f t="shared" si="38"/>
        <v>0</v>
      </c>
      <c r="W805" s="534"/>
      <c r="X805" s="534"/>
      <c r="Y805" s="534"/>
      <c r="Z805" s="534"/>
      <c r="AA805" s="534"/>
      <c r="AB805" s="534"/>
      <c r="AC805" s="659" t="str">
        <f>IFERROR(INDEX('3 - Land Summary'!$B$21:$B$120,(MATCH(AD805,'3 - Land Summary'!$C$21:$C$120,0))),"")</f>
        <v/>
      </c>
      <c r="AD805" s="629"/>
      <c r="AE805" s="586"/>
      <c r="AF805" s="587"/>
      <c r="AG805" s="586"/>
    </row>
    <row r="806" spans="2:33" ht="30" customHeight="1" x14ac:dyDescent="0.2">
      <c r="B806" s="668" t="str">
        <f>IFERROR(INDEX('3 - Land Summary'!$B$21:$B$120,(MATCH('4 - Species Breakdown'!$V806,'3 - Land Summary'!$C$21:$C$120,0))),"")</f>
        <v/>
      </c>
      <c r="C806" s="632"/>
      <c r="D806" s="579"/>
      <c r="E806" s="676" t="str">
        <f>IF(OR(COUNTIF('Look Up Data'!$D$149:$D$203,D806),COUNTIF('Look Up Data'!$D$149:$D$203,AE806)),"YES","NO")</f>
        <v>NO</v>
      </c>
      <c r="F806" s="580"/>
      <c r="G806" s="581"/>
      <c r="H806" s="669" t="str">
        <f>IFERROR(INDEX('3 - Land Summary'!$G$21:$G$120,(MATCH(C806,'3 - Land Summary'!$C$21:$C$120,0))),"")</f>
        <v/>
      </c>
      <c r="I806" s="669" t="str">
        <f>IFERROR(INDEX('3 - Land Summary'!$I$21:$I$120,(MATCH(C806,'3 - Land Summary'!$C$21:$C$120,0))),"")</f>
        <v/>
      </c>
      <c r="J806" s="669" t="str">
        <f t="shared" si="37"/>
        <v/>
      </c>
      <c r="K806" s="670" t="str">
        <f t="shared" si="39"/>
        <v/>
      </c>
      <c r="L806" s="579"/>
      <c r="M806" s="579"/>
      <c r="N806" s="632"/>
      <c r="O806" s="582" t="str">
        <f>IFERROR(VLOOKUP(D806,'Species List'!$D$10:$E$46,2,FALSE)*J806,"")</f>
        <v/>
      </c>
      <c r="P806" s="583" t="str">
        <f>IFERROR(VLOOKUP(D806,'Species List'!$D$51:$E$89,2,FALSE)*J806,"")</f>
        <v/>
      </c>
      <c r="Q806" s="583" t="str">
        <f>IFERROR(VLOOKUP(D806,'Species List'!$D$95:$E$102,2,FALSE)*J806,"")</f>
        <v/>
      </c>
      <c r="R806" s="583" t="str">
        <f>IFERROR(VLOOKUP(D806,'Species List'!$I$10:$J$11,2,FALSE)*J806,"")</f>
        <v/>
      </c>
      <c r="S806" s="584" t="str">
        <f>IFERROR(VLOOKUP(D806,'Species List'!$I$16:$J$61,2,FALSE)*J806,"")</f>
        <v/>
      </c>
      <c r="T806" s="584" t="str">
        <f>IFERROR(VLOOKUP(D806,'Species List'!$I$66:$J$66,2,FALSE)*J806,"")</f>
        <v/>
      </c>
      <c r="U806" s="584" t="str">
        <f>IFERROR(VLOOKUP(D806,'Species List'!$I$71:$J$82,2,FALSE)*J806,"")</f>
        <v/>
      </c>
      <c r="V806" s="585">
        <f t="shared" si="38"/>
        <v>0</v>
      </c>
      <c r="W806" s="534"/>
      <c r="X806" s="534"/>
      <c r="Y806" s="534"/>
      <c r="Z806" s="534"/>
      <c r="AA806" s="534"/>
      <c r="AB806" s="534"/>
      <c r="AC806" s="659" t="str">
        <f>IFERROR(INDEX('3 - Land Summary'!$B$21:$B$120,(MATCH(AD806,'3 - Land Summary'!$C$21:$C$120,0))),"")</f>
        <v/>
      </c>
      <c r="AD806" s="629"/>
      <c r="AE806" s="586"/>
      <c r="AF806" s="587"/>
      <c r="AG806" s="586"/>
    </row>
    <row r="807" spans="2:33" ht="30" customHeight="1" x14ac:dyDescent="0.2">
      <c r="B807" s="668" t="str">
        <f>IFERROR(INDEX('3 - Land Summary'!$B$21:$B$120,(MATCH('4 - Species Breakdown'!$V807,'3 - Land Summary'!$C$21:$C$120,0))),"")</f>
        <v/>
      </c>
      <c r="C807" s="632"/>
      <c r="D807" s="579"/>
      <c r="E807" s="676" t="str">
        <f>IF(OR(COUNTIF('Look Up Data'!$D$149:$D$203,D807),COUNTIF('Look Up Data'!$D$149:$D$203,AE807)),"YES","NO")</f>
        <v>NO</v>
      </c>
      <c r="F807" s="580"/>
      <c r="G807" s="581"/>
      <c r="H807" s="669" t="str">
        <f>IFERROR(INDEX('3 - Land Summary'!$G$21:$G$120,(MATCH(C807,'3 - Land Summary'!$C$21:$C$120,0))),"")</f>
        <v/>
      </c>
      <c r="I807" s="669" t="str">
        <f>IFERROR(INDEX('3 - Land Summary'!$I$21:$I$120,(MATCH(C807,'3 - Land Summary'!$C$21:$C$120,0))),"")</f>
        <v/>
      </c>
      <c r="J807" s="669" t="str">
        <f t="shared" si="37"/>
        <v/>
      </c>
      <c r="K807" s="670" t="str">
        <f t="shared" si="39"/>
        <v/>
      </c>
      <c r="L807" s="579"/>
      <c r="M807" s="579"/>
      <c r="N807" s="632"/>
      <c r="O807" s="582" t="str">
        <f>IFERROR(VLOOKUP(D807,'Species List'!$D$10:$E$46,2,FALSE)*J807,"")</f>
        <v/>
      </c>
      <c r="P807" s="583" t="str">
        <f>IFERROR(VLOOKUP(D807,'Species List'!$D$51:$E$89,2,FALSE)*J807,"")</f>
        <v/>
      </c>
      <c r="Q807" s="583" t="str">
        <f>IFERROR(VLOOKUP(D807,'Species List'!$D$95:$E$102,2,FALSE)*J807,"")</f>
        <v/>
      </c>
      <c r="R807" s="583" t="str">
        <f>IFERROR(VLOOKUP(D807,'Species List'!$I$10:$J$11,2,FALSE)*J807,"")</f>
        <v/>
      </c>
      <c r="S807" s="584" t="str">
        <f>IFERROR(VLOOKUP(D807,'Species List'!$I$16:$J$61,2,FALSE)*J807,"")</f>
        <v/>
      </c>
      <c r="T807" s="584" t="str">
        <f>IFERROR(VLOOKUP(D807,'Species List'!$I$66:$J$66,2,FALSE)*J807,"")</f>
        <v/>
      </c>
      <c r="U807" s="584" t="str">
        <f>IFERROR(VLOOKUP(D807,'Species List'!$I$71:$J$82,2,FALSE)*J807,"")</f>
        <v/>
      </c>
      <c r="V807" s="585">
        <f t="shared" si="38"/>
        <v>0</v>
      </c>
      <c r="W807" s="534"/>
      <c r="X807" s="534"/>
      <c r="Y807" s="534"/>
      <c r="Z807" s="534"/>
      <c r="AA807" s="534"/>
      <c r="AB807" s="534"/>
      <c r="AC807" s="659" t="str">
        <f>IFERROR(INDEX('3 - Land Summary'!$B$21:$B$120,(MATCH(AD807,'3 - Land Summary'!$C$21:$C$120,0))),"")</f>
        <v/>
      </c>
      <c r="AD807" s="629"/>
      <c r="AE807" s="586"/>
      <c r="AF807" s="587"/>
      <c r="AG807" s="586"/>
    </row>
    <row r="808" spans="2:33" ht="30" customHeight="1" x14ac:dyDescent="0.2">
      <c r="B808" s="668" t="str">
        <f>IFERROR(INDEX('3 - Land Summary'!$B$21:$B$120,(MATCH('4 - Species Breakdown'!$V808,'3 - Land Summary'!$C$21:$C$120,0))),"")</f>
        <v/>
      </c>
      <c r="C808" s="632"/>
      <c r="D808" s="579"/>
      <c r="E808" s="676" t="str">
        <f>IF(OR(COUNTIF('Look Up Data'!$D$149:$D$203,D808),COUNTIF('Look Up Data'!$D$149:$D$203,AE808)),"YES","NO")</f>
        <v>NO</v>
      </c>
      <c r="F808" s="580"/>
      <c r="G808" s="581"/>
      <c r="H808" s="669" t="str">
        <f>IFERROR(INDEX('3 - Land Summary'!$G$21:$G$120,(MATCH(C808,'3 - Land Summary'!$C$21:$C$120,0))),"")</f>
        <v/>
      </c>
      <c r="I808" s="669" t="str">
        <f>IFERROR(INDEX('3 - Land Summary'!$I$21:$I$120,(MATCH(C808,'3 - Land Summary'!$C$21:$C$120,0))),"")</f>
        <v/>
      </c>
      <c r="J808" s="669" t="str">
        <f t="shared" si="37"/>
        <v/>
      </c>
      <c r="K808" s="670" t="str">
        <f t="shared" si="39"/>
        <v/>
      </c>
      <c r="L808" s="579"/>
      <c r="M808" s="579"/>
      <c r="N808" s="632"/>
      <c r="O808" s="582" t="str">
        <f>IFERROR(VLOOKUP(D808,'Species List'!$D$10:$E$46,2,FALSE)*J808,"")</f>
        <v/>
      </c>
      <c r="P808" s="583" t="str">
        <f>IFERROR(VLOOKUP(D808,'Species List'!$D$51:$E$89,2,FALSE)*J808,"")</f>
        <v/>
      </c>
      <c r="Q808" s="583" t="str">
        <f>IFERROR(VLOOKUP(D808,'Species List'!$D$95:$E$102,2,FALSE)*J808,"")</f>
        <v/>
      </c>
      <c r="R808" s="583" t="str">
        <f>IFERROR(VLOOKUP(D808,'Species List'!$I$10:$J$11,2,FALSE)*J808,"")</f>
        <v/>
      </c>
      <c r="S808" s="584" t="str">
        <f>IFERROR(VLOOKUP(D808,'Species List'!$I$16:$J$61,2,FALSE)*J808,"")</f>
        <v/>
      </c>
      <c r="T808" s="584" t="str">
        <f>IFERROR(VLOOKUP(D808,'Species List'!$I$66:$J$66,2,FALSE)*J808,"")</f>
        <v/>
      </c>
      <c r="U808" s="584" t="str">
        <f>IFERROR(VLOOKUP(D808,'Species List'!$I$71:$J$82,2,FALSE)*J808,"")</f>
        <v/>
      </c>
      <c r="V808" s="585">
        <f t="shared" si="38"/>
        <v>0</v>
      </c>
      <c r="W808" s="534"/>
      <c r="X808" s="534"/>
      <c r="Y808" s="534"/>
      <c r="Z808" s="534"/>
      <c r="AA808" s="534"/>
      <c r="AB808" s="534"/>
      <c r="AC808" s="659" t="str">
        <f>IFERROR(INDEX('3 - Land Summary'!$B$21:$B$120,(MATCH(AD808,'3 - Land Summary'!$C$21:$C$120,0))),"")</f>
        <v/>
      </c>
      <c r="AD808" s="629"/>
      <c r="AE808" s="586"/>
      <c r="AF808" s="587"/>
      <c r="AG808" s="586"/>
    </row>
    <row r="809" spans="2:33" ht="30" customHeight="1" x14ac:dyDescent="0.2">
      <c r="B809" s="668" t="str">
        <f>IFERROR(INDEX('3 - Land Summary'!$B$21:$B$120,(MATCH('4 - Species Breakdown'!$V809,'3 - Land Summary'!$C$21:$C$120,0))),"")</f>
        <v/>
      </c>
      <c r="C809" s="632"/>
      <c r="D809" s="579"/>
      <c r="E809" s="676" t="str">
        <f>IF(OR(COUNTIF('Look Up Data'!$D$149:$D$203,D809),COUNTIF('Look Up Data'!$D$149:$D$203,AE809)),"YES","NO")</f>
        <v>NO</v>
      </c>
      <c r="F809" s="580"/>
      <c r="G809" s="581"/>
      <c r="H809" s="669" t="str">
        <f>IFERROR(INDEX('3 - Land Summary'!$G$21:$G$120,(MATCH(C809,'3 - Land Summary'!$C$21:$C$120,0))),"")</f>
        <v/>
      </c>
      <c r="I809" s="669" t="str">
        <f>IFERROR(INDEX('3 - Land Summary'!$I$21:$I$120,(MATCH(C809,'3 - Land Summary'!$C$21:$C$120,0))),"")</f>
        <v/>
      </c>
      <c r="J809" s="669" t="str">
        <f t="shared" si="37"/>
        <v/>
      </c>
      <c r="K809" s="670" t="str">
        <f t="shared" si="39"/>
        <v/>
      </c>
      <c r="L809" s="579"/>
      <c r="M809" s="579"/>
      <c r="N809" s="632"/>
      <c r="O809" s="582" t="str">
        <f>IFERROR(VLOOKUP(D809,'Species List'!$D$10:$E$46,2,FALSE)*J809,"")</f>
        <v/>
      </c>
      <c r="P809" s="583" t="str">
        <f>IFERROR(VLOOKUP(D809,'Species List'!$D$51:$E$89,2,FALSE)*J809,"")</f>
        <v/>
      </c>
      <c r="Q809" s="583" t="str">
        <f>IFERROR(VLOOKUP(D809,'Species List'!$D$95:$E$102,2,FALSE)*J809,"")</f>
        <v/>
      </c>
      <c r="R809" s="583" t="str">
        <f>IFERROR(VLOOKUP(D809,'Species List'!$I$10:$J$11,2,FALSE)*J809,"")</f>
        <v/>
      </c>
      <c r="S809" s="584" t="str">
        <f>IFERROR(VLOOKUP(D809,'Species List'!$I$16:$J$61,2,FALSE)*J809,"")</f>
        <v/>
      </c>
      <c r="T809" s="584" t="str">
        <f>IFERROR(VLOOKUP(D809,'Species List'!$I$66:$J$66,2,FALSE)*J809,"")</f>
        <v/>
      </c>
      <c r="U809" s="584" t="str">
        <f>IFERROR(VLOOKUP(D809,'Species List'!$I$71:$J$82,2,FALSE)*J809,"")</f>
        <v/>
      </c>
      <c r="V809" s="585">
        <f t="shared" si="38"/>
        <v>0</v>
      </c>
      <c r="W809" s="534"/>
      <c r="X809" s="534"/>
      <c r="Y809" s="534"/>
      <c r="Z809" s="534"/>
      <c r="AA809" s="534"/>
      <c r="AB809" s="534"/>
      <c r="AC809" s="659" t="str">
        <f>IFERROR(INDEX('3 - Land Summary'!$B$21:$B$120,(MATCH(AD809,'3 - Land Summary'!$C$21:$C$120,0))),"")</f>
        <v/>
      </c>
      <c r="AD809" s="629"/>
      <c r="AE809" s="586"/>
      <c r="AF809" s="587"/>
      <c r="AG809" s="586"/>
    </row>
    <row r="810" spans="2:33" ht="30" customHeight="1" x14ac:dyDescent="0.2">
      <c r="B810" s="668" t="str">
        <f>IFERROR(INDEX('3 - Land Summary'!$B$21:$B$120,(MATCH('4 - Species Breakdown'!$V810,'3 - Land Summary'!$C$21:$C$120,0))),"")</f>
        <v/>
      </c>
      <c r="C810" s="632"/>
      <c r="D810" s="579"/>
      <c r="E810" s="676" t="str">
        <f>IF(OR(COUNTIF('Look Up Data'!$D$149:$D$203,D810),COUNTIF('Look Up Data'!$D$149:$D$203,AE810)),"YES","NO")</f>
        <v>NO</v>
      </c>
      <c r="F810" s="580"/>
      <c r="G810" s="581"/>
      <c r="H810" s="669" t="str">
        <f>IFERROR(INDEX('3 - Land Summary'!$G$21:$G$120,(MATCH(C810,'3 - Land Summary'!$C$21:$C$120,0))),"")</f>
        <v/>
      </c>
      <c r="I810" s="669" t="str">
        <f>IFERROR(INDEX('3 - Land Summary'!$I$21:$I$120,(MATCH(C810,'3 - Land Summary'!$C$21:$C$120,0))),"")</f>
        <v/>
      </c>
      <c r="J810" s="669" t="str">
        <f t="shared" si="37"/>
        <v/>
      </c>
      <c r="K810" s="670" t="str">
        <f t="shared" si="39"/>
        <v/>
      </c>
      <c r="L810" s="579"/>
      <c r="M810" s="579"/>
      <c r="N810" s="632"/>
      <c r="O810" s="582" t="str">
        <f>IFERROR(VLOOKUP(D810,'Species List'!$D$10:$E$46,2,FALSE)*J810,"")</f>
        <v/>
      </c>
      <c r="P810" s="583" t="str">
        <f>IFERROR(VLOOKUP(D810,'Species List'!$D$51:$E$89,2,FALSE)*J810,"")</f>
        <v/>
      </c>
      <c r="Q810" s="583" t="str">
        <f>IFERROR(VLOOKUP(D810,'Species List'!$D$95:$E$102,2,FALSE)*J810,"")</f>
        <v/>
      </c>
      <c r="R810" s="583" t="str">
        <f>IFERROR(VLOOKUP(D810,'Species List'!$I$10:$J$11,2,FALSE)*J810,"")</f>
        <v/>
      </c>
      <c r="S810" s="584" t="str">
        <f>IFERROR(VLOOKUP(D810,'Species List'!$I$16:$J$61,2,FALSE)*J810,"")</f>
        <v/>
      </c>
      <c r="T810" s="584" t="str">
        <f>IFERROR(VLOOKUP(D810,'Species List'!$I$66:$J$66,2,FALSE)*J810,"")</f>
        <v/>
      </c>
      <c r="U810" s="584" t="str">
        <f>IFERROR(VLOOKUP(D810,'Species List'!$I$71:$J$82,2,FALSE)*J810,"")</f>
        <v/>
      </c>
      <c r="V810" s="585">
        <f t="shared" si="38"/>
        <v>0</v>
      </c>
      <c r="W810" s="534"/>
      <c r="X810" s="534"/>
      <c r="Y810" s="534"/>
      <c r="Z810" s="534"/>
      <c r="AA810" s="534"/>
      <c r="AB810" s="534"/>
      <c r="AC810" s="659" t="str">
        <f>IFERROR(INDEX('3 - Land Summary'!$B$21:$B$120,(MATCH(AD810,'3 - Land Summary'!$C$21:$C$120,0))),"")</f>
        <v/>
      </c>
      <c r="AD810" s="629"/>
      <c r="AE810" s="586"/>
      <c r="AF810" s="587"/>
      <c r="AG810" s="586"/>
    </row>
    <row r="811" spans="2:33" ht="30" customHeight="1" x14ac:dyDescent="0.2">
      <c r="B811" s="668" t="str">
        <f>IFERROR(INDEX('3 - Land Summary'!$B$21:$B$120,(MATCH('4 - Species Breakdown'!$V811,'3 - Land Summary'!$C$21:$C$120,0))),"")</f>
        <v/>
      </c>
      <c r="C811" s="632"/>
      <c r="D811" s="579"/>
      <c r="E811" s="676" t="str">
        <f>IF(OR(COUNTIF('Look Up Data'!$D$149:$D$203,D811),COUNTIF('Look Up Data'!$D$149:$D$203,AE811)),"YES","NO")</f>
        <v>NO</v>
      </c>
      <c r="F811" s="580"/>
      <c r="G811" s="581"/>
      <c r="H811" s="669" t="str">
        <f>IFERROR(INDEX('3 - Land Summary'!$G$21:$G$120,(MATCH(C811,'3 - Land Summary'!$C$21:$C$120,0))),"")</f>
        <v/>
      </c>
      <c r="I811" s="669" t="str">
        <f>IFERROR(INDEX('3 - Land Summary'!$I$21:$I$120,(MATCH(C811,'3 - Land Summary'!$C$21:$C$120,0))),"")</f>
        <v/>
      </c>
      <c r="J811" s="669" t="str">
        <f t="shared" si="37"/>
        <v/>
      </c>
      <c r="K811" s="670" t="str">
        <f t="shared" si="39"/>
        <v/>
      </c>
      <c r="L811" s="579"/>
      <c r="M811" s="579"/>
      <c r="N811" s="632"/>
      <c r="O811" s="582" t="str">
        <f>IFERROR(VLOOKUP(D811,'Species List'!$D$10:$E$46,2,FALSE)*J811,"")</f>
        <v/>
      </c>
      <c r="P811" s="583" t="str">
        <f>IFERROR(VLOOKUP(D811,'Species List'!$D$51:$E$89,2,FALSE)*J811,"")</f>
        <v/>
      </c>
      <c r="Q811" s="583" t="str">
        <f>IFERROR(VLOOKUP(D811,'Species List'!$D$95:$E$102,2,FALSE)*J811,"")</f>
        <v/>
      </c>
      <c r="R811" s="583" t="str">
        <f>IFERROR(VLOOKUP(D811,'Species List'!$I$10:$J$11,2,FALSE)*J811,"")</f>
        <v/>
      </c>
      <c r="S811" s="584" t="str">
        <f>IFERROR(VLOOKUP(D811,'Species List'!$I$16:$J$61,2,FALSE)*J811,"")</f>
        <v/>
      </c>
      <c r="T811" s="584" t="str">
        <f>IFERROR(VLOOKUP(D811,'Species List'!$I$66:$J$66,2,FALSE)*J811,"")</f>
        <v/>
      </c>
      <c r="U811" s="584" t="str">
        <f>IFERROR(VLOOKUP(D811,'Species List'!$I$71:$J$82,2,FALSE)*J811,"")</f>
        <v/>
      </c>
      <c r="V811" s="585">
        <f t="shared" si="38"/>
        <v>0</v>
      </c>
      <c r="W811" s="534"/>
      <c r="X811" s="534"/>
      <c r="Y811" s="534"/>
      <c r="Z811" s="534"/>
      <c r="AA811" s="534"/>
      <c r="AB811" s="534"/>
      <c r="AC811" s="659" t="str">
        <f>IFERROR(INDEX('3 - Land Summary'!$B$21:$B$120,(MATCH(AD811,'3 - Land Summary'!$C$21:$C$120,0))),"")</f>
        <v/>
      </c>
      <c r="AD811" s="629"/>
      <c r="AE811" s="586"/>
      <c r="AF811" s="587"/>
      <c r="AG811" s="586"/>
    </row>
    <row r="812" spans="2:33" ht="30" customHeight="1" x14ac:dyDescent="0.2">
      <c r="B812" s="668" t="str">
        <f>IFERROR(INDEX('3 - Land Summary'!$B$21:$B$120,(MATCH('4 - Species Breakdown'!$V812,'3 - Land Summary'!$C$21:$C$120,0))),"")</f>
        <v/>
      </c>
      <c r="C812" s="632"/>
      <c r="D812" s="579"/>
      <c r="E812" s="676" t="str">
        <f>IF(OR(COUNTIF('Look Up Data'!$D$149:$D$203,D812),COUNTIF('Look Up Data'!$D$149:$D$203,AE812)),"YES","NO")</f>
        <v>NO</v>
      </c>
      <c r="F812" s="580"/>
      <c r="G812" s="581"/>
      <c r="H812" s="669" t="str">
        <f>IFERROR(INDEX('3 - Land Summary'!$G$21:$G$120,(MATCH(C812,'3 - Land Summary'!$C$21:$C$120,0))),"")</f>
        <v/>
      </c>
      <c r="I812" s="669" t="str">
        <f>IFERROR(INDEX('3 - Land Summary'!$I$21:$I$120,(MATCH(C812,'3 - Land Summary'!$C$21:$C$120,0))),"")</f>
        <v/>
      </c>
      <c r="J812" s="669" t="str">
        <f t="shared" si="37"/>
        <v/>
      </c>
      <c r="K812" s="670" t="str">
        <f t="shared" si="39"/>
        <v/>
      </c>
      <c r="L812" s="579"/>
      <c r="M812" s="579"/>
      <c r="N812" s="632"/>
      <c r="O812" s="582" t="str">
        <f>IFERROR(VLOOKUP(D812,'Species List'!$D$10:$E$46,2,FALSE)*J812,"")</f>
        <v/>
      </c>
      <c r="P812" s="583" t="str">
        <f>IFERROR(VLOOKUP(D812,'Species List'!$D$51:$E$89,2,FALSE)*J812,"")</f>
        <v/>
      </c>
      <c r="Q812" s="583" t="str">
        <f>IFERROR(VLOOKUP(D812,'Species List'!$D$95:$E$102,2,FALSE)*J812,"")</f>
        <v/>
      </c>
      <c r="R812" s="583" t="str">
        <f>IFERROR(VLOOKUP(D812,'Species List'!$I$10:$J$11,2,FALSE)*J812,"")</f>
        <v/>
      </c>
      <c r="S812" s="584" t="str">
        <f>IFERROR(VLOOKUP(D812,'Species List'!$I$16:$J$61,2,FALSE)*J812,"")</f>
        <v/>
      </c>
      <c r="T812" s="584" t="str">
        <f>IFERROR(VLOOKUP(D812,'Species List'!$I$66:$J$66,2,FALSE)*J812,"")</f>
        <v/>
      </c>
      <c r="U812" s="584" t="str">
        <f>IFERROR(VLOOKUP(D812,'Species List'!$I$71:$J$82,2,FALSE)*J812,"")</f>
        <v/>
      </c>
      <c r="V812" s="585">
        <f t="shared" si="38"/>
        <v>0</v>
      </c>
      <c r="W812" s="534"/>
      <c r="X812" s="534"/>
      <c r="Y812" s="534"/>
      <c r="Z812" s="534"/>
      <c r="AA812" s="534"/>
      <c r="AB812" s="534"/>
      <c r="AC812" s="659" t="str">
        <f>IFERROR(INDEX('3 - Land Summary'!$B$21:$B$120,(MATCH(AD812,'3 - Land Summary'!$C$21:$C$120,0))),"")</f>
        <v/>
      </c>
      <c r="AD812" s="629"/>
      <c r="AE812" s="586"/>
      <c r="AF812" s="587"/>
      <c r="AG812" s="586"/>
    </row>
    <row r="813" spans="2:33" ht="30" customHeight="1" x14ac:dyDescent="0.2">
      <c r="B813" s="668" t="str">
        <f>IFERROR(INDEX('3 - Land Summary'!$B$21:$B$120,(MATCH('4 - Species Breakdown'!$V813,'3 - Land Summary'!$C$21:$C$120,0))),"")</f>
        <v/>
      </c>
      <c r="C813" s="632"/>
      <c r="D813" s="579"/>
      <c r="E813" s="676" t="str">
        <f>IF(OR(COUNTIF('Look Up Data'!$D$149:$D$203,D813),COUNTIF('Look Up Data'!$D$149:$D$203,AE813)),"YES","NO")</f>
        <v>NO</v>
      </c>
      <c r="F813" s="580"/>
      <c r="G813" s="581"/>
      <c r="H813" s="669" t="str">
        <f>IFERROR(INDEX('3 - Land Summary'!$G$21:$G$120,(MATCH(C813,'3 - Land Summary'!$C$21:$C$120,0))),"")</f>
        <v/>
      </c>
      <c r="I813" s="669" t="str">
        <f>IFERROR(INDEX('3 - Land Summary'!$I$21:$I$120,(MATCH(C813,'3 - Land Summary'!$C$21:$C$120,0))),"")</f>
        <v/>
      </c>
      <c r="J813" s="669" t="str">
        <f t="shared" si="37"/>
        <v/>
      </c>
      <c r="K813" s="670" t="str">
        <f t="shared" si="39"/>
        <v/>
      </c>
      <c r="L813" s="579"/>
      <c r="M813" s="579"/>
      <c r="N813" s="632"/>
      <c r="O813" s="582" t="str">
        <f>IFERROR(VLOOKUP(D813,'Species List'!$D$10:$E$46,2,FALSE)*J813,"")</f>
        <v/>
      </c>
      <c r="P813" s="583" t="str">
        <f>IFERROR(VLOOKUP(D813,'Species List'!$D$51:$E$89,2,FALSE)*J813,"")</f>
        <v/>
      </c>
      <c r="Q813" s="583" t="str">
        <f>IFERROR(VLOOKUP(D813,'Species List'!$D$95:$E$102,2,FALSE)*J813,"")</f>
        <v/>
      </c>
      <c r="R813" s="583" t="str">
        <f>IFERROR(VLOOKUP(D813,'Species List'!$I$10:$J$11,2,FALSE)*J813,"")</f>
        <v/>
      </c>
      <c r="S813" s="584" t="str">
        <f>IFERROR(VLOOKUP(D813,'Species List'!$I$16:$J$61,2,FALSE)*J813,"")</f>
        <v/>
      </c>
      <c r="T813" s="584" t="str">
        <f>IFERROR(VLOOKUP(D813,'Species List'!$I$66:$J$66,2,FALSE)*J813,"")</f>
        <v/>
      </c>
      <c r="U813" s="584" t="str">
        <f>IFERROR(VLOOKUP(D813,'Species List'!$I$71:$J$82,2,FALSE)*J813,"")</f>
        <v/>
      </c>
      <c r="V813" s="585">
        <f t="shared" si="38"/>
        <v>0</v>
      </c>
      <c r="W813" s="534"/>
      <c r="X813" s="534"/>
      <c r="Y813" s="534"/>
      <c r="Z813" s="534"/>
      <c r="AA813" s="534"/>
      <c r="AB813" s="534"/>
      <c r="AC813" s="659" t="str">
        <f>IFERROR(INDEX('3 - Land Summary'!$B$21:$B$120,(MATCH(AD813,'3 - Land Summary'!$C$21:$C$120,0))),"")</f>
        <v/>
      </c>
      <c r="AD813" s="629"/>
      <c r="AE813" s="586"/>
      <c r="AF813" s="587"/>
      <c r="AG813" s="586"/>
    </row>
    <row r="814" spans="2:33" ht="30" customHeight="1" x14ac:dyDescent="0.2">
      <c r="B814" s="668" t="str">
        <f>IFERROR(INDEX('3 - Land Summary'!$B$21:$B$120,(MATCH('4 - Species Breakdown'!$V814,'3 - Land Summary'!$C$21:$C$120,0))),"")</f>
        <v/>
      </c>
      <c r="C814" s="632"/>
      <c r="D814" s="579"/>
      <c r="E814" s="676" t="str">
        <f>IF(OR(COUNTIF('Look Up Data'!$D$149:$D$203,D814),COUNTIF('Look Up Data'!$D$149:$D$203,AE814)),"YES","NO")</f>
        <v>NO</v>
      </c>
      <c r="F814" s="580"/>
      <c r="G814" s="581"/>
      <c r="H814" s="669" t="str">
        <f>IFERROR(INDEX('3 - Land Summary'!$G$21:$G$120,(MATCH(C814,'3 - Land Summary'!$C$21:$C$120,0))),"")</f>
        <v/>
      </c>
      <c r="I814" s="669" t="str">
        <f>IFERROR(INDEX('3 - Land Summary'!$I$21:$I$120,(MATCH(C814,'3 - Land Summary'!$C$21:$C$120,0))),"")</f>
        <v/>
      </c>
      <c r="J814" s="669" t="str">
        <f t="shared" si="37"/>
        <v/>
      </c>
      <c r="K814" s="670" t="str">
        <f t="shared" si="39"/>
        <v/>
      </c>
      <c r="L814" s="579"/>
      <c r="M814" s="579"/>
      <c r="N814" s="632"/>
      <c r="O814" s="582" t="str">
        <f>IFERROR(VLOOKUP(D814,'Species List'!$D$10:$E$46,2,FALSE)*J814,"")</f>
        <v/>
      </c>
      <c r="P814" s="583" t="str">
        <f>IFERROR(VLOOKUP(D814,'Species List'!$D$51:$E$89,2,FALSE)*J814,"")</f>
        <v/>
      </c>
      <c r="Q814" s="583" t="str">
        <f>IFERROR(VLOOKUP(D814,'Species List'!$D$95:$E$102,2,FALSE)*J814,"")</f>
        <v/>
      </c>
      <c r="R814" s="583" t="str">
        <f>IFERROR(VLOOKUP(D814,'Species List'!$I$10:$J$11,2,FALSE)*J814,"")</f>
        <v/>
      </c>
      <c r="S814" s="584" t="str">
        <f>IFERROR(VLOOKUP(D814,'Species List'!$I$16:$J$61,2,FALSE)*J814,"")</f>
        <v/>
      </c>
      <c r="T814" s="584" t="str">
        <f>IFERROR(VLOOKUP(D814,'Species List'!$I$66:$J$66,2,FALSE)*J814,"")</f>
        <v/>
      </c>
      <c r="U814" s="584" t="str">
        <f>IFERROR(VLOOKUP(D814,'Species List'!$I$71:$J$82,2,FALSE)*J814,"")</f>
        <v/>
      </c>
      <c r="V814" s="585">
        <f t="shared" si="38"/>
        <v>0</v>
      </c>
      <c r="W814" s="534"/>
      <c r="X814" s="534"/>
      <c r="Y814" s="534"/>
      <c r="Z814" s="534"/>
      <c r="AA814" s="534"/>
      <c r="AB814" s="534"/>
      <c r="AC814" s="659" t="str">
        <f>IFERROR(INDEX('3 - Land Summary'!$B$21:$B$120,(MATCH(AD814,'3 - Land Summary'!$C$21:$C$120,0))),"")</f>
        <v/>
      </c>
      <c r="AD814" s="629"/>
      <c r="AE814" s="586"/>
      <c r="AF814" s="587"/>
      <c r="AG814" s="586"/>
    </row>
    <row r="815" spans="2:33" ht="30" customHeight="1" x14ac:dyDescent="0.2">
      <c r="B815" s="668" t="str">
        <f>IFERROR(INDEX('3 - Land Summary'!$B$21:$B$120,(MATCH('4 - Species Breakdown'!$V815,'3 - Land Summary'!$C$21:$C$120,0))),"")</f>
        <v/>
      </c>
      <c r="C815" s="632"/>
      <c r="D815" s="579"/>
      <c r="E815" s="676" t="str">
        <f>IF(OR(COUNTIF('Look Up Data'!$D$149:$D$203,D815),COUNTIF('Look Up Data'!$D$149:$D$203,AE815)),"YES","NO")</f>
        <v>NO</v>
      </c>
      <c r="F815" s="580"/>
      <c r="G815" s="581"/>
      <c r="H815" s="669" t="str">
        <f>IFERROR(INDEX('3 - Land Summary'!$G$21:$G$120,(MATCH(C815,'3 - Land Summary'!$C$21:$C$120,0))),"")</f>
        <v/>
      </c>
      <c r="I815" s="669" t="str">
        <f>IFERROR(INDEX('3 - Land Summary'!$I$21:$I$120,(MATCH(C815,'3 - Land Summary'!$C$21:$C$120,0))),"")</f>
        <v/>
      </c>
      <c r="J815" s="669" t="str">
        <f t="shared" si="37"/>
        <v/>
      </c>
      <c r="K815" s="670" t="str">
        <f t="shared" si="39"/>
        <v/>
      </c>
      <c r="L815" s="579"/>
      <c r="M815" s="579"/>
      <c r="N815" s="632"/>
      <c r="O815" s="582" t="str">
        <f>IFERROR(VLOOKUP(D815,'Species List'!$D$10:$E$46,2,FALSE)*J815,"")</f>
        <v/>
      </c>
      <c r="P815" s="583" t="str">
        <f>IFERROR(VLOOKUP(D815,'Species List'!$D$51:$E$89,2,FALSE)*J815,"")</f>
        <v/>
      </c>
      <c r="Q815" s="583" t="str">
        <f>IFERROR(VLOOKUP(D815,'Species List'!$D$95:$E$102,2,FALSE)*J815,"")</f>
        <v/>
      </c>
      <c r="R815" s="583" t="str">
        <f>IFERROR(VLOOKUP(D815,'Species List'!$I$10:$J$11,2,FALSE)*J815,"")</f>
        <v/>
      </c>
      <c r="S815" s="584" t="str">
        <f>IFERROR(VLOOKUP(D815,'Species List'!$I$16:$J$61,2,FALSE)*J815,"")</f>
        <v/>
      </c>
      <c r="T815" s="584" t="str">
        <f>IFERROR(VLOOKUP(D815,'Species List'!$I$66:$J$66,2,FALSE)*J815,"")</f>
        <v/>
      </c>
      <c r="U815" s="584" t="str">
        <f>IFERROR(VLOOKUP(D815,'Species List'!$I$71:$J$82,2,FALSE)*J815,"")</f>
        <v/>
      </c>
      <c r="V815" s="585">
        <f t="shared" si="38"/>
        <v>0</v>
      </c>
      <c r="W815" s="534"/>
      <c r="X815" s="534"/>
      <c r="Y815" s="534"/>
      <c r="Z815" s="534"/>
      <c r="AA815" s="534"/>
      <c r="AB815" s="534"/>
      <c r="AC815" s="659" t="str">
        <f>IFERROR(INDEX('3 - Land Summary'!$B$21:$B$120,(MATCH(AD815,'3 - Land Summary'!$C$21:$C$120,0))),"")</f>
        <v/>
      </c>
      <c r="AD815" s="629"/>
      <c r="AE815" s="586"/>
      <c r="AF815" s="587"/>
      <c r="AG815" s="586"/>
    </row>
    <row r="816" spans="2:33" ht="30" customHeight="1" x14ac:dyDescent="0.2">
      <c r="B816" s="668" t="str">
        <f>IFERROR(INDEX('3 - Land Summary'!$B$21:$B$120,(MATCH('4 - Species Breakdown'!$V816,'3 - Land Summary'!$C$21:$C$120,0))),"")</f>
        <v/>
      </c>
      <c r="C816" s="632"/>
      <c r="D816" s="579"/>
      <c r="E816" s="676" t="str">
        <f>IF(OR(COUNTIF('Look Up Data'!$D$149:$D$203,D816),COUNTIF('Look Up Data'!$D$149:$D$203,AE816)),"YES","NO")</f>
        <v>NO</v>
      </c>
      <c r="F816" s="580"/>
      <c r="G816" s="581"/>
      <c r="H816" s="669" t="str">
        <f>IFERROR(INDEX('3 - Land Summary'!$G$21:$G$120,(MATCH(C816,'3 - Land Summary'!$C$21:$C$120,0))),"")</f>
        <v/>
      </c>
      <c r="I816" s="669" t="str">
        <f>IFERROR(INDEX('3 - Land Summary'!$I$21:$I$120,(MATCH(C816,'3 - Land Summary'!$C$21:$C$120,0))),"")</f>
        <v/>
      </c>
      <c r="J816" s="669" t="str">
        <f t="shared" si="37"/>
        <v/>
      </c>
      <c r="K816" s="670" t="str">
        <f t="shared" si="39"/>
        <v/>
      </c>
      <c r="L816" s="579"/>
      <c r="M816" s="579"/>
      <c r="N816" s="632"/>
      <c r="O816" s="582" t="str">
        <f>IFERROR(VLOOKUP(D816,'Species List'!$D$10:$E$46,2,FALSE)*J816,"")</f>
        <v/>
      </c>
      <c r="P816" s="583" t="str">
        <f>IFERROR(VLOOKUP(D816,'Species List'!$D$51:$E$89,2,FALSE)*J816,"")</f>
        <v/>
      </c>
      <c r="Q816" s="583" t="str">
        <f>IFERROR(VLOOKUP(D816,'Species List'!$D$95:$E$102,2,FALSE)*J816,"")</f>
        <v/>
      </c>
      <c r="R816" s="583" t="str">
        <f>IFERROR(VLOOKUP(D816,'Species List'!$I$10:$J$11,2,FALSE)*J816,"")</f>
        <v/>
      </c>
      <c r="S816" s="584" t="str">
        <f>IFERROR(VLOOKUP(D816,'Species List'!$I$16:$J$61,2,FALSE)*J816,"")</f>
        <v/>
      </c>
      <c r="T816" s="584" t="str">
        <f>IFERROR(VLOOKUP(D816,'Species List'!$I$66:$J$66,2,FALSE)*J816,"")</f>
        <v/>
      </c>
      <c r="U816" s="584" t="str">
        <f>IFERROR(VLOOKUP(D816,'Species List'!$I$71:$J$82,2,FALSE)*J816,"")</f>
        <v/>
      </c>
      <c r="V816" s="585">
        <f t="shared" si="38"/>
        <v>0</v>
      </c>
      <c r="W816" s="534"/>
      <c r="X816" s="534"/>
      <c r="Y816" s="534"/>
      <c r="Z816" s="534"/>
      <c r="AA816" s="534"/>
      <c r="AB816" s="534"/>
      <c r="AC816" s="659" t="str">
        <f>IFERROR(INDEX('3 - Land Summary'!$B$21:$B$120,(MATCH(AD816,'3 - Land Summary'!$C$21:$C$120,0))),"")</f>
        <v/>
      </c>
      <c r="AD816" s="629"/>
      <c r="AE816" s="586"/>
      <c r="AF816" s="587"/>
      <c r="AG816" s="586"/>
    </row>
    <row r="817" spans="2:33" ht="30" customHeight="1" x14ac:dyDescent="0.2">
      <c r="B817" s="668" t="str">
        <f>IFERROR(INDEX('3 - Land Summary'!$B$21:$B$120,(MATCH('4 - Species Breakdown'!$V817,'3 - Land Summary'!$C$21:$C$120,0))),"")</f>
        <v/>
      </c>
      <c r="C817" s="632"/>
      <c r="D817" s="579"/>
      <c r="E817" s="676" t="str">
        <f>IF(OR(COUNTIF('Look Up Data'!$D$149:$D$203,D817),COUNTIF('Look Up Data'!$D$149:$D$203,AE817)),"YES","NO")</f>
        <v>NO</v>
      </c>
      <c r="F817" s="580"/>
      <c r="G817" s="581"/>
      <c r="H817" s="669" t="str">
        <f>IFERROR(INDEX('3 - Land Summary'!$G$21:$G$120,(MATCH(C817,'3 - Land Summary'!$C$21:$C$120,0))),"")</f>
        <v/>
      </c>
      <c r="I817" s="669" t="str">
        <f>IFERROR(INDEX('3 - Land Summary'!$I$21:$I$120,(MATCH(C817,'3 - Land Summary'!$C$21:$C$120,0))),"")</f>
        <v/>
      </c>
      <c r="J817" s="669" t="str">
        <f t="shared" si="37"/>
        <v/>
      </c>
      <c r="K817" s="670" t="str">
        <f t="shared" si="39"/>
        <v/>
      </c>
      <c r="L817" s="579"/>
      <c r="M817" s="579"/>
      <c r="N817" s="632"/>
      <c r="O817" s="582" t="str">
        <f>IFERROR(VLOOKUP(D817,'Species List'!$D$10:$E$46,2,FALSE)*J817,"")</f>
        <v/>
      </c>
      <c r="P817" s="583" t="str">
        <f>IFERROR(VLOOKUP(D817,'Species List'!$D$51:$E$89,2,FALSE)*J817,"")</f>
        <v/>
      </c>
      <c r="Q817" s="583" t="str">
        <f>IFERROR(VLOOKUP(D817,'Species List'!$D$95:$E$102,2,FALSE)*J817,"")</f>
        <v/>
      </c>
      <c r="R817" s="583" t="str">
        <f>IFERROR(VLOOKUP(D817,'Species List'!$I$10:$J$11,2,FALSE)*J817,"")</f>
        <v/>
      </c>
      <c r="S817" s="584" t="str">
        <f>IFERROR(VLOOKUP(D817,'Species List'!$I$16:$J$61,2,FALSE)*J817,"")</f>
        <v/>
      </c>
      <c r="T817" s="584" t="str">
        <f>IFERROR(VLOOKUP(D817,'Species List'!$I$66:$J$66,2,FALSE)*J817,"")</f>
        <v/>
      </c>
      <c r="U817" s="584" t="str">
        <f>IFERROR(VLOOKUP(D817,'Species List'!$I$71:$J$82,2,FALSE)*J817,"")</f>
        <v/>
      </c>
      <c r="V817" s="585">
        <f t="shared" si="38"/>
        <v>0</v>
      </c>
      <c r="W817" s="534"/>
      <c r="X817" s="534"/>
      <c r="Y817" s="534"/>
      <c r="Z817" s="534"/>
      <c r="AA817" s="534"/>
      <c r="AB817" s="534"/>
      <c r="AC817" s="659" t="str">
        <f>IFERROR(INDEX('3 - Land Summary'!$B$21:$B$120,(MATCH(AD817,'3 - Land Summary'!$C$21:$C$120,0))),"")</f>
        <v/>
      </c>
      <c r="AD817" s="629"/>
      <c r="AE817" s="586"/>
      <c r="AF817" s="587"/>
      <c r="AG817" s="586"/>
    </row>
    <row r="818" spans="2:33" ht="30" customHeight="1" x14ac:dyDescent="0.2">
      <c r="B818" s="668" t="str">
        <f>IFERROR(INDEX('3 - Land Summary'!$B$21:$B$120,(MATCH('4 - Species Breakdown'!$V818,'3 - Land Summary'!$C$21:$C$120,0))),"")</f>
        <v/>
      </c>
      <c r="C818" s="632"/>
      <c r="D818" s="579"/>
      <c r="E818" s="676" t="str">
        <f>IF(OR(COUNTIF('Look Up Data'!$D$149:$D$203,D818),COUNTIF('Look Up Data'!$D$149:$D$203,AE818)),"YES","NO")</f>
        <v>NO</v>
      </c>
      <c r="F818" s="580"/>
      <c r="G818" s="581"/>
      <c r="H818" s="669" t="str">
        <f>IFERROR(INDEX('3 - Land Summary'!$G$21:$G$120,(MATCH(C818,'3 - Land Summary'!$C$21:$C$120,0))),"")</f>
        <v/>
      </c>
      <c r="I818" s="669" t="str">
        <f>IFERROR(INDEX('3 - Land Summary'!$I$21:$I$120,(MATCH(C818,'3 - Land Summary'!$C$21:$C$120,0))),"")</f>
        <v/>
      </c>
      <c r="J818" s="669" t="str">
        <f t="shared" si="37"/>
        <v/>
      </c>
      <c r="K818" s="670" t="str">
        <f t="shared" si="39"/>
        <v/>
      </c>
      <c r="L818" s="579"/>
      <c r="M818" s="579"/>
      <c r="N818" s="632"/>
      <c r="O818" s="582" t="str">
        <f>IFERROR(VLOOKUP(D818,'Species List'!$D$10:$E$46,2,FALSE)*J818,"")</f>
        <v/>
      </c>
      <c r="P818" s="583" t="str">
        <f>IFERROR(VLOOKUP(D818,'Species List'!$D$51:$E$89,2,FALSE)*J818,"")</f>
        <v/>
      </c>
      <c r="Q818" s="583" t="str">
        <f>IFERROR(VLOOKUP(D818,'Species List'!$D$95:$E$102,2,FALSE)*J818,"")</f>
        <v/>
      </c>
      <c r="R818" s="583" t="str">
        <f>IFERROR(VLOOKUP(D818,'Species List'!$I$10:$J$11,2,FALSE)*J818,"")</f>
        <v/>
      </c>
      <c r="S818" s="584" t="str">
        <f>IFERROR(VLOOKUP(D818,'Species List'!$I$16:$J$61,2,FALSE)*J818,"")</f>
        <v/>
      </c>
      <c r="T818" s="584" t="str">
        <f>IFERROR(VLOOKUP(D818,'Species List'!$I$66:$J$66,2,FALSE)*J818,"")</f>
        <v/>
      </c>
      <c r="U818" s="584" t="str">
        <f>IFERROR(VLOOKUP(D818,'Species List'!$I$71:$J$82,2,FALSE)*J818,"")</f>
        <v/>
      </c>
      <c r="V818" s="585">
        <f t="shared" si="38"/>
        <v>0</v>
      </c>
      <c r="W818" s="534"/>
      <c r="X818" s="534"/>
      <c r="Y818" s="534"/>
      <c r="Z818" s="534"/>
      <c r="AA818" s="534"/>
      <c r="AB818" s="534"/>
      <c r="AC818" s="659" t="str">
        <f>IFERROR(INDEX('3 - Land Summary'!$B$21:$B$120,(MATCH(AD818,'3 - Land Summary'!$C$21:$C$120,0))),"")</f>
        <v/>
      </c>
      <c r="AD818" s="629"/>
      <c r="AE818" s="586"/>
      <c r="AF818" s="587"/>
      <c r="AG818" s="586"/>
    </row>
    <row r="819" spans="2:33" ht="30" customHeight="1" x14ac:dyDescent="0.2">
      <c r="B819" s="668" t="str">
        <f>IFERROR(INDEX('3 - Land Summary'!$B$21:$B$120,(MATCH('4 - Species Breakdown'!$V819,'3 - Land Summary'!$C$21:$C$120,0))),"")</f>
        <v/>
      </c>
      <c r="C819" s="632"/>
      <c r="D819" s="579"/>
      <c r="E819" s="676" t="str">
        <f>IF(OR(COUNTIF('Look Up Data'!$D$149:$D$203,D819),COUNTIF('Look Up Data'!$D$149:$D$203,AE819)),"YES","NO")</f>
        <v>NO</v>
      </c>
      <c r="F819" s="580"/>
      <c r="G819" s="581"/>
      <c r="H819" s="669" t="str">
        <f>IFERROR(INDEX('3 - Land Summary'!$G$21:$G$120,(MATCH(C819,'3 - Land Summary'!$C$21:$C$120,0))),"")</f>
        <v/>
      </c>
      <c r="I819" s="669" t="str">
        <f>IFERROR(INDEX('3 - Land Summary'!$I$21:$I$120,(MATCH(C819,'3 - Land Summary'!$C$21:$C$120,0))),"")</f>
        <v/>
      </c>
      <c r="J819" s="669" t="str">
        <f t="shared" si="37"/>
        <v/>
      </c>
      <c r="K819" s="670" t="str">
        <f t="shared" si="39"/>
        <v/>
      </c>
      <c r="L819" s="579"/>
      <c r="M819" s="579"/>
      <c r="N819" s="632"/>
      <c r="O819" s="582" t="str">
        <f>IFERROR(VLOOKUP(D819,'Species List'!$D$10:$E$46,2,FALSE)*J819,"")</f>
        <v/>
      </c>
      <c r="P819" s="583" t="str">
        <f>IFERROR(VLOOKUP(D819,'Species List'!$D$51:$E$89,2,FALSE)*J819,"")</f>
        <v/>
      </c>
      <c r="Q819" s="583" t="str">
        <f>IFERROR(VLOOKUP(D819,'Species List'!$D$95:$E$102,2,FALSE)*J819,"")</f>
        <v/>
      </c>
      <c r="R819" s="583" t="str">
        <f>IFERROR(VLOOKUP(D819,'Species List'!$I$10:$J$11,2,FALSE)*J819,"")</f>
        <v/>
      </c>
      <c r="S819" s="584" t="str">
        <f>IFERROR(VLOOKUP(D819,'Species List'!$I$16:$J$61,2,FALSE)*J819,"")</f>
        <v/>
      </c>
      <c r="T819" s="584" t="str">
        <f>IFERROR(VLOOKUP(D819,'Species List'!$I$66:$J$66,2,FALSE)*J819,"")</f>
        <v/>
      </c>
      <c r="U819" s="584" t="str">
        <f>IFERROR(VLOOKUP(D819,'Species List'!$I$71:$J$82,2,FALSE)*J819,"")</f>
        <v/>
      </c>
      <c r="V819" s="585">
        <f t="shared" si="38"/>
        <v>0</v>
      </c>
      <c r="W819" s="534"/>
      <c r="X819" s="534"/>
      <c r="Y819" s="534"/>
      <c r="Z819" s="534"/>
      <c r="AA819" s="534"/>
      <c r="AB819" s="534"/>
      <c r="AC819" s="659" t="str">
        <f>IFERROR(INDEX('3 - Land Summary'!$B$21:$B$120,(MATCH(AD819,'3 - Land Summary'!$C$21:$C$120,0))),"")</f>
        <v/>
      </c>
      <c r="AD819" s="629"/>
      <c r="AE819" s="586"/>
      <c r="AF819" s="587"/>
      <c r="AG819" s="586"/>
    </row>
    <row r="820" spans="2:33" ht="30" customHeight="1" x14ac:dyDescent="0.2">
      <c r="B820" s="668" t="str">
        <f>IFERROR(INDEX('3 - Land Summary'!$B$21:$B$120,(MATCH('4 - Species Breakdown'!$V820,'3 - Land Summary'!$C$21:$C$120,0))),"")</f>
        <v/>
      </c>
      <c r="C820" s="632"/>
      <c r="D820" s="579"/>
      <c r="E820" s="676" t="str">
        <f>IF(OR(COUNTIF('Look Up Data'!$D$149:$D$203,D820),COUNTIF('Look Up Data'!$D$149:$D$203,AE820)),"YES","NO")</f>
        <v>NO</v>
      </c>
      <c r="F820" s="580"/>
      <c r="G820" s="581"/>
      <c r="H820" s="669" t="str">
        <f>IFERROR(INDEX('3 - Land Summary'!$G$21:$G$120,(MATCH(C820,'3 - Land Summary'!$C$21:$C$120,0))),"")</f>
        <v/>
      </c>
      <c r="I820" s="669" t="str">
        <f>IFERROR(INDEX('3 - Land Summary'!$I$21:$I$120,(MATCH(C820,'3 - Land Summary'!$C$21:$C$120,0))),"")</f>
        <v/>
      </c>
      <c r="J820" s="669" t="str">
        <f t="shared" si="37"/>
        <v/>
      </c>
      <c r="K820" s="670" t="str">
        <f t="shared" si="39"/>
        <v/>
      </c>
      <c r="L820" s="579"/>
      <c r="M820" s="579"/>
      <c r="N820" s="632"/>
      <c r="O820" s="582" t="str">
        <f>IFERROR(VLOOKUP(D820,'Species List'!$D$10:$E$46,2,FALSE)*J820,"")</f>
        <v/>
      </c>
      <c r="P820" s="583" t="str">
        <f>IFERROR(VLOOKUP(D820,'Species List'!$D$51:$E$89,2,FALSE)*J820,"")</f>
        <v/>
      </c>
      <c r="Q820" s="583" t="str">
        <f>IFERROR(VLOOKUP(D820,'Species List'!$D$95:$E$102,2,FALSE)*J820,"")</f>
        <v/>
      </c>
      <c r="R820" s="583" t="str">
        <f>IFERROR(VLOOKUP(D820,'Species List'!$I$10:$J$11,2,FALSE)*J820,"")</f>
        <v/>
      </c>
      <c r="S820" s="584" t="str">
        <f>IFERROR(VLOOKUP(D820,'Species List'!$I$16:$J$61,2,FALSE)*J820,"")</f>
        <v/>
      </c>
      <c r="T820" s="584" t="str">
        <f>IFERROR(VLOOKUP(D820,'Species List'!$I$66:$J$66,2,FALSE)*J820,"")</f>
        <v/>
      </c>
      <c r="U820" s="584" t="str">
        <f>IFERROR(VLOOKUP(D820,'Species List'!$I$71:$J$82,2,FALSE)*J820,"")</f>
        <v/>
      </c>
      <c r="V820" s="585">
        <f t="shared" si="38"/>
        <v>0</v>
      </c>
      <c r="W820" s="534"/>
      <c r="X820" s="534"/>
      <c r="Y820" s="534"/>
      <c r="Z820" s="534"/>
      <c r="AA820" s="534"/>
      <c r="AB820" s="534"/>
      <c r="AC820" s="659" t="str">
        <f>IFERROR(INDEX('3 - Land Summary'!$B$21:$B$120,(MATCH(AD820,'3 - Land Summary'!$C$21:$C$120,0))),"")</f>
        <v/>
      </c>
      <c r="AD820" s="629"/>
      <c r="AE820" s="586"/>
      <c r="AF820" s="587"/>
      <c r="AG820" s="586"/>
    </row>
    <row r="821" spans="2:33" ht="30" customHeight="1" x14ac:dyDescent="0.2">
      <c r="B821" s="668" t="str">
        <f>IFERROR(INDEX('3 - Land Summary'!$B$21:$B$120,(MATCH('4 - Species Breakdown'!$V821,'3 - Land Summary'!$C$21:$C$120,0))),"")</f>
        <v/>
      </c>
      <c r="C821" s="632"/>
      <c r="D821" s="579"/>
      <c r="E821" s="676" t="str">
        <f>IF(OR(COUNTIF('Look Up Data'!$D$149:$D$203,D821),COUNTIF('Look Up Data'!$D$149:$D$203,AE821)),"YES","NO")</f>
        <v>NO</v>
      </c>
      <c r="F821" s="580"/>
      <c r="G821" s="581"/>
      <c r="H821" s="669" t="str">
        <f>IFERROR(INDEX('3 - Land Summary'!$G$21:$G$120,(MATCH(C821,'3 - Land Summary'!$C$21:$C$120,0))),"")</f>
        <v/>
      </c>
      <c r="I821" s="669" t="str">
        <f>IFERROR(INDEX('3 - Land Summary'!$I$21:$I$120,(MATCH(C821,'3 - Land Summary'!$C$21:$C$120,0))),"")</f>
        <v/>
      </c>
      <c r="J821" s="669" t="str">
        <f t="shared" si="37"/>
        <v/>
      </c>
      <c r="K821" s="670" t="str">
        <f t="shared" si="39"/>
        <v/>
      </c>
      <c r="L821" s="579"/>
      <c r="M821" s="579"/>
      <c r="N821" s="632"/>
      <c r="O821" s="582" t="str">
        <f>IFERROR(VLOOKUP(D821,'Species List'!$D$10:$E$46,2,FALSE)*J821,"")</f>
        <v/>
      </c>
      <c r="P821" s="583" t="str">
        <f>IFERROR(VLOOKUP(D821,'Species List'!$D$51:$E$89,2,FALSE)*J821,"")</f>
        <v/>
      </c>
      <c r="Q821" s="583" t="str">
        <f>IFERROR(VLOOKUP(D821,'Species List'!$D$95:$E$102,2,FALSE)*J821,"")</f>
        <v/>
      </c>
      <c r="R821" s="583" t="str">
        <f>IFERROR(VLOOKUP(D821,'Species List'!$I$10:$J$11,2,FALSE)*J821,"")</f>
        <v/>
      </c>
      <c r="S821" s="584" t="str">
        <f>IFERROR(VLOOKUP(D821,'Species List'!$I$16:$J$61,2,FALSE)*J821,"")</f>
        <v/>
      </c>
      <c r="T821" s="584" t="str">
        <f>IFERROR(VLOOKUP(D821,'Species List'!$I$66:$J$66,2,FALSE)*J821,"")</f>
        <v/>
      </c>
      <c r="U821" s="584" t="str">
        <f>IFERROR(VLOOKUP(D821,'Species List'!$I$71:$J$82,2,FALSE)*J821,"")</f>
        <v/>
      </c>
      <c r="V821" s="585">
        <f t="shared" si="38"/>
        <v>0</v>
      </c>
      <c r="W821" s="534"/>
      <c r="X821" s="534"/>
      <c r="Y821" s="534"/>
      <c r="Z821" s="534"/>
      <c r="AA821" s="534"/>
      <c r="AB821" s="534"/>
      <c r="AC821" s="659" t="str">
        <f>IFERROR(INDEX('3 - Land Summary'!$B$21:$B$120,(MATCH(AD821,'3 - Land Summary'!$C$21:$C$120,0))),"")</f>
        <v/>
      </c>
      <c r="AD821" s="629"/>
      <c r="AE821" s="586"/>
      <c r="AF821" s="587"/>
      <c r="AG821" s="586"/>
    </row>
    <row r="822" spans="2:33" ht="30" customHeight="1" x14ac:dyDescent="0.2">
      <c r="B822" s="668" t="str">
        <f>IFERROR(INDEX('3 - Land Summary'!$B$21:$B$120,(MATCH('4 - Species Breakdown'!$V822,'3 - Land Summary'!$C$21:$C$120,0))),"")</f>
        <v/>
      </c>
      <c r="C822" s="632"/>
      <c r="D822" s="579"/>
      <c r="E822" s="676" t="str">
        <f>IF(OR(COUNTIF('Look Up Data'!$D$149:$D$203,D822),COUNTIF('Look Up Data'!$D$149:$D$203,AE822)),"YES","NO")</f>
        <v>NO</v>
      </c>
      <c r="F822" s="580"/>
      <c r="G822" s="581"/>
      <c r="H822" s="669" t="str">
        <f>IFERROR(INDEX('3 - Land Summary'!$G$21:$G$120,(MATCH(C822,'3 - Land Summary'!$C$21:$C$120,0))),"")</f>
        <v/>
      </c>
      <c r="I822" s="669" t="str">
        <f>IFERROR(INDEX('3 - Land Summary'!$I$21:$I$120,(MATCH(C822,'3 - Land Summary'!$C$21:$C$120,0))),"")</f>
        <v/>
      </c>
      <c r="J822" s="669" t="str">
        <f t="shared" si="37"/>
        <v/>
      </c>
      <c r="K822" s="670" t="str">
        <f t="shared" si="39"/>
        <v/>
      </c>
      <c r="L822" s="579"/>
      <c r="M822" s="579"/>
      <c r="N822" s="632"/>
      <c r="O822" s="582" t="str">
        <f>IFERROR(VLOOKUP(D822,'Species List'!$D$10:$E$46,2,FALSE)*J822,"")</f>
        <v/>
      </c>
      <c r="P822" s="583" t="str">
        <f>IFERROR(VLOOKUP(D822,'Species List'!$D$51:$E$89,2,FALSE)*J822,"")</f>
        <v/>
      </c>
      <c r="Q822" s="583" t="str">
        <f>IFERROR(VLOOKUP(D822,'Species List'!$D$95:$E$102,2,FALSE)*J822,"")</f>
        <v/>
      </c>
      <c r="R822" s="583" t="str">
        <f>IFERROR(VLOOKUP(D822,'Species List'!$I$10:$J$11,2,FALSE)*J822,"")</f>
        <v/>
      </c>
      <c r="S822" s="584" t="str">
        <f>IFERROR(VLOOKUP(D822,'Species List'!$I$16:$J$61,2,FALSE)*J822,"")</f>
        <v/>
      </c>
      <c r="T822" s="584" t="str">
        <f>IFERROR(VLOOKUP(D822,'Species List'!$I$66:$J$66,2,FALSE)*J822,"")</f>
        <v/>
      </c>
      <c r="U822" s="584" t="str">
        <f>IFERROR(VLOOKUP(D822,'Species List'!$I$71:$J$82,2,FALSE)*J822,"")</f>
        <v/>
      </c>
      <c r="V822" s="585">
        <f t="shared" si="38"/>
        <v>0</v>
      </c>
      <c r="W822" s="534"/>
      <c r="X822" s="534"/>
      <c r="Y822" s="534"/>
      <c r="Z822" s="534"/>
      <c r="AA822" s="534"/>
      <c r="AB822" s="534"/>
      <c r="AC822" s="659" t="str">
        <f>IFERROR(INDEX('3 - Land Summary'!$B$21:$B$120,(MATCH(AD822,'3 - Land Summary'!$C$21:$C$120,0))),"")</f>
        <v/>
      </c>
      <c r="AD822" s="629"/>
      <c r="AE822" s="586"/>
      <c r="AF822" s="587"/>
      <c r="AG822" s="586"/>
    </row>
    <row r="823" spans="2:33" ht="30" customHeight="1" x14ac:dyDescent="0.2">
      <c r="B823" s="668" t="str">
        <f>IFERROR(INDEX('3 - Land Summary'!$B$21:$B$120,(MATCH('4 - Species Breakdown'!$V823,'3 - Land Summary'!$C$21:$C$120,0))),"")</f>
        <v/>
      </c>
      <c r="C823" s="632"/>
      <c r="D823" s="579"/>
      <c r="E823" s="676" t="str">
        <f>IF(OR(COUNTIF('Look Up Data'!$D$149:$D$203,D823),COUNTIF('Look Up Data'!$D$149:$D$203,AE823)),"YES","NO")</f>
        <v>NO</v>
      </c>
      <c r="F823" s="580"/>
      <c r="G823" s="581"/>
      <c r="H823" s="669" t="str">
        <f>IFERROR(INDEX('3 - Land Summary'!$G$21:$G$120,(MATCH(C823,'3 - Land Summary'!$C$21:$C$120,0))),"")</f>
        <v/>
      </c>
      <c r="I823" s="669" t="str">
        <f>IFERROR(INDEX('3 - Land Summary'!$I$21:$I$120,(MATCH(C823,'3 - Land Summary'!$C$21:$C$120,0))),"")</f>
        <v/>
      </c>
      <c r="J823" s="669" t="str">
        <f t="shared" si="37"/>
        <v/>
      </c>
      <c r="K823" s="670" t="str">
        <f t="shared" si="39"/>
        <v/>
      </c>
      <c r="L823" s="579"/>
      <c r="M823" s="579"/>
      <c r="N823" s="632"/>
      <c r="O823" s="582" t="str">
        <f>IFERROR(VLOOKUP(D823,'Species List'!$D$10:$E$46,2,FALSE)*J823,"")</f>
        <v/>
      </c>
      <c r="P823" s="583" t="str">
        <f>IFERROR(VLOOKUP(D823,'Species List'!$D$51:$E$89,2,FALSE)*J823,"")</f>
        <v/>
      </c>
      <c r="Q823" s="583" t="str">
        <f>IFERROR(VLOOKUP(D823,'Species List'!$D$95:$E$102,2,FALSE)*J823,"")</f>
        <v/>
      </c>
      <c r="R823" s="583" t="str">
        <f>IFERROR(VLOOKUP(D823,'Species List'!$I$10:$J$11,2,FALSE)*J823,"")</f>
        <v/>
      </c>
      <c r="S823" s="584" t="str">
        <f>IFERROR(VLOOKUP(D823,'Species List'!$I$16:$J$61,2,FALSE)*J823,"")</f>
        <v/>
      </c>
      <c r="T823" s="584" t="str">
        <f>IFERROR(VLOOKUP(D823,'Species List'!$I$66:$J$66,2,FALSE)*J823,"")</f>
        <v/>
      </c>
      <c r="U823" s="584" t="str">
        <f>IFERROR(VLOOKUP(D823,'Species List'!$I$71:$J$82,2,FALSE)*J823,"")</f>
        <v/>
      </c>
      <c r="V823" s="585">
        <f t="shared" si="38"/>
        <v>0</v>
      </c>
      <c r="W823" s="534"/>
      <c r="X823" s="534"/>
      <c r="Y823" s="534"/>
      <c r="Z823" s="534"/>
      <c r="AA823" s="534"/>
      <c r="AB823" s="534"/>
      <c r="AC823" s="659" t="str">
        <f>IFERROR(INDEX('3 - Land Summary'!$B$21:$B$120,(MATCH(AD823,'3 - Land Summary'!$C$21:$C$120,0))),"")</f>
        <v/>
      </c>
      <c r="AD823" s="629"/>
      <c r="AE823" s="586"/>
      <c r="AF823" s="587"/>
      <c r="AG823" s="586"/>
    </row>
    <row r="824" spans="2:33" ht="30" customHeight="1" x14ac:dyDescent="0.2">
      <c r="B824" s="668" t="str">
        <f>IFERROR(INDEX('3 - Land Summary'!$B$21:$B$120,(MATCH('4 - Species Breakdown'!$V824,'3 - Land Summary'!$C$21:$C$120,0))),"")</f>
        <v/>
      </c>
      <c r="C824" s="632"/>
      <c r="D824" s="579"/>
      <c r="E824" s="676" t="str">
        <f>IF(OR(COUNTIF('Look Up Data'!$D$149:$D$203,D824),COUNTIF('Look Up Data'!$D$149:$D$203,AE824)),"YES","NO")</f>
        <v>NO</v>
      </c>
      <c r="F824" s="580"/>
      <c r="G824" s="581"/>
      <c r="H824" s="669" t="str">
        <f>IFERROR(INDEX('3 - Land Summary'!$G$21:$G$120,(MATCH(C824,'3 - Land Summary'!$C$21:$C$120,0))),"")</f>
        <v/>
      </c>
      <c r="I824" s="669" t="str">
        <f>IFERROR(INDEX('3 - Land Summary'!$I$21:$I$120,(MATCH(C824,'3 - Land Summary'!$C$21:$C$120,0))),"")</f>
        <v/>
      </c>
      <c r="J824" s="669" t="str">
        <f t="shared" si="37"/>
        <v/>
      </c>
      <c r="K824" s="670" t="str">
        <f t="shared" si="39"/>
        <v/>
      </c>
      <c r="L824" s="579"/>
      <c r="M824" s="579"/>
      <c r="N824" s="632"/>
      <c r="O824" s="582" t="str">
        <f>IFERROR(VLOOKUP(D824,'Species List'!$D$10:$E$46,2,FALSE)*J824,"")</f>
        <v/>
      </c>
      <c r="P824" s="583" t="str">
        <f>IFERROR(VLOOKUP(D824,'Species List'!$D$51:$E$89,2,FALSE)*J824,"")</f>
        <v/>
      </c>
      <c r="Q824" s="583" t="str">
        <f>IFERROR(VLOOKUP(D824,'Species List'!$D$95:$E$102,2,FALSE)*J824,"")</f>
        <v/>
      </c>
      <c r="R824" s="583" t="str">
        <f>IFERROR(VLOOKUP(D824,'Species List'!$I$10:$J$11,2,FALSE)*J824,"")</f>
        <v/>
      </c>
      <c r="S824" s="584" t="str">
        <f>IFERROR(VLOOKUP(D824,'Species List'!$I$16:$J$61,2,FALSE)*J824,"")</f>
        <v/>
      </c>
      <c r="T824" s="584" t="str">
        <f>IFERROR(VLOOKUP(D824,'Species List'!$I$66:$J$66,2,FALSE)*J824,"")</f>
        <v/>
      </c>
      <c r="U824" s="584" t="str">
        <f>IFERROR(VLOOKUP(D824,'Species List'!$I$71:$J$82,2,FALSE)*J824,"")</f>
        <v/>
      </c>
      <c r="V824" s="585">
        <f t="shared" si="38"/>
        <v>0</v>
      </c>
      <c r="W824" s="534"/>
      <c r="X824" s="534"/>
      <c r="Y824" s="534"/>
      <c r="Z824" s="534"/>
      <c r="AA824" s="534"/>
      <c r="AB824" s="534"/>
      <c r="AC824" s="659" t="str">
        <f>IFERROR(INDEX('3 - Land Summary'!$B$21:$B$120,(MATCH(AD824,'3 - Land Summary'!$C$21:$C$120,0))),"")</f>
        <v/>
      </c>
      <c r="AD824" s="629"/>
      <c r="AE824" s="586"/>
      <c r="AF824" s="587"/>
      <c r="AG824" s="586"/>
    </row>
    <row r="825" spans="2:33" ht="30" customHeight="1" x14ac:dyDescent="0.2">
      <c r="B825" s="668" t="str">
        <f>IFERROR(INDEX('3 - Land Summary'!$B$21:$B$120,(MATCH('4 - Species Breakdown'!$V825,'3 - Land Summary'!$C$21:$C$120,0))),"")</f>
        <v/>
      </c>
      <c r="C825" s="632"/>
      <c r="D825" s="579"/>
      <c r="E825" s="676" t="str">
        <f>IF(OR(COUNTIF('Look Up Data'!$D$149:$D$203,D825),COUNTIF('Look Up Data'!$D$149:$D$203,AE825)),"YES","NO")</f>
        <v>NO</v>
      </c>
      <c r="F825" s="580"/>
      <c r="G825" s="581"/>
      <c r="H825" s="669" t="str">
        <f>IFERROR(INDEX('3 - Land Summary'!$G$21:$G$120,(MATCH(C825,'3 - Land Summary'!$C$21:$C$120,0))),"")</f>
        <v/>
      </c>
      <c r="I825" s="669" t="str">
        <f>IFERROR(INDEX('3 - Land Summary'!$I$21:$I$120,(MATCH(C825,'3 - Land Summary'!$C$21:$C$120,0))),"")</f>
        <v/>
      </c>
      <c r="J825" s="669" t="str">
        <f t="shared" si="37"/>
        <v/>
      </c>
      <c r="K825" s="670" t="str">
        <f t="shared" si="39"/>
        <v/>
      </c>
      <c r="L825" s="579"/>
      <c r="M825" s="579"/>
      <c r="N825" s="632"/>
      <c r="O825" s="582" t="str">
        <f>IFERROR(VLOOKUP(D825,'Species List'!$D$10:$E$46,2,FALSE)*J825,"")</f>
        <v/>
      </c>
      <c r="P825" s="583" t="str">
        <f>IFERROR(VLOOKUP(D825,'Species List'!$D$51:$E$89,2,FALSE)*J825,"")</f>
        <v/>
      </c>
      <c r="Q825" s="583" t="str">
        <f>IFERROR(VLOOKUP(D825,'Species List'!$D$95:$E$102,2,FALSE)*J825,"")</f>
        <v/>
      </c>
      <c r="R825" s="583" t="str">
        <f>IFERROR(VLOOKUP(D825,'Species List'!$I$10:$J$11,2,FALSE)*J825,"")</f>
        <v/>
      </c>
      <c r="S825" s="584" t="str">
        <f>IFERROR(VLOOKUP(D825,'Species List'!$I$16:$J$61,2,FALSE)*J825,"")</f>
        <v/>
      </c>
      <c r="T825" s="584" t="str">
        <f>IFERROR(VLOOKUP(D825,'Species List'!$I$66:$J$66,2,FALSE)*J825,"")</f>
        <v/>
      </c>
      <c r="U825" s="584" t="str">
        <f>IFERROR(VLOOKUP(D825,'Species List'!$I$71:$J$82,2,FALSE)*J825,"")</f>
        <v/>
      </c>
      <c r="V825" s="585">
        <f t="shared" si="38"/>
        <v>0</v>
      </c>
      <c r="W825" s="534"/>
      <c r="X825" s="534"/>
      <c r="Y825" s="534"/>
      <c r="Z825" s="534"/>
      <c r="AA825" s="534"/>
      <c r="AB825" s="534"/>
      <c r="AC825" s="659" t="str">
        <f>IFERROR(INDEX('3 - Land Summary'!$B$21:$B$120,(MATCH(AD825,'3 - Land Summary'!$C$21:$C$120,0))),"")</f>
        <v/>
      </c>
      <c r="AD825" s="629"/>
      <c r="AE825" s="586"/>
      <c r="AF825" s="587"/>
      <c r="AG825" s="586"/>
    </row>
    <row r="826" spans="2:33" ht="30" customHeight="1" x14ac:dyDescent="0.2">
      <c r="B826" s="668" t="str">
        <f>IFERROR(INDEX('3 - Land Summary'!$B$21:$B$120,(MATCH('4 - Species Breakdown'!$V826,'3 - Land Summary'!$C$21:$C$120,0))),"")</f>
        <v/>
      </c>
      <c r="C826" s="632"/>
      <c r="D826" s="579"/>
      <c r="E826" s="676" t="str">
        <f>IF(OR(COUNTIF('Look Up Data'!$D$149:$D$203,D826),COUNTIF('Look Up Data'!$D$149:$D$203,AE826)),"YES","NO")</f>
        <v>NO</v>
      </c>
      <c r="F826" s="580"/>
      <c r="G826" s="581"/>
      <c r="H826" s="669" t="str">
        <f>IFERROR(INDEX('3 - Land Summary'!$G$21:$G$120,(MATCH(C826,'3 - Land Summary'!$C$21:$C$120,0))),"")</f>
        <v/>
      </c>
      <c r="I826" s="669" t="str">
        <f>IFERROR(INDEX('3 - Land Summary'!$I$21:$I$120,(MATCH(C826,'3 - Land Summary'!$C$21:$C$120,0))),"")</f>
        <v/>
      </c>
      <c r="J826" s="669" t="str">
        <f t="shared" si="37"/>
        <v/>
      </c>
      <c r="K826" s="670" t="str">
        <f t="shared" si="39"/>
        <v/>
      </c>
      <c r="L826" s="579"/>
      <c r="M826" s="579"/>
      <c r="N826" s="632"/>
      <c r="O826" s="582" t="str">
        <f>IFERROR(VLOOKUP(D826,'Species List'!$D$10:$E$46,2,FALSE)*J826,"")</f>
        <v/>
      </c>
      <c r="P826" s="583" t="str">
        <f>IFERROR(VLOOKUP(D826,'Species List'!$D$51:$E$89,2,FALSE)*J826,"")</f>
        <v/>
      </c>
      <c r="Q826" s="583" t="str">
        <f>IFERROR(VLOOKUP(D826,'Species List'!$D$95:$E$102,2,FALSE)*J826,"")</f>
        <v/>
      </c>
      <c r="R826" s="583" t="str">
        <f>IFERROR(VLOOKUP(D826,'Species List'!$I$10:$J$11,2,FALSE)*J826,"")</f>
        <v/>
      </c>
      <c r="S826" s="584" t="str">
        <f>IFERROR(VLOOKUP(D826,'Species List'!$I$16:$J$61,2,FALSE)*J826,"")</f>
        <v/>
      </c>
      <c r="T826" s="584" t="str">
        <f>IFERROR(VLOOKUP(D826,'Species List'!$I$66:$J$66,2,FALSE)*J826,"")</f>
        <v/>
      </c>
      <c r="U826" s="584" t="str">
        <f>IFERROR(VLOOKUP(D826,'Species List'!$I$71:$J$82,2,FALSE)*J826,"")</f>
        <v/>
      </c>
      <c r="V826" s="585">
        <f t="shared" si="38"/>
        <v>0</v>
      </c>
      <c r="W826" s="534"/>
      <c r="X826" s="534"/>
      <c r="Y826" s="534"/>
      <c r="Z826" s="534"/>
      <c r="AA826" s="534"/>
      <c r="AB826" s="534"/>
      <c r="AC826" s="659" t="str">
        <f>IFERROR(INDEX('3 - Land Summary'!$B$21:$B$120,(MATCH(AD826,'3 - Land Summary'!$C$21:$C$120,0))),"")</f>
        <v/>
      </c>
      <c r="AD826" s="629"/>
      <c r="AE826" s="586"/>
      <c r="AF826" s="587"/>
      <c r="AG826" s="586"/>
    </row>
    <row r="827" spans="2:33" ht="30" customHeight="1" x14ac:dyDescent="0.2">
      <c r="B827" s="668" t="str">
        <f>IFERROR(INDEX('3 - Land Summary'!$B$21:$B$120,(MATCH('4 - Species Breakdown'!$V827,'3 - Land Summary'!$C$21:$C$120,0))),"")</f>
        <v/>
      </c>
      <c r="C827" s="632"/>
      <c r="D827" s="579"/>
      <c r="E827" s="676" t="str">
        <f>IF(OR(COUNTIF('Look Up Data'!$D$149:$D$203,D827),COUNTIF('Look Up Data'!$D$149:$D$203,AE827)),"YES","NO")</f>
        <v>NO</v>
      </c>
      <c r="F827" s="580"/>
      <c r="G827" s="581"/>
      <c r="H827" s="669" t="str">
        <f>IFERROR(INDEX('3 - Land Summary'!$G$21:$G$120,(MATCH(C827,'3 - Land Summary'!$C$21:$C$120,0))),"")</f>
        <v/>
      </c>
      <c r="I827" s="669" t="str">
        <f>IFERROR(INDEX('3 - Land Summary'!$I$21:$I$120,(MATCH(C827,'3 - Land Summary'!$C$21:$C$120,0))),"")</f>
        <v/>
      </c>
      <c r="J827" s="669" t="str">
        <f t="shared" si="37"/>
        <v/>
      </c>
      <c r="K827" s="670" t="str">
        <f t="shared" si="39"/>
        <v/>
      </c>
      <c r="L827" s="579"/>
      <c r="M827" s="579"/>
      <c r="N827" s="632"/>
      <c r="O827" s="582" t="str">
        <f>IFERROR(VLOOKUP(D827,'Species List'!$D$10:$E$46,2,FALSE)*J827,"")</f>
        <v/>
      </c>
      <c r="P827" s="583" t="str">
        <f>IFERROR(VLOOKUP(D827,'Species List'!$D$51:$E$89,2,FALSE)*J827,"")</f>
        <v/>
      </c>
      <c r="Q827" s="583" t="str">
        <f>IFERROR(VLOOKUP(D827,'Species List'!$D$95:$E$102,2,FALSE)*J827,"")</f>
        <v/>
      </c>
      <c r="R827" s="583" t="str">
        <f>IFERROR(VLOOKUP(D827,'Species List'!$I$10:$J$11,2,FALSE)*J827,"")</f>
        <v/>
      </c>
      <c r="S827" s="584" t="str">
        <f>IFERROR(VLOOKUP(D827,'Species List'!$I$16:$J$61,2,FALSE)*J827,"")</f>
        <v/>
      </c>
      <c r="T827" s="584" t="str">
        <f>IFERROR(VLOOKUP(D827,'Species List'!$I$66:$J$66,2,FALSE)*J827,"")</f>
        <v/>
      </c>
      <c r="U827" s="584" t="str">
        <f>IFERROR(VLOOKUP(D827,'Species List'!$I$71:$J$82,2,FALSE)*J827,"")</f>
        <v/>
      </c>
      <c r="V827" s="585">
        <f t="shared" si="38"/>
        <v>0</v>
      </c>
      <c r="W827" s="534"/>
      <c r="X827" s="534"/>
      <c r="Y827" s="534"/>
      <c r="Z827" s="534"/>
      <c r="AA827" s="534"/>
      <c r="AB827" s="534"/>
      <c r="AC827" s="659" t="str">
        <f>IFERROR(INDEX('3 - Land Summary'!$B$21:$B$120,(MATCH(AD827,'3 - Land Summary'!$C$21:$C$120,0))),"")</f>
        <v/>
      </c>
      <c r="AD827" s="629"/>
      <c r="AE827" s="586"/>
      <c r="AF827" s="587"/>
      <c r="AG827" s="586"/>
    </row>
    <row r="828" spans="2:33" ht="30" customHeight="1" x14ac:dyDescent="0.2">
      <c r="B828" s="668" t="str">
        <f>IFERROR(INDEX('3 - Land Summary'!$B$21:$B$120,(MATCH('4 - Species Breakdown'!$V828,'3 - Land Summary'!$C$21:$C$120,0))),"")</f>
        <v/>
      </c>
      <c r="C828" s="632"/>
      <c r="D828" s="579"/>
      <c r="E828" s="676" t="str">
        <f>IF(OR(COUNTIF('Look Up Data'!$D$149:$D$203,D828),COUNTIF('Look Up Data'!$D$149:$D$203,AE828)),"YES","NO")</f>
        <v>NO</v>
      </c>
      <c r="F828" s="580"/>
      <c r="G828" s="581"/>
      <c r="H828" s="669" t="str">
        <f>IFERROR(INDEX('3 - Land Summary'!$G$21:$G$120,(MATCH(C828,'3 - Land Summary'!$C$21:$C$120,0))),"")</f>
        <v/>
      </c>
      <c r="I828" s="669" t="str">
        <f>IFERROR(INDEX('3 - Land Summary'!$I$21:$I$120,(MATCH(C828,'3 - Land Summary'!$C$21:$C$120,0))),"")</f>
        <v/>
      </c>
      <c r="J828" s="669" t="str">
        <f t="shared" si="37"/>
        <v/>
      </c>
      <c r="K828" s="670" t="str">
        <f t="shared" si="39"/>
        <v/>
      </c>
      <c r="L828" s="579"/>
      <c r="M828" s="579"/>
      <c r="N828" s="632"/>
      <c r="O828" s="582" t="str">
        <f>IFERROR(VLOOKUP(D828,'Species List'!$D$10:$E$46,2,FALSE)*J828,"")</f>
        <v/>
      </c>
      <c r="P828" s="583" t="str">
        <f>IFERROR(VLOOKUP(D828,'Species List'!$D$51:$E$89,2,FALSE)*J828,"")</f>
        <v/>
      </c>
      <c r="Q828" s="583" t="str">
        <f>IFERROR(VLOOKUP(D828,'Species List'!$D$95:$E$102,2,FALSE)*J828,"")</f>
        <v/>
      </c>
      <c r="R828" s="583" t="str">
        <f>IFERROR(VLOOKUP(D828,'Species List'!$I$10:$J$11,2,FALSE)*J828,"")</f>
        <v/>
      </c>
      <c r="S828" s="584" t="str">
        <f>IFERROR(VLOOKUP(D828,'Species List'!$I$16:$J$61,2,FALSE)*J828,"")</f>
        <v/>
      </c>
      <c r="T828" s="584" t="str">
        <f>IFERROR(VLOOKUP(D828,'Species List'!$I$66:$J$66,2,FALSE)*J828,"")</f>
        <v/>
      </c>
      <c r="U828" s="584" t="str">
        <f>IFERROR(VLOOKUP(D828,'Species List'!$I$71:$J$82,2,FALSE)*J828,"")</f>
        <v/>
      </c>
      <c r="V828" s="585">
        <f t="shared" si="38"/>
        <v>0</v>
      </c>
      <c r="W828" s="534"/>
      <c r="X828" s="534"/>
      <c r="Y828" s="534"/>
      <c r="Z828" s="534"/>
      <c r="AA828" s="534"/>
      <c r="AB828" s="534"/>
      <c r="AC828" s="659" t="str">
        <f>IFERROR(INDEX('3 - Land Summary'!$B$21:$B$120,(MATCH(AD828,'3 - Land Summary'!$C$21:$C$120,0))),"")</f>
        <v/>
      </c>
      <c r="AD828" s="629"/>
      <c r="AE828" s="586"/>
      <c r="AF828" s="587"/>
      <c r="AG828" s="586"/>
    </row>
    <row r="829" spans="2:33" ht="30" customHeight="1" x14ac:dyDescent="0.2">
      <c r="B829" s="668" t="str">
        <f>IFERROR(INDEX('3 - Land Summary'!$B$21:$B$120,(MATCH('4 - Species Breakdown'!$V829,'3 - Land Summary'!$C$21:$C$120,0))),"")</f>
        <v/>
      </c>
      <c r="C829" s="632"/>
      <c r="D829" s="579"/>
      <c r="E829" s="676" t="str">
        <f>IF(OR(COUNTIF('Look Up Data'!$D$149:$D$203,D829),COUNTIF('Look Up Data'!$D$149:$D$203,AE829)),"YES","NO")</f>
        <v>NO</v>
      </c>
      <c r="F829" s="580"/>
      <c r="G829" s="581"/>
      <c r="H829" s="669" t="str">
        <f>IFERROR(INDEX('3 - Land Summary'!$G$21:$G$120,(MATCH(C829,'3 - Land Summary'!$C$21:$C$120,0))),"")</f>
        <v/>
      </c>
      <c r="I829" s="669" t="str">
        <f>IFERROR(INDEX('3 - Land Summary'!$I$21:$I$120,(MATCH(C829,'3 - Land Summary'!$C$21:$C$120,0))),"")</f>
        <v/>
      </c>
      <c r="J829" s="669" t="str">
        <f t="shared" si="37"/>
        <v/>
      </c>
      <c r="K829" s="670" t="str">
        <f t="shared" si="39"/>
        <v/>
      </c>
      <c r="L829" s="579"/>
      <c r="M829" s="579"/>
      <c r="N829" s="632"/>
      <c r="O829" s="582" t="str">
        <f>IFERROR(VLOOKUP(D829,'Species List'!$D$10:$E$46,2,FALSE)*J829,"")</f>
        <v/>
      </c>
      <c r="P829" s="583" t="str">
        <f>IFERROR(VLOOKUP(D829,'Species List'!$D$51:$E$89,2,FALSE)*J829,"")</f>
        <v/>
      </c>
      <c r="Q829" s="583" t="str">
        <f>IFERROR(VLOOKUP(D829,'Species List'!$D$95:$E$102,2,FALSE)*J829,"")</f>
        <v/>
      </c>
      <c r="R829" s="583" t="str">
        <f>IFERROR(VLOOKUP(D829,'Species List'!$I$10:$J$11,2,FALSE)*J829,"")</f>
        <v/>
      </c>
      <c r="S829" s="584" t="str">
        <f>IFERROR(VLOOKUP(D829,'Species List'!$I$16:$J$61,2,FALSE)*J829,"")</f>
        <v/>
      </c>
      <c r="T829" s="584" t="str">
        <f>IFERROR(VLOOKUP(D829,'Species List'!$I$66:$J$66,2,FALSE)*J829,"")</f>
        <v/>
      </c>
      <c r="U829" s="584" t="str">
        <f>IFERROR(VLOOKUP(D829,'Species List'!$I$71:$J$82,2,FALSE)*J829,"")</f>
        <v/>
      </c>
      <c r="V829" s="585">
        <f t="shared" si="38"/>
        <v>0</v>
      </c>
      <c r="W829" s="534"/>
      <c r="X829" s="534"/>
      <c r="Y829" s="534"/>
      <c r="Z829" s="534"/>
      <c r="AA829" s="534"/>
      <c r="AB829" s="534"/>
      <c r="AC829" s="659" t="str">
        <f>IFERROR(INDEX('3 - Land Summary'!$B$21:$B$120,(MATCH(AD829,'3 - Land Summary'!$C$21:$C$120,0))),"")</f>
        <v/>
      </c>
      <c r="AD829" s="629"/>
      <c r="AE829" s="586"/>
      <c r="AF829" s="587"/>
      <c r="AG829" s="586"/>
    </row>
    <row r="830" spans="2:33" ht="30" customHeight="1" x14ac:dyDescent="0.2">
      <c r="B830" s="668" t="str">
        <f>IFERROR(INDEX('3 - Land Summary'!$B$21:$B$120,(MATCH('4 - Species Breakdown'!$V830,'3 - Land Summary'!$C$21:$C$120,0))),"")</f>
        <v/>
      </c>
      <c r="C830" s="632"/>
      <c r="D830" s="579"/>
      <c r="E830" s="676" t="str">
        <f>IF(OR(COUNTIF('Look Up Data'!$D$149:$D$203,D830),COUNTIF('Look Up Data'!$D$149:$D$203,AE830)),"YES","NO")</f>
        <v>NO</v>
      </c>
      <c r="F830" s="580"/>
      <c r="G830" s="581"/>
      <c r="H830" s="669" t="str">
        <f>IFERROR(INDEX('3 - Land Summary'!$G$21:$G$120,(MATCH(C830,'3 - Land Summary'!$C$21:$C$120,0))),"")</f>
        <v/>
      </c>
      <c r="I830" s="669" t="str">
        <f>IFERROR(INDEX('3 - Land Summary'!$I$21:$I$120,(MATCH(C830,'3 - Land Summary'!$C$21:$C$120,0))),"")</f>
        <v/>
      </c>
      <c r="J830" s="669" t="str">
        <f t="shared" si="37"/>
        <v/>
      </c>
      <c r="K830" s="670" t="str">
        <f t="shared" si="39"/>
        <v/>
      </c>
      <c r="L830" s="579"/>
      <c r="M830" s="579"/>
      <c r="N830" s="632"/>
      <c r="O830" s="582" t="str">
        <f>IFERROR(VLOOKUP(D830,'Species List'!$D$10:$E$46,2,FALSE)*J830,"")</f>
        <v/>
      </c>
      <c r="P830" s="583" t="str">
        <f>IFERROR(VLOOKUP(D830,'Species List'!$D$51:$E$89,2,FALSE)*J830,"")</f>
        <v/>
      </c>
      <c r="Q830" s="583" t="str">
        <f>IFERROR(VLOOKUP(D830,'Species List'!$D$95:$E$102,2,FALSE)*J830,"")</f>
        <v/>
      </c>
      <c r="R830" s="583" t="str">
        <f>IFERROR(VLOOKUP(D830,'Species List'!$I$10:$J$11,2,FALSE)*J830,"")</f>
        <v/>
      </c>
      <c r="S830" s="584" t="str">
        <f>IFERROR(VLOOKUP(D830,'Species List'!$I$16:$J$61,2,FALSE)*J830,"")</f>
        <v/>
      </c>
      <c r="T830" s="584" t="str">
        <f>IFERROR(VLOOKUP(D830,'Species List'!$I$66:$J$66,2,FALSE)*J830,"")</f>
        <v/>
      </c>
      <c r="U830" s="584" t="str">
        <f>IFERROR(VLOOKUP(D830,'Species List'!$I$71:$J$82,2,FALSE)*J830,"")</f>
        <v/>
      </c>
      <c r="V830" s="585">
        <f t="shared" si="38"/>
        <v>0</v>
      </c>
      <c r="W830" s="534"/>
      <c r="X830" s="534"/>
      <c r="Y830" s="534"/>
      <c r="Z830" s="534"/>
      <c r="AA830" s="534"/>
      <c r="AB830" s="534"/>
      <c r="AC830" s="659" t="str">
        <f>IFERROR(INDEX('3 - Land Summary'!$B$21:$B$120,(MATCH(AD830,'3 - Land Summary'!$C$21:$C$120,0))),"")</f>
        <v/>
      </c>
      <c r="AD830" s="629"/>
      <c r="AE830" s="586"/>
      <c r="AF830" s="587"/>
      <c r="AG830" s="586"/>
    </row>
    <row r="831" spans="2:33" ht="30" customHeight="1" x14ac:dyDescent="0.2">
      <c r="B831" s="668" t="str">
        <f>IFERROR(INDEX('3 - Land Summary'!$B$21:$B$120,(MATCH('4 - Species Breakdown'!$V831,'3 - Land Summary'!$C$21:$C$120,0))),"")</f>
        <v/>
      </c>
      <c r="C831" s="632"/>
      <c r="D831" s="579"/>
      <c r="E831" s="676" t="str">
        <f>IF(OR(COUNTIF('Look Up Data'!$D$149:$D$203,D831),COUNTIF('Look Up Data'!$D$149:$D$203,AE831)),"YES","NO")</f>
        <v>NO</v>
      </c>
      <c r="F831" s="580"/>
      <c r="G831" s="581"/>
      <c r="H831" s="669" t="str">
        <f>IFERROR(INDEX('3 - Land Summary'!$G$21:$G$120,(MATCH(C831,'3 - Land Summary'!$C$21:$C$120,0))),"")</f>
        <v/>
      </c>
      <c r="I831" s="669" t="str">
        <f>IFERROR(INDEX('3 - Land Summary'!$I$21:$I$120,(MATCH(C831,'3 - Land Summary'!$C$21:$C$120,0))),"")</f>
        <v/>
      </c>
      <c r="J831" s="669" t="str">
        <f t="shared" si="37"/>
        <v/>
      </c>
      <c r="K831" s="670" t="str">
        <f t="shared" si="39"/>
        <v/>
      </c>
      <c r="L831" s="579"/>
      <c r="M831" s="579"/>
      <c r="N831" s="632"/>
      <c r="O831" s="582" t="str">
        <f>IFERROR(VLOOKUP(D831,'Species List'!$D$10:$E$46,2,FALSE)*J831,"")</f>
        <v/>
      </c>
      <c r="P831" s="583" t="str">
        <f>IFERROR(VLOOKUP(D831,'Species List'!$D$51:$E$89,2,FALSE)*J831,"")</f>
        <v/>
      </c>
      <c r="Q831" s="583" t="str">
        <f>IFERROR(VLOOKUP(D831,'Species List'!$D$95:$E$102,2,FALSE)*J831,"")</f>
        <v/>
      </c>
      <c r="R831" s="583" t="str">
        <f>IFERROR(VLOOKUP(D831,'Species List'!$I$10:$J$11,2,FALSE)*J831,"")</f>
        <v/>
      </c>
      <c r="S831" s="584" t="str">
        <f>IFERROR(VLOOKUP(D831,'Species List'!$I$16:$J$61,2,FALSE)*J831,"")</f>
        <v/>
      </c>
      <c r="T831" s="584" t="str">
        <f>IFERROR(VLOOKUP(D831,'Species List'!$I$66:$J$66,2,FALSE)*J831,"")</f>
        <v/>
      </c>
      <c r="U831" s="584" t="str">
        <f>IFERROR(VLOOKUP(D831,'Species List'!$I$71:$J$82,2,FALSE)*J831,"")</f>
        <v/>
      </c>
      <c r="V831" s="585">
        <f t="shared" si="38"/>
        <v>0</v>
      </c>
      <c r="W831" s="534"/>
      <c r="X831" s="534"/>
      <c r="Y831" s="534"/>
      <c r="Z831" s="534"/>
      <c r="AA831" s="534"/>
      <c r="AB831" s="534"/>
      <c r="AC831" s="659" t="str">
        <f>IFERROR(INDEX('3 - Land Summary'!$B$21:$B$120,(MATCH(AD831,'3 - Land Summary'!$C$21:$C$120,0))),"")</f>
        <v/>
      </c>
      <c r="AD831" s="629"/>
      <c r="AE831" s="586"/>
      <c r="AF831" s="587"/>
      <c r="AG831" s="586"/>
    </row>
    <row r="832" spans="2:33" ht="30" customHeight="1" x14ac:dyDescent="0.2">
      <c r="B832" s="668" t="str">
        <f>IFERROR(INDEX('3 - Land Summary'!$B$21:$B$120,(MATCH('4 - Species Breakdown'!$V832,'3 - Land Summary'!$C$21:$C$120,0))),"")</f>
        <v/>
      </c>
      <c r="C832" s="632"/>
      <c r="D832" s="579"/>
      <c r="E832" s="676" t="str">
        <f>IF(OR(COUNTIF('Look Up Data'!$D$149:$D$203,D832),COUNTIF('Look Up Data'!$D$149:$D$203,AE832)),"YES","NO")</f>
        <v>NO</v>
      </c>
      <c r="F832" s="580"/>
      <c r="G832" s="581"/>
      <c r="H832" s="669" t="str">
        <f>IFERROR(INDEX('3 - Land Summary'!$G$21:$G$120,(MATCH(C832,'3 - Land Summary'!$C$21:$C$120,0))),"")</f>
        <v/>
      </c>
      <c r="I832" s="669" t="str">
        <f>IFERROR(INDEX('3 - Land Summary'!$I$21:$I$120,(MATCH(C832,'3 - Land Summary'!$C$21:$C$120,0))),"")</f>
        <v/>
      </c>
      <c r="J832" s="669" t="str">
        <f t="shared" si="37"/>
        <v/>
      </c>
      <c r="K832" s="670" t="str">
        <f t="shared" si="39"/>
        <v/>
      </c>
      <c r="L832" s="579"/>
      <c r="M832" s="579"/>
      <c r="N832" s="632"/>
      <c r="O832" s="582" t="str">
        <f>IFERROR(VLOOKUP(D832,'Species List'!$D$10:$E$46,2,FALSE)*J832,"")</f>
        <v/>
      </c>
      <c r="P832" s="583" t="str">
        <f>IFERROR(VLOOKUP(D832,'Species List'!$D$51:$E$89,2,FALSE)*J832,"")</f>
        <v/>
      </c>
      <c r="Q832" s="583" t="str">
        <f>IFERROR(VLOOKUP(D832,'Species List'!$D$95:$E$102,2,FALSE)*J832,"")</f>
        <v/>
      </c>
      <c r="R832" s="583" t="str">
        <f>IFERROR(VLOOKUP(D832,'Species List'!$I$10:$J$11,2,FALSE)*J832,"")</f>
        <v/>
      </c>
      <c r="S832" s="584" t="str">
        <f>IFERROR(VLOOKUP(D832,'Species List'!$I$16:$J$61,2,FALSE)*J832,"")</f>
        <v/>
      </c>
      <c r="T832" s="584" t="str">
        <f>IFERROR(VLOOKUP(D832,'Species List'!$I$66:$J$66,2,FALSE)*J832,"")</f>
        <v/>
      </c>
      <c r="U832" s="584" t="str">
        <f>IFERROR(VLOOKUP(D832,'Species List'!$I$71:$J$82,2,FALSE)*J832,"")</f>
        <v/>
      </c>
      <c r="V832" s="585">
        <f t="shared" si="38"/>
        <v>0</v>
      </c>
      <c r="W832" s="534"/>
      <c r="X832" s="534"/>
      <c r="Y832" s="534"/>
      <c r="Z832" s="534"/>
      <c r="AA832" s="534"/>
      <c r="AB832" s="534"/>
      <c r="AC832" s="659" t="str">
        <f>IFERROR(INDEX('3 - Land Summary'!$B$21:$B$120,(MATCH(AD832,'3 - Land Summary'!$C$21:$C$120,0))),"")</f>
        <v/>
      </c>
      <c r="AD832" s="629"/>
      <c r="AE832" s="586"/>
      <c r="AF832" s="587"/>
      <c r="AG832" s="586"/>
    </row>
    <row r="833" spans="2:33" ht="30" customHeight="1" x14ac:dyDescent="0.2">
      <c r="B833" s="668" t="str">
        <f>IFERROR(INDEX('3 - Land Summary'!$B$21:$B$120,(MATCH('4 - Species Breakdown'!$V833,'3 - Land Summary'!$C$21:$C$120,0))),"")</f>
        <v/>
      </c>
      <c r="C833" s="632"/>
      <c r="D833" s="579"/>
      <c r="E833" s="676" t="str">
        <f>IF(OR(COUNTIF('Look Up Data'!$D$149:$D$203,D833),COUNTIF('Look Up Data'!$D$149:$D$203,AE833)),"YES","NO")</f>
        <v>NO</v>
      </c>
      <c r="F833" s="580"/>
      <c r="G833" s="581"/>
      <c r="H833" s="669" t="str">
        <f>IFERROR(INDEX('3 - Land Summary'!$G$21:$G$120,(MATCH(C833,'3 - Land Summary'!$C$21:$C$120,0))),"")</f>
        <v/>
      </c>
      <c r="I833" s="669" t="str">
        <f>IFERROR(INDEX('3 - Land Summary'!$I$21:$I$120,(MATCH(C833,'3 - Land Summary'!$C$21:$C$120,0))),"")</f>
        <v/>
      </c>
      <c r="J833" s="669" t="str">
        <f t="shared" si="37"/>
        <v/>
      </c>
      <c r="K833" s="670" t="str">
        <f t="shared" si="39"/>
        <v/>
      </c>
      <c r="L833" s="579"/>
      <c r="M833" s="579"/>
      <c r="N833" s="632"/>
      <c r="O833" s="582" t="str">
        <f>IFERROR(VLOOKUP(D833,'Species List'!$D$10:$E$46,2,FALSE)*J833,"")</f>
        <v/>
      </c>
      <c r="P833" s="583" t="str">
        <f>IFERROR(VLOOKUP(D833,'Species List'!$D$51:$E$89,2,FALSE)*J833,"")</f>
        <v/>
      </c>
      <c r="Q833" s="583" t="str">
        <f>IFERROR(VLOOKUP(D833,'Species List'!$D$95:$E$102,2,FALSE)*J833,"")</f>
        <v/>
      </c>
      <c r="R833" s="583" t="str">
        <f>IFERROR(VLOOKUP(D833,'Species List'!$I$10:$J$11,2,FALSE)*J833,"")</f>
        <v/>
      </c>
      <c r="S833" s="584" t="str">
        <f>IFERROR(VLOOKUP(D833,'Species List'!$I$16:$J$61,2,FALSE)*J833,"")</f>
        <v/>
      </c>
      <c r="T833" s="584" t="str">
        <f>IFERROR(VLOOKUP(D833,'Species List'!$I$66:$J$66,2,FALSE)*J833,"")</f>
        <v/>
      </c>
      <c r="U833" s="584" t="str">
        <f>IFERROR(VLOOKUP(D833,'Species List'!$I$71:$J$82,2,FALSE)*J833,"")</f>
        <v/>
      </c>
      <c r="V833" s="585">
        <f t="shared" si="38"/>
        <v>0</v>
      </c>
      <c r="W833" s="534"/>
      <c r="X833" s="534"/>
      <c r="Y833" s="534"/>
      <c r="Z833" s="534"/>
      <c r="AA833" s="534"/>
      <c r="AB833" s="534"/>
      <c r="AC833" s="659" t="str">
        <f>IFERROR(INDEX('3 - Land Summary'!$B$21:$B$120,(MATCH(AD833,'3 - Land Summary'!$C$21:$C$120,0))),"")</f>
        <v/>
      </c>
      <c r="AD833" s="629"/>
      <c r="AE833" s="586"/>
      <c r="AF833" s="587"/>
      <c r="AG833" s="586"/>
    </row>
    <row r="834" spans="2:33" ht="30" customHeight="1" x14ac:dyDescent="0.2">
      <c r="B834" s="668" t="str">
        <f>IFERROR(INDEX('3 - Land Summary'!$B$21:$B$120,(MATCH('4 - Species Breakdown'!$V834,'3 - Land Summary'!$C$21:$C$120,0))),"")</f>
        <v/>
      </c>
      <c r="C834" s="632"/>
      <c r="D834" s="579"/>
      <c r="E834" s="676" t="str">
        <f>IF(OR(COUNTIF('Look Up Data'!$D$149:$D$203,D834),COUNTIF('Look Up Data'!$D$149:$D$203,AE834)),"YES","NO")</f>
        <v>NO</v>
      </c>
      <c r="F834" s="580"/>
      <c r="G834" s="581"/>
      <c r="H834" s="669" t="str">
        <f>IFERROR(INDEX('3 - Land Summary'!$G$21:$G$120,(MATCH(C834,'3 - Land Summary'!$C$21:$C$120,0))),"")</f>
        <v/>
      </c>
      <c r="I834" s="669" t="str">
        <f>IFERROR(INDEX('3 - Land Summary'!$I$21:$I$120,(MATCH(C834,'3 - Land Summary'!$C$21:$C$120,0))),"")</f>
        <v/>
      </c>
      <c r="J834" s="669" t="str">
        <f t="shared" si="37"/>
        <v/>
      </c>
      <c r="K834" s="670" t="str">
        <f t="shared" si="39"/>
        <v/>
      </c>
      <c r="L834" s="579"/>
      <c r="M834" s="579"/>
      <c r="N834" s="632"/>
      <c r="O834" s="582" t="str">
        <f>IFERROR(VLOOKUP(D834,'Species List'!$D$10:$E$46,2,FALSE)*J834,"")</f>
        <v/>
      </c>
      <c r="P834" s="583" t="str">
        <f>IFERROR(VLOOKUP(D834,'Species List'!$D$51:$E$89,2,FALSE)*J834,"")</f>
        <v/>
      </c>
      <c r="Q834" s="583" t="str">
        <f>IFERROR(VLOOKUP(D834,'Species List'!$D$95:$E$102,2,FALSE)*J834,"")</f>
        <v/>
      </c>
      <c r="R834" s="583" t="str">
        <f>IFERROR(VLOOKUP(D834,'Species List'!$I$10:$J$11,2,FALSE)*J834,"")</f>
        <v/>
      </c>
      <c r="S834" s="584" t="str">
        <f>IFERROR(VLOOKUP(D834,'Species List'!$I$16:$J$61,2,FALSE)*J834,"")</f>
        <v/>
      </c>
      <c r="T834" s="584" t="str">
        <f>IFERROR(VLOOKUP(D834,'Species List'!$I$66:$J$66,2,FALSE)*J834,"")</f>
        <v/>
      </c>
      <c r="U834" s="584" t="str">
        <f>IFERROR(VLOOKUP(D834,'Species List'!$I$71:$J$82,2,FALSE)*J834,"")</f>
        <v/>
      </c>
      <c r="V834" s="585">
        <f t="shared" si="38"/>
        <v>0</v>
      </c>
      <c r="W834" s="534"/>
      <c r="X834" s="534"/>
      <c r="Y834" s="534"/>
      <c r="Z834" s="534"/>
      <c r="AA834" s="534"/>
      <c r="AB834" s="534"/>
      <c r="AC834" s="659" t="str">
        <f>IFERROR(INDEX('3 - Land Summary'!$B$21:$B$120,(MATCH(AD834,'3 - Land Summary'!$C$21:$C$120,0))),"")</f>
        <v/>
      </c>
      <c r="AD834" s="629"/>
      <c r="AE834" s="586"/>
      <c r="AF834" s="587"/>
      <c r="AG834" s="586"/>
    </row>
    <row r="835" spans="2:33" ht="30" customHeight="1" x14ac:dyDescent="0.2">
      <c r="B835" s="668" t="str">
        <f>IFERROR(INDEX('3 - Land Summary'!$B$21:$B$120,(MATCH('4 - Species Breakdown'!$V835,'3 - Land Summary'!$C$21:$C$120,0))),"")</f>
        <v/>
      </c>
      <c r="C835" s="632"/>
      <c r="D835" s="579"/>
      <c r="E835" s="676" t="str">
        <f>IF(OR(COUNTIF('Look Up Data'!$D$149:$D$203,D835),COUNTIF('Look Up Data'!$D$149:$D$203,AE835)),"YES","NO")</f>
        <v>NO</v>
      </c>
      <c r="F835" s="580"/>
      <c r="G835" s="581"/>
      <c r="H835" s="669" t="str">
        <f>IFERROR(INDEX('3 - Land Summary'!$G$21:$G$120,(MATCH(C835,'3 - Land Summary'!$C$21:$C$120,0))),"")</f>
        <v/>
      </c>
      <c r="I835" s="669" t="str">
        <f>IFERROR(INDEX('3 - Land Summary'!$I$21:$I$120,(MATCH(C835,'3 - Land Summary'!$C$21:$C$120,0))),"")</f>
        <v/>
      </c>
      <c r="J835" s="669" t="str">
        <f t="shared" si="37"/>
        <v/>
      </c>
      <c r="K835" s="670" t="str">
        <f t="shared" si="39"/>
        <v/>
      </c>
      <c r="L835" s="579"/>
      <c r="M835" s="579"/>
      <c r="N835" s="632"/>
      <c r="O835" s="582" t="str">
        <f>IFERROR(VLOOKUP(D835,'Species List'!$D$10:$E$46,2,FALSE)*J835,"")</f>
        <v/>
      </c>
      <c r="P835" s="583" t="str">
        <f>IFERROR(VLOOKUP(D835,'Species List'!$D$51:$E$89,2,FALSE)*J835,"")</f>
        <v/>
      </c>
      <c r="Q835" s="583" t="str">
        <f>IFERROR(VLOOKUP(D835,'Species List'!$D$95:$E$102,2,FALSE)*J835,"")</f>
        <v/>
      </c>
      <c r="R835" s="583" t="str">
        <f>IFERROR(VLOOKUP(D835,'Species List'!$I$10:$J$11,2,FALSE)*J835,"")</f>
        <v/>
      </c>
      <c r="S835" s="584" t="str">
        <f>IFERROR(VLOOKUP(D835,'Species List'!$I$16:$J$61,2,FALSE)*J835,"")</f>
        <v/>
      </c>
      <c r="T835" s="584" t="str">
        <f>IFERROR(VLOOKUP(D835,'Species List'!$I$66:$J$66,2,FALSE)*J835,"")</f>
        <v/>
      </c>
      <c r="U835" s="584" t="str">
        <f>IFERROR(VLOOKUP(D835,'Species List'!$I$71:$J$82,2,FALSE)*J835,"")</f>
        <v/>
      </c>
      <c r="V835" s="585">
        <f t="shared" si="38"/>
        <v>0</v>
      </c>
      <c r="W835" s="534"/>
      <c r="X835" s="534"/>
      <c r="Y835" s="534"/>
      <c r="Z835" s="534"/>
      <c r="AA835" s="534"/>
      <c r="AB835" s="534"/>
      <c r="AC835" s="659" t="str">
        <f>IFERROR(INDEX('3 - Land Summary'!$B$21:$B$120,(MATCH(AD835,'3 - Land Summary'!$C$21:$C$120,0))),"")</f>
        <v/>
      </c>
      <c r="AD835" s="629"/>
      <c r="AE835" s="586"/>
      <c r="AF835" s="587"/>
      <c r="AG835" s="586"/>
    </row>
    <row r="836" spans="2:33" ht="30" customHeight="1" x14ac:dyDescent="0.2">
      <c r="B836" s="668" t="str">
        <f>IFERROR(INDEX('3 - Land Summary'!$B$21:$B$120,(MATCH('4 - Species Breakdown'!$V836,'3 - Land Summary'!$C$21:$C$120,0))),"")</f>
        <v/>
      </c>
      <c r="C836" s="632"/>
      <c r="D836" s="579"/>
      <c r="E836" s="676" t="str">
        <f>IF(OR(COUNTIF('Look Up Data'!$D$149:$D$203,D836),COUNTIF('Look Up Data'!$D$149:$D$203,AE836)),"YES","NO")</f>
        <v>NO</v>
      </c>
      <c r="F836" s="580"/>
      <c r="G836" s="581"/>
      <c r="H836" s="669" t="str">
        <f>IFERROR(INDEX('3 - Land Summary'!$G$21:$G$120,(MATCH(C836,'3 - Land Summary'!$C$21:$C$120,0))),"")</f>
        <v/>
      </c>
      <c r="I836" s="669" t="str">
        <f>IFERROR(INDEX('3 - Land Summary'!$I$21:$I$120,(MATCH(C836,'3 - Land Summary'!$C$21:$C$120,0))),"")</f>
        <v/>
      </c>
      <c r="J836" s="669" t="str">
        <f t="shared" si="37"/>
        <v/>
      </c>
      <c r="K836" s="670" t="str">
        <f t="shared" si="39"/>
        <v/>
      </c>
      <c r="L836" s="579"/>
      <c r="M836" s="579"/>
      <c r="N836" s="632"/>
      <c r="O836" s="582" t="str">
        <f>IFERROR(VLOOKUP(D836,'Species List'!$D$10:$E$46,2,FALSE)*J836,"")</f>
        <v/>
      </c>
      <c r="P836" s="583" t="str">
        <f>IFERROR(VLOOKUP(D836,'Species List'!$D$51:$E$89,2,FALSE)*J836,"")</f>
        <v/>
      </c>
      <c r="Q836" s="583" t="str">
        <f>IFERROR(VLOOKUP(D836,'Species List'!$D$95:$E$102,2,FALSE)*J836,"")</f>
        <v/>
      </c>
      <c r="R836" s="583" t="str">
        <f>IFERROR(VLOOKUP(D836,'Species List'!$I$10:$J$11,2,FALSE)*J836,"")</f>
        <v/>
      </c>
      <c r="S836" s="584" t="str">
        <f>IFERROR(VLOOKUP(D836,'Species List'!$I$16:$J$61,2,FALSE)*J836,"")</f>
        <v/>
      </c>
      <c r="T836" s="584" t="str">
        <f>IFERROR(VLOOKUP(D836,'Species List'!$I$66:$J$66,2,FALSE)*J836,"")</f>
        <v/>
      </c>
      <c r="U836" s="584" t="str">
        <f>IFERROR(VLOOKUP(D836,'Species List'!$I$71:$J$82,2,FALSE)*J836,"")</f>
        <v/>
      </c>
      <c r="V836" s="585">
        <f t="shared" si="38"/>
        <v>0</v>
      </c>
      <c r="W836" s="534"/>
      <c r="X836" s="534"/>
      <c r="Y836" s="534"/>
      <c r="Z836" s="534"/>
      <c r="AA836" s="534"/>
      <c r="AB836" s="534"/>
      <c r="AC836" s="659" t="str">
        <f>IFERROR(INDEX('3 - Land Summary'!$B$21:$B$120,(MATCH(AD836,'3 - Land Summary'!$C$21:$C$120,0))),"")</f>
        <v/>
      </c>
      <c r="AD836" s="629"/>
      <c r="AE836" s="586"/>
      <c r="AF836" s="587"/>
      <c r="AG836" s="586"/>
    </row>
    <row r="837" spans="2:33" ht="30" customHeight="1" x14ac:dyDescent="0.2">
      <c r="B837" s="668" t="str">
        <f>IFERROR(INDEX('3 - Land Summary'!$B$21:$B$120,(MATCH('4 - Species Breakdown'!$V837,'3 - Land Summary'!$C$21:$C$120,0))),"")</f>
        <v/>
      </c>
      <c r="C837" s="632"/>
      <c r="D837" s="579"/>
      <c r="E837" s="676" t="str">
        <f>IF(OR(COUNTIF('Look Up Data'!$D$149:$D$203,D837),COUNTIF('Look Up Data'!$D$149:$D$203,AE837)),"YES","NO")</f>
        <v>NO</v>
      </c>
      <c r="F837" s="580"/>
      <c r="G837" s="581"/>
      <c r="H837" s="669" t="str">
        <f>IFERROR(INDEX('3 - Land Summary'!$G$21:$G$120,(MATCH(C837,'3 - Land Summary'!$C$21:$C$120,0))),"")</f>
        <v/>
      </c>
      <c r="I837" s="669" t="str">
        <f>IFERROR(INDEX('3 - Land Summary'!$I$21:$I$120,(MATCH(C837,'3 - Land Summary'!$C$21:$C$120,0))),"")</f>
        <v/>
      </c>
      <c r="J837" s="669" t="str">
        <f t="shared" si="37"/>
        <v/>
      </c>
      <c r="K837" s="670" t="str">
        <f t="shared" si="39"/>
        <v/>
      </c>
      <c r="L837" s="579"/>
      <c r="M837" s="579"/>
      <c r="N837" s="632"/>
      <c r="O837" s="582" t="str">
        <f>IFERROR(VLOOKUP(D837,'Species List'!$D$10:$E$46,2,FALSE)*J837,"")</f>
        <v/>
      </c>
      <c r="P837" s="583" t="str">
        <f>IFERROR(VLOOKUP(D837,'Species List'!$D$51:$E$89,2,FALSE)*J837,"")</f>
        <v/>
      </c>
      <c r="Q837" s="583" t="str">
        <f>IFERROR(VLOOKUP(D837,'Species List'!$D$95:$E$102,2,FALSE)*J837,"")</f>
        <v/>
      </c>
      <c r="R837" s="583" t="str">
        <f>IFERROR(VLOOKUP(D837,'Species List'!$I$10:$J$11,2,FALSE)*J837,"")</f>
        <v/>
      </c>
      <c r="S837" s="584" t="str">
        <f>IFERROR(VLOOKUP(D837,'Species List'!$I$16:$J$61,2,FALSE)*J837,"")</f>
        <v/>
      </c>
      <c r="T837" s="584" t="str">
        <f>IFERROR(VLOOKUP(D837,'Species List'!$I$66:$J$66,2,FALSE)*J837,"")</f>
        <v/>
      </c>
      <c r="U837" s="584" t="str">
        <f>IFERROR(VLOOKUP(D837,'Species List'!$I$71:$J$82,2,FALSE)*J837,"")</f>
        <v/>
      </c>
      <c r="V837" s="585">
        <f t="shared" si="38"/>
        <v>0</v>
      </c>
      <c r="W837" s="534"/>
      <c r="X837" s="534"/>
      <c r="Y837" s="534"/>
      <c r="Z837" s="534"/>
      <c r="AA837" s="534"/>
      <c r="AB837" s="534"/>
      <c r="AC837" s="659" t="str">
        <f>IFERROR(INDEX('3 - Land Summary'!$B$21:$B$120,(MATCH(AD837,'3 - Land Summary'!$C$21:$C$120,0))),"")</f>
        <v/>
      </c>
      <c r="AD837" s="629"/>
      <c r="AE837" s="586"/>
      <c r="AF837" s="587"/>
      <c r="AG837" s="586"/>
    </row>
    <row r="838" spans="2:33" ht="30" customHeight="1" x14ac:dyDescent="0.2">
      <c r="B838" s="668" t="str">
        <f>IFERROR(INDEX('3 - Land Summary'!$B$21:$B$120,(MATCH('4 - Species Breakdown'!$V838,'3 - Land Summary'!$C$21:$C$120,0))),"")</f>
        <v/>
      </c>
      <c r="C838" s="632"/>
      <c r="D838" s="579"/>
      <c r="E838" s="676" t="str">
        <f>IF(OR(COUNTIF('Look Up Data'!$D$149:$D$203,D838),COUNTIF('Look Up Data'!$D$149:$D$203,AE838)),"YES","NO")</f>
        <v>NO</v>
      </c>
      <c r="F838" s="580"/>
      <c r="G838" s="581"/>
      <c r="H838" s="669" t="str">
        <f>IFERROR(INDEX('3 - Land Summary'!$G$21:$G$120,(MATCH(C838,'3 - Land Summary'!$C$21:$C$120,0))),"")</f>
        <v/>
      </c>
      <c r="I838" s="669" t="str">
        <f>IFERROR(INDEX('3 - Land Summary'!$I$21:$I$120,(MATCH(C838,'3 - Land Summary'!$C$21:$C$120,0))),"")</f>
        <v/>
      </c>
      <c r="J838" s="669" t="str">
        <f t="shared" si="37"/>
        <v/>
      </c>
      <c r="K838" s="670" t="str">
        <f t="shared" si="39"/>
        <v/>
      </c>
      <c r="L838" s="579"/>
      <c r="M838" s="579"/>
      <c r="N838" s="632"/>
      <c r="O838" s="582" t="str">
        <f>IFERROR(VLOOKUP(D838,'Species List'!$D$10:$E$46,2,FALSE)*J838,"")</f>
        <v/>
      </c>
      <c r="P838" s="583" t="str">
        <f>IFERROR(VLOOKUP(D838,'Species List'!$D$51:$E$89,2,FALSE)*J838,"")</f>
        <v/>
      </c>
      <c r="Q838" s="583" t="str">
        <f>IFERROR(VLOOKUP(D838,'Species List'!$D$95:$E$102,2,FALSE)*J838,"")</f>
        <v/>
      </c>
      <c r="R838" s="583" t="str">
        <f>IFERROR(VLOOKUP(D838,'Species List'!$I$10:$J$11,2,FALSE)*J838,"")</f>
        <v/>
      </c>
      <c r="S838" s="584" t="str">
        <f>IFERROR(VLOOKUP(D838,'Species List'!$I$16:$J$61,2,FALSE)*J838,"")</f>
        <v/>
      </c>
      <c r="T838" s="584" t="str">
        <f>IFERROR(VLOOKUP(D838,'Species List'!$I$66:$J$66,2,FALSE)*J838,"")</f>
        <v/>
      </c>
      <c r="U838" s="584" t="str">
        <f>IFERROR(VLOOKUP(D838,'Species List'!$I$71:$J$82,2,FALSE)*J838,"")</f>
        <v/>
      </c>
      <c r="V838" s="585">
        <f t="shared" si="38"/>
        <v>0</v>
      </c>
      <c r="W838" s="534"/>
      <c r="X838" s="534"/>
      <c r="Y838" s="534"/>
      <c r="Z838" s="534"/>
      <c r="AA838" s="534"/>
      <c r="AB838" s="534"/>
      <c r="AC838" s="659" t="str">
        <f>IFERROR(INDEX('3 - Land Summary'!$B$21:$B$120,(MATCH(AD838,'3 - Land Summary'!$C$21:$C$120,0))),"")</f>
        <v/>
      </c>
      <c r="AD838" s="629"/>
      <c r="AE838" s="586"/>
      <c r="AF838" s="587"/>
      <c r="AG838" s="586"/>
    </row>
    <row r="839" spans="2:33" ht="30" customHeight="1" x14ac:dyDescent="0.2">
      <c r="B839" s="668" t="str">
        <f>IFERROR(INDEX('3 - Land Summary'!$B$21:$B$120,(MATCH('4 - Species Breakdown'!$V839,'3 - Land Summary'!$C$21:$C$120,0))),"")</f>
        <v/>
      </c>
      <c r="C839" s="632"/>
      <c r="D839" s="579"/>
      <c r="E839" s="676" t="str">
        <f>IF(OR(COUNTIF('Look Up Data'!$D$149:$D$203,D839),COUNTIF('Look Up Data'!$D$149:$D$203,AE839)),"YES","NO")</f>
        <v>NO</v>
      </c>
      <c r="F839" s="580"/>
      <c r="G839" s="581"/>
      <c r="H839" s="669" t="str">
        <f>IFERROR(INDEX('3 - Land Summary'!$G$21:$G$120,(MATCH(C839,'3 - Land Summary'!$C$21:$C$120,0))),"")</f>
        <v/>
      </c>
      <c r="I839" s="669" t="str">
        <f>IFERROR(INDEX('3 - Land Summary'!$I$21:$I$120,(MATCH(C839,'3 - Land Summary'!$C$21:$C$120,0))),"")</f>
        <v/>
      </c>
      <c r="J839" s="669" t="str">
        <f t="shared" si="37"/>
        <v/>
      </c>
      <c r="K839" s="670" t="str">
        <f t="shared" si="39"/>
        <v/>
      </c>
      <c r="L839" s="579"/>
      <c r="M839" s="579"/>
      <c r="N839" s="632"/>
      <c r="O839" s="582" t="str">
        <f>IFERROR(VLOOKUP(D839,'Species List'!$D$10:$E$46,2,FALSE)*J839,"")</f>
        <v/>
      </c>
      <c r="P839" s="583" t="str">
        <f>IFERROR(VLOOKUP(D839,'Species List'!$D$51:$E$89,2,FALSE)*J839,"")</f>
        <v/>
      </c>
      <c r="Q839" s="583" t="str">
        <f>IFERROR(VLOOKUP(D839,'Species List'!$D$95:$E$102,2,FALSE)*J839,"")</f>
        <v/>
      </c>
      <c r="R839" s="583" t="str">
        <f>IFERROR(VLOOKUP(D839,'Species List'!$I$10:$J$11,2,FALSE)*J839,"")</f>
        <v/>
      </c>
      <c r="S839" s="584" t="str">
        <f>IFERROR(VLOOKUP(D839,'Species List'!$I$16:$J$61,2,FALSE)*J839,"")</f>
        <v/>
      </c>
      <c r="T839" s="584" t="str">
        <f>IFERROR(VLOOKUP(D839,'Species List'!$I$66:$J$66,2,FALSE)*J839,"")</f>
        <v/>
      </c>
      <c r="U839" s="584" t="str">
        <f>IFERROR(VLOOKUP(D839,'Species List'!$I$71:$J$82,2,FALSE)*J839,"")</f>
        <v/>
      </c>
      <c r="V839" s="585">
        <f t="shared" si="38"/>
        <v>0</v>
      </c>
      <c r="W839" s="534"/>
      <c r="X839" s="534"/>
      <c r="Y839" s="534"/>
      <c r="Z839" s="534"/>
      <c r="AA839" s="534"/>
      <c r="AB839" s="534"/>
      <c r="AC839" s="659" t="str">
        <f>IFERROR(INDEX('3 - Land Summary'!$B$21:$B$120,(MATCH(AD839,'3 - Land Summary'!$C$21:$C$120,0))),"")</f>
        <v/>
      </c>
      <c r="AD839" s="629"/>
      <c r="AE839" s="586"/>
      <c r="AF839" s="587"/>
      <c r="AG839" s="586"/>
    </row>
    <row r="840" spans="2:33" ht="30" customHeight="1" x14ac:dyDescent="0.2">
      <c r="B840" s="668" t="str">
        <f>IFERROR(INDEX('3 - Land Summary'!$B$21:$B$120,(MATCH('4 - Species Breakdown'!$V840,'3 - Land Summary'!$C$21:$C$120,0))),"")</f>
        <v/>
      </c>
      <c r="C840" s="632"/>
      <c r="D840" s="579"/>
      <c r="E840" s="676" t="str">
        <f>IF(OR(COUNTIF('Look Up Data'!$D$149:$D$203,D840),COUNTIF('Look Up Data'!$D$149:$D$203,AE840)),"YES","NO")</f>
        <v>NO</v>
      </c>
      <c r="F840" s="580"/>
      <c r="G840" s="581"/>
      <c r="H840" s="669" t="str">
        <f>IFERROR(INDEX('3 - Land Summary'!$G$21:$G$120,(MATCH(C840,'3 - Land Summary'!$C$21:$C$120,0))),"")</f>
        <v/>
      </c>
      <c r="I840" s="669" t="str">
        <f>IFERROR(INDEX('3 - Land Summary'!$I$21:$I$120,(MATCH(C840,'3 - Land Summary'!$C$21:$C$120,0))),"")</f>
        <v/>
      </c>
      <c r="J840" s="669" t="str">
        <f t="shared" si="37"/>
        <v/>
      </c>
      <c r="K840" s="670" t="str">
        <f t="shared" si="39"/>
        <v/>
      </c>
      <c r="L840" s="579"/>
      <c r="M840" s="579"/>
      <c r="N840" s="632"/>
      <c r="O840" s="582" t="str">
        <f>IFERROR(VLOOKUP(D840,'Species List'!$D$10:$E$46,2,FALSE)*J840,"")</f>
        <v/>
      </c>
      <c r="P840" s="583" t="str">
        <f>IFERROR(VLOOKUP(D840,'Species List'!$D$51:$E$89,2,FALSE)*J840,"")</f>
        <v/>
      </c>
      <c r="Q840" s="583" t="str">
        <f>IFERROR(VLOOKUP(D840,'Species List'!$D$95:$E$102,2,FALSE)*J840,"")</f>
        <v/>
      </c>
      <c r="R840" s="583" t="str">
        <f>IFERROR(VLOOKUP(D840,'Species List'!$I$10:$J$11,2,FALSE)*J840,"")</f>
        <v/>
      </c>
      <c r="S840" s="584" t="str">
        <f>IFERROR(VLOOKUP(D840,'Species List'!$I$16:$J$61,2,FALSE)*J840,"")</f>
        <v/>
      </c>
      <c r="T840" s="584" t="str">
        <f>IFERROR(VLOOKUP(D840,'Species List'!$I$66:$J$66,2,FALSE)*J840,"")</f>
        <v/>
      </c>
      <c r="U840" s="584" t="str">
        <f>IFERROR(VLOOKUP(D840,'Species List'!$I$71:$J$82,2,FALSE)*J840,"")</f>
        <v/>
      </c>
      <c r="V840" s="585">
        <f t="shared" si="38"/>
        <v>0</v>
      </c>
      <c r="W840" s="534"/>
      <c r="X840" s="534"/>
      <c r="Y840" s="534"/>
      <c r="Z840" s="534"/>
      <c r="AA840" s="534"/>
      <c r="AB840" s="534"/>
      <c r="AC840" s="659" t="str">
        <f>IFERROR(INDEX('3 - Land Summary'!$B$21:$B$120,(MATCH(AD840,'3 - Land Summary'!$C$21:$C$120,0))),"")</f>
        <v/>
      </c>
      <c r="AD840" s="629"/>
      <c r="AE840" s="586"/>
      <c r="AF840" s="587"/>
      <c r="AG840" s="586"/>
    </row>
    <row r="841" spans="2:33" ht="30" customHeight="1" x14ac:dyDescent="0.2">
      <c r="B841" s="668" t="str">
        <f>IFERROR(INDEX('3 - Land Summary'!$B$21:$B$120,(MATCH('4 - Species Breakdown'!$V841,'3 - Land Summary'!$C$21:$C$120,0))),"")</f>
        <v/>
      </c>
      <c r="C841" s="632"/>
      <c r="D841" s="579"/>
      <c r="E841" s="676" t="str">
        <f>IF(OR(COUNTIF('Look Up Data'!$D$149:$D$203,D841),COUNTIF('Look Up Data'!$D$149:$D$203,AE841)),"YES","NO")</f>
        <v>NO</v>
      </c>
      <c r="F841" s="580"/>
      <c r="G841" s="581"/>
      <c r="H841" s="669" t="str">
        <f>IFERROR(INDEX('3 - Land Summary'!$G$21:$G$120,(MATCH(C841,'3 - Land Summary'!$C$21:$C$120,0))),"")</f>
        <v/>
      </c>
      <c r="I841" s="669" t="str">
        <f>IFERROR(INDEX('3 - Land Summary'!$I$21:$I$120,(MATCH(C841,'3 - Land Summary'!$C$21:$C$120,0))),"")</f>
        <v/>
      </c>
      <c r="J841" s="669" t="str">
        <f t="shared" si="37"/>
        <v/>
      </c>
      <c r="K841" s="670" t="str">
        <f t="shared" si="39"/>
        <v/>
      </c>
      <c r="L841" s="579"/>
      <c r="M841" s="579"/>
      <c r="N841" s="632"/>
      <c r="O841" s="582" t="str">
        <f>IFERROR(VLOOKUP(D841,'Species List'!$D$10:$E$46,2,FALSE)*J841,"")</f>
        <v/>
      </c>
      <c r="P841" s="583" t="str">
        <f>IFERROR(VLOOKUP(D841,'Species List'!$D$51:$E$89,2,FALSE)*J841,"")</f>
        <v/>
      </c>
      <c r="Q841" s="583" t="str">
        <f>IFERROR(VLOOKUP(D841,'Species List'!$D$95:$E$102,2,FALSE)*J841,"")</f>
        <v/>
      </c>
      <c r="R841" s="583" t="str">
        <f>IFERROR(VLOOKUP(D841,'Species List'!$I$10:$J$11,2,FALSE)*J841,"")</f>
        <v/>
      </c>
      <c r="S841" s="584" t="str">
        <f>IFERROR(VLOOKUP(D841,'Species List'!$I$16:$J$61,2,FALSE)*J841,"")</f>
        <v/>
      </c>
      <c r="T841" s="584" t="str">
        <f>IFERROR(VLOOKUP(D841,'Species List'!$I$66:$J$66,2,FALSE)*J841,"")</f>
        <v/>
      </c>
      <c r="U841" s="584" t="str">
        <f>IFERROR(VLOOKUP(D841,'Species List'!$I$71:$J$82,2,FALSE)*J841,"")</f>
        <v/>
      </c>
      <c r="V841" s="585">
        <f t="shared" si="38"/>
        <v>0</v>
      </c>
      <c r="W841" s="534"/>
      <c r="X841" s="534"/>
      <c r="Y841" s="534"/>
      <c r="Z841" s="534"/>
      <c r="AA841" s="534"/>
      <c r="AB841" s="534"/>
      <c r="AC841" s="659" t="str">
        <f>IFERROR(INDEX('3 - Land Summary'!$B$21:$B$120,(MATCH(AD841,'3 - Land Summary'!$C$21:$C$120,0))),"")</f>
        <v/>
      </c>
      <c r="AD841" s="629"/>
      <c r="AE841" s="586"/>
      <c r="AF841" s="587"/>
      <c r="AG841" s="586"/>
    </row>
    <row r="842" spans="2:33" ht="30" customHeight="1" x14ac:dyDescent="0.2">
      <c r="B842" s="668" t="str">
        <f>IFERROR(INDEX('3 - Land Summary'!$B$21:$B$120,(MATCH('4 - Species Breakdown'!$V842,'3 - Land Summary'!$C$21:$C$120,0))),"")</f>
        <v/>
      </c>
      <c r="C842" s="632"/>
      <c r="D842" s="579"/>
      <c r="E842" s="676" t="str">
        <f>IF(OR(COUNTIF('Look Up Data'!$D$149:$D$203,D842),COUNTIF('Look Up Data'!$D$149:$D$203,AE842)),"YES","NO")</f>
        <v>NO</v>
      </c>
      <c r="F842" s="580"/>
      <c r="G842" s="581"/>
      <c r="H842" s="669" t="str">
        <f>IFERROR(INDEX('3 - Land Summary'!$G$21:$G$120,(MATCH(C842,'3 - Land Summary'!$C$21:$C$120,0))),"")</f>
        <v/>
      </c>
      <c r="I842" s="669" t="str">
        <f>IFERROR(INDEX('3 - Land Summary'!$I$21:$I$120,(MATCH(C842,'3 - Land Summary'!$C$21:$C$120,0))),"")</f>
        <v/>
      </c>
      <c r="J842" s="669" t="str">
        <f t="shared" si="37"/>
        <v/>
      </c>
      <c r="K842" s="670" t="str">
        <f t="shared" si="39"/>
        <v/>
      </c>
      <c r="L842" s="579"/>
      <c r="M842" s="579"/>
      <c r="N842" s="632"/>
      <c r="O842" s="582" t="str">
        <f>IFERROR(VLOOKUP(D842,'Species List'!$D$10:$E$46,2,FALSE)*J842,"")</f>
        <v/>
      </c>
      <c r="P842" s="583" t="str">
        <f>IFERROR(VLOOKUP(D842,'Species List'!$D$51:$E$89,2,FALSE)*J842,"")</f>
        <v/>
      </c>
      <c r="Q842" s="583" t="str">
        <f>IFERROR(VLOOKUP(D842,'Species List'!$D$95:$E$102,2,FALSE)*J842,"")</f>
        <v/>
      </c>
      <c r="R842" s="583" t="str">
        <f>IFERROR(VLOOKUP(D842,'Species List'!$I$10:$J$11,2,FALSE)*J842,"")</f>
        <v/>
      </c>
      <c r="S842" s="584" t="str">
        <f>IFERROR(VLOOKUP(D842,'Species List'!$I$16:$J$61,2,FALSE)*J842,"")</f>
        <v/>
      </c>
      <c r="T842" s="584" t="str">
        <f>IFERROR(VLOOKUP(D842,'Species List'!$I$66:$J$66,2,FALSE)*J842,"")</f>
        <v/>
      </c>
      <c r="U842" s="584" t="str">
        <f>IFERROR(VLOOKUP(D842,'Species List'!$I$71:$J$82,2,FALSE)*J842,"")</f>
        <v/>
      </c>
      <c r="V842" s="585">
        <f t="shared" si="38"/>
        <v>0</v>
      </c>
      <c r="W842" s="534"/>
      <c r="X842" s="534"/>
      <c r="Y842" s="534"/>
      <c r="Z842" s="534"/>
      <c r="AA842" s="534"/>
      <c r="AB842" s="534"/>
      <c r="AC842" s="659" t="str">
        <f>IFERROR(INDEX('3 - Land Summary'!$B$21:$B$120,(MATCH(AD842,'3 - Land Summary'!$C$21:$C$120,0))),"")</f>
        <v/>
      </c>
      <c r="AD842" s="629"/>
      <c r="AE842" s="586"/>
      <c r="AF842" s="587"/>
      <c r="AG842" s="586"/>
    </row>
    <row r="843" spans="2:33" ht="30" customHeight="1" x14ac:dyDescent="0.2">
      <c r="B843" s="668" t="str">
        <f>IFERROR(INDEX('3 - Land Summary'!$B$21:$B$120,(MATCH('4 - Species Breakdown'!$V843,'3 - Land Summary'!$C$21:$C$120,0))),"")</f>
        <v/>
      </c>
      <c r="C843" s="632"/>
      <c r="D843" s="579"/>
      <c r="E843" s="676" t="str">
        <f>IF(OR(COUNTIF('Look Up Data'!$D$149:$D$203,D843),COUNTIF('Look Up Data'!$D$149:$D$203,AE843)),"YES","NO")</f>
        <v>NO</v>
      </c>
      <c r="F843" s="580"/>
      <c r="G843" s="581"/>
      <c r="H843" s="669" t="str">
        <f>IFERROR(INDEX('3 - Land Summary'!$G$21:$G$120,(MATCH(C843,'3 - Land Summary'!$C$21:$C$120,0))),"")</f>
        <v/>
      </c>
      <c r="I843" s="669" t="str">
        <f>IFERROR(INDEX('3 - Land Summary'!$I$21:$I$120,(MATCH(C843,'3 - Land Summary'!$C$21:$C$120,0))),"")</f>
        <v/>
      </c>
      <c r="J843" s="669" t="str">
        <f t="shared" si="37"/>
        <v/>
      </c>
      <c r="K843" s="670" t="str">
        <f t="shared" si="39"/>
        <v/>
      </c>
      <c r="L843" s="579"/>
      <c r="M843" s="579"/>
      <c r="N843" s="632"/>
      <c r="O843" s="582" t="str">
        <f>IFERROR(VLOOKUP(D843,'Species List'!$D$10:$E$46,2,FALSE)*J843,"")</f>
        <v/>
      </c>
      <c r="P843" s="583" t="str">
        <f>IFERROR(VLOOKUP(D843,'Species List'!$D$51:$E$89,2,FALSE)*J843,"")</f>
        <v/>
      </c>
      <c r="Q843" s="583" t="str">
        <f>IFERROR(VLOOKUP(D843,'Species List'!$D$95:$E$102,2,FALSE)*J843,"")</f>
        <v/>
      </c>
      <c r="R843" s="583" t="str">
        <f>IFERROR(VLOOKUP(D843,'Species List'!$I$10:$J$11,2,FALSE)*J843,"")</f>
        <v/>
      </c>
      <c r="S843" s="584" t="str">
        <f>IFERROR(VLOOKUP(D843,'Species List'!$I$16:$J$61,2,FALSE)*J843,"")</f>
        <v/>
      </c>
      <c r="T843" s="584" t="str">
        <f>IFERROR(VLOOKUP(D843,'Species List'!$I$66:$J$66,2,FALSE)*J843,"")</f>
        <v/>
      </c>
      <c r="U843" s="584" t="str">
        <f>IFERROR(VLOOKUP(D843,'Species List'!$I$71:$J$82,2,FALSE)*J843,"")</f>
        <v/>
      </c>
      <c r="V843" s="585">
        <f t="shared" si="38"/>
        <v>0</v>
      </c>
      <c r="W843" s="534"/>
      <c r="X843" s="534"/>
      <c r="Y843" s="534"/>
      <c r="Z843" s="534"/>
      <c r="AA843" s="534"/>
      <c r="AB843" s="534"/>
      <c r="AC843" s="659" t="str">
        <f>IFERROR(INDEX('3 - Land Summary'!$B$21:$B$120,(MATCH(AD843,'3 - Land Summary'!$C$21:$C$120,0))),"")</f>
        <v/>
      </c>
      <c r="AD843" s="629"/>
      <c r="AE843" s="586"/>
      <c r="AF843" s="587"/>
      <c r="AG843" s="586"/>
    </row>
    <row r="844" spans="2:33" ht="30" customHeight="1" x14ac:dyDescent="0.2">
      <c r="B844" s="668" t="str">
        <f>IFERROR(INDEX('3 - Land Summary'!$B$21:$B$120,(MATCH('4 - Species Breakdown'!$V844,'3 - Land Summary'!$C$21:$C$120,0))),"")</f>
        <v/>
      </c>
      <c r="C844" s="632"/>
      <c r="D844" s="579"/>
      <c r="E844" s="676" t="str">
        <f>IF(OR(COUNTIF('Look Up Data'!$D$149:$D$203,D844),COUNTIF('Look Up Data'!$D$149:$D$203,AE844)),"YES","NO")</f>
        <v>NO</v>
      </c>
      <c r="F844" s="580"/>
      <c r="G844" s="581"/>
      <c r="H844" s="669" t="str">
        <f>IFERROR(INDEX('3 - Land Summary'!$G$21:$G$120,(MATCH(C844,'3 - Land Summary'!$C$21:$C$120,0))),"")</f>
        <v/>
      </c>
      <c r="I844" s="669" t="str">
        <f>IFERROR(INDEX('3 - Land Summary'!$I$21:$I$120,(MATCH(C844,'3 - Land Summary'!$C$21:$C$120,0))),"")</f>
        <v/>
      </c>
      <c r="J844" s="669" t="str">
        <f t="shared" si="37"/>
        <v/>
      </c>
      <c r="K844" s="670" t="str">
        <f t="shared" si="39"/>
        <v/>
      </c>
      <c r="L844" s="579"/>
      <c r="M844" s="579"/>
      <c r="N844" s="632"/>
      <c r="O844" s="582" t="str">
        <f>IFERROR(VLOOKUP(D844,'Species List'!$D$10:$E$46,2,FALSE)*J844,"")</f>
        <v/>
      </c>
      <c r="P844" s="583" t="str">
        <f>IFERROR(VLOOKUP(D844,'Species List'!$D$51:$E$89,2,FALSE)*J844,"")</f>
        <v/>
      </c>
      <c r="Q844" s="583" t="str">
        <f>IFERROR(VLOOKUP(D844,'Species List'!$D$95:$E$102,2,FALSE)*J844,"")</f>
        <v/>
      </c>
      <c r="R844" s="583" t="str">
        <f>IFERROR(VLOOKUP(D844,'Species List'!$I$10:$J$11,2,FALSE)*J844,"")</f>
        <v/>
      </c>
      <c r="S844" s="584" t="str">
        <f>IFERROR(VLOOKUP(D844,'Species List'!$I$16:$J$61,2,FALSE)*J844,"")</f>
        <v/>
      </c>
      <c r="T844" s="584" t="str">
        <f>IFERROR(VLOOKUP(D844,'Species List'!$I$66:$J$66,2,FALSE)*J844,"")</f>
        <v/>
      </c>
      <c r="U844" s="584" t="str">
        <f>IFERROR(VLOOKUP(D844,'Species List'!$I$71:$J$82,2,FALSE)*J844,"")</f>
        <v/>
      </c>
      <c r="V844" s="585">
        <f t="shared" si="38"/>
        <v>0</v>
      </c>
      <c r="W844" s="534"/>
      <c r="X844" s="534"/>
      <c r="Y844" s="534"/>
      <c r="Z844" s="534"/>
      <c r="AA844" s="534"/>
      <c r="AB844" s="534"/>
      <c r="AC844" s="659" t="str">
        <f>IFERROR(INDEX('3 - Land Summary'!$B$21:$B$120,(MATCH(AD844,'3 - Land Summary'!$C$21:$C$120,0))),"")</f>
        <v/>
      </c>
      <c r="AD844" s="629"/>
      <c r="AE844" s="586"/>
      <c r="AF844" s="587"/>
      <c r="AG844" s="586"/>
    </row>
    <row r="845" spans="2:33" ht="30" customHeight="1" x14ac:dyDescent="0.2">
      <c r="B845" s="668" t="str">
        <f>IFERROR(INDEX('3 - Land Summary'!$B$21:$B$120,(MATCH('4 - Species Breakdown'!$V845,'3 - Land Summary'!$C$21:$C$120,0))),"")</f>
        <v/>
      </c>
      <c r="C845" s="632"/>
      <c r="D845" s="579"/>
      <c r="E845" s="676" t="str">
        <f>IF(OR(COUNTIF('Look Up Data'!$D$149:$D$203,D845),COUNTIF('Look Up Data'!$D$149:$D$203,AE845)),"YES","NO")</f>
        <v>NO</v>
      </c>
      <c r="F845" s="580"/>
      <c r="G845" s="581"/>
      <c r="H845" s="669" t="str">
        <f>IFERROR(INDEX('3 - Land Summary'!$G$21:$G$120,(MATCH(C845,'3 - Land Summary'!$C$21:$C$120,0))),"")</f>
        <v/>
      </c>
      <c r="I845" s="669" t="str">
        <f>IFERROR(INDEX('3 - Land Summary'!$I$21:$I$120,(MATCH(C845,'3 - Land Summary'!$C$21:$C$120,0))),"")</f>
        <v/>
      </c>
      <c r="J845" s="669" t="str">
        <f t="shared" si="37"/>
        <v/>
      </c>
      <c r="K845" s="670" t="str">
        <f t="shared" si="39"/>
        <v/>
      </c>
      <c r="L845" s="579"/>
      <c r="M845" s="579"/>
      <c r="N845" s="632"/>
      <c r="O845" s="582" t="str">
        <f>IFERROR(VLOOKUP(D845,'Species List'!$D$10:$E$46,2,FALSE)*J845,"")</f>
        <v/>
      </c>
      <c r="P845" s="583" t="str">
        <f>IFERROR(VLOOKUP(D845,'Species List'!$D$51:$E$89,2,FALSE)*J845,"")</f>
        <v/>
      </c>
      <c r="Q845" s="583" t="str">
        <f>IFERROR(VLOOKUP(D845,'Species List'!$D$95:$E$102,2,FALSE)*J845,"")</f>
        <v/>
      </c>
      <c r="R845" s="583" t="str">
        <f>IFERROR(VLOOKUP(D845,'Species List'!$I$10:$J$11,2,FALSE)*J845,"")</f>
        <v/>
      </c>
      <c r="S845" s="584" t="str">
        <f>IFERROR(VLOOKUP(D845,'Species List'!$I$16:$J$61,2,FALSE)*J845,"")</f>
        <v/>
      </c>
      <c r="T845" s="584" t="str">
        <f>IFERROR(VLOOKUP(D845,'Species List'!$I$66:$J$66,2,FALSE)*J845,"")</f>
        <v/>
      </c>
      <c r="U845" s="584" t="str">
        <f>IFERROR(VLOOKUP(D845,'Species List'!$I$71:$J$82,2,FALSE)*J845,"")</f>
        <v/>
      </c>
      <c r="V845" s="585">
        <f t="shared" si="38"/>
        <v>0</v>
      </c>
      <c r="W845" s="534"/>
      <c r="X845" s="534"/>
      <c r="Y845" s="534"/>
      <c r="Z845" s="534"/>
      <c r="AA845" s="534"/>
      <c r="AB845" s="534"/>
      <c r="AC845" s="659" t="str">
        <f>IFERROR(INDEX('3 - Land Summary'!$B$21:$B$120,(MATCH(AD845,'3 - Land Summary'!$C$21:$C$120,0))),"")</f>
        <v/>
      </c>
      <c r="AD845" s="629"/>
      <c r="AE845" s="586"/>
      <c r="AF845" s="587"/>
      <c r="AG845" s="586"/>
    </row>
    <row r="846" spans="2:33" ht="30" customHeight="1" x14ac:dyDescent="0.2">
      <c r="B846" s="668" t="str">
        <f>IFERROR(INDEX('3 - Land Summary'!$B$21:$B$120,(MATCH('4 - Species Breakdown'!$V846,'3 - Land Summary'!$C$21:$C$120,0))),"")</f>
        <v/>
      </c>
      <c r="C846" s="632"/>
      <c r="D846" s="579"/>
      <c r="E846" s="676" t="str">
        <f>IF(OR(COUNTIF('Look Up Data'!$D$149:$D$203,D846),COUNTIF('Look Up Data'!$D$149:$D$203,AE846)),"YES","NO")</f>
        <v>NO</v>
      </c>
      <c r="F846" s="580"/>
      <c r="G846" s="581"/>
      <c r="H846" s="669" t="str">
        <f>IFERROR(INDEX('3 - Land Summary'!$G$21:$G$120,(MATCH(C846,'3 - Land Summary'!$C$21:$C$120,0))),"")</f>
        <v/>
      </c>
      <c r="I846" s="669" t="str">
        <f>IFERROR(INDEX('3 - Land Summary'!$I$21:$I$120,(MATCH(C846,'3 - Land Summary'!$C$21:$C$120,0))),"")</f>
        <v/>
      </c>
      <c r="J846" s="669" t="str">
        <f t="shared" si="37"/>
        <v/>
      </c>
      <c r="K846" s="670" t="str">
        <f t="shared" si="39"/>
        <v/>
      </c>
      <c r="L846" s="579"/>
      <c r="M846" s="579"/>
      <c r="N846" s="632"/>
      <c r="O846" s="582" t="str">
        <f>IFERROR(VLOOKUP(D846,'Species List'!$D$10:$E$46,2,FALSE)*J846,"")</f>
        <v/>
      </c>
      <c r="P846" s="583" t="str">
        <f>IFERROR(VLOOKUP(D846,'Species List'!$D$51:$E$89,2,FALSE)*J846,"")</f>
        <v/>
      </c>
      <c r="Q846" s="583" t="str">
        <f>IFERROR(VLOOKUP(D846,'Species List'!$D$95:$E$102,2,FALSE)*J846,"")</f>
        <v/>
      </c>
      <c r="R846" s="583" t="str">
        <f>IFERROR(VLOOKUP(D846,'Species List'!$I$10:$J$11,2,FALSE)*J846,"")</f>
        <v/>
      </c>
      <c r="S846" s="584" t="str">
        <f>IFERROR(VLOOKUP(D846,'Species List'!$I$16:$J$61,2,FALSE)*J846,"")</f>
        <v/>
      </c>
      <c r="T846" s="584" t="str">
        <f>IFERROR(VLOOKUP(D846,'Species List'!$I$66:$J$66,2,FALSE)*J846,"")</f>
        <v/>
      </c>
      <c r="U846" s="584" t="str">
        <f>IFERROR(VLOOKUP(D846,'Species List'!$I$71:$J$82,2,FALSE)*J846,"")</f>
        <v/>
      </c>
      <c r="V846" s="585">
        <f t="shared" si="38"/>
        <v>0</v>
      </c>
      <c r="W846" s="534"/>
      <c r="X846" s="534"/>
      <c r="Y846" s="534"/>
      <c r="Z846" s="534"/>
      <c r="AA846" s="534"/>
      <c r="AB846" s="534"/>
      <c r="AC846" s="659" t="str">
        <f>IFERROR(INDEX('3 - Land Summary'!$B$21:$B$120,(MATCH(AD846,'3 - Land Summary'!$C$21:$C$120,0))),"")</f>
        <v/>
      </c>
      <c r="AD846" s="629"/>
      <c r="AE846" s="586"/>
      <c r="AF846" s="587"/>
      <c r="AG846" s="586"/>
    </row>
    <row r="847" spans="2:33" ht="30" customHeight="1" x14ac:dyDescent="0.2">
      <c r="B847" s="668" t="str">
        <f>IFERROR(INDEX('3 - Land Summary'!$B$21:$B$120,(MATCH('4 - Species Breakdown'!$V847,'3 - Land Summary'!$C$21:$C$120,0))),"")</f>
        <v/>
      </c>
      <c r="C847" s="632"/>
      <c r="D847" s="579"/>
      <c r="E847" s="676" t="str">
        <f>IF(OR(COUNTIF('Look Up Data'!$D$149:$D$203,D847),COUNTIF('Look Up Data'!$D$149:$D$203,AE847)),"YES","NO")</f>
        <v>NO</v>
      </c>
      <c r="F847" s="580"/>
      <c r="G847" s="581"/>
      <c r="H847" s="669" t="str">
        <f>IFERROR(INDEX('3 - Land Summary'!$G$21:$G$120,(MATCH(C847,'3 - Land Summary'!$C$21:$C$120,0))),"")</f>
        <v/>
      </c>
      <c r="I847" s="669" t="str">
        <f>IFERROR(INDEX('3 - Land Summary'!$I$21:$I$120,(MATCH(C847,'3 - Land Summary'!$C$21:$C$120,0))),"")</f>
        <v/>
      </c>
      <c r="J847" s="669" t="str">
        <f t="shared" si="37"/>
        <v/>
      </c>
      <c r="K847" s="670" t="str">
        <f t="shared" si="39"/>
        <v/>
      </c>
      <c r="L847" s="579"/>
      <c r="M847" s="579"/>
      <c r="N847" s="632"/>
      <c r="O847" s="582" t="str">
        <f>IFERROR(VLOOKUP(D847,'Species List'!$D$10:$E$46,2,FALSE)*J847,"")</f>
        <v/>
      </c>
      <c r="P847" s="583" t="str">
        <f>IFERROR(VLOOKUP(D847,'Species List'!$D$51:$E$89,2,FALSE)*J847,"")</f>
        <v/>
      </c>
      <c r="Q847" s="583" t="str">
        <f>IFERROR(VLOOKUP(D847,'Species List'!$D$95:$E$102,2,FALSE)*J847,"")</f>
        <v/>
      </c>
      <c r="R847" s="583" t="str">
        <f>IFERROR(VLOOKUP(D847,'Species List'!$I$10:$J$11,2,FALSE)*J847,"")</f>
        <v/>
      </c>
      <c r="S847" s="584" t="str">
        <f>IFERROR(VLOOKUP(D847,'Species List'!$I$16:$J$61,2,FALSE)*J847,"")</f>
        <v/>
      </c>
      <c r="T847" s="584" t="str">
        <f>IFERROR(VLOOKUP(D847,'Species List'!$I$66:$J$66,2,FALSE)*J847,"")</f>
        <v/>
      </c>
      <c r="U847" s="584" t="str">
        <f>IFERROR(VLOOKUP(D847,'Species List'!$I$71:$J$82,2,FALSE)*J847,"")</f>
        <v/>
      </c>
      <c r="V847" s="585">
        <f t="shared" si="38"/>
        <v>0</v>
      </c>
      <c r="W847" s="534"/>
      <c r="X847" s="534"/>
      <c r="Y847" s="534"/>
      <c r="Z847" s="534"/>
      <c r="AA847" s="534"/>
      <c r="AB847" s="534"/>
      <c r="AC847" s="659" t="str">
        <f>IFERROR(INDEX('3 - Land Summary'!$B$21:$B$120,(MATCH(AD847,'3 - Land Summary'!$C$21:$C$120,0))),"")</f>
        <v/>
      </c>
      <c r="AD847" s="629"/>
      <c r="AE847" s="586"/>
      <c r="AF847" s="587"/>
      <c r="AG847" s="586"/>
    </row>
    <row r="848" spans="2:33" ht="30" customHeight="1" x14ac:dyDescent="0.2">
      <c r="B848" s="668" t="str">
        <f>IFERROR(INDEX('3 - Land Summary'!$B$21:$B$120,(MATCH('4 - Species Breakdown'!$V848,'3 - Land Summary'!$C$21:$C$120,0))),"")</f>
        <v/>
      </c>
      <c r="C848" s="632"/>
      <c r="D848" s="579"/>
      <c r="E848" s="676" t="str">
        <f>IF(OR(COUNTIF('Look Up Data'!$D$149:$D$203,D848),COUNTIF('Look Up Data'!$D$149:$D$203,AE848)),"YES","NO")</f>
        <v>NO</v>
      </c>
      <c r="F848" s="580"/>
      <c r="G848" s="581"/>
      <c r="H848" s="669" t="str">
        <f>IFERROR(INDEX('3 - Land Summary'!$G$21:$G$120,(MATCH(C848,'3 - Land Summary'!$C$21:$C$120,0))),"")</f>
        <v/>
      </c>
      <c r="I848" s="669" t="str">
        <f>IFERROR(INDEX('3 - Land Summary'!$I$21:$I$120,(MATCH(C848,'3 - Land Summary'!$C$21:$C$120,0))),"")</f>
        <v/>
      </c>
      <c r="J848" s="669" t="str">
        <f t="shared" si="37"/>
        <v/>
      </c>
      <c r="K848" s="670" t="str">
        <f t="shared" si="39"/>
        <v/>
      </c>
      <c r="L848" s="579"/>
      <c r="M848" s="579"/>
      <c r="N848" s="632"/>
      <c r="O848" s="582" t="str">
        <f>IFERROR(VLOOKUP(D848,'Species List'!$D$10:$E$46,2,FALSE)*J848,"")</f>
        <v/>
      </c>
      <c r="P848" s="583" t="str">
        <f>IFERROR(VLOOKUP(D848,'Species List'!$D$51:$E$89,2,FALSE)*J848,"")</f>
        <v/>
      </c>
      <c r="Q848" s="583" t="str">
        <f>IFERROR(VLOOKUP(D848,'Species List'!$D$95:$E$102,2,FALSE)*J848,"")</f>
        <v/>
      </c>
      <c r="R848" s="583" t="str">
        <f>IFERROR(VLOOKUP(D848,'Species List'!$I$10:$J$11,2,FALSE)*J848,"")</f>
        <v/>
      </c>
      <c r="S848" s="584" t="str">
        <f>IFERROR(VLOOKUP(D848,'Species List'!$I$16:$J$61,2,FALSE)*J848,"")</f>
        <v/>
      </c>
      <c r="T848" s="584" t="str">
        <f>IFERROR(VLOOKUP(D848,'Species List'!$I$66:$J$66,2,FALSE)*J848,"")</f>
        <v/>
      </c>
      <c r="U848" s="584" t="str">
        <f>IFERROR(VLOOKUP(D848,'Species List'!$I$71:$J$82,2,FALSE)*J848,"")</f>
        <v/>
      </c>
      <c r="V848" s="585">
        <f t="shared" si="38"/>
        <v>0</v>
      </c>
      <c r="W848" s="534"/>
      <c r="X848" s="534"/>
      <c r="Y848" s="534"/>
      <c r="Z848" s="534"/>
      <c r="AA848" s="534"/>
      <c r="AB848" s="534"/>
      <c r="AC848" s="659" t="str">
        <f>IFERROR(INDEX('3 - Land Summary'!$B$21:$B$120,(MATCH(AD848,'3 - Land Summary'!$C$21:$C$120,0))),"")</f>
        <v/>
      </c>
      <c r="AD848" s="629"/>
      <c r="AE848" s="586"/>
      <c r="AF848" s="587"/>
      <c r="AG848" s="586"/>
    </row>
    <row r="849" spans="2:33" ht="30" customHeight="1" x14ac:dyDescent="0.2">
      <c r="B849" s="668" t="str">
        <f>IFERROR(INDEX('3 - Land Summary'!$B$21:$B$120,(MATCH('4 - Species Breakdown'!$V849,'3 - Land Summary'!$C$21:$C$120,0))),"")</f>
        <v/>
      </c>
      <c r="C849" s="632"/>
      <c r="D849" s="579"/>
      <c r="E849" s="676" t="str">
        <f>IF(OR(COUNTIF('Look Up Data'!$D$149:$D$203,D849),COUNTIF('Look Up Data'!$D$149:$D$203,AE849)),"YES","NO")</f>
        <v>NO</v>
      </c>
      <c r="F849" s="580"/>
      <c r="G849" s="581"/>
      <c r="H849" s="669" t="str">
        <f>IFERROR(INDEX('3 - Land Summary'!$G$21:$G$120,(MATCH(C849,'3 - Land Summary'!$C$21:$C$120,0))),"")</f>
        <v/>
      </c>
      <c r="I849" s="669" t="str">
        <f>IFERROR(INDEX('3 - Land Summary'!$I$21:$I$120,(MATCH(C849,'3 - Land Summary'!$C$21:$C$120,0))),"")</f>
        <v/>
      </c>
      <c r="J849" s="669" t="str">
        <f t="shared" si="37"/>
        <v/>
      </c>
      <c r="K849" s="670" t="str">
        <f t="shared" si="39"/>
        <v/>
      </c>
      <c r="L849" s="579"/>
      <c r="M849" s="579"/>
      <c r="N849" s="632"/>
      <c r="O849" s="582" t="str">
        <f>IFERROR(VLOOKUP(D849,'Species List'!$D$10:$E$46,2,FALSE)*J849,"")</f>
        <v/>
      </c>
      <c r="P849" s="583" t="str">
        <f>IFERROR(VLOOKUP(D849,'Species List'!$D$51:$E$89,2,FALSE)*J849,"")</f>
        <v/>
      </c>
      <c r="Q849" s="583" t="str">
        <f>IFERROR(VLOOKUP(D849,'Species List'!$D$95:$E$102,2,FALSE)*J849,"")</f>
        <v/>
      </c>
      <c r="R849" s="583" t="str">
        <f>IFERROR(VLOOKUP(D849,'Species List'!$I$10:$J$11,2,FALSE)*J849,"")</f>
        <v/>
      </c>
      <c r="S849" s="584" t="str">
        <f>IFERROR(VLOOKUP(D849,'Species List'!$I$16:$J$61,2,FALSE)*J849,"")</f>
        <v/>
      </c>
      <c r="T849" s="584" t="str">
        <f>IFERROR(VLOOKUP(D849,'Species List'!$I$66:$J$66,2,FALSE)*J849,"")</f>
        <v/>
      </c>
      <c r="U849" s="584" t="str">
        <f>IFERROR(VLOOKUP(D849,'Species List'!$I$71:$J$82,2,FALSE)*J849,"")</f>
        <v/>
      </c>
      <c r="V849" s="585">
        <f t="shared" si="38"/>
        <v>0</v>
      </c>
      <c r="W849" s="534"/>
      <c r="X849" s="534"/>
      <c r="Y849" s="534"/>
      <c r="Z849" s="534"/>
      <c r="AA849" s="534"/>
      <c r="AB849" s="534"/>
      <c r="AC849" s="659" t="str">
        <f>IFERROR(INDEX('3 - Land Summary'!$B$21:$B$120,(MATCH(AD849,'3 - Land Summary'!$C$21:$C$120,0))),"")</f>
        <v/>
      </c>
      <c r="AD849" s="629"/>
      <c r="AE849" s="586"/>
      <c r="AF849" s="587"/>
      <c r="AG849" s="586"/>
    </row>
    <row r="850" spans="2:33" ht="30" customHeight="1" x14ac:dyDescent="0.2">
      <c r="B850" s="668" t="str">
        <f>IFERROR(INDEX('3 - Land Summary'!$B$21:$B$120,(MATCH('4 - Species Breakdown'!$V850,'3 - Land Summary'!$C$21:$C$120,0))),"")</f>
        <v/>
      </c>
      <c r="C850" s="632"/>
      <c r="D850" s="579"/>
      <c r="E850" s="676" t="str">
        <f>IF(OR(COUNTIF('Look Up Data'!$D$149:$D$203,D850),COUNTIF('Look Up Data'!$D$149:$D$203,AE850)),"YES","NO")</f>
        <v>NO</v>
      </c>
      <c r="F850" s="580"/>
      <c r="G850" s="581"/>
      <c r="H850" s="669" t="str">
        <f>IFERROR(INDEX('3 - Land Summary'!$G$21:$G$120,(MATCH(C850,'3 - Land Summary'!$C$21:$C$120,0))),"")</f>
        <v/>
      </c>
      <c r="I850" s="669" t="str">
        <f>IFERROR(INDEX('3 - Land Summary'!$I$21:$I$120,(MATCH(C850,'3 - Land Summary'!$C$21:$C$120,0))),"")</f>
        <v/>
      </c>
      <c r="J850" s="669" t="str">
        <f t="shared" si="37"/>
        <v/>
      </c>
      <c r="K850" s="670" t="str">
        <f t="shared" si="39"/>
        <v/>
      </c>
      <c r="L850" s="579"/>
      <c r="M850" s="579"/>
      <c r="N850" s="632"/>
      <c r="O850" s="582" t="str">
        <f>IFERROR(VLOOKUP(D850,'Species List'!$D$10:$E$46,2,FALSE)*J850,"")</f>
        <v/>
      </c>
      <c r="P850" s="583" t="str">
        <f>IFERROR(VLOOKUP(D850,'Species List'!$D$51:$E$89,2,FALSE)*J850,"")</f>
        <v/>
      </c>
      <c r="Q850" s="583" t="str">
        <f>IFERROR(VLOOKUP(D850,'Species List'!$D$95:$E$102,2,FALSE)*J850,"")</f>
        <v/>
      </c>
      <c r="R850" s="583" t="str">
        <f>IFERROR(VLOOKUP(D850,'Species List'!$I$10:$J$11,2,FALSE)*J850,"")</f>
        <v/>
      </c>
      <c r="S850" s="584" t="str">
        <f>IFERROR(VLOOKUP(D850,'Species List'!$I$16:$J$61,2,FALSE)*J850,"")</f>
        <v/>
      </c>
      <c r="T850" s="584" t="str">
        <f>IFERROR(VLOOKUP(D850,'Species List'!$I$66:$J$66,2,FALSE)*J850,"")</f>
        <v/>
      </c>
      <c r="U850" s="584" t="str">
        <f>IFERROR(VLOOKUP(D850,'Species List'!$I$71:$J$82,2,FALSE)*J850,"")</f>
        <v/>
      </c>
      <c r="V850" s="585">
        <f t="shared" si="38"/>
        <v>0</v>
      </c>
      <c r="W850" s="534"/>
      <c r="X850" s="534"/>
      <c r="Y850" s="534"/>
      <c r="Z850" s="534"/>
      <c r="AA850" s="534"/>
      <c r="AB850" s="534"/>
      <c r="AC850" s="659" t="str">
        <f>IFERROR(INDEX('3 - Land Summary'!$B$21:$B$120,(MATCH(AD850,'3 - Land Summary'!$C$21:$C$120,0))),"")</f>
        <v/>
      </c>
      <c r="AD850" s="629"/>
      <c r="AE850" s="586"/>
      <c r="AF850" s="587"/>
      <c r="AG850" s="586"/>
    </row>
    <row r="851" spans="2:33" ht="30" customHeight="1" x14ac:dyDescent="0.2">
      <c r="B851" s="668" t="str">
        <f>IFERROR(INDEX('3 - Land Summary'!$B$21:$B$120,(MATCH('4 - Species Breakdown'!$V851,'3 - Land Summary'!$C$21:$C$120,0))),"")</f>
        <v/>
      </c>
      <c r="C851" s="632"/>
      <c r="D851" s="579"/>
      <c r="E851" s="676" t="str">
        <f>IF(OR(COUNTIF('Look Up Data'!$D$149:$D$203,D851),COUNTIF('Look Up Data'!$D$149:$D$203,AE851)),"YES","NO")</f>
        <v>NO</v>
      </c>
      <c r="F851" s="580"/>
      <c r="G851" s="581"/>
      <c r="H851" s="669" t="str">
        <f>IFERROR(INDEX('3 - Land Summary'!$G$21:$G$120,(MATCH(C851,'3 - Land Summary'!$C$21:$C$120,0))),"")</f>
        <v/>
      </c>
      <c r="I851" s="669" t="str">
        <f>IFERROR(INDEX('3 - Land Summary'!$I$21:$I$120,(MATCH(C851,'3 - Land Summary'!$C$21:$C$120,0))),"")</f>
        <v/>
      </c>
      <c r="J851" s="669" t="str">
        <f t="shared" si="37"/>
        <v/>
      </c>
      <c r="K851" s="670" t="str">
        <f t="shared" si="39"/>
        <v/>
      </c>
      <c r="L851" s="579"/>
      <c r="M851" s="579"/>
      <c r="N851" s="632"/>
      <c r="O851" s="582" t="str">
        <f>IFERROR(VLOOKUP(D851,'Species List'!$D$10:$E$46,2,FALSE)*J851,"")</f>
        <v/>
      </c>
      <c r="P851" s="583" t="str">
        <f>IFERROR(VLOOKUP(D851,'Species List'!$D$51:$E$89,2,FALSE)*J851,"")</f>
        <v/>
      </c>
      <c r="Q851" s="583" t="str">
        <f>IFERROR(VLOOKUP(D851,'Species List'!$D$95:$E$102,2,FALSE)*J851,"")</f>
        <v/>
      </c>
      <c r="R851" s="583" t="str">
        <f>IFERROR(VLOOKUP(D851,'Species List'!$I$10:$J$11,2,FALSE)*J851,"")</f>
        <v/>
      </c>
      <c r="S851" s="584" t="str">
        <f>IFERROR(VLOOKUP(D851,'Species List'!$I$16:$J$61,2,FALSE)*J851,"")</f>
        <v/>
      </c>
      <c r="T851" s="584" t="str">
        <f>IFERROR(VLOOKUP(D851,'Species List'!$I$66:$J$66,2,FALSE)*J851,"")</f>
        <v/>
      </c>
      <c r="U851" s="584" t="str">
        <f>IFERROR(VLOOKUP(D851,'Species List'!$I$71:$J$82,2,FALSE)*J851,"")</f>
        <v/>
      </c>
      <c r="V851" s="585">
        <f t="shared" si="38"/>
        <v>0</v>
      </c>
      <c r="W851" s="534"/>
      <c r="X851" s="534"/>
      <c r="Y851" s="534"/>
      <c r="Z851" s="534"/>
      <c r="AA851" s="534"/>
      <c r="AB851" s="534"/>
      <c r="AC851" s="659" t="str">
        <f>IFERROR(INDEX('3 - Land Summary'!$B$21:$B$120,(MATCH(AD851,'3 - Land Summary'!$C$21:$C$120,0))),"")</f>
        <v/>
      </c>
      <c r="AD851" s="629"/>
      <c r="AE851" s="586"/>
      <c r="AF851" s="587"/>
      <c r="AG851" s="586"/>
    </row>
    <row r="852" spans="2:33" ht="30" customHeight="1" x14ac:dyDescent="0.2">
      <c r="B852" s="668" t="str">
        <f>IFERROR(INDEX('3 - Land Summary'!$B$21:$B$120,(MATCH('4 - Species Breakdown'!$V852,'3 - Land Summary'!$C$21:$C$120,0))),"")</f>
        <v/>
      </c>
      <c r="C852" s="632"/>
      <c r="D852" s="579"/>
      <c r="E852" s="676" t="str">
        <f>IF(OR(COUNTIF('Look Up Data'!$D$149:$D$203,D852),COUNTIF('Look Up Data'!$D$149:$D$203,AE852)),"YES","NO")</f>
        <v>NO</v>
      </c>
      <c r="F852" s="580"/>
      <c r="G852" s="581"/>
      <c r="H852" s="669" t="str">
        <f>IFERROR(INDEX('3 - Land Summary'!$G$21:$G$120,(MATCH(C852,'3 - Land Summary'!$C$21:$C$120,0))),"")</f>
        <v/>
      </c>
      <c r="I852" s="669" t="str">
        <f>IFERROR(INDEX('3 - Land Summary'!$I$21:$I$120,(MATCH(C852,'3 - Land Summary'!$C$21:$C$120,0))),"")</f>
        <v/>
      </c>
      <c r="J852" s="669" t="str">
        <f t="shared" si="37"/>
        <v/>
      </c>
      <c r="K852" s="670" t="str">
        <f t="shared" si="39"/>
        <v/>
      </c>
      <c r="L852" s="579"/>
      <c r="M852" s="579"/>
      <c r="N852" s="632"/>
      <c r="O852" s="582" t="str">
        <f>IFERROR(VLOOKUP(D852,'Species List'!$D$10:$E$46,2,FALSE)*J852,"")</f>
        <v/>
      </c>
      <c r="P852" s="583" t="str">
        <f>IFERROR(VLOOKUP(D852,'Species List'!$D$51:$E$89,2,FALSE)*J852,"")</f>
        <v/>
      </c>
      <c r="Q852" s="583" t="str">
        <f>IFERROR(VLOOKUP(D852,'Species List'!$D$95:$E$102,2,FALSE)*J852,"")</f>
        <v/>
      </c>
      <c r="R852" s="583" t="str">
        <f>IFERROR(VLOOKUP(D852,'Species List'!$I$10:$J$11,2,FALSE)*J852,"")</f>
        <v/>
      </c>
      <c r="S852" s="584" t="str">
        <f>IFERROR(VLOOKUP(D852,'Species List'!$I$16:$J$61,2,FALSE)*J852,"")</f>
        <v/>
      </c>
      <c r="T852" s="584" t="str">
        <f>IFERROR(VLOOKUP(D852,'Species List'!$I$66:$J$66,2,FALSE)*J852,"")</f>
        <v/>
      </c>
      <c r="U852" s="584" t="str">
        <f>IFERROR(VLOOKUP(D852,'Species List'!$I$71:$J$82,2,FALSE)*J852,"")</f>
        <v/>
      </c>
      <c r="V852" s="585">
        <f t="shared" si="38"/>
        <v>0</v>
      </c>
      <c r="W852" s="534"/>
      <c r="X852" s="534"/>
      <c r="Y852" s="534"/>
      <c r="Z852" s="534"/>
      <c r="AA852" s="534"/>
      <c r="AB852" s="534"/>
      <c r="AC852" s="659" t="str">
        <f>IFERROR(INDEX('3 - Land Summary'!$B$21:$B$120,(MATCH(AD852,'3 - Land Summary'!$C$21:$C$120,0))),"")</f>
        <v/>
      </c>
      <c r="AD852" s="629"/>
      <c r="AE852" s="586"/>
      <c r="AF852" s="587"/>
      <c r="AG852" s="586"/>
    </row>
    <row r="853" spans="2:33" ht="30" customHeight="1" x14ac:dyDescent="0.2">
      <c r="B853" s="668" t="str">
        <f>IFERROR(INDEX('3 - Land Summary'!$B$21:$B$120,(MATCH('4 - Species Breakdown'!$V853,'3 - Land Summary'!$C$21:$C$120,0))),"")</f>
        <v/>
      </c>
      <c r="C853" s="632"/>
      <c r="D853" s="579"/>
      <c r="E853" s="676" t="str">
        <f>IF(OR(COUNTIF('Look Up Data'!$D$149:$D$203,D853),COUNTIF('Look Up Data'!$D$149:$D$203,AE853)),"YES","NO")</f>
        <v>NO</v>
      </c>
      <c r="F853" s="580"/>
      <c r="G853" s="581"/>
      <c r="H853" s="669" t="str">
        <f>IFERROR(INDEX('3 - Land Summary'!$G$21:$G$120,(MATCH(C853,'3 - Land Summary'!$C$21:$C$120,0))),"")</f>
        <v/>
      </c>
      <c r="I853" s="669" t="str">
        <f>IFERROR(INDEX('3 - Land Summary'!$I$21:$I$120,(MATCH(C853,'3 - Land Summary'!$C$21:$C$120,0))),"")</f>
        <v/>
      </c>
      <c r="J853" s="669" t="str">
        <f t="shared" si="37"/>
        <v/>
      </c>
      <c r="K853" s="670" t="str">
        <f t="shared" si="39"/>
        <v/>
      </c>
      <c r="L853" s="579"/>
      <c r="M853" s="579"/>
      <c r="N853" s="632"/>
      <c r="O853" s="582" t="str">
        <f>IFERROR(VLOOKUP(D853,'Species List'!$D$10:$E$46,2,FALSE)*J853,"")</f>
        <v/>
      </c>
      <c r="P853" s="583" t="str">
        <f>IFERROR(VLOOKUP(D853,'Species List'!$D$51:$E$89,2,FALSE)*J853,"")</f>
        <v/>
      </c>
      <c r="Q853" s="583" t="str">
        <f>IFERROR(VLOOKUP(D853,'Species List'!$D$95:$E$102,2,FALSE)*J853,"")</f>
        <v/>
      </c>
      <c r="R853" s="583" t="str">
        <f>IFERROR(VLOOKUP(D853,'Species List'!$I$10:$J$11,2,FALSE)*J853,"")</f>
        <v/>
      </c>
      <c r="S853" s="584" t="str">
        <f>IFERROR(VLOOKUP(D853,'Species List'!$I$16:$J$61,2,FALSE)*J853,"")</f>
        <v/>
      </c>
      <c r="T853" s="584" t="str">
        <f>IFERROR(VLOOKUP(D853,'Species List'!$I$66:$J$66,2,FALSE)*J853,"")</f>
        <v/>
      </c>
      <c r="U853" s="584" t="str">
        <f>IFERROR(VLOOKUP(D853,'Species List'!$I$71:$J$82,2,FALSE)*J853,"")</f>
        <v/>
      </c>
      <c r="V853" s="585">
        <f t="shared" si="38"/>
        <v>0</v>
      </c>
      <c r="W853" s="534"/>
      <c r="X853" s="534"/>
      <c r="Y853" s="534"/>
      <c r="Z853" s="534"/>
      <c r="AA853" s="534"/>
      <c r="AB853" s="534"/>
      <c r="AC853" s="659" t="str">
        <f>IFERROR(INDEX('3 - Land Summary'!$B$21:$B$120,(MATCH(AD853,'3 - Land Summary'!$C$21:$C$120,0))),"")</f>
        <v/>
      </c>
      <c r="AD853" s="629"/>
      <c r="AE853" s="586"/>
      <c r="AF853" s="587"/>
      <c r="AG853" s="586"/>
    </row>
    <row r="854" spans="2:33" ht="30" customHeight="1" x14ac:dyDescent="0.2">
      <c r="B854" s="668" t="str">
        <f>IFERROR(INDEX('3 - Land Summary'!$B$21:$B$120,(MATCH('4 - Species Breakdown'!$V854,'3 - Land Summary'!$C$21:$C$120,0))),"")</f>
        <v/>
      </c>
      <c r="C854" s="632"/>
      <c r="D854" s="579"/>
      <c r="E854" s="676" t="str">
        <f>IF(OR(COUNTIF('Look Up Data'!$D$149:$D$203,D854),COUNTIF('Look Up Data'!$D$149:$D$203,AE854)),"YES","NO")</f>
        <v>NO</v>
      </c>
      <c r="F854" s="580"/>
      <c r="G854" s="581"/>
      <c r="H854" s="669" t="str">
        <f>IFERROR(INDEX('3 - Land Summary'!$G$21:$G$120,(MATCH(C854,'3 - Land Summary'!$C$21:$C$120,0))),"")</f>
        <v/>
      </c>
      <c r="I854" s="669" t="str">
        <f>IFERROR(INDEX('3 - Land Summary'!$I$21:$I$120,(MATCH(C854,'3 - Land Summary'!$C$21:$C$120,0))),"")</f>
        <v/>
      </c>
      <c r="J854" s="669" t="str">
        <f t="shared" si="37"/>
        <v/>
      </c>
      <c r="K854" s="670" t="str">
        <f t="shared" si="39"/>
        <v/>
      </c>
      <c r="L854" s="579"/>
      <c r="M854" s="579"/>
      <c r="N854" s="632"/>
      <c r="O854" s="582" t="str">
        <f>IFERROR(VLOOKUP(D854,'Species List'!$D$10:$E$46,2,FALSE)*J854,"")</f>
        <v/>
      </c>
      <c r="P854" s="583" t="str">
        <f>IFERROR(VLOOKUP(D854,'Species List'!$D$51:$E$89,2,FALSE)*J854,"")</f>
        <v/>
      </c>
      <c r="Q854" s="583" t="str">
        <f>IFERROR(VLOOKUP(D854,'Species List'!$D$95:$E$102,2,FALSE)*J854,"")</f>
        <v/>
      </c>
      <c r="R854" s="583" t="str">
        <f>IFERROR(VLOOKUP(D854,'Species List'!$I$10:$J$11,2,FALSE)*J854,"")</f>
        <v/>
      </c>
      <c r="S854" s="584" t="str">
        <f>IFERROR(VLOOKUP(D854,'Species List'!$I$16:$J$61,2,FALSE)*J854,"")</f>
        <v/>
      </c>
      <c r="T854" s="584" t="str">
        <f>IFERROR(VLOOKUP(D854,'Species List'!$I$66:$J$66,2,FALSE)*J854,"")</f>
        <v/>
      </c>
      <c r="U854" s="584" t="str">
        <f>IFERROR(VLOOKUP(D854,'Species List'!$I$71:$J$82,2,FALSE)*J854,"")</f>
        <v/>
      </c>
      <c r="V854" s="585">
        <f t="shared" si="38"/>
        <v>0</v>
      </c>
      <c r="W854" s="534"/>
      <c r="X854" s="534"/>
      <c r="Y854" s="534"/>
      <c r="Z854" s="534"/>
      <c r="AA854" s="534"/>
      <c r="AB854" s="534"/>
      <c r="AC854" s="659" t="str">
        <f>IFERROR(INDEX('3 - Land Summary'!$B$21:$B$120,(MATCH(AD854,'3 - Land Summary'!$C$21:$C$120,0))),"")</f>
        <v/>
      </c>
      <c r="AD854" s="629"/>
      <c r="AE854" s="586"/>
      <c r="AF854" s="587"/>
      <c r="AG854" s="586"/>
    </row>
    <row r="855" spans="2:33" ht="30" customHeight="1" x14ac:dyDescent="0.2">
      <c r="B855" s="668" t="str">
        <f>IFERROR(INDEX('3 - Land Summary'!$B$21:$B$120,(MATCH('4 - Species Breakdown'!$V855,'3 - Land Summary'!$C$21:$C$120,0))),"")</f>
        <v/>
      </c>
      <c r="C855" s="632"/>
      <c r="D855" s="579"/>
      <c r="E855" s="676" t="str">
        <f>IF(OR(COUNTIF('Look Up Data'!$D$149:$D$203,D855),COUNTIF('Look Up Data'!$D$149:$D$203,AE855)),"YES","NO")</f>
        <v>NO</v>
      </c>
      <c r="F855" s="580"/>
      <c r="G855" s="581"/>
      <c r="H855" s="669" t="str">
        <f>IFERROR(INDEX('3 - Land Summary'!$G$21:$G$120,(MATCH(C855,'3 - Land Summary'!$C$21:$C$120,0))),"")</f>
        <v/>
      </c>
      <c r="I855" s="669" t="str">
        <f>IFERROR(INDEX('3 - Land Summary'!$I$21:$I$120,(MATCH(C855,'3 - Land Summary'!$C$21:$C$120,0))),"")</f>
        <v/>
      </c>
      <c r="J855" s="669" t="str">
        <f t="shared" si="37"/>
        <v/>
      </c>
      <c r="K855" s="670" t="str">
        <f t="shared" si="39"/>
        <v/>
      </c>
      <c r="L855" s="579"/>
      <c r="M855" s="579"/>
      <c r="N855" s="632"/>
      <c r="O855" s="582" t="str">
        <f>IFERROR(VLOOKUP(D855,'Species List'!$D$10:$E$46,2,FALSE)*J855,"")</f>
        <v/>
      </c>
      <c r="P855" s="583" t="str">
        <f>IFERROR(VLOOKUP(D855,'Species List'!$D$51:$E$89,2,FALSE)*J855,"")</f>
        <v/>
      </c>
      <c r="Q855" s="583" t="str">
        <f>IFERROR(VLOOKUP(D855,'Species List'!$D$95:$E$102,2,FALSE)*J855,"")</f>
        <v/>
      </c>
      <c r="R855" s="583" t="str">
        <f>IFERROR(VLOOKUP(D855,'Species List'!$I$10:$J$11,2,FALSE)*J855,"")</f>
        <v/>
      </c>
      <c r="S855" s="584" t="str">
        <f>IFERROR(VLOOKUP(D855,'Species List'!$I$16:$J$61,2,FALSE)*J855,"")</f>
        <v/>
      </c>
      <c r="T855" s="584" t="str">
        <f>IFERROR(VLOOKUP(D855,'Species List'!$I$66:$J$66,2,FALSE)*J855,"")</f>
        <v/>
      </c>
      <c r="U855" s="584" t="str">
        <f>IFERROR(VLOOKUP(D855,'Species List'!$I$71:$J$82,2,FALSE)*J855,"")</f>
        <v/>
      </c>
      <c r="V855" s="585">
        <f t="shared" si="38"/>
        <v>0</v>
      </c>
      <c r="W855" s="534"/>
      <c r="X855" s="534"/>
      <c r="Y855" s="534"/>
      <c r="Z855" s="534"/>
      <c r="AA855" s="534"/>
      <c r="AB855" s="534"/>
      <c r="AC855" s="659" t="str">
        <f>IFERROR(INDEX('3 - Land Summary'!$B$21:$B$120,(MATCH(AD855,'3 - Land Summary'!$C$21:$C$120,0))),"")</f>
        <v/>
      </c>
      <c r="AD855" s="629"/>
      <c r="AE855" s="586"/>
      <c r="AF855" s="587"/>
      <c r="AG855" s="586"/>
    </row>
    <row r="856" spans="2:33" ht="30" customHeight="1" x14ac:dyDescent="0.2">
      <c r="B856" s="668" t="str">
        <f>IFERROR(INDEX('3 - Land Summary'!$B$21:$B$120,(MATCH('4 - Species Breakdown'!$V856,'3 - Land Summary'!$C$21:$C$120,0))),"")</f>
        <v/>
      </c>
      <c r="C856" s="632"/>
      <c r="D856" s="579"/>
      <c r="E856" s="676" t="str">
        <f>IF(OR(COUNTIF('Look Up Data'!$D$149:$D$203,D856),COUNTIF('Look Up Data'!$D$149:$D$203,AE856)),"YES","NO")</f>
        <v>NO</v>
      </c>
      <c r="F856" s="580"/>
      <c r="G856" s="581"/>
      <c r="H856" s="669" t="str">
        <f>IFERROR(INDEX('3 - Land Summary'!$G$21:$G$120,(MATCH(C856,'3 - Land Summary'!$C$21:$C$120,0))),"")</f>
        <v/>
      </c>
      <c r="I856" s="669" t="str">
        <f>IFERROR(INDEX('3 - Land Summary'!$I$21:$I$120,(MATCH(C856,'3 - Land Summary'!$C$21:$C$120,0))),"")</f>
        <v/>
      </c>
      <c r="J856" s="669" t="str">
        <f t="shared" si="37"/>
        <v/>
      </c>
      <c r="K856" s="670" t="str">
        <f t="shared" si="39"/>
        <v/>
      </c>
      <c r="L856" s="579"/>
      <c r="M856" s="579"/>
      <c r="N856" s="632"/>
      <c r="O856" s="582" t="str">
        <f>IFERROR(VLOOKUP(D856,'Species List'!$D$10:$E$46,2,FALSE)*J856,"")</f>
        <v/>
      </c>
      <c r="P856" s="583" t="str">
        <f>IFERROR(VLOOKUP(D856,'Species List'!$D$51:$E$89,2,FALSE)*J856,"")</f>
        <v/>
      </c>
      <c r="Q856" s="583" t="str">
        <f>IFERROR(VLOOKUP(D856,'Species List'!$D$95:$E$102,2,FALSE)*J856,"")</f>
        <v/>
      </c>
      <c r="R856" s="583" t="str">
        <f>IFERROR(VLOOKUP(D856,'Species List'!$I$10:$J$11,2,FALSE)*J856,"")</f>
        <v/>
      </c>
      <c r="S856" s="584" t="str">
        <f>IFERROR(VLOOKUP(D856,'Species List'!$I$16:$J$61,2,FALSE)*J856,"")</f>
        <v/>
      </c>
      <c r="T856" s="584" t="str">
        <f>IFERROR(VLOOKUP(D856,'Species List'!$I$66:$J$66,2,FALSE)*J856,"")</f>
        <v/>
      </c>
      <c r="U856" s="584" t="str">
        <f>IFERROR(VLOOKUP(D856,'Species List'!$I$71:$J$82,2,FALSE)*J856,"")</f>
        <v/>
      </c>
      <c r="V856" s="585">
        <f t="shared" si="38"/>
        <v>0</v>
      </c>
      <c r="W856" s="534"/>
      <c r="X856" s="534"/>
      <c r="Y856" s="534"/>
      <c r="Z856" s="534"/>
      <c r="AA856" s="534"/>
      <c r="AB856" s="534"/>
      <c r="AC856" s="659" t="str">
        <f>IFERROR(INDEX('3 - Land Summary'!$B$21:$B$120,(MATCH(AD856,'3 - Land Summary'!$C$21:$C$120,0))),"")</f>
        <v/>
      </c>
      <c r="AD856" s="629"/>
      <c r="AE856" s="586"/>
      <c r="AF856" s="587"/>
      <c r="AG856" s="586"/>
    </row>
    <row r="857" spans="2:33" ht="30" customHeight="1" x14ac:dyDescent="0.2">
      <c r="B857" s="668" t="str">
        <f>IFERROR(INDEX('3 - Land Summary'!$B$21:$B$120,(MATCH('4 - Species Breakdown'!$V857,'3 - Land Summary'!$C$21:$C$120,0))),"")</f>
        <v/>
      </c>
      <c r="C857" s="632"/>
      <c r="D857" s="579"/>
      <c r="E857" s="676" t="str">
        <f>IF(OR(COUNTIF('Look Up Data'!$D$149:$D$203,D857),COUNTIF('Look Up Data'!$D$149:$D$203,AE857)),"YES","NO")</f>
        <v>NO</v>
      </c>
      <c r="F857" s="580"/>
      <c r="G857" s="581"/>
      <c r="H857" s="669" t="str">
        <f>IFERROR(INDEX('3 - Land Summary'!$G$21:$G$120,(MATCH(C857,'3 - Land Summary'!$C$21:$C$120,0))),"")</f>
        <v/>
      </c>
      <c r="I857" s="669" t="str">
        <f>IFERROR(INDEX('3 - Land Summary'!$I$21:$I$120,(MATCH(C857,'3 - Land Summary'!$C$21:$C$120,0))),"")</f>
        <v/>
      </c>
      <c r="J857" s="669" t="str">
        <f t="shared" si="37"/>
        <v/>
      </c>
      <c r="K857" s="670" t="str">
        <f t="shared" si="39"/>
        <v/>
      </c>
      <c r="L857" s="579"/>
      <c r="M857" s="579"/>
      <c r="N857" s="632"/>
      <c r="O857" s="582" t="str">
        <f>IFERROR(VLOOKUP(D857,'Species List'!$D$10:$E$46,2,FALSE)*J857,"")</f>
        <v/>
      </c>
      <c r="P857" s="583" t="str">
        <f>IFERROR(VLOOKUP(D857,'Species List'!$D$51:$E$89,2,FALSE)*J857,"")</f>
        <v/>
      </c>
      <c r="Q857" s="583" t="str">
        <f>IFERROR(VLOOKUP(D857,'Species List'!$D$95:$E$102,2,FALSE)*J857,"")</f>
        <v/>
      </c>
      <c r="R857" s="583" t="str">
        <f>IFERROR(VLOOKUP(D857,'Species List'!$I$10:$J$11,2,FALSE)*J857,"")</f>
        <v/>
      </c>
      <c r="S857" s="584" t="str">
        <f>IFERROR(VLOOKUP(D857,'Species List'!$I$16:$J$61,2,FALSE)*J857,"")</f>
        <v/>
      </c>
      <c r="T857" s="584" t="str">
        <f>IFERROR(VLOOKUP(D857,'Species List'!$I$66:$J$66,2,FALSE)*J857,"")</f>
        <v/>
      </c>
      <c r="U857" s="584" t="str">
        <f>IFERROR(VLOOKUP(D857,'Species List'!$I$71:$J$82,2,FALSE)*J857,"")</f>
        <v/>
      </c>
      <c r="V857" s="585">
        <f t="shared" si="38"/>
        <v>0</v>
      </c>
      <c r="W857" s="534"/>
      <c r="X857" s="534"/>
      <c r="Y857" s="534"/>
      <c r="Z857" s="534"/>
      <c r="AA857" s="534"/>
      <c r="AB857" s="534"/>
      <c r="AC857" s="659" t="str">
        <f>IFERROR(INDEX('3 - Land Summary'!$B$21:$B$120,(MATCH(AD857,'3 - Land Summary'!$C$21:$C$120,0))),"")</f>
        <v/>
      </c>
      <c r="AD857" s="629"/>
      <c r="AE857" s="586"/>
      <c r="AF857" s="587"/>
      <c r="AG857" s="586"/>
    </row>
    <row r="858" spans="2:33" ht="30" customHeight="1" x14ac:dyDescent="0.2">
      <c r="B858" s="668" t="str">
        <f>IFERROR(INDEX('3 - Land Summary'!$B$21:$B$120,(MATCH('4 - Species Breakdown'!$V858,'3 - Land Summary'!$C$21:$C$120,0))),"")</f>
        <v/>
      </c>
      <c r="C858" s="632"/>
      <c r="D858" s="579"/>
      <c r="E858" s="676" t="str">
        <f>IF(OR(COUNTIF('Look Up Data'!$D$149:$D$203,D858),COUNTIF('Look Up Data'!$D$149:$D$203,AE858)),"YES","NO")</f>
        <v>NO</v>
      </c>
      <c r="F858" s="580"/>
      <c r="G858" s="581"/>
      <c r="H858" s="669" t="str">
        <f>IFERROR(INDEX('3 - Land Summary'!$G$21:$G$120,(MATCH(C858,'3 - Land Summary'!$C$21:$C$120,0))),"")</f>
        <v/>
      </c>
      <c r="I858" s="669" t="str">
        <f>IFERROR(INDEX('3 - Land Summary'!$I$21:$I$120,(MATCH(C858,'3 - Land Summary'!$C$21:$C$120,0))),"")</f>
        <v/>
      </c>
      <c r="J858" s="669" t="str">
        <f t="shared" si="37"/>
        <v/>
      </c>
      <c r="K858" s="670" t="str">
        <f t="shared" si="39"/>
        <v/>
      </c>
      <c r="L858" s="579"/>
      <c r="M858" s="579"/>
      <c r="N858" s="632"/>
      <c r="O858" s="582" t="str">
        <f>IFERROR(VLOOKUP(D858,'Species List'!$D$10:$E$46,2,FALSE)*J858,"")</f>
        <v/>
      </c>
      <c r="P858" s="583" t="str">
        <f>IFERROR(VLOOKUP(D858,'Species List'!$D$51:$E$89,2,FALSE)*J858,"")</f>
        <v/>
      </c>
      <c r="Q858" s="583" t="str">
        <f>IFERROR(VLOOKUP(D858,'Species List'!$D$95:$E$102,2,FALSE)*J858,"")</f>
        <v/>
      </c>
      <c r="R858" s="583" t="str">
        <f>IFERROR(VLOOKUP(D858,'Species List'!$I$10:$J$11,2,FALSE)*J858,"")</f>
        <v/>
      </c>
      <c r="S858" s="584" t="str">
        <f>IFERROR(VLOOKUP(D858,'Species List'!$I$16:$J$61,2,FALSE)*J858,"")</f>
        <v/>
      </c>
      <c r="T858" s="584" t="str">
        <f>IFERROR(VLOOKUP(D858,'Species List'!$I$66:$J$66,2,FALSE)*J858,"")</f>
        <v/>
      </c>
      <c r="U858" s="584" t="str">
        <f>IFERROR(VLOOKUP(D858,'Species List'!$I$71:$J$82,2,FALSE)*J858,"")</f>
        <v/>
      </c>
      <c r="V858" s="585">
        <f t="shared" si="38"/>
        <v>0</v>
      </c>
      <c r="W858" s="534"/>
      <c r="X858" s="534"/>
      <c r="Y858" s="534"/>
      <c r="Z858" s="534"/>
      <c r="AA858" s="534"/>
      <c r="AB858" s="534"/>
      <c r="AC858" s="659" t="str">
        <f>IFERROR(INDEX('3 - Land Summary'!$B$21:$B$120,(MATCH(AD858,'3 - Land Summary'!$C$21:$C$120,0))),"")</f>
        <v/>
      </c>
      <c r="AD858" s="629"/>
      <c r="AE858" s="586"/>
      <c r="AF858" s="587"/>
      <c r="AG858" s="586"/>
    </row>
    <row r="859" spans="2:33" ht="30" customHeight="1" x14ac:dyDescent="0.2">
      <c r="B859" s="668" t="str">
        <f>IFERROR(INDEX('3 - Land Summary'!$B$21:$B$120,(MATCH('4 - Species Breakdown'!$V859,'3 - Land Summary'!$C$21:$C$120,0))),"")</f>
        <v/>
      </c>
      <c r="C859" s="632"/>
      <c r="D859" s="579"/>
      <c r="E859" s="676" t="str">
        <f>IF(OR(COUNTIF('Look Up Data'!$D$149:$D$203,D859),COUNTIF('Look Up Data'!$D$149:$D$203,AE859)),"YES","NO")</f>
        <v>NO</v>
      </c>
      <c r="F859" s="580"/>
      <c r="G859" s="581"/>
      <c r="H859" s="669" t="str">
        <f>IFERROR(INDEX('3 - Land Summary'!$G$21:$G$120,(MATCH(C859,'3 - Land Summary'!$C$21:$C$120,0))),"")</f>
        <v/>
      </c>
      <c r="I859" s="669" t="str">
        <f>IFERROR(INDEX('3 - Land Summary'!$I$21:$I$120,(MATCH(C859,'3 - Land Summary'!$C$21:$C$120,0))),"")</f>
        <v/>
      </c>
      <c r="J859" s="669" t="str">
        <f t="shared" si="37"/>
        <v/>
      </c>
      <c r="K859" s="670" t="str">
        <f t="shared" si="39"/>
        <v/>
      </c>
      <c r="L859" s="579"/>
      <c r="M859" s="579"/>
      <c r="N859" s="632"/>
      <c r="O859" s="582" t="str">
        <f>IFERROR(VLOOKUP(D859,'Species List'!$D$10:$E$46,2,FALSE)*J859,"")</f>
        <v/>
      </c>
      <c r="P859" s="583" t="str">
        <f>IFERROR(VLOOKUP(D859,'Species List'!$D$51:$E$89,2,FALSE)*J859,"")</f>
        <v/>
      </c>
      <c r="Q859" s="583" t="str">
        <f>IFERROR(VLOOKUP(D859,'Species List'!$D$95:$E$102,2,FALSE)*J859,"")</f>
        <v/>
      </c>
      <c r="R859" s="583" t="str">
        <f>IFERROR(VLOOKUP(D859,'Species List'!$I$10:$J$11,2,FALSE)*J859,"")</f>
        <v/>
      </c>
      <c r="S859" s="584" t="str">
        <f>IFERROR(VLOOKUP(D859,'Species List'!$I$16:$J$61,2,FALSE)*J859,"")</f>
        <v/>
      </c>
      <c r="T859" s="584" t="str">
        <f>IFERROR(VLOOKUP(D859,'Species List'!$I$66:$J$66,2,FALSE)*J859,"")</f>
        <v/>
      </c>
      <c r="U859" s="584" t="str">
        <f>IFERROR(VLOOKUP(D859,'Species List'!$I$71:$J$82,2,FALSE)*J859,"")</f>
        <v/>
      </c>
      <c r="V859" s="585">
        <f t="shared" si="38"/>
        <v>0</v>
      </c>
      <c r="W859" s="534"/>
      <c r="X859" s="534"/>
      <c r="Y859" s="534"/>
      <c r="Z859" s="534"/>
      <c r="AA859" s="534"/>
      <c r="AB859" s="534"/>
      <c r="AC859" s="659" t="str">
        <f>IFERROR(INDEX('3 - Land Summary'!$B$21:$B$120,(MATCH(AD859,'3 - Land Summary'!$C$21:$C$120,0))),"")</f>
        <v/>
      </c>
      <c r="AD859" s="629"/>
      <c r="AE859" s="586"/>
      <c r="AF859" s="587"/>
      <c r="AG859" s="586"/>
    </row>
    <row r="860" spans="2:33" ht="30" customHeight="1" x14ac:dyDescent="0.2">
      <c r="B860" s="668" t="str">
        <f>IFERROR(INDEX('3 - Land Summary'!$B$21:$B$120,(MATCH('4 - Species Breakdown'!$V860,'3 - Land Summary'!$C$21:$C$120,0))),"")</f>
        <v/>
      </c>
      <c r="C860" s="632"/>
      <c r="D860" s="579"/>
      <c r="E860" s="676" t="str">
        <f>IF(OR(COUNTIF('Look Up Data'!$D$149:$D$203,D860),COUNTIF('Look Up Data'!$D$149:$D$203,AE860)),"YES","NO")</f>
        <v>NO</v>
      </c>
      <c r="F860" s="580"/>
      <c r="G860" s="581"/>
      <c r="H860" s="669" t="str">
        <f>IFERROR(INDEX('3 - Land Summary'!$G$21:$G$120,(MATCH(C860,'3 - Land Summary'!$C$21:$C$120,0))),"")</f>
        <v/>
      </c>
      <c r="I860" s="669" t="str">
        <f>IFERROR(INDEX('3 - Land Summary'!$I$21:$I$120,(MATCH(C860,'3 - Land Summary'!$C$21:$C$120,0))),"")</f>
        <v/>
      </c>
      <c r="J860" s="669" t="str">
        <f t="shared" si="37"/>
        <v/>
      </c>
      <c r="K860" s="670" t="str">
        <f t="shared" si="39"/>
        <v/>
      </c>
      <c r="L860" s="579"/>
      <c r="M860" s="579"/>
      <c r="N860" s="632"/>
      <c r="O860" s="582" t="str">
        <f>IFERROR(VLOOKUP(D860,'Species List'!$D$10:$E$46,2,FALSE)*J860,"")</f>
        <v/>
      </c>
      <c r="P860" s="583" t="str">
        <f>IFERROR(VLOOKUP(D860,'Species List'!$D$51:$E$89,2,FALSE)*J860,"")</f>
        <v/>
      </c>
      <c r="Q860" s="583" t="str">
        <f>IFERROR(VLOOKUP(D860,'Species List'!$D$95:$E$102,2,FALSE)*J860,"")</f>
        <v/>
      </c>
      <c r="R860" s="583" t="str">
        <f>IFERROR(VLOOKUP(D860,'Species List'!$I$10:$J$11,2,FALSE)*J860,"")</f>
        <v/>
      </c>
      <c r="S860" s="584" t="str">
        <f>IFERROR(VLOOKUP(D860,'Species List'!$I$16:$J$61,2,FALSE)*J860,"")</f>
        <v/>
      </c>
      <c r="T860" s="584" t="str">
        <f>IFERROR(VLOOKUP(D860,'Species List'!$I$66:$J$66,2,FALSE)*J860,"")</f>
        <v/>
      </c>
      <c r="U860" s="584" t="str">
        <f>IFERROR(VLOOKUP(D860,'Species List'!$I$71:$J$82,2,FALSE)*J860,"")</f>
        <v/>
      </c>
      <c r="V860" s="585">
        <f t="shared" si="38"/>
        <v>0</v>
      </c>
      <c r="W860" s="534"/>
      <c r="X860" s="534"/>
      <c r="Y860" s="534"/>
      <c r="Z860" s="534"/>
      <c r="AA860" s="534"/>
      <c r="AB860" s="534"/>
      <c r="AC860" s="659" t="str">
        <f>IFERROR(INDEX('3 - Land Summary'!$B$21:$B$120,(MATCH(AD860,'3 - Land Summary'!$C$21:$C$120,0))),"")</f>
        <v/>
      </c>
      <c r="AD860" s="629"/>
      <c r="AE860" s="586"/>
      <c r="AF860" s="587"/>
      <c r="AG860" s="586"/>
    </row>
    <row r="861" spans="2:33" ht="30" customHeight="1" x14ac:dyDescent="0.2">
      <c r="B861" s="668" t="str">
        <f>IFERROR(INDEX('3 - Land Summary'!$B$21:$B$120,(MATCH('4 - Species Breakdown'!$V861,'3 - Land Summary'!$C$21:$C$120,0))),"")</f>
        <v/>
      </c>
      <c r="C861" s="632"/>
      <c r="D861" s="579"/>
      <c r="E861" s="676" t="str">
        <f>IF(OR(COUNTIF('Look Up Data'!$D$149:$D$203,D861),COUNTIF('Look Up Data'!$D$149:$D$203,AE861)),"YES","NO")</f>
        <v>NO</v>
      </c>
      <c r="F861" s="580"/>
      <c r="G861" s="581"/>
      <c r="H861" s="669" t="str">
        <f>IFERROR(INDEX('3 - Land Summary'!$G$21:$G$120,(MATCH(C861,'3 - Land Summary'!$C$21:$C$120,0))),"")</f>
        <v/>
      </c>
      <c r="I861" s="669" t="str">
        <f>IFERROR(INDEX('3 - Land Summary'!$I$21:$I$120,(MATCH(C861,'3 - Land Summary'!$C$21:$C$120,0))),"")</f>
        <v/>
      </c>
      <c r="J861" s="669" t="str">
        <f t="shared" si="37"/>
        <v/>
      </c>
      <c r="K861" s="670" t="str">
        <f t="shared" si="39"/>
        <v/>
      </c>
      <c r="L861" s="579"/>
      <c r="M861" s="579"/>
      <c r="N861" s="632"/>
      <c r="O861" s="582" t="str">
        <f>IFERROR(VLOOKUP(D861,'Species List'!$D$10:$E$46,2,FALSE)*J861,"")</f>
        <v/>
      </c>
      <c r="P861" s="583" t="str">
        <f>IFERROR(VLOOKUP(D861,'Species List'!$D$51:$E$89,2,FALSE)*J861,"")</f>
        <v/>
      </c>
      <c r="Q861" s="583" t="str">
        <f>IFERROR(VLOOKUP(D861,'Species List'!$D$95:$E$102,2,FALSE)*J861,"")</f>
        <v/>
      </c>
      <c r="R861" s="583" t="str">
        <f>IFERROR(VLOOKUP(D861,'Species List'!$I$10:$J$11,2,FALSE)*J861,"")</f>
        <v/>
      </c>
      <c r="S861" s="584" t="str">
        <f>IFERROR(VLOOKUP(D861,'Species List'!$I$16:$J$61,2,FALSE)*J861,"")</f>
        <v/>
      </c>
      <c r="T861" s="584" t="str">
        <f>IFERROR(VLOOKUP(D861,'Species List'!$I$66:$J$66,2,FALSE)*J861,"")</f>
        <v/>
      </c>
      <c r="U861" s="584" t="str">
        <f>IFERROR(VLOOKUP(D861,'Species List'!$I$71:$J$82,2,FALSE)*J861,"")</f>
        <v/>
      </c>
      <c r="V861" s="585">
        <f t="shared" si="38"/>
        <v>0</v>
      </c>
      <c r="W861" s="534"/>
      <c r="X861" s="534"/>
      <c r="Y861" s="534"/>
      <c r="Z861" s="534"/>
      <c r="AA861" s="534"/>
      <c r="AB861" s="534"/>
      <c r="AC861" s="659" t="str">
        <f>IFERROR(INDEX('3 - Land Summary'!$B$21:$B$120,(MATCH(AD861,'3 - Land Summary'!$C$21:$C$120,0))),"")</f>
        <v/>
      </c>
      <c r="AD861" s="629"/>
      <c r="AE861" s="586"/>
      <c r="AF861" s="587"/>
      <c r="AG861" s="586"/>
    </row>
    <row r="862" spans="2:33" ht="30" customHeight="1" x14ac:dyDescent="0.2">
      <c r="B862" s="668" t="str">
        <f>IFERROR(INDEX('3 - Land Summary'!$B$21:$B$120,(MATCH('4 - Species Breakdown'!$V862,'3 - Land Summary'!$C$21:$C$120,0))),"")</f>
        <v/>
      </c>
      <c r="C862" s="632"/>
      <c r="D862" s="579"/>
      <c r="E862" s="676" t="str">
        <f>IF(OR(COUNTIF('Look Up Data'!$D$149:$D$203,D862),COUNTIF('Look Up Data'!$D$149:$D$203,AE862)),"YES","NO")</f>
        <v>NO</v>
      </c>
      <c r="F862" s="580"/>
      <c r="G862" s="581"/>
      <c r="H862" s="669" t="str">
        <f>IFERROR(INDEX('3 - Land Summary'!$G$21:$G$120,(MATCH(C862,'3 - Land Summary'!$C$21:$C$120,0))),"")</f>
        <v/>
      </c>
      <c r="I862" s="669" t="str">
        <f>IFERROR(INDEX('3 - Land Summary'!$I$21:$I$120,(MATCH(C862,'3 - Land Summary'!$C$21:$C$120,0))),"")</f>
        <v/>
      </c>
      <c r="J862" s="669" t="str">
        <f t="shared" si="37"/>
        <v/>
      </c>
      <c r="K862" s="670" t="str">
        <f t="shared" si="39"/>
        <v/>
      </c>
      <c r="L862" s="579"/>
      <c r="M862" s="579"/>
      <c r="N862" s="632"/>
      <c r="O862" s="582" t="str">
        <f>IFERROR(VLOOKUP(D862,'Species List'!$D$10:$E$46,2,FALSE)*J862,"")</f>
        <v/>
      </c>
      <c r="P862" s="583" t="str">
        <f>IFERROR(VLOOKUP(D862,'Species List'!$D$51:$E$89,2,FALSE)*J862,"")</f>
        <v/>
      </c>
      <c r="Q862" s="583" t="str">
        <f>IFERROR(VLOOKUP(D862,'Species List'!$D$95:$E$102,2,FALSE)*J862,"")</f>
        <v/>
      </c>
      <c r="R862" s="583" t="str">
        <f>IFERROR(VLOOKUP(D862,'Species List'!$I$10:$J$11,2,FALSE)*J862,"")</f>
        <v/>
      </c>
      <c r="S862" s="584" t="str">
        <f>IFERROR(VLOOKUP(D862,'Species List'!$I$16:$J$61,2,FALSE)*J862,"")</f>
        <v/>
      </c>
      <c r="T862" s="584" t="str">
        <f>IFERROR(VLOOKUP(D862,'Species List'!$I$66:$J$66,2,FALSE)*J862,"")</f>
        <v/>
      </c>
      <c r="U862" s="584" t="str">
        <f>IFERROR(VLOOKUP(D862,'Species List'!$I$71:$J$82,2,FALSE)*J862,"")</f>
        <v/>
      </c>
      <c r="V862" s="585">
        <f t="shared" si="38"/>
        <v>0</v>
      </c>
      <c r="W862" s="534"/>
      <c r="X862" s="534"/>
      <c r="Y862" s="534"/>
      <c r="Z862" s="534"/>
      <c r="AA862" s="534"/>
      <c r="AB862" s="534"/>
      <c r="AC862" s="659" t="str">
        <f>IFERROR(INDEX('3 - Land Summary'!$B$21:$B$120,(MATCH(AD862,'3 - Land Summary'!$C$21:$C$120,0))),"")</f>
        <v/>
      </c>
      <c r="AD862" s="629"/>
      <c r="AE862" s="586"/>
      <c r="AF862" s="587"/>
      <c r="AG862" s="586"/>
    </row>
    <row r="863" spans="2:33" ht="30" customHeight="1" x14ac:dyDescent="0.2">
      <c r="B863" s="668" t="str">
        <f>IFERROR(INDEX('3 - Land Summary'!$B$21:$B$120,(MATCH('4 - Species Breakdown'!$V863,'3 - Land Summary'!$C$21:$C$120,0))),"")</f>
        <v/>
      </c>
      <c r="C863" s="632"/>
      <c r="D863" s="579"/>
      <c r="E863" s="676" t="str">
        <f>IF(OR(COUNTIF('Look Up Data'!$D$149:$D$203,D863),COUNTIF('Look Up Data'!$D$149:$D$203,AE863)),"YES","NO")</f>
        <v>NO</v>
      </c>
      <c r="F863" s="580"/>
      <c r="G863" s="581"/>
      <c r="H863" s="669" t="str">
        <f>IFERROR(INDEX('3 - Land Summary'!$G$21:$G$120,(MATCH(C863,'3 - Land Summary'!$C$21:$C$120,0))),"")</f>
        <v/>
      </c>
      <c r="I863" s="669" t="str">
        <f>IFERROR(INDEX('3 - Land Summary'!$I$21:$I$120,(MATCH(C863,'3 - Land Summary'!$C$21:$C$120,0))),"")</f>
        <v/>
      </c>
      <c r="J863" s="669" t="str">
        <f t="shared" ref="J863:J926" si="40">IFERROR(((H863-I863)*F863)/100,"")</f>
        <v/>
      </c>
      <c r="K863" s="670" t="str">
        <f t="shared" si="39"/>
        <v/>
      </c>
      <c r="L863" s="579"/>
      <c r="M863" s="579"/>
      <c r="N863" s="632"/>
      <c r="O863" s="582" t="str">
        <f>IFERROR(VLOOKUP(D863,'Species List'!$D$10:$E$46,2,FALSE)*J863,"")</f>
        <v/>
      </c>
      <c r="P863" s="583" t="str">
        <f>IFERROR(VLOOKUP(D863,'Species List'!$D$51:$E$89,2,FALSE)*J863,"")</f>
        <v/>
      </c>
      <c r="Q863" s="583" t="str">
        <f>IFERROR(VLOOKUP(D863,'Species List'!$D$95:$E$102,2,FALSE)*J863,"")</f>
        <v/>
      </c>
      <c r="R863" s="583" t="str">
        <f>IFERROR(VLOOKUP(D863,'Species List'!$I$10:$J$11,2,FALSE)*J863,"")</f>
        <v/>
      </c>
      <c r="S863" s="584" t="str">
        <f>IFERROR(VLOOKUP(D863,'Species List'!$I$16:$J$61,2,FALSE)*J863,"")</f>
        <v/>
      </c>
      <c r="T863" s="584" t="str">
        <f>IFERROR(VLOOKUP(D863,'Species List'!$I$66:$J$66,2,FALSE)*J863,"")</f>
        <v/>
      </c>
      <c r="U863" s="584" t="str">
        <f>IFERROR(VLOOKUP(D863,'Species List'!$I$71:$J$82,2,FALSE)*J863,"")</f>
        <v/>
      </c>
      <c r="V863" s="585">
        <f t="shared" ref="V863:V926" si="41">C863</f>
        <v>0</v>
      </c>
      <c r="W863" s="534"/>
      <c r="X863" s="534"/>
      <c r="Y863" s="534"/>
      <c r="Z863" s="534"/>
      <c r="AA863" s="534"/>
      <c r="AB863" s="534"/>
      <c r="AC863" s="659" t="str">
        <f>IFERROR(INDEX('3 - Land Summary'!$B$21:$B$120,(MATCH(AD863,'3 - Land Summary'!$C$21:$C$120,0))),"")</f>
        <v/>
      </c>
      <c r="AD863" s="629"/>
      <c r="AE863" s="586"/>
      <c r="AF863" s="587"/>
      <c r="AG863" s="586"/>
    </row>
    <row r="864" spans="2:33" ht="30" customHeight="1" x14ac:dyDescent="0.2">
      <c r="B864" s="668" t="str">
        <f>IFERROR(INDEX('3 - Land Summary'!$B$21:$B$120,(MATCH('4 - Species Breakdown'!$V864,'3 - Land Summary'!$C$21:$C$120,0))),"")</f>
        <v/>
      </c>
      <c r="C864" s="632"/>
      <c r="D864" s="579"/>
      <c r="E864" s="676" t="str">
        <f>IF(OR(COUNTIF('Look Up Data'!$D$149:$D$203,D864),COUNTIF('Look Up Data'!$D$149:$D$203,AE864)),"YES","NO")</f>
        <v>NO</v>
      </c>
      <c r="F864" s="580"/>
      <c r="G864" s="581"/>
      <c r="H864" s="669" t="str">
        <f>IFERROR(INDEX('3 - Land Summary'!$G$21:$G$120,(MATCH(C864,'3 - Land Summary'!$C$21:$C$120,0))),"")</f>
        <v/>
      </c>
      <c r="I864" s="669" t="str">
        <f>IFERROR(INDEX('3 - Land Summary'!$I$21:$I$120,(MATCH(C864,'3 - Land Summary'!$C$21:$C$120,0))),"")</f>
        <v/>
      </c>
      <c r="J864" s="669" t="str">
        <f t="shared" si="40"/>
        <v/>
      </c>
      <c r="K864" s="670" t="str">
        <f t="shared" ref="K864:K927" si="42">IFERROR(ROUND(J864*G864,0),"")</f>
        <v/>
      </c>
      <c r="L864" s="579"/>
      <c r="M864" s="579"/>
      <c r="N864" s="632"/>
      <c r="O864" s="582" t="str">
        <f>IFERROR(VLOOKUP(D864,'Species List'!$D$10:$E$46,2,FALSE)*J864,"")</f>
        <v/>
      </c>
      <c r="P864" s="583" t="str">
        <f>IFERROR(VLOOKUP(D864,'Species List'!$D$51:$E$89,2,FALSE)*J864,"")</f>
        <v/>
      </c>
      <c r="Q864" s="583" t="str">
        <f>IFERROR(VLOOKUP(D864,'Species List'!$D$95:$E$102,2,FALSE)*J864,"")</f>
        <v/>
      </c>
      <c r="R864" s="583" t="str">
        <f>IFERROR(VLOOKUP(D864,'Species List'!$I$10:$J$11,2,FALSE)*J864,"")</f>
        <v/>
      </c>
      <c r="S864" s="584" t="str">
        <f>IFERROR(VLOOKUP(D864,'Species List'!$I$16:$J$61,2,FALSE)*J864,"")</f>
        <v/>
      </c>
      <c r="T864" s="584" t="str">
        <f>IFERROR(VLOOKUP(D864,'Species List'!$I$66:$J$66,2,FALSE)*J864,"")</f>
        <v/>
      </c>
      <c r="U864" s="584" t="str">
        <f>IFERROR(VLOOKUP(D864,'Species List'!$I$71:$J$82,2,FALSE)*J864,"")</f>
        <v/>
      </c>
      <c r="V864" s="585">
        <f t="shared" si="41"/>
        <v>0</v>
      </c>
      <c r="W864" s="534"/>
      <c r="X864" s="534"/>
      <c r="Y864" s="534"/>
      <c r="Z864" s="534"/>
      <c r="AA864" s="534"/>
      <c r="AB864" s="534"/>
      <c r="AC864" s="659" t="str">
        <f>IFERROR(INDEX('3 - Land Summary'!$B$21:$B$120,(MATCH(AD864,'3 - Land Summary'!$C$21:$C$120,0))),"")</f>
        <v/>
      </c>
      <c r="AD864" s="629"/>
      <c r="AE864" s="586"/>
      <c r="AF864" s="587"/>
      <c r="AG864" s="586"/>
    </row>
    <row r="865" spans="2:33" ht="30" customHeight="1" x14ac:dyDescent="0.2">
      <c r="B865" s="668" t="str">
        <f>IFERROR(INDEX('3 - Land Summary'!$B$21:$B$120,(MATCH('4 - Species Breakdown'!$V865,'3 - Land Summary'!$C$21:$C$120,0))),"")</f>
        <v/>
      </c>
      <c r="C865" s="632"/>
      <c r="D865" s="579"/>
      <c r="E865" s="676" t="str">
        <f>IF(OR(COUNTIF('Look Up Data'!$D$149:$D$203,D865),COUNTIF('Look Up Data'!$D$149:$D$203,AE865)),"YES","NO")</f>
        <v>NO</v>
      </c>
      <c r="F865" s="580"/>
      <c r="G865" s="581"/>
      <c r="H865" s="669" t="str">
        <f>IFERROR(INDEX('3 - Land Summary'!$G$21:$G$120,(MATCH(C865,'3 - Land Summary'!$C$21:$C$120,0))),"")</f>
        <v/>
      </c>
      <c r="I865" s="669" t="str">
        <f>IFERROR(INDEX('3 - Land Summary'!$I$21:$I$120,(MATCH(C865,'3 - Land Summary'!$C$21:$C$120,0))),"")</f>
        <v/>
      </c>
      <c r="J865" s="669" t="str">
        <f t="shared" si="40"/>
        <v/>
      </c>
      <c r="K865" s="670" t="str">
        <f t="shared" si="42"/>
        <v/>
      </c>
      <c r="L865" s="579"/>
      <c r="M865" s="579"/>
      <c r="N865" s="632"/>
      <c r="O865" s="582" t="str">
        <f>IFERROR(VLOOKUP(D865,'Species List'!$D$10:$E$46,2,FALSE)*J865,"")</f>
        <v/>
      </c>
      <c r="P865" s="583" t="str">
        <f>IFERROR(VLOOKUP(D865,'Species List'!$D$51:$E$89,2,FALSE)*J865,"")</f>
        <v/>
      </c>
      <c r="Q865" s="583" t="str">
        <f>IFERROR(VLOOKUP(D865,'Species List'!$D$95:$E$102,2,FALSE)*J865,"")</f>
        <v/>
      </c>
      <c r="R865" s="583" t="str">
        <f>IFERROR(VLOOKUP(D865,'Species List'!$I$10:$J$11,2,FALSE)*J865,"")</f>
        <v/>
      </c>
      <c r="S865" s="584" t="str">
        <f>IFERROR(VLOOKUP(D865,'Species List'!$I$16:$J$61,2,FALSE)*J865,"")</f>
        <v/>
      </c>
      <c r="T865" s="584" t="str">
        <f>IFERROR(VLOOKUP(D865,'Species List'!$I$66:$J$66,2,FALSE)*J865,"")</f>
        <v/>
      </c>
      <c r="U865" s="584" t="str">
        <f>IFERROR(VLOOKUP(D865,'Species List'!$I$71:$J$82,2,FALSE)*J865,"")</f>
        <v/>
      </c>
      <c r="V865" s="585">
        <f t="shared" si="41"/>
        <v>0</v>
      </c>
      <c r="W865" s="534"/>
      <c r="X865" s="534"/>
      <c r="Y865" s="534"/>
      <c r="Z865" s="534"/>
      <c r="AA865" s="534"/>
      <c r="AB865" s="534"/>
      <c r="AC865" s="659" t="str">
        <f>IFERROR(INDEX('3 - Land Summary'!$B$21:$B$120,(MATCH(AD865,'3 - Land Summary'!$C$21:$C$120,0))),"")</f>
        <v/>
      </c>
      <c r="AD865" s="629"/>
      <c r="AE865" s="586"/>
      <c r="AF865" s="587"/>
      <c r="AG865" s="586"/>
    </row>
    <row r="866" spans="2:33" ht="30" customHeight="1" x14ac:dyDescent="0.2">
      <c r="B866" s="668" t="str">
        <f>IFERROR(INDEX('3 - Land Summary'!$B$21:$B$120,(MATCH('4 - Species Breakdown'!$V866,'3 - Land Summary'!$C$21:$C$120,0))),"")</f>
        <v/>
      </c>
      <c r="C866" s="632"/>
      <c r="D866" s="579"/>
      <c r="E866" s="676" t="str">
        <f>IF(OR(COUNTIF('Look Up Data'!$D$149:$D$203,D866),COUNTIF('Look Up Data'!$D$149:$D$203,AE866)),"YES","NO")</f>
        <v>NO</v>
      </c>
      <c r="F866" s="580"/>
      <c r="G866" s="581"/>
      <c r="H866" s="669" t="str">
        <f>IFERROR(INDEX('3 - Land Summary'!$G$21:$G$120,(MATCH(C866,'3 - Land Summary'!$C$21:$C$120,0))),"")</f>
        <v/>
      </c>
      <c r="I866" s="669" t="str">
        <f>IFERROR(INDEX('3 - Land Summary'!$I$21:$I$120,(MATCH(C866,'3 - Land Summary'!$C$21:$C$120,0))),"")</f>
        <v/>
      </c>
      <c r="J866" s="669" t="str">
        <f t="shared" si="40"/>
        <v/>
      </c>
      <c r="K866" s="670" t="str">
        <f t="shared" si="42"/>
        <v/>
      </c>
      <c r="L866" s="579"/>
      <c r="M866" s="579"/>
      <c r="N866" s="632"/>
      <c r="O866" s="582" t="str">
        <f>IFERROR(VLOOKUP(D866,'Species List'!$D$10:$E$46,2,FALSE)*J866,"")</f>
        <v/>
      </c>
      <c r="P866" s="583" t="str">
        <f>IFERROR(VLOOKUP(D866,'Species List'!$D$51:$E$89,2,FALSE)*J866,"")</f>
        <v/>
      </c>
      <c r="Q866" s="583" t="str">
        <f>IFERROR(VLOOKUP(D866,'Species List'!$D$95:$E$102,2,FALSE)*J866,"")</f>
        <v/>
      </c>
      <c r="R866" s="583" t="str">
        <f>IFERROR(VLOOKUP(D866,'Species List'!$I$10:$J$11,2,FALSE)*J866,"")</f>
        <v/>
      </c>
      <c r="S866" s="584" t="str">
        <f>IFERROR(VLOOKUP(D866,'Species List'!$I$16:$J$61,2,FALSE)*J866,"")</f>
        <v/>
      </c>
      <c r="T866" s="584" t="str">
        <f>IFERROR(VLOOKUP(D866,'Species List'!$I$66:$J$66,2,FALSE)*J866,"")</f>
        <v/>
      </c>
      <c r="U866" s="584" t="str">
        <f>IFERROR(VLOOKUP(D866,'Species List'!$I$71:$J$82,2,FALSE)*J866,"")</f>
        <v/>
      </c>
      <c r="V866" s="585">
        <f t="shared" si="41"/>
        <v>0</v>
      </c>
      <c r="W866" s="534"/>
      <c r="X866" s="534"/>
      <c r="Y866" s="534"/>
      <c r="Z866" s="534"/>
      <c r="AA866" s="534"/>
      <c r="AB866" s="534"/>
      <c r="AC866" s="659" t="str">
        <f>IFERROR(INDEX('3 - Land Summary'!$B$21:$B$120,(MATCH(AD866,'3 - Land Summary'!$C$21:$C$120,0))),"")</f>
        <v/>
      </c>
      <c r="AD866" s="629"/>
      <c r="AE866" s="586"/>
      <c r="AF866" s="587"/>
      <c r="AG866" s="586"/>
    </row>
    <row r="867" spans="2:33" ht="30" customHeight="1" x14ac:dyDescent="0.2">
      <c r="B867" s="668" t="str">
        <f>IFERROR(INDEX('3 - Land Summary'!$B$21:$B$120,(MATCH('4 - Species Breakdown'!$V867,'3 - Land Summary'!$C$21:$C$120,0))),"")</f>
        <v/>
      </c>
      <c r="C867" s="632"/>
      <c r="D867" s="579"/>
      <c r="E867" s="676" t="str">
        <f>IF(OR(COUNTIF('Look Up Data'!$D$149:$D$203,D867),COUNTIF('Look Up Data'!$D$149:$D$203,AE867)),"YES","NO")</f>
        <v>NO</v>
      </c>
      <c r="F867" s="580"/>
      <c r="G867" s="581"/>
      <c r="H867" s="669" t="str">
        <f>IFERROR(INDEX('3 - Land Summary'!$G$21:$G$120,(MATCH(C867,'3 - Land Summary'!$C$21:$C$120,0))),"")</f>
        <v/>
      </c>
      <c r="I867" s="669" t="str">
        <f>IFERROR(INDEX('3 - Land Summary'!$I$21:$I$120,(MATCH(C867,'3 - Land Summary'!$C$21:$C$120,0))),"")</f>
        <v/>
      </c>
      <c r="J867" s="669" t="str">
        <f t="shared" si="40"/>
        <v/>
      </c>
      <c r="K867" s="670" t="str">
        <f t="shared" si="42"/>
        <v/>
      </c>
      <c r="L867" s="579"/>
      <c r="M867" s="579"/>
      <c r="N867" s="632"/>
      <c r="O867" s="582" t="str">
        <f>IFERROR(VLOOKUP(D867,'Species List'!$D$10:$E$46,2,FALSE)*J867,"")</f>
        <v/>
      </c>
      <c r="P867" s="583" t="str">
        <f>IFERROR(VLOOKUP(D867,'Species List'!$D$51:$E$89,2,FALSE)*J867,"")</f>
        <v/>
      </c>
      <c r="Q867" s="583" t="str">
        <f>IFERROR(VLOOKUP(D867,'Species List'!$D$95:$E$102,2,FALSE)*J867,"")</f>
        <v/>
      </c>
      <c r="R867" s="583" t="str">
        <f>IFERROR(VLOOKUP(D867,'Species List'!$I$10:$J$11,2,FALSE)*J867,"")</f>
        <v/>
      </c>
      <c r="S867" s="584" t="str">
        <f>IFERROR(VLOOKUP(D867,'Species List'!$I$16:$J$61,2,FALSE)*J867,"")</f>
        <v/>
      </c>
      <c r="T867" s="584" t="str">
        <f>IFERROR(VLOOKUP(D867,'Species List'!$I$66:$J$66,2,FALSE)*J867,"")</f>
        <v/>
      </c>
      <c r="U867" s="584" t="str">
        <f>IFERROR(VLOOKUP(D867,'Species List'!$I$71:$J$82,2,FALSE)*J867,"")</f>
        <v/>
      </c>
      <c r="V867" s="585">
        <f t="shared" si="41"/>
        <v>0</v>
      </c>
      <c r="W867" s="534"/>
      <c r="X867" s="534"/>
      <c r="Y867" s="534"/>
      <c r="Z867" s="534"/>
      <c r="AA867" s="534"/>
      <c r="AB867" s="534"/>
      <c r="AC867" s="659" t="str">
        <f>IFERROR(INDEX('3 - Land Summary'!$B$21:$B$120,(MATCH(AD867,'3 - Land Summary'!$C$21:$C$120,0))),"")</f>
        <v/>
      </c>
      <c r="AD867" s="629"/>
      <c r="AE867" s="586"/>
      <c r="AF867" s="587"/>
      <c r="AG867" s="586"/>
    </row>
    <row r="868" spans="2:33" ht="30" customHeight="1" x14ac:dyDescent="0.2">
      <c r="B868" s="668" t="str">
        <f>IFERROR(INDEX('3 - Land Summary'!$B$21:$B$120,(MATCH('4 - Species Breakdown'!$V868,'3 - Land Summary'!$C$21:$C$120,0))),"")</f>
        <v/>
      </c>
      <c r="C868" s="632"/>
      <c r="D868" s="579"/>
      <c r="E868" s="676" t="str">
        <f>IF(OR(COUNTIF('Look Up Data'!$D$149:$D$203,D868),COUNTIF('Look Up Data'!$D$149:$D$203,AE868)),"YES","NO")</f>
        <v>NO</v>
      </c>
      <c r="F868" s="580"/>
      <c r="G868" s="581"/>
      <c r="H868" s="669" t="str">
        <f>IFERROR(INDEX('3 - Land Summary'!$G$21:$G$120,(MATCH(C868,'3 - Land Summary'!$C$21:$C$120,0))),"")</f>
        <v/>
      </c>
      <c r="I868" s="669" t="str">
        <f>IFERROR(INDEX('3 - Land Summary'!$I$21:$I$120,(MATCH(C868,'3 - Land Summary'!$C$21:$C$120,0))),"")</f>
        <v/>
      </c>
      <c r="J868" s="669" t="str">
        <f t="shared" si="40"/>
        <v/>
      </c>
      <c r="K868" s="670" t="str">
        <f t="shared" si="42"/>
        <v/>
      </c>
      <c r="L868" s="579"/>
      <c r="M868" s="579"/>
      <c r="N868" s="632"/>
      <c r="O868" s="582" t="str">
        <f>IFERROR(VLOOKUP(D868,'Species List'!$D$10:$E$46,2,FALSE)*J868,"")</f>
        <v/>
      </c>
      <c r="P868" s="583" t="str">
        <f>IFERROR(VLOOKUP(D868,'Species List'!$D$51:$E$89,2,FALSE)*J868,"")</f>
        <v/>
      </c>
      <c r="Q868" s="583" t="str">
        <f>IFERROR(VLOOKUP(D868,'Species List'!$D$95:$E$102,2,FALSE)*J868,"")</f>
        <v/>
      </c>
      <c r="R868" s="583" t="str">
        <f>IFERROR(VLOOKUP(D868,'Species List'!$I$10:$J$11,2,FALSE)*J868,"")</f>
        <v/>
      </c>
      <c r="S868" s="584" t="str">
        <f>IFERROR(VLOOKUP(D868,'Species List'!$I$16:$J$61,2,FALSE)*J868,"")</f>
        <v/>
      </c>
      <c r="T868" s="584" t="str">
        <f>IFERROR(VLOOKUP(D868,'Species List'!$I$66:$J$66,2,FALSE)*J868,"")</f>
        <v/>
      </c>
      <c r="U868" s="584" t="str">
        <f>IFERROR(VLOOKUP(D868,'Species List'!$I$71:$J$82,2,FALSE)*J868,"")</f>
        <v/>
      </c>
      <c r="V868" s="585">
        <f t="shared" si="41"/>
        <v>0</v>
      </c>
      <c r="W868" s="534"/>
      <c r="X868" s="534"/>
      <c r="Y868" s="534"/>
      <c r="Z868" s="534"/>
      <c r="AA868" s="534"/>
      <c r="AB868" s="534"/>
      <c r="AC868" s="659" t="str">
        <f>IFERROR(INDEX('3 - Land Summary'!$B$21:$B$120,(MATCH(AD868,'3 - Land Summary'!$C$21:$C$120,0))),"")</f>
        <v/>
      </c>
      <c r="AD868" s="629"/>
      <c r="AE868" s="586"/>
      <c r="AF868" s="587"/>
      <c r="AG868" s="586"/>
    </row>
    <row r="869" spans="2:33" ht="30" customHeight="1" x14ac:dyDescent="0.2">
      <c r="B869" s="668" t="str">
        <f>IFERROR(INDEX('3 - Land Summary'!$B$21:$B$120,(MATCH('4 - Species Breakdown'!$V869,'3 - Land Summary'!$C$21:$C$120,0))),"")</f>
        <v/>
      </c>
      <c r="C869" s="632"/>
      <c r="D869" s="579"/>
      <c r="E869" s="676" t="str">
        <f>IF(OR(COUNTIF('Look Up Data'!$D$149:$D$203,D869),COUNTIF('Look Up Data'!$D$149:$D$203,AE869)),"YES","NO")</f>
        <v>NO</v>
      </c>
      <c r="F869" s="580"/>
      <c r="G869" s="581"/>
      <c r="H869" s="669" t="str">
        <f>IFERROR(INDEX('3 - Land Summary'!$G$21:$G$120,(MATCH(C869,'3 - Land Summary'!$C$21:$C$120,0))),"")</f>
        <v/>
      </c>
      <c r="I869" s="669" t="str">
        <f>IFERROR(INDEX('3 - Land Summary'!$I$21:$I$120,(MATCH(C869,'3 - Land Summary'!$C$21:$C$120,0))),"")</f>
        <v/>
      </c>
      <c r="J869" s="669" t="str">
        <f t="shared" si="40"/>
        <v/>
      </c>
      <c r="K869" s="670" t="str">
        <f t="shared" si="42"/>
        <v/>
      </c>
      <c r="L869" s="579"/>
      <c r="M869" s="579"/>
      <c r="N869" s="632"/>
      <c r="O869" s="582" t="str">
        <f>IFERROR(VLOOKUP(D869,'Species List'!$D$10:$E$46,2,FALSE)*J869,"")</f>
        <v/>
      </c>
      <c r="P869" s="583" t="str">
        <f>IFERROR(VLOOKUP(D869,'Species List'!$D$51:$E$89,2,FALSE)*J869,"")</f>
        <v/>
      </c>
      <c r="Q869" s="583" t="str">
        <f>IFERROR(VLOOKUP(D869,'Species List'!$D$95:$E$102,2,FALSE)*J869,"")</f>
        <v/>
      </c>
      <c r="R869" s="583" t="str">
        <f>IFERROR(VLOOKUP(D869,'Species List'!$I$10:$J$11,2,FALSE)*J869,"")</f>
        <v/>
      </c>
      <c r="S869" s="584" t="str">
        <f>IFERROR(VLOOKUP(D869,'Species List'!$I$16:$J$61,2,FALSE)*J869,"")</f>
        <v/>
      </c>
      <c r="T869" s="584" t="str">
        <f>IFERROR(VLOOKUP(D869,'Species List'!$I$66:$J$66,2,FALSE)*J869,"")</f>
        <v/>
      </c>
      <c r="U869" s="584" t="str">
        <f>IFERROR(VLOOKUP(D869,'Species List'!$I$71:$J$82,2,FALSE)*J869,"")</f>
        <v/>
      </c>
      <c r="V869" s="585">
        <f t="shared" si="41"/>
        <v>0</v>
      </c>
      <c r="W869" s="534"/>
      <c r="X869" s="534"/>
      <c r="Y869" s="534"/>
      <c r="Z869" s="534"/>
      <c r="AA869" s="534"/>
      <c r="AB869" s="534"/>
      <c r="AC869" s="659" t="str">
        <f>IFERROR(INDEX('3 - Land Summary'!$B$21:$B$120,(MATCH(AD869,'3 - Land Summary'!$C$21:$C$120,0))),"")</f>
        <v/>
      </c>
      <c r="AD869" s="629"/>
      <c r="AE869" s="586"/>
      <c r="AF869" s="587"/>
      <c r="AG869" s="586"/>
    </row>
    <row r="870" spans="2:33" ht="30" customHeight="1" x14ac:dyDescent="0.2">
      <c r="B870" s="668" t="str">
        <f>IFERROR(INDEX('3 - Land Summary'!$B$21:$B$120,(MATCH('4 - Species Breakdown'!$V870,'3 - Land Summary'!$C$21:$C$120,0))),"")</f>
        <v/>
      </c>
      <c r="C870" s="632"/>
      <c r="D870" s="579"/>
      <c r="E870" s="676" t="str">
        <f>IF(OR(COUNTIF('Look Up Data'!$D$149:$D$203,D870),COUNTIF('Look Up Data'!$D$149:$D$203,AE870)),"YES","NO")</f>
        <v>NO</v>
      </c>
      <c r="F870" s="580"/>
      <c r="G870" s="581"/>
      <c r="H870" s="669" t="str">
        <f>IFERROR(INDEX('3 - Land Summary'!$G$21:$G$120,(MATCH(C870,'3 - Land Summary'!$C$21:$C$120,0))),"")</f>
        <v/>
      </c>
      <c r="I870" s="669" t="str">
        <f>IFERROR(INDEX('3 - Land Summary'!$I$21:$I$120,(MATCH(C870,'3 - Land Summary'!$C$21:$C$120,0))),"")</f>
        <v/>
      </c>
      <c r="J870" s="669" t="str">
        <f t="shared" si="40"/>
        <v/>
      </c>
      <c r="K870" s="670" t="str">
        <f t="shared" si="42"/>
        <v/>
      </c>
      <c r="L870" s="579"/>
      <c r="M870" s="579"/>
      <c r="N870" s="632"/>
      <c r="O870" s="582" t="str">
        <f>IFERROR(VLOOKUP(D870,'Species List'!$D$10:$E$46,2,FALSE)*J870,"")</f>
        <v/>
      </c>
      <c r="P870" s="583" t="str">
        <f>IFERROR(VLOOKUP(D870,'Species List'!$D$51:$E$89,2,FALSE)*J870,"")</f>
        <v/>
      </c>
      <c r="Q870" s="583" t="str">
        <f>IFERROR(VLOOKUP(D870,'Species List'!$D$95:$E$102,2,FALSE)*J870,"")</f>
        <v/>
      </c>
      <c r="R870" s="583" t="str">
        <f>IFERROR(VLOOKUP(D870,'Species List'!$I$10:$J$11,2,FALSE)*J870,"")</f>
        <v/>
      </c>
      <c r="S870" s="584" t="str">
        <f>IFERROR(VLOOKUP(D870,'Species List'!$I$16:$J$61,2,FALSE)*J870,"")</f>
        <v/>
      </c>
      <c r="T870" s="584" t="str">
        <f>IFERROR(VLOOKUP(D870,'Species List'!$I$66:$J$66,2,FALSE)*J870,"")</f>
        <v/>
      </c>
      <c r="U870" s="584" t="str">
        <f>IFERROR(VLOOKUP(D870,'Species List'!$I$71:$J$82,2,FALSE)*J870,"")</f>
        <v/>
      </c>
      <c r="V870" s="585">
        <f t="shared" si="41"/>
        <v>0</v>
      </c>
      <c r="W870" s="534"/>
      <c r="X870" s="534"/>
      <c r="Y870" s="534"/>
      <c r="Z870" s="534"/>
      <c r="AA870" s="534"/>
      <c r="AB870" s="534"/>
      <c r="AC870" s="659" t="str">
        <f>IFERROR(INDEX('3 - Land Summary'!$B$21:$B$120,(MATCH(AD870,'3 - Land Summary'!$C$21:$C$120,0))),"")</f>
        <v/>
      </c>
      <c r="AD870" s="629"/>
      <c r="AE870" s="586"/>
      <c r="AF870" s="587"/>
      <c r="AG870" s="586"/>
    </row>
    <row r="871" spans="2:33" ht="30" customHeight="1" x14ac:dyDescent="0.2">
      <c r="B871" s="668" t="str">
        <f>IFERROR(INDEX('3 - Land Summary'!$B$21:$B$120,(MATCH('4 - Species Breakdown'!$V871,'3 - Land Summary'!$C$21:$C$120,0))),"")</f>
        <v/>
      </c>
      <c r="C871" s="632"/>
      <c r="D871" s="579"/>
      <c r="E871" s="676" t="str">
        <f>IF(OR(COUNTIF('Look Up Data'!$D$149:$D$203,D871),COUNTIF('Look Up Data'!$D$149:$D$203,AE871)),"YES","NO")</f>
        <v>NO</v>
      </c>
      <c r="F871" s="580"/>
      <c r="G871" s="581"/>
      <c r="H871" s="669" t="str">
        <f>IFERROR(INDEX('3 - Land Summary'!$G$21:$G$120,(MATCH(C871,'3 - Land Summary'!$C$21:$C$120,0))),"")</f>
        <v/>
      </c>
      <c r="I871" s="669" t="str">
        <f>IFERROR(INDEX('3 - Land Summary'!$I$21:$I$120,(MATCH(C871,'3 - Land Summary'!$C$21:$C$120,0))),"")</f>
        <v/>
      </c>
      <c r="J871" s="669" t="str">
        <f t="shared" si="40"/>
        <v/>
      </c>
      <c r="K871" s="670" t="str">
        <f t="shared" si="42"/>
        <v/>
      </c>
      <c r="L871" s="579"/>
      <c r="M871" s="579"/>
      <c r="N871" s="632"/>
      <c r="O871" s="582" t="str">
        <f>IFERROR(VLOOKUP(D871,'Species List'!$D$10:$E$46,2,FALSE)*J871,"")</f>
        <v/>
      </c>
      <c r="P871" s="583" t="str">
        <f>IFERROR(VLOOKUP(D871,'Species List'!$D$51:$E$89,2,FALSE)*J871,"")</f>
        <v/>
      </c>
      <c r="Q871" s="583" t="str">
        <f>IFERROR(VLOOKUP(D871,'Species List'!$D$95:$E$102,2,FALSE)*J871,"")</f>
        <v/>
      </c>
      <c r="R871" s="583" t="str">
        <f>IFERROR(VLOOKUP(D871,'Species List'!$I$10:$J$11,2,FALSE)*J871,"")</f>
        <v/>
      </c>
      <c r="S871" s="584" t="str">
        <f>IFERROR(VLOOKUP(D871,'Species List'!$I$16:$J$61,2,FALSE)*J871,"")</f>
        <v/>
      </c>
      <c r="T871" s="584" t="str">
        <f>IFERROR(VLOOKUP(D871,'Species List'!$I$66:$J$66,2,FALSE)*J871,"")</f>
        <v/>
      </c>
      <c r="U871" s="584" t="str">
        <f>IFERROR(VLOOKUP(D871,'Species List'!$I$71:$J$82,2,FALSE)*J871,"")</f>
        <v/>
      </c>
      <c r="V871" s="585">
        <f t="shared" si="41"/>
        <v>0</v>
      </c>
      <c r="W871" s="534"/>
      <c r="X871" s="534"/>
      <c r="Y871" s="534"/>
      <c r="Z871" s="534"/>
      <c r="AA871" s="534"/>
      <c r="AB871" s="534"/>
      <c r="AC871" s="659" t="str">
        <f>IFERROR(INDEX('3 - Land Summary'!$B$21:$B$120,(MATCH(AD871,'3 - Land Summary'!$C$21:$C$120,0))),"")</f>
        <v/>
      </c>
      <c r="AD871" s="629"/>
      <c r="AE871" s="586"/>
      <c r="AF871" s="587"/>
      <c r="AG871" s="586"/>
    </row>
    <row r="872" spans="2:33" ht="30" customHeight="1" x14ac:dyDescent="0.2">
      <c r="B872" s="668" t="str">
        <f>IFERROR(INDEX('3 - Land Summary'!$B$21:$B$120,(MATCH('4 - Species Breakdown'!$V872,'3 - Land Summary'!$C$21:$C$120,0))),"")</f>
        <v/>
      </c>
      <c r="C872" s="632"/>
      <c r="D872" s="579"/>
      <c r="E872" s="676" t="str">
        <f>IF(OR(COUNTIF('Look Up Data'!$D$149:$D$203,D872),COUNTIF('Look Up Data'!$D$149:$D$203,AE872)),"YES","NO")</f>
        <v>NO</v>
      </c>
      <c r="F872" s="580"/>
      <c r="G872" s="581"/>
      <c r="H872" s="669" t="str">
        <f>IFERROR(INDEX('3 - Land Summary'!$G$21:$G$120,(MATCH(C872,'3 - Land Summary'!$C$21:$C$120,0))),"")</f>
        <v/>
      </c>
      <c r="I872" s="669" t="str">
        <f>IFERROR(INDEX('3 - Land Summary'!$I$21:$I$120,(MATCH(C872,'3 - Land Summary'!$C$21:$C$120,0))),"")</f>
        <v/>
      </c>
      <c r="J872" s="669" t="str">
        <f t="shared" si="40"/>
        <v/>
      </c>
      <c r="K872" s="670" t="str">
        <f t="shared" si="42"/>
        <v/>
      </c>
      <c r="L872" s="579"/>
      <c r="M872" s="579"/>
      <c r="N872" s="632"/>
      <c r="O872" s="582" t="str">
        <f>IFERROR(VLOOKUP(D872,'Species List'!$D$10:$E$46,2,FALSE)*J872,"")</f>
        <v/>
      </c>
      <c r="P872" s="583" t="str">
        <f>IFERROR(VLOOKUP(D872,'Species List'!$D$51:$E$89,2,FALSE)*J872,"")</f>
        <v/>
      </c>
      <c r="Q872" s="583" t="str">
        <f>IFERROR(VLOOKUP(D872,'Species List'!$D$95:$E$102,2,FALSE)*J872,"")</f>
        <v/>
      </c>
      <c r="R872" s="583" t="str">
        <f>IFERROR(VLOOKUP(D872,'Species List'!$I$10:$J$11,2,FALSE)*J872,"")</f>
        <v/>
      </c>
      <c r="S872" s="584" t="str">
        <f>IFERROR(VLOOKUP(D872,'Species List'!$I$16:$J$61,2,FALSE)*J872,"")</f>
        <v/>
      </c>
      <c r="T872" s="584" t="str">
        <f>IFERROR(VLOOKUP(D872,'Species List'!$I$66:$J$66,2,FALSE)*J872,"")</f>
        <v/>
      </c>
      <c r="U872" s="584" t="str">
        <f>IFERROR(VLOOKUP(D872,'Species List'!$I$71:$J$82,2,FALSE)*J872,"")</f>
        <v/>
      </c>
      <c r="V872" s="585">
        <f t="shared" si="41"/>
        <v>0</v>
      </c>
      <c r="W872" s="534"/>
      <c r="X872" s="534"/>
      <c r="Y872" s="534"/>
      <c r="Z872" s="534"/>
      <c r="AA872" s="534"/>
      <c r="AB872" s="534"/>
      <c r="AC872" s="659" t="str">
        <f>IFERROR(INDEX('3 - Land Summary'!$B$21:$B$120,(MATCH(AD872,'3 - Land Summary'!$C$21:$C$120,0))),"")</f>
        <v/>
      </c>
      <c r="AD872" s="629"/>
      <c r="AE872" s="586"/>
      <c r="AF872" s="587"/>
      <c r="AG872" s="586"/>
    </row>
    <row r="873" spans="2:33" ht="30" customHeight="1" x14ac:dyDescent="0.2">
      <c r="B873" s="668" t="str">
        <f>IFERROR(INDEX('3 - Land Summary'!$B$21:$B$120,(MATCH('4 - Species Breakdown'!$V873,'3 - Land Summary'!$C$21:$C$120,0))),"")</f>
        <v/>
      </c>
      <c r="C873" s="632"/>
      <c r="D873" s="579"/>
      <c r="E873" s="676" t="str">
        <f>IF(OR(COUNTIF('Look Up Data'!$D$149:$D$203,D873),COUNTIF('Look Up Data'!$D$149:$D$203,AE873)),"YES","NO")</f>
        <v>NO</v>
      </c>
      <c r="F873" s="580"/>
      <c r="G873" s="581"/>
      <c r="H873" s="669" t="str">
        <f>IFERROR(INDEX('3 - Land Summary'!$G$21:$G$120,(MATCH(C873,'3 - Land Summary'!$C$21:$C$120,0))),"")</f>
        <v/>
      </c>
      <c r="I873" s="669" t="str">
        <f>IFERROR(INDEX('3 - Land Summary'!$I$21:$I$120,(MATCH(C873,'3 - Land Summary'!$C$21:$C$120,0))),"")</f>
        <v/>
      </c>
      <c r="J873" s="669" t="str">
        <f t="shared" si="40"/>
        <v/>
      </c>
      <c r="K873" s="670" t="str">
        <f t="shared" si="42"/>
        <v/>
      </c>
      <c r="L873" s="579"/>
      <c r="M873" s="579"/>
      <c r="N873" s="632"/>
      <c r="O873" s="582" t="str">
        <f>IFERROR(VLOOKUP(D873,'Species List'!$D$10:$E$46,2,FALSE)*J873,"")</f>
        <v/>
      </c>
      <c r="P873" s="583" t="str">
        <f>IFERROR(VLOOKUP(D873,'Species List'!$D$51:$E$89,2,FALSE)*J873,"")</f>
        <v/>
      </c>
      <c r="Q873" s="583" t="str">
        <f>IFERROR(VLOOKUP(D873,'Species List'!$D$95:$E$102,2,FALSE)*J873,"")</f>
        <v/>
      </c>
      <c r="R873" s="583" t="str">
        <f>IFERROR(VLOOKUP(D873,'Species List'!$I$10:$J$11,2,FALSE)*J873,"")</f>
        <v/>
      </c>
      <c r="S873" s="584" t="str">
        <f>IFERROR(VLOOKUP(D873,'Species List'!$I$16:$J$61,2,FALSE)*J873,"")</f>
        <v/>
      </c>
      <c r="T873" s="584" t="str">
        <f>IFERROR(VLOOKUP(D873,'Species List'!$I$66:$J$66,2,FALSE)*J873,"")</f>
        <v/>
      </c>
      <c r="U873" s="584" t="str">
        <f>IFERROR(VLOOKUP(D873,'Species List'!$I$71:$J$82,2,FALSE)*J873,"")</f>
        <v/>
      </c>
      <c r="V873" s="585">
        <f t="shared" si="41"/>
        <v>0</v>
      </c>
      <c r="W873" s="534"/>
      <c r="X873" s="534"/>
      <c r="Y873" s="534"/>
      <c r="Z873" s="534"/>
      <c r="AA873" s="534"/>
      <c r="AB873" s="534"/>
      <c r="AC873" s="659" t="str">
        <f>IFERROR(INDEX('3 - Land Summary'!$B$21:$B$120,(MATCH(AD873,'3 - Land Summary'!$C$21:$C$120,0))),"")</f>
        <v/>
      </c>
      <c r="AD873" s="629"/>
      <c r="AE873" s="586"/>
      <c r="AF873" s="587"/>
      <c r="AG873" s="586"/>
    </row>
    <row r="874" spans="2:33" ht="30" customHeight="1" x14ac:dyDescent="0.2">
      <c r="B874" s="668" t="str">
        <f>IFERROR(INDEX('3 - Land Summary'!$B$21:$B$120,(MATCH('4 - Species Breakdown'!$V874,'3 - Land Summary'!$C$21:$C$120,0))),"")</f>
        <v/>
      </c>
      <c r="C874" s="632"/>
      <c r="D874" s="579"/>
      <c r="E874" s="676" t="str">
        <f>IF(OR(COUNTIF('Look Up Data'!$D$149:$D$203,D874),COUNTIF('Look Up Data'!$D$149:$D$203,AE874)),"YES","NO")</f>
        <v>NO</v>
      </c>
      <c r="F874" s="580"/>
      <c r="G874" s="581"/>
      <c r="H874" s="669" t="str">
        <f>IFERROR(INDEX('3 - Land Summary'!$G$21:$G$120,(MATCH(C874,'3 - Land Summary'!$C$21:$C$120,0))),"")</f>
        <v/>
      </c>
      <c r="I874" s="669" t="str">
        <f>IFERROR(INDEX('3 - Land Summary'!$I$21:$I$120,(MATCH(C874,'3 - Land Summary'!$C$21:$C$120,0))),"")</f>
        <v/>
      </c>
      <c r="J874" s="669" t="str">
        <f t="shared" si="40"/>
        <v/>
      </c>
      <c r="K874" s="670" t="str">
        <f t="shared" si="42"/>
        <v/>
      </c>
      <c r="L874" s="579"/>
      <c r="M874" s="579"/>
      <c r="N874" s="632"/>
      <c r="O874" s="582" t="str">
        <f>IFERROR(VLOOKUP(D874,'Species List'!$D$10:$E$46,2,FALSE)*J874,"")</f>
        <v/>
      </c>
      <c r="P874" s="583" t="str">
        <f>IFERROR(VLOOKUP(D874,'Species List'!$D$51:$E$89,2,FALSE)*J874,"")</f>
        <v/>
      </c>
      <c r="Q874" s="583" t="str">
        <f>IFERROR(VLOOKUP(D874,'Species List'!$D$95:$E$102,2,FALSE)*J874,"")</f>
        <v/>
      </c>
      <c r="R874" s="583" t="str">
        <f>IFERROR(VLOOKUP(D874,'Species List'!$I$10:$J$11,2,FALSE)*J874,"")</f>
        <v/>
      </c>
      <c r="S874" s="584" t="str">
        <f>IFERROR(VLOOKUP(D874,'Species List'!$I$16:$J$61,2,FALSE)*J874,"")</f>
        <v/>
      </c>
      <c r="T874" s="584" t="str">
        <f>IFERROR(VLOOKUP(D874,'Species List'!$I$66:$J$66,2,FALSE)*J874,"")</f>
        <v/>
      </c>
      <c r="U874" s="584" t="str">
        <f>IFERROR(VLOOKUP(D874,'Species List'!$I$71:$J$82,2,FALSE)*J874,"")</f>
        <v/>
      </c>
      <c r="V874" s="585">
        <f t="shared" si="41"/>
        <v>0</v>
      </c>
      <c r="W874" s="534"/>
      <c r="X874" s="534"/>
      <c r="Y874" s="534"/>
      <c r="Z874" s="534"/>
      <c r="AA874" s="534"/>
      <c r="AB874" s="534"/>
      <c r="AC874" s="659" t="str">
        <f>IFERROR(INDEX('3 - Land Summary'!$B$21:$B$120,(MATCH(AD874,'3 - Land Summary'!$C$21:$C$120,0))),"")</f>
        <v/>
      </c>
      <c r="AD874" s="629"/>
      <c r="AE874" s="586"/>
      <c r="AF874" s="587"/>
      <c r="AG874" s="586"/>
    </row>
    <row r="875" spans="2:33" ht="30" customHeight="1" x14ac:dyDescent="0.2">
      <c r="B875" s="668" t="str">
        <f>IFERROR(INDEX('3 - Land Summary'!$B$21:$B$120,(MATCH('4 - Species Breakdown'!$V875,'3 - Land Summary'!$C$21:$C$120,0))),"")</f>
        <v/>
      </c>
      <c r="C875" s="632"/>
      <c r="D875" s="579"/>
      <c r="E875" s="676" t="str">
        <f>IF(OR(COUNTIF('Look Up Data'!$D$149:$D$203,D875),COUNTIF('Look Up Data'!$D$149:$D$203,AE875)),"YES","NO")</f>
        <v>NO</v>
      </c>
      <c r="F875" s="580"/>
      <c r="G875" s="581"/>
      <c r="H875" s="669" t="str">
        <f>IFERROR(INDEX('3 - Land Summary'!$G$21:$G$120,(MATCH(C875,'3 - Land Summary'!$C$21:$C$120,0))),"")</f>
        <v/>
      </c>
      <c r="I875" s="669" t="str">
        <f>IFERROR(INDEX('3 - Land Summary'!$I$21:$I$120,(MATCH(C875,'3 - Land Summary'!$C$21:$C$120,0))),"")</f>
        <v/>
      </c>
      <c r="J875" s="669" t="str">
        <f t="shared" si="40"/>
        <v/>
      </c>
      <c r="K875" s="670" t="str">
        <f t="shared" si="42"/>
        <v/>
      </c>
      <c r="L875" s="579"/>
      <c r="M875" s="579"/>
      <c r="N875" s="632"/>
      <c r="O875" s="582" t="str">
        <f>IFERROR(VLOOKUP(D875,'Species List'!$D$10:$E$46,2,FALSE)*J875,"")</f>
        <v/>
      </c>
      <c r="P875" s="583" t="str">
        <f>IFERROR(VLOOKUP(D875,'Species List'!$D$51:$E$89,2,FALSE)*J875,"")</f>
        <v/>
      </c>
      <c r="Q875" s="583" t="str">
        <f>IFERROR(VLOOKUP(D875,'Species List'!$D$95:$E$102,2,FALSE)*J875,"")</f>
        <v/>
      </c>
      <c r="R875" s="583" t="str">
        <f>IFERROR(VLOOKUP(D875,'Species List'!$I$10:$J$11,2,FALSE)*J875,"")</f>
        <v/>
      </c>
      <c r="S875" s="584" t="str">
        <f>IFERROR(VLOOKUP(D875,'Species List'!$I$16:$J$61,2,FALSE)*J875,"")</f>
        <v/>
      </c>
      <c r="T875" s="584" t="str">
        <f>IFERROR(VLOOKUP(D875,'Species List'!$I$66:$J$66,2,FALSE)*J875,"")</f>
        <v/>
      </c>
      <c r="U875" s="584" t="str">
        <f>IFERROR(VLOOKUP(D875,'Species List'!$I$71:$J$82,2,FALSE)*J875,"")</f>
        <v/>
      </c>
      <c r="V875" s="585">
        <f t="shared" si="41"/>
        <v>0</v>
      </c>
      <c r="W875" s="534"/>
      <c r="X875" s="534"/>
      <c r="Y875" s="534"/>
      <c r="Z875" s="534"/>
      <c r="AA875" s="534"/>
      <c r="AB875" s="534"/>
      <c r="AC875" s="659" t="str">
        <f>IFERROR(INDEX('3 - Land Summary'!$B$21:$B$120,(MATCH(AD875,'3 - Land Summary'!$C$21:$C$120,0))),"")</f>
        <v/>
      </c>
      <c r="AD875" s="629"/>
      <c r="AE875" s="586"/>
      <c r="AF875" s="587"/>
      <c r="AG875" s="586"/>
    </row>
    <row r="876" spans="2:33" ht="30" customHeight="1" x14ac:dyDescent="0.2">
      <c r="B876" s="668" t="str">
        <f>IFERROR(INDEX('3 - Land Summary'!$B$21:$B$120,(MATCH('4 - Species Breakdown'!$V876,'3 - Land Summary'!$C$21:$C$120,0))),"")</f>
        <v/>
      </c>
      <c r="C876" s="632"/>
      <c r="D876" s="579"/>
      <c r="E876" s="676" t="str">
        <f>IF(OR(COUNTIF('Look Up Data'!$D$149:$D$203,D876),COUNTIF('Look Up Data'!$D$149:$D$203,AE876)),"YES","NO")</f>
        <v>NO</v>
      </c>
      <c r="F876" s="580"/>
      <c r="G876" s="581"/>
      <c r="H876" s="669" t="str">
        <f>IFERROR(INDEX('3 - Land Summary'!$G$21:$G$120,(MATCH(C876,'3 - Land Summary'!$C$21:$C$120,0))),"")</f>
        <v/>
      </c>
      <c r="I876" s="669" t="str">
        <f>IFERROR(INDEX('3 - Land Summary'!$I$21:$I$120,(MATCH(C876,'3 - Land Summary'!$C$21:$C$120,0))),"")</f>
        <v/>
      </c>
      <c r="J876" s="669" t="str">
        <f t="shared" si="40"/>
        <v/>
      </c>
      <c r="K876" s="670" t="str">
        <f t="shared" si="42"/>
        <v/>
      </c>
      <c r="L876" s="579"/>
      <c r="M876" s="579"/>
      <c r="N876" s="632"/>
      <c r="O876" s="582" t="str">
        <f>IFERROR(VLOOKUP(D876,'Species List'!$D$10:$E$46,2,FALSE)*J876,"")</f>
        <v/>
      </c>
      <c r="P876" s="583" t="str">
        <f>IFERROR(VLOOKUP(D876,'Species List'!$D$51:$E$89,2,FALSE)*J876,"")</f>
        <v/>
      </c>
      <c r="Q876" s="583" t="str">
        <f>IFERROR(VLOOKUP(D876,'Species List'!$D$95:$E$102,2,FALSE)*J876,"")</f>
        <v/>
      </c>
      <c r="R876" s="583" t="str">
        <f>IFERROR(VLOOKUP(D876,'Species List'!$I$10:$J$11,2,FALSE)*J876,"")</f>
        <v/>
      </c>
      <c r="S876" s="584" t="str">
        <f>IFERROR(VLOOKUP(D876,'Species List'!$I$16:$J$61,2,FALSE)*J876,"")</f>
        <v/>
      </c>
      <c r="T876" s="584" t="str">
        <f>IFERROR(VLOOKUP(D876,'Species List'!$I$66:$J$66,2,FALSE)*J876,"")</f>
        <v/>
      </c>
      <c r="U876" s="584" t="str">
        <f>IFERROR(VLOOKUP(D876,'Species List'!$I$71:$J$82,2,FALSE)*J876,"")</f>
        <v/>
      </c>
      <c r="V876" s="585">
        <f t="shared" si="41"/>
        <v>0</v>
      </c>
      <c r="W876" s="534"/>
      <c r="X876" s="534"/>
      <c r="Y876" s="534"/>
      <c r="Z876" s="534"/>
      <c r="AA876" s="534"/>
      <c r="AB876" s="534"/>
      <c r="AC876" s="659" t="str">
        <f>IFERROR(INDEX('3 - Land Summary'!$B$21:$B$120,(MATCH(AD876,'3 - Land Summary'!$C$21:$C$120,0))),"")</f>
        <v/>
      </c>
      <c r="AD876" s="629"/>
      <c r="AE876" s="586"/>
      <c r="AF876" s="587"/>
      <c r="AG876" s="586"/>
    </row>
    <row r="877" spans="2:33" ht="30" customHeight="1" x14ac:dyDescent="0.2">
      <c r="B877" s="668" t="str">
        <f>IFERROR(INDEX('3 - Land Summary'!$B$21:$B$120,(MATCH('4 - Species Breakdown'!$V877,'3 - Land Summary'!$C$21:$C$120,0))),"")</f>
        <v/>
      </c>
      <c r="C877" s="632"/>
      <c r="D877" s="579"/>
      <c r="E877" s="676" t="str">
        <f>IF(OR(COUNTIF('Look Up Data'!$D$149:$D$203,D877),COUNTIF('Look Up Data'!$D$149:$D$203,AE877)),"YES","NO")</f>
        <v>NO</v>
      </c>
      <c r="F877" s="580"/>
      <c r="G877" s="581"/>
      <c r="H877" s="669" t="str">
        <f>IFERROR(INDEX('3 - Land Summary'!$G$21:$G$120,(MATCH(C877,'3 - Land Summary'!$C$21:$C$120,0))),"")</f>
        <v/>
      </c>
      <c r="I877" s="669" t="str">
        <f>IFERROR(INDEX('3 - Land Summary'!$I$21:$I$120,(MATCH(C877,'3 - Land Summary'!$C$21:$C$120,0))),"")</f>
        <v/>
      </c>
      <c r="J877" s="669" t="str">
        <f t="shared" si="40"/>
        <v/>
      </c>
      <c r="K877" s="670" t="str">
        <f t="shared" si="42"/>
        <v/>
      </c>
      <c r="L877" s="579"/>
      <c r="M877" s="579"/>
      <c r="N877" s="632"/>
      <c r="O877" s="582" t="str">
        <f>IFERROR(VLOOKUP(D877,'Species List'!$D$10:$E$46,2,FALSE)*J877,"")</f>
        <v/>
      </c>
      <c r="P877" s="583" t="str">
        <f>IFERROR(VLOOKUP(D877,'Species List'!$D$51:$E$89,2,FALSE)*J877,"")</f>
        <v/>
      </c>
      <c r="Q877" s="583" t="str">
        <f>IFERROR(VLOOKUP(D877,'Species List'!$D$95:$E$102,2,FALSE)*J877,"")</f>
        <v/>
      </c>
      <c r="R877" s="583" t="str">
        <f>IFERROR(VLOOKUP(D877,'Species List'!$I$10:$J$11,2,FALSE)*J877,"")</f>
        <v/>
      </c>
      <c r="S877" s="584" t="str">
        <f>IFERROR(VLOOKUP(D877,'Species List'!$I$16:$J$61,2,FALSE)*J877,"")</f>
        <v/>
      </c>
      <c r="T877" s="584" t="str">
        <f>IFERROR(VLOOKUP(D877,'Species List'!$I$66:$J$66,2,FALSE)*J877,"")</f>
        <v/>
      </c>
      <c r="U877" s="584" t="str">
        <f>IFERROR(VLOOKUP(D877,'Species List'!$I$71:$J$82,2,FALSE)*J877,"")</f>
        <v/>
      </c>
      <c r="V877" s="585">
        <f t="shared" si="41"/>
        <v>0</v>
      </c>
      <c r="W877" s="534"/>
      <c r="X877" s="534"/>
      <c r="Y877" s="534"/>
      <c r="Z877" s="534"/>
      <c r="AA877" s="534"/>
      <c r="AB877" s="534"/>
      <c r="AC877" s="659" t="str">
        <f>IFERROR(INDEX('3 - Land Summary'!$B$21:$B$120,(MATCH(AD877,'3 - Land Summary'!$C$21:$C$120,0))),"")</f>
        <v/>
      </c>
      <c r="AD877" s="629"/>
      <c r="AE877" s="586"/>
      <c r="AF877" s="587"/>
      <c r="AG877" s="586"/>
    </row>
    <row r="878" spans="2:33" ht="30" customHeight="1" x14ac:dyDescent="0.2">
      <c r="B878" s="668" t="str">
        <f>IFERROR(INDEX('3 - Land Summary'!$B$21:$B$120,(MATCH('4 - Species Breakdown'!$V878,'3 - Land Summary'!$C$21:$C$120,0))),"")</f>
        <v/>
      </c>
      <c r="C878" s="632"/>
      <c r="D878" s="579"/>
      <c r="E878" s="676" t="str">
        <f>IF(OR(COUNTIF('Look Up Data'!$D$149:$D$203,D878),COUNTIF('Look Up Data'!$D$149:$D$203,AE878)),"YES","NO")</f>
        <v>NO</v>
      </c>
      <c r="F878" s="580"/>
      <c r="G878" s="581"/>
      <c r="H878" s="669" t="str">
        <f>IFERROR(INDEX('3 - Land Summary'!$G$21:$G$120,(MATCH(C878,'3 - Land Summary'!$C$21:$C$120,0))),"")</f>
        <v/>
      </c>
      <c r="I878" s="669" t="str">
        <f>IFERROR(INDEX('3 - Land Summary'!$I$21:$I$120,(MATCH(C878,'3 - Land Summary'!$C$21:$C$120,0))),"")</f>
        <v/>
      </c>
      <c r="J878" s="669" t="str">
        <f t="shared" si="40"/>
        <v/>
      </c>
      <c r="K878" s="670" t="str">
        <f t="shared" si="42"/>
        <v/>
      </c>
      <c r="L878" s="579"/>
      <c r="M878" s="579"/>
      <c r="N878" s="632"/>
      <c r="O878" s="582" t="str">
        <f>IFERROR(VLOOKUP(D878,'Species List'!$D$10:$E$46,2,FALSE)*J878,"")</f>
        <v/>
      </c>
      <c r="P878" s="583" t="str">
        <f>IFERROR(VLOOKUP(D878,'Species List'!$D$51:$E$89,2,FALSE)*J878,"")</f>
        <v/>
      </c>
      <c r="Q878" s="583" t="str">
        <f>IFERROR(VLOOKUP(D878,'Species List'!$D$95:$E$102,2,FALSE)*J878,"")</f>
        <v/>
      </c>
      <c r="R878" s="583" t="str">
        <f>IFERROR(VLOOKUP(D878,'Species List'!$I$10:$J$11,2,FALSE)*J878,"")</f>
        <v/>
      </c>
      <c r="S878" s="584" t="str">
        <f>IFERROR(VLOOKUP(D878,'Species List'!$I$16:$J$61,2,FALSE)*J878,"")</f>
        <v/>
      </c>
      <c r="T878" s="584" t="str">
        <f>IFERROR(VLOOKUP(D878,'Species List'!$I$66:$J$66,2,FALSE)*J878,"")</f>
        <v/>
      </c>
      <c r="U878" s="584" t="str">
        <f>IFERROR(VLOOKUP(D878,'Species List'!$I$71:$J$82,2,FALSE)*J878,"")</f>
        <v/>
      </c>
      <c r="V878" s="585">
        <f t="shared" si="41"/>
        <v>0</v>
      </c>
      <c r="W878" s="534"/>
      <c r="X878" s="534"/>
      <c r="Y878" s="534"/>
      <c r="Z878" s="534"/>
      <c r="AA878" s="534"/>
      <c r="AB878" s="534"/>
      <c r="AC878" s="659" t="str">
        <f>IFERROR(INDEX('3 - Land Summary'!$B$21:$B$120,(MATCH(AD878,'3 - Land Summary'!$C$21:$C$120,0))),"")</f>
        <v/>
      </c>
      <c r="AD878" s="629"/>
      <c r="AE878" s="586"/>
      <c r="AF878" s="587"/>
      <c r="AG878" s="586"/>
    </row>
    <row r="879" spans="2:33" ht="30" customHeight="1" x14ac:dyDescent="0.2">
      <c r="B879" s="668" t="str">
        <f>IFERROR(INDEX('3 - Land Summary'!$B$21:$B$120,(MATCH('4 - Species Breakdown'!$V879,'3 - Land Summary'!$C$21:$C$120,0))),"")</f>
        <v/>
      </c>
      <c r="C879" s="632"/>
      <c r="D879" s="579"/>
      <c r="E879" s="676" t="str">
        <f>IF(OR(COUNTIF('Look Up Data'!$D$149:$D$203,D879),COUNTIF('Look Up Data'!$D$149:$D$203,AE879)),"YES","NO")</f>
        <v>NO</v>
      </c>
      <c r="F879" s="580"/>
      <c r="G879" s="581"/>
      <c r="H879" s="669" t="str">
        <f>IFERROR(INDEX('3 - Land Summary'!$G$21:$G$120,(MATCH(C879,'3 - Land Summary'!$C$21:$C$120,0))),"")</f>
        <v/>
      </c>
      <c r="I879" s="669" t="str">
        <f>IFERROR(INDEX('3 - Land Summary'!$I$21:$I$120,(MATCH(C879,'3 - Land Summary'!$C$21:$C$120,0))),"")</f>
        <v/>
      </c>
      <c r="J879" s="669" t="str">
        <f t="shared" si="40"/>
        <v/>
      </c>
      <c r="K879" s="670" t="str">
        <f t="shared" si="42"/>
        <v/>
      </c>
      <c r="L879" s="579"/>
      <c r="M879" s="579"/>
      <c r="N879" s="632"/>
      <c r="O879" s="582" t="str">
        <f>IFERROR(VLOOKUP(D879,'Species List'!$D$10:$E$46,2,FALSE)*J879,"")</f>
        <v/>
      </c>
      <c r="P879" s="583" t="str">
        <f>IFERROR(VLOOKUP(D879,'Species List'!$D$51:$E$89,2,FALSE)*J879,"")</f>
        <v/>
      </c>
      <c r="Q879" s="583" t="str">
        <f>IFERROR(VLOOKUP(D879,'Species List'!$D$95:$E$102,2,FALSE)*J879,"")</f>
        <v/>
      </c>
      <c r="R879" s="583" t="str">
        <f>IFERROR(VLOOKUP(D879,'Species List'!$I$10:$J$11,2,FALSE)*J879,"")</f>
        <v/>
      </c>
      <c r="S879" s="584" t="str">
        <f>IFERROR(VLOOKUP(D879,'Species List'!$I$16:$J$61,2,FALSE)*J879,"")</f>
        <v/>
      </c>
      <c r="T879" s="584" t="str">
        <f>IFERROR(VLOOKUP(D879,'Species List'!$I$66:$J$66,2,FALSE)*J879,"")</f>
        <v/>
      </c>
      <c r="U879" s="584" t="str">
        <f>IFERROR(VLOOKUP(D879,'Species List'!$I$71:$J$82,2,FALSE)*J879,"")</f>
        <v/>
      </c>
      <c r="V879" s="585">
        <f t="shared" si="41"/>
        <v>0</v>
      </c>
      <c r="W879" s="534"/>
      <c r="X879" s="534"/>
      <c r="Y879" s="534"/>
      <c r="Z879" s="534"/>
      <c r="AA879" s="534"/>
      <c r="AB879" s="534"/>
      <c r="AC879" s="659" t="str">
        <f>IFERROR(INDEX('3 - Land Summary'!$B$21:$B$120,(MATCH(AD879,'3 - Land Summary'!$C$21:$C$120,0))),"")</f>
        <v/>
      </c>
      <c r="AD879" s="629"/>
      <c r="AE879" s="586"/>
      <c r="AF879" s="587"/>
      <c r="AG879" s="586"/>
    </row>
    <row r="880" spans="2:33" ht="30" customHeight="1" x14ac:dyDescent="0.2">
      <c r="B880" s="668" t="str">
        <f>IFERROR(INDEX('3 - Land Summary'!$B$21:$B$120,(MATCH('4 - Species Breakdown'!$V880,'3 - Land Summary'!$C$21:$C$120,0))),"")</f>
        <v/>
      </c>
      <c r="C880" s="632"/>
      <c r="D880" s="579"/>
      <c r="E880" s="676" t="str">
        <f>IF(OR(COUNTIF('Look Up Data'!$D$149:$D$203,D880),COUNTIF('Look Up Data'!$D$149:$D$203,AE880)),"YES","NO")</f>
        <v>NO</v>
      </c>
      <c r="F880" s="580"/>
      <c r="G880" s="581"/>
      <c r="H880" s="669" t="str">
        <f>IFERROR(INDEX('3 - Land Summary'!$G$21:$G$120,(MATCH(C880,'3 - Land Summary'!$C$21:$C$120,0))),"")</f>
        <v/>
      </c>
      <c r="I880" s="669" t="str">
        <f>IFERROR(INDEX('3 - Land Summary'!$I$21:$I$120,(MATCH(C880,'3 - Land Summary'!$C$21:$C$120,0))),"")</f>
        <v/>
      </c>
      <c r="J880" s="669" t="str">
        <f t="shared" si="40"/>
        <v/>
      </c>
      <c r="K880" s="670" t="str">
        <f t="shared" si="42"/>
        <v/>
      </c>
      <c r="L880" s="579"/>
      <c r="M880" s="579"/>
      <c r="N880" s="632"/>
      <c r="O880" s="582" t="str">
        <f>IFERROR(VLOOKUP(D880,'Species List'!$D$10:$E$46,2,FALSE)*J880,"")</f>
        <v/>
      </c>
      <c r="P880" s="583" t="str">
        <f>IFERROR(VLOOKUP(D880,'Species List'!$D$51:$E$89,2,FALSE)*J880,"")</f>
        <v/>
      </c>
      <c r="Q880" s="583" t="str">
        <f>IFERROR(VLOOKUP(D880,'Species List'!$D$95:$E$102,2,FALSE)*J880,"")</f>
        <v/>
      </c>
      <c r="R880" s="583" t="str">
        <f>IFERROR(VLOOKUP(D880,'Species List'!$I$10:$J$11,2,FALSE)*J880,"")</f>
        <v/>
      </c>
      <c r="S880" s="584" t="str">
        <f>IFERROR(VLOOKUP(D880,'Species List'!$I$16:$J$61,2,FALSE)*J880,"")</f>
        <v/>
      </c>
      <c r="T880" s="584" t="str">
        <f>IFERROR(VLOOKUP(D880,'Species List'!$I$66:$J$66,2,FALSE)*J880,"")</f>
        <v/>
      </c>
      <c r="U880" s="584" t="str">
        <f>IFERROR(VLOOKUP(D880,'Species List'!$I$71:$J$82,2,FALSE)*J880,"")</f>
        <v/>
      </c>
      <c r="V880" s="585">
        <f t="shared" si="41"/>
        <v>0</v>
      </c>
      <c r="W880" s="534"/>
      <c r="X880" s="534"/>
      <c r="Y880" s="534"/>
      <c r="Z880" s="534"/>
      <c r="AA880" s="534"/>
      <c r="AB880" s="534"/>
      <c r="AC880" s="659" t="str">
        <f>IFERROR(INDEX('3 - Land Summary'!$B$21:$B$120,(MATCH(AD880,'3 - Land Summary'!$C$21:$C$120,0))),"")</f>
        <v/>
      </c>
      <c r="AD880" s="629"/>
      <c r="AE880" s="586"/>
      <c r="AF880" s="587"/>
      <c r="AG880" s="586"/>
    </row>
    <row r="881" spans="2:33" ht="30" customHeight="1" x14ac:dyDescent="0.2">
      <c r="B881" s="668" t="str">
        <f>IFERROR(INDEX('3 - Land Summary'!$B$21:$B$120,(MATCH('4 - Species Breakdown'!$V881,'3 - Land Summary'!$C$21:$C$120,0))),"")</f>
        <v/>
      </c>
      <c r="C881" s="632"/>
      <c r="D881" s="579"/>
      <c r="E881" s="676" t="str">
        <f>IF(OR(COUNTIF('Look Up Data'!$D$149:$D$203,D881),COUNTIF('Look Up Data'!$D$149:$D$203,AE881)),"YES","NO")</f>
        <v>NO</v>
      </c>
      <c r="F881" s="580"/>
      <c r="G881" s="581"/>
      <c r="H881" s="669" t="str">
        <f>IFERROR(INDEX('3 - Land Summary'!$G$21:$G$120,(MATCH(C881,'3 - Land Summary'!$C$21:$C$120,0))),"")</f>
        <v/>
      </c>
      <c r="I881" s="669" t="str">
        <f>IFERROR(INDEX('3 - Land Summary'!$I$21:$I$120,(MATCH(C881,'3 - Land Summary'!$C$21:$C$120,0))),"")</f>
        <v/>
      </c>
      <c r="J881" s="669" t="str">
        <f t="shared" si="40"/>
        <v/>
      </c>
      <c r="K881" s="670" t="str">
        <f t="shared" si="42"/>
        <v/>
      </c>
      <c r="L881" s="579"/>
      <c r="M881" s="579"/>
      <c r="N881" s="632"/>
      <c r="O881" s="582" t="str">
        <f>IFERROR(VLOOKUP(D881,'Species List'!$D$10:$E$46,2,FALSE)*J881,"")</f>
        <v/>
      </c>
      <c r="P881" s="583" t="str">
        <f>IFERROR(VLOOKUP(D881,'Species List'!$D$51:$E$89,2,FALSE)*J881,"")</f>
        <v/>
      </c>
      <c r="Q881" s="583" t="str">
        <f>IFERROR(VLOOKUP(D881,'Species List'!$D$95:$E$102,2,FALSE)*J881,"")</f>
        <v/>
      </c>
      <c r="R881" s="583" t="str">
        <f>IFERROR(VLOOKUP(D881,'Species List'!$I$10:$J$11,2,FALSE)*J881,"")</f>
        <v/>
      </c>
      <c r="S881" s="584" t="str">
        <f>IFERROR(VLOOKUP(D881,'Species List'!$I$16:$J$61,2,FALSE)*J881,"")</f>
        <v/>
      </c>
      <c r="T881" s="584" t="str">
        <f>IFERROR(VLOOKUP(D881,'Species List'!$I$66:$J$66,2,FALSE)*J881,"")</f>
        <v/>
      </c>
      <c r="U881" s="584" t="str">
        <f>IFERROR(VLOOKUP(D881,'Species List'!$I$71:$J$82,2,FALSE)*J881,"")</f>
        <v/>
      </c>
      <c r="V881" s="585">
        <f t="shared" si="41"/>
        <v>0</v>
      </c>
      <c r="W881" s="534"/>
      <c r="X881" s="534"/>
      <c r="Y881" s="534"/>
      <c r="Z881" s="534"/>
      <c r="AA881" s="534"/>
      <c r="AB881" s="534"/>
      <c r="AC881" s="659" t="str">
        <f>IFERROR(INDEX('3 - Land Summary'!$B$21:$B$120,(MATCH(AD881,'3 - Land Summary'!$C$21:$C$120,0))),"")</f>
        <v/>
      </c>
      <c r="AD881" s="629"/>
      <c r="AE881" s="586"/>
      <c r="AF881" s="587"/>
      <c r="AG881" s="586"/>
    </row>
    <row r="882" spans="2:33" ht="30" customHeight="1" x14ac:dyDescent="0.2">
      <c r="B882" s="668" t="str">
        <f>IFERROR(INDEX('3 - Land Summary'!$B$21:$B$120,(MATCH('4 - Species Breakdown'!$V882,'3 - Land Summary'!$C$21:$C$120,0))),"")</f>
        <v/>
      </c>
      <c r="C882" s="632"/>
      <c r="D882" s="579"/>
      <c r="E882" s="676" t="str">
        <f>IF(OR(COUNTIF('Look Up Data'!$D$149:$D$203,D882),COUNTIF('Look Up Data'!$D$149:$D$203,AE882)),"YES","NO")</f>
        <v>NO</v>
      </c>
      <c r="F882" s="580"/>
      <c r="G882" s="581"/>
      <c r="H882" s="669" t="str">
        <f>IFERROR(INDEX('3 - Land Summary'!$G$21:$G$120,(MATCH(C882,'3 - Land Summary'!$C$21:$C$120,0))),"")</f>
        <v/>
      </c>
      <c r="I882" s="669" t="str">
        <f>IFERROR(INDEX('3 - Land Summary'!$I$21:$I$120,(MATCH(C882,'3 - Land Summary'!$C$21:$C$120,0))),"")</f>
        <v/>
      </c>
      <c r="J882" s="669" t="str">
        <f t="shared" si="40"/>
        <v/>
      </c>
      <c r="K882" s="670" t="str">
        <f t="shared" si="42"/>
        <v/>
      </c>
      <c r="L882" s="579"/>
      <c r="M882" s="579"/>
      <c r="N882" s="632"/>
      <c r="O882" s="582" t="str">
        <f>IFERROR(VLOOKUP(D882,'Species List'!$D$10:$E$46,2,FALSE)*J882,"")</f>
        <v/>
      </c>
      <c r="P882" s="583" t="str">
        <f>IFERROR(VLOOKUP(D882,'Species List'!$D$51:$E$89,2,FALSE)*J882,"")</f>
        <v/>
      </c>
      <c r="Q882" s="583" t="str">
        <f>IFERROR(VLOOKUP(D882,'Species List'!$D$95:$E$102,2,FALSE)*J882,"")</f>
        <v/>
      </c>
      <c r="R882" s="583" t="str">
        <f>IFERROR(VLOOKUP(D882,'Species List'!$I$10:$J$11,2,FALSE)*J882,"")</f>
        <v/>
      </c>
      <c r="S882" s="584" t="str">
        <f>IFERROR(VLOOKUP(D882,'Species List'!$I$16:$J$61,2,FALSE)*J882,"")</f>
        <v/>
      </c>
      <c r="T882" s="584" t="str">
        <f>IFERROR(VLOOKUP(D882,'Species List'!$I$66:$J$66,2,FALSE)*J882,"")</f>
        <v/>
      </c>
      <c r="U882" s="584" t="str">
        <f>IFERROR(VLOOKUP(D882,'Species List'!$I$71:$J$82,2,FALSE)*J882,"")</f>
        <v/>
      </c>
      <c r="V882" s="585">
        <f t="shared" si="41"/>
        <v>0</v>
      </c>
      <c r="W882" s="534"/>
      <c r="X882" s="534"/>
      <c r="Y882" s="534"/>
      <c r="Z882" s="534"/>
      <c r="AA882" s="534"/>
      <c r="AB882" s="534"/>
      <c r="AC882" s="659" t="str">
        <f>IFERROR(INDEX('3 - Land Summary'!$B$21:$B$120,(MATCH(AD882,'3 - Land Summary'!$C$21:$C$120,0))),"")</f>
        <v/>
      </c>
      <c r="AD882" s="629"/>
      <c r="AE882" s="586"/>
      <c r="AF882" s="587"/>
      <c r="AG882" s="586"/>
    </row>
    <row r="883" spans="2:33" ht="30" customHeight="1" x14ac:dyDescent="0.2">
      <c r="B883" s="668" t="str">
        <f>IFERROR(INDEX('3 - Land Summary'!$B$21:$B$120,(MATCH('4 - Species Breakdown'!$V883,'3 - Land Summary'!$C$21:$C$120,0))),"")</f>
        <v/>
      </c>
      <c r="C883" s="632"/>
      <c r="D883" s="579"/>
      <c r="E883" s="676" t="str">
        <f>IF(OR(COUNTIF('Look Up Data'!$D$149:$D$203,D883),COUNTIF('Look Up Data'!$D$149:$D$203,AE883)),"YES","NO")</f>
        <v>NO</v>
      </c>
      <c r="F883" s="580"/>
      <c r="G883" s="581"/>
      <c r="H883" s="669" t="str">
        <f>IFERROR(INDEX('3 - Land Summary'!$G$21:$G$120,(MATCH(C883,'3 - Land Summary'!$C$21:$C$120,0))),"")</f>
        <v/>
      </c>
      <c r="I883" s="669" t="str">
        <f>IFERROR(INDEX('3 - Land Summary'!$I$21:$I$120,(MATCH(C883,'3 - Land Summary'!$C$21:$C$120,0))),"")</f>
        <v/>
      </c>
      <c r="J883" s="669" t="str">
        <f t="shared" si="40"/>
        <v/>
      </c>
      <c r="K883" s="670" t="str">
        <f t="shared" si="42"/>
        <v/>
      </c>
      <c r="L883" s="579"/>
      <c r="M883" s="579"/>
      <c r="N883" s="632"/>
      <c r="O883" s="582" t="str">
        <f>IFERROR(VLOOKUP(D883,'Species List'!$D$10:$E$46,2,FALSE)*J883,"")</f>
        <v/>
      </c>
      <c r="P883" s="583" t="str">
        <f>IFERROR(VLOOKUP(D883,'Species List'!$D$51:$E$89,2,FALSE)*J883,"")</f>
        <v/>
      </c>
      <c r="Q883" s="583" t="str">
        <f>IFERROR(VLOOKUP(D883,'Species List'!$D$95:$E$102,2,FALSE)*J883,"")</f>
        <v/>
      </c>
      <c r="R883" s="583" t="str">
        <f>IFERROR(VLOOKUP(D883,'Species List'!$I$10:$J$11,2,FALSE)*J883,"")</f>
        <v/>
      </c>
      <c r="S883" s="584" t="str">
        <f>IFERROR(VLOOKUP(D883,'Species List'!$I$16:$J$61,2,FALSE)*J883,"")</f>
        <v/>
      </c>
      <c r="T883" s="584" t="str">
        <f>IFERROR(VLOOKUP(D883,'Species List'!$I$66:$J$66,2,FALSE)*J883,"")</f>
        <v/>
      </c>
      <c r="U883" s="584" t="str">
        <f>IFERROR(VLOOKUP(D883,'Species List'!$I$71:$J$82,2,FALSE)*J883,"")</f>
        <v/>
      </c>
      <c r="V883" s="585">
        <f t="shared" si="41"/>
        <v>0</v>
      </c>
      <c r="W883" s="534"/>
      <c r="X883" s="534"/>
      <c r="Y883" s="534"/>
      <c r="Z883" s="534"/>
      <c r="AA883" s="534"/>
      <c r="AB883" s="534"/>
      <c r="AC883" s="659" t="str">
        <f>IFERROR(INDEX('3 - Land Summary'!$B$21:$B$120,(MATCH(AD883,'3 - Land Summary'!$C$21:$C$120,0))),"")</f>
        <v/>
      </c>
      <c r="AD883" s="629"/>
      <c r="AE883" s="586"/>
      <c r="AF883" s="587"/>
      <c r="AG883" s="586"/>
    </row>
    <row r="884" spans="2:33" ht="30" customHeight="1" x14ac:dyDescent="0.2">
      <c r="B884" s="668" t="str">
        <f>IFERROR(INDEX('3 - Land Summary'!$B$21:$B$120,(MATCH('4 - Species Breakdown'!$V884,'3 - Land Summary'!$C$21:$C$120,0))),"")</f>
        <v/>
      </c>
      <c r="C884" s="632"/>
      <c r="D884" s="579"/>
      <c r="E884" s="676" t="str">
        <f>IF(OR(COUNTIF('Look Up Data'!$D$149:$D$203,D884),COUNTIF('Look Up Data'!$D$149:$D$203,AE884)),"YES","NO")</f>
        <v>NO</v>
      </c>
      <c r="F884" s="580"/>
      <c r="G884" s="581"/>
      <c r="H884" s="669" t="str">
        <f>IFERROR(INDEX('3 - Land Summary'!$G$21:$G$120,(MATCH(C884,'3 - Land Summary'!$C$21:$C$120,0))),"")</f>
        <v/>
      </c>
      <c r="I884" s="669" t="str">
        <f>IFERROR(INDEX('3 - Land Summary'!$I$21:$I$120,(MATCH(C884,'3 - Land Summary'!$C$21:$C$120,0))),"")</f>
        <v/>
      </c>
      <c r="J884" s="669" t="str">
        <f t="shared" si="40"/>
        <v/>
      </c>
      <c r="K884" s="670" t="str">
        <f t="shared" si="42"/>
        <v/>
      </c>
      <c r="L884" s="579"/>
      <c r="M884" s="579"/>
      <c r="N884" s="632"/>
      <c r="O884" s="582" t="str">
        <f>IFERROR(VLOOKUP(D884,'Species List'!$D$10:$E$46,2,FALSE)*J884,"")</f>
        <v/>
      </c>
      <c r="P884" s="583" t="str">
        <f>IFERROR(VLOOKUP(D884,'Species List'!$D$51:$E$89,2,FALSE)*J884,"")</f>
        <v/>
      </c>
      <c r="Q884" s="583" t="str">
        <f>IFERROR(VLOOKUP(D884,'Species List'!$D$95:$E$102,2,FALSE)*J884,"")</f>
        <v/>
      </c>
      <c r="R884" s="583" t="str">
        <f>IFERROR(VLOOKUP(D884,'Species List'!$I$10:$J$11,2,FALSE)*J884,"")</f>
        <v/>
      </c>
      <c r="S884" s="584" t="str">
        <f>IFERROR(VLOOKUP(D884,'Species List'!$I$16:$J$61,2,FALSE)*J884,"")</f>
        <v/>
      </c>
      <c r="T884" s="584" t="str">
        <f>IFERROR(VLOOKUP(D884,'Species List'!$I$66:$J$66,2,FALSE)*J884,"")</f>
        <v/>
      </c>
      <c r="U884" s="584" t="str">
        <f>IFERROR(VLOOKUP(D884,'Species List'!$I$71:$J$82,2,FALSE)*J884,"")</f>
        <v/>
      </c>
      <c r="V884" s="585">
        <f t="shared" si="41"/>
        <v>0</v>
      </c>
      <c r="W884" s="534"/>
      <c r="X884" s="534"/>
      <c r="Y884" s="534"/>
      <c r="Z884" s="534"/>
      <c r="AA884" s="534"/>
      <c r="AB884" s="534"/>
      <c r="AC884" s="659" t="str">
        <f>IFERROR(INDEX('3 - Land Summary'!$B$21:$B$120,(MATCH(AD884,'3 - Land Summary'!$C$21:$C$120,0))),"")</f>
        <v/>
      </c>
      <c r="AD884" s="629"/>
      <c r="AE884" s="586"/>
      <c r="AF884" s="587"/>
      <c r="AG884" s="586"/>
    </row>
    <row r="885" spans="2:33" ht="30" customHeight="1" x14ac:dyDescent="0.2">
      <c r="B885" s="668" t="str">
        <f>IFERROR(INDEX('3 - Land Summary'!$B$21:$B$120,(MATCH('4 - Species Breakdown'!$V885,'3 - Land Summary'!$C$21:$C$120,0))),"")</f>
        <v/>
      </c>
      <c r="C885" s="632"/>
      <c r="D885" s="579"/>
      <c r="E885" s="676" t="str">
        <f>IF(OR(COUNTIF('Look Up Data'!$D$149:$D$203,D885),COUNTIF('Look Up Data'!$D$149:$D$203,AE885)),"YES","NO")</f>
        <v>NO</v>
      </c>
      <c r="F885" s="580"/>
      <c r="G885" s="581"/>
      <c r="H885" s="669" t="str">
        <f>IFERROR(INDEX('3 - Land Summary'!$G$21:$G$120,(MATCH(C885,'3 - Land Summary'!$C$21:$C$120,0))),"")</f>
        <v/>
      </c>
      <c r="I885" s="669" t="str">
        <f>IFERROR(INDEX('3 - Land Summary'!$I$21:$I$120,(MATCH(C885,'3 - Land Summary'!$C$21:$C$120,0))),"")</f>
        <v/>
      </c>
      <c r="J885" s="669" t="str">
        <f t="shared" si="40"/>
        <v/>
      </c>
      <c r="K885" s="670" t="str">
        <f t="shared" si="42"/>
        <v/>
      </c>
      <c r="L885" s="579"/>
      <c r="M885" s="579"/>
      <c r="N885" s="632"/>
      <c r="O885" s="582" t="str">
        <f>IFERROR(VLOOKUP(D885,'Species List'!$D$10:$E$46,2,FALSE)*J885,"")</f>
        <v/>
      </c>
      <c r="P885" s="583" t="str">
        <f>IFERROR(VLOOKUP(D885,'Species List'!$D$51:$E$89,2,FALSE)*J885,"")</f>
        <v/>
      </c>
      <c r="Q885" s="583" t="str">
        <f>IFERROR(VLOOKUP(D885,'Species List'!$D$95:$E$102,2,FALSE)*J885,"")</f>
        <v/>
      </c>
      <c r="R885" s="583" t="str">
        <f>IFERROR(VLOOKUP(D885,'Species List'!$I$10:$J$11,2,FALSE)*J885,"")</f>
        <v/>
      </c>
      <c r="S885" s="584" t="str">
        <f>IFERROR(VLOOKUP(D885,'Species List'!$I$16:$J$61,2,FALSE)*J885,"")</f>
        <v/>
      </c>
      <c r="T885" s="584" t="str">
        <f>IFERROR(VLOOKUP(D885,'Species List'!$I$66:$J$66,2,FALSE)*J885,"")</f>
        <v/>
      </c>
      <c r="U885" s="584" t="str">
        <f>IFERROR(VLOOKUP(D885,'Species List'!$I$71:$J$82,2,FALSE)*J885,"")</f>
        <v/>
      </c>
      <c r="V885" s="585">
        <f t="shared" si="41"/>
        <v>0</v>
      </c>
      <c r="W885" s="534"/>
      <c r="X885" s="534"/>
      <c r="Y885" s="534"/>
      <c r="Z885" s="534"/>
      <c r="AA885" s="534"/>
      <c r="AB885" s="534"/>
      <c r="AC885" s="659" t="str">
        <f>IFERROR(INDEX('3 - Land Summary'!$B$21:$B$120,(MATCH(AD885,'3 - Land Summary'!$C$21:$C$120,0))),"")</f>
        <v/>
      </c>
      <c r="AD885" s="629"/>
      <c r="AE885" s="586"/>
      <c r="AF885" s="587"/>
      <c r="AG885" s="586"/>
    </row>
    <row r="886" spans="2:33" ht="30" customHeight="1" x14ac:dyDescent="0.2">
      <c r="B886" s="668" t="str">
        <f>IFERROR(INDEX('3 - Land Summary'!$B$21:$B$120,(MATCH('4 - Species Breakdown'!$V886,'3 - Land Summary'!$C$21:$C$120,0))),"")</f>
        <v/>
      </c>
      <c r="C886" s="632"/>
      <c r="D886" s="579"/>
      <c r="E886" s="676" t="str">
        <f>IF(OR(COUNTIF('Look Up Data'!$D$149:$D$203,D886),COUNTIF('Look Up Data'!$D$149:$D$203,AE886)),"YES","NO")</f>
        <v>NO</v>
      </c>
      <c r="F886" s="580"/>
      <c r="G886" s="581"/>
      <c r="H886" s="669" t="str">
        <f>IFERROR(INDEX('3 - Land Summary'!$G$21:$G$120,(MATCH(C886,'3 - Land Summary'!$C$21:$C$120,0))),"")</f>
        <v/>
      </c>
      <c r="I886" s="669" t="str">
        <f>IFERROR(INDEX('3 - Land Summary'!$I$21:$I$120,(MATCH(C886,'3 - Land Summary'!$C$21:$C$120,0))),"")</f>
        <v/>
      </c>
      <c r="J886" s="669" t="str">
        <f t="shared" si="40"/>
        <v/>
      </c>
      <c r="K886" s="670" t="str">
        <f t="shared" si="42"/>
        <v/>
      </c>
      <c r="L886" s="579"/>
      <c r="M886" s="579"/>
      <c r="N886" s="632"/>
      <c r="O886" s="582" t="str">
        <f>IFERROR(VLOOKUP(D886,'Species List'!$D$10:$E$46,2,FALSE)*J886,"")</f>
        <v/>
      </c>
      <c r="P886" s="583" t="str">
        <f>IFERROR(VLOOKUP(D886,'Species List'!$D$51:$E$89,2,FALSE)*J886,"")</f>
        <v/>
      </c>
      <c r="Q886" s="583" t="str">
        <f>IFERROR(VLOOKUP(D886,'Species List'!$D$95:$E$102,2,FALSE)*J886,"")</f>
        <v/>
      </c>
      <c r="R886" s="583" t="str">
        <f>IFERROR(VLOOKUP(D886,'Species List'!$I$10:$J$11,2,FALSE)*J886,"")</f>
        <v/>
      </c>
      <c r="S886" s="584" t="str">
        <f>IFERROR(VLOOKUP(D886,'Species List'!$I$16:$J$61,2,FALSE)*J886,"")</f>
        <v/>
      </c>
      <c r="T886" s="584" t="str">
        <f>IFERROR(VLOOKUP(D886,'Species List'!$I$66:$J$66,2,FALSE)*J886,"")</f>
        <v/>
      </c>
      <c r="U886" s="584" t="str">
        <f>IFERROR(VLOOKUP(D886,'Species List'!$I$71:$J$82,2,FALSE)*J886,"")</f>
        <v/>
      </c>
      <c r="V886" s="585">
        <f t="shared" si="41"/>
        <v>0</v>
      </c>
      <c r="W886" s="534"/>
      <c r="X886" s="534"/>
      <c r="Y886" s="534"/>
      <c r="Z886" s="534"/>
      <c r="AA886" s="534"/>
      <c r="AB886" s="534"/>
      <c r="AC886" s="659" t="str">
        <f>IFERROR(INDEX('3 - Land Summary'!$B$21:$B$120,(MATCH(AD886,'3 - Land Summary'!$C$21:$C$120,0))),"")</f>
        <v/>
      </c>
      <c r="AD886" s="629"/>
      <c r="AE886" s="586"/>
      <c r="AF886" s="587"/>
      <c r="AG886" s="586"/>
    </row>
    <row r="887" spans="2:33" ht="30" customHeight="1" x14ac:dyDescent="0.2">
      <c r="B887" s="668" t="str">
        <f>IFERROR(INDEX('3 - Land Summary'!$B$21:$B$120,(MATCH('4 - Species Breakdown'!$V887,'3 - Land Summary'!$C$21:$C$120,0))),"")</f>
        <v/>
      </c>
      <c r="C887" s="632"/>
      <c r="D887" s="579"/>
      <c r="E887" s="676" t="str">
        <f>IF(OR(COUNTIF('Look Up Data'!$D$149:$D$203,D887),COUNTIF('Look Up Data'!$D$149:$D$203,AE887)),"YES","NO")</f>
        <v>NO</v>
      </c>
      <c r="F887" s="580"/>
      <c r="G887" s="581"/>
      <c r="H887" s="669" t="str">
        <f>IFERROR(INDEX('3 - Land Summary'!$G$21:$G$120,(MATCH(C887,'3 - Land Summary'!$C$21:$C$120,0))),"")</f>
        <v/>
      </c>
      <c r="I887" s="669" t="str">
        <f>IFERROR(INDEX('3 - Land Summary'!$I$21:$I$120,(MATCH(C887,'3 - Land Summary'!$C$21:$C$120,0))),"")</f>
        <v/>
      </c>
      <c r="J887" s="669" t="str">
        <f t="shared" si="40"/>
        <v/>
      </c>
      <c r="K887" s="670" t="str">
        <f t="shared" si="42"/>
        <v/>
      </c>
      <c r="L887" s="579"/>
      <c r="M887" s="579"/>
      <c r="N887" s="632"/>
      <c r="O887" s="582" t="str">
        <f>IFERROR(VLOOKUP(D887,'Species List'!$D$10:$E$46,2,FALSE)*J887,"")</f>
        <v/>
      </c>
      <c r="P887" s="583" t="str">
        <f>IFERROR(VLOOKUP(D887,'Species List'!$D$51:$E$89,2,FALSE)*J887,"")</f>
        <v/>
      </c>
      <c r="Q887" s="583" t="str">
        <f>IFERROR(VLOOKUP(D887,'Species List'!$D$95:$E$102,2,FALSE)*J887,"")</f>
        <v/>
      </c>
      <c r="R887" s="583" t="str">
        <f>IFERROR(VLOOKUP(D887,'Species List'!$I$10:$J$11,2,FALSE)*J887,"")</f>
        <v/>
      </c>
      <c r="S887" s="584" t="str">
        <f>IFERROR(VLOOKUP(D887,'Species List'!$I$16:$J$61,2,FALSE)*J887,"")</f>
        <v/>
      </c>
      <c r="T887" s="584" t="str">
        <f>IFERROR(VLOOKUP(D887,'Species List'!$I$66:$J$66,2,FALSE)*J887,"")</f>
        <v/>
      </c>
      <c r="U887" s="584" t="str">
        <f>IFERROR(VLOOKUP(D887,'Species List'!$I$71:$J$82,2,FALSE)*J887,"")</f>
        <v/>
      </c>
      <c r="V887" s="585">
        <f t="shared" si="41"/>
        <v>0</v>
      </c>
      <c r="W887" s="534"/>
      <c r="X887" s="534"/>
      <c r="Y887" s="534"/>
      <c r="Z887" s="534"/>
      <c r="AA887" s="534"/>
      <c r="AB887" s="534"/>
      <c r="AC887" s="659" t="str">
        <f>IFERROR(INDEX('3 - Land Summary'!$B$21:$B$120,(MATCH(AD887,'3 - Land Summary'!$C$21:$C$120,0))),"")</f>
        <v/>
      </c>
      <c r="AD887" s="629"/>
      <c r="AE887" s="586"/>
      <c r="AF887" s="587"/>
      <c r="AG887" s="586"/>
    </row>
    <row r="888" spans="2:33" ht="30" customHeight="1" x14ac:dyDescent="0.2">
      <c r="B888" s="668" t="str">
        <f>IFERROR(INDEX('3 - Land Summary'!$B$21:$B$120,(MATCH('4 - Species Breakdown'!$V888,'3 - Land Summary'!$C$21:$C$120,0))),"")</f>
        <v/>
      </c>
      <c r="C888" s="632"/>
      <c r="D888" s="579"/>
      <c r="E888" s="676" t="str">
        <f>IF(OR(COUNTIF('Look Up Data'!$D$149:$D$203,D888),COUNTIF('Look Up Data'!$D$149:$D$203,AE888)),"YES","NO")</f>
        <v>NO</v>
      </c>
      <c r="F888" s="580"/>
      <c r="G888" s="581"/>
      <c r="H888" s="669" t="str">
        <f>IFERROR(INDEX('3 - Land Summary'!$G$21:$G$120,(MATCH(C888,'3 - Land Summary'!$C$21:$C$120,0))),"")</f>
        <v/>
      </c>
      <c r="I888" s="669" t="str">
        <f>IFERROR(INDEX('3 - Land Summary'!$I$21:$I$120,(MATCH(C888,'3 - Land Summary'!$C$21:$C$120,0))),"")</f>
        <v/>
      </c>
      <c r="J888" s="669" t="str">
        <f t="shared" si="40"/>
        <v/>
      </c>
      <c r="K888" s="670" t="str">
        <f t="shared" si="42"/>
        <v/>
      </c>
      <c r="L888" s="579"/>
      <c r="M888" s="579"/>
      <c r="N888" s="632"/>
      <c r="O888" s="582" t="str">
        <f>IFERROR(VLOOKUP(D888,'Species List'!$D$10:$E$46,2,FALSE)*J888,"")</f>
        <v/>
      </c>
      <c r="P888" s="583" t="str">
        <f>IFERROR(VLOOKUP(D888,'Species List'!$D$51:$E$89,2,FALSE)*J888,"")</f>
        <v/>
      </c>
      <c r="Q888" s="583" t="str">
        <f>IFERROR(VLOOKUP(D888,'Species List'!$D$95:$E$102,2,FALSE)*J888,"")</f>
        <v/>
      </c>
      <c r="R888" s="583" t="str">
        <f>IFERROR(VLOOKUP(D888,'Species List'!$I$10:$J$11,2,FALSE)*J888,"")</f>
        <v/>
      </c>
      <c r="S888" s="584" t="str">
        <f>IFERROR(VLOOKUP(D888,'Species List'!$I$16:$J$61,2,FALSE)*J888,"")</f>
        <v/>
      </c>
      <c r="T888" s="584" t="str">
        <f>IFERROR(VLOOKUP(D888,'Species List'!$I$66:$J$66,2,FALSE)*J888,"")</f>
        <v/>
      </c>
      <c r="U888" s="584" t="str">
        <f>IFERROR(VLOOKUP(D888,'Species List'!$I$71:$J$82,2,FALSE)*J888,"")</f>
        <v/>
      </c>
      <c r="V888" s="585">
        <f t="shared" si="41"/>
        <v>0</v>
      </c>
      <c r="W888" s="534"/>
      <c r="X888" s="534"/>
      <c r="Y888" s="534"/>
      <c r="Z888" s="534"/>
      <c r="AA888" s="534"/>
      <c r="AB888" s="534"/>
      <c r="AC888" s="659" t="str">
        <f>IFERROR(INDEX('3 - Land Summary'!$B$21:$B$120,(MATCH(AD888,'3 - Land Summary'!$C$21:$C$120,0))),"")</f>
        <v/>
      </c>
      <c r="AD888" s="629"/>
      <c r="AE888" s="586"/>
      <c r="AF888" s="587"/>
      <c r="AG888" s="586"/>
    </row>
    <row r="889" spans="2:33" ht="30" customHeight="1" x14ac:dyDescent="0.2">
      <c r="B889" s="668" t="str">
        <f>IFERROR(INDEX('3 - Land Summary'!$B$21:$B$120,(MATCH('4 - Species Breakdown'!$V889,'3 - Land Summary'!$C$21:$C$120,0))),"")</f>
        <v/>
      </c>
      <c r="C889" s="632"/>
      <c r="D889" s="579"/>
      <c r="E889" s="676" t="str">
        <f>IF(OR(COUNTIF('Look Up Data'!$D$149:$D$203,D889),COUNTIF('Look Up Data'!$D$149:$D$203,AE889)),"YES","NO")</f>
        <v>NO</v>
      </c>
      <c r="F889" s="580"/>
      <c r="G889" s="581"/>
      <c r="H889" s="669" t="str">
        <f>IFERROR(INDEX('3 - Land Summary'!$G$21:$G$120,(MATCH(C889,'3 - Land Summary'!$C$21:$C$120,0))),"")</f>
        <v/>
      </c>
      <c r="I889" s="669" t="str">
        <f>IFERROR(INDEX('3 - Land Summary'!$I$21:$I$120,(MATCH(C889,'3 - Land Summary'!$C$21:$C$120,0))),"")</f>
        <v/>
      </c>
      <c r="J889" s="669" t="str">
        <f t="shared" si="40"/>
        <v/>
      </c>
      <c r="K889" s="670" t="str">
        <f t="shared" si="42"/>
        <v/>
      </c>
      <c r="L889" s="579"/>
      <c r="M889" s="579"/>
      <c r="N889" s="632"/>
      <c r="O889" s="582" t="str">
        <f>IFERROR(VLOOKUP(D889,'Species List'!$D$10:$E$46,2,FALSE)*J889,"")</f>
        <v/>
      </c>
      <c r="P889" s="583" t="str">
        <f>IFERROR(VLOOKUP(D889,'Species List'!$D$51:$E$89,2,FALSE)*J889,"")</f>
        <v/>
      </c>
      <c r="Q889" s="583" t="str">
        <f>IFERROR(VLOOKUP(D889,'Species List'!$D$95:$E$102,2,FALSE)*J889,"")</f>
        <v/>
      </c>
      <c r="R889" s="583" t="str">
        <f>IFERROR(VLOOKUP(D889,'Species List'!$I$10:$J$11,2,FALSE)*J889,"")</f>
        <v/>
      </c>
      <c r="S889" s="584" t="str">
        <f>IFERROR(VLOOKUP(D889,'Species List'!$I$16:$J$61,2,FALSE)*J889,"")</f>
        <v/>
      </c>
      <c r="T889" s="584" t="str">
        <f>IFERROR(VLOOKUP(D889,'Species List'!$I$66:$J$66,2,FALSE)*J889,"")</f>
        <v/>
      </c>
      <c r="U889" s="584" t="str">
        <f>IFERROR(VLOOKUP(D889,'Species List'!$I$71:$J$82,2,FALSE)*J889,"")</f>
        <v/>
      </c>
      <c r="V889" s="585">
        <f t="shared" si="41"/>
        <v>0</v>
      </c>
      <c r="W889" s="534"/>
      <c r="X889" s="534"/>
      <c r="Y889" s="534"/>
      <c r="Z889" s="534"/>
      <c r="AA889" s="534"/>
      <c r="AB889" s="534"/>
      <c r="AC889" s="659" t="str">
        <f>IFERROR(INDEX('3 - Land Summary'!$B$21:$B$120,(MATCH(AD889,'3 - Land Summary'!$C$21:$C$120,0))),"")</f>
        <v/>
      </c>
      <c r="AD889" s="629"/>
      <c r="AE889" s="586"/>
      <c r="AF889" s="587"/>
      <c r="AG889" s="586"/>
    </row>
    <row r="890" spans="2:33" ht="30" customHeight="1" x14ac:dyDescent="0.2">
      <c r="B890" s="668" t="str">
        <f>IFERROR(INDEX('3 - Land Summary'!$B$21:$B$120,(MATCH('4 - Species Breakdown'!$V890,'3 - Land Summary'!$C$21:$C$120,0))),"")</f>
        <v/>
      </c>
      <c r="C890" s="632"/>
      <c r="D890" s="579"/>
      <c r="E890" s="676" t="str">
        <f>IF(OR(COUNTIF('Look Up Data'!$D$149:$D$203,D890),COUNTIF('Look Up Data'!$D$149:$D$203,AE890)),"YES","NO")</f>
        <v>NO</v>
      </c>
      <c r="F890" s="580"/>
      <c r="G890" s="581"/>
      <c r="H890" s="669" t="str">
        <f>IFERROR(INDEX('3 - Land Summary'!$G$21:$G$120,(MATCH(C890,'3 - Land Summary'!$C$21:$C$120,0))),"")</f>
        <v/>
      </c>
      <c r="I890" s="669" t="str">
        <f>IFERROR(INDEX('3 - Land Summary'!$I$21:$I$120,(MATCH(C890,'3 - Land Summary'!$C$21:$C$120,0))),"")</f>
        <v/>
      </c>
      <c r="J890" s="669" t="str">
        <f t="shared" si="40"/>
        <v/>
      </c>
      <c r="K890" s="670" t="str">
        <f t="shared" si="42"/>
        <v/>
      </c>
      <c r="L890" s="579"/>
      <c r="M890" s="579"/>
      <c r="N890" s="632"/>
      <c r="O890" s="582" t="str">
        <f>IFERROR(VLOOKUP(D890,'Species List'!$D$10:$E$46,2,FALSE)*J890,"")</f>
        <v/>
      </c>
      <c r="P890" s="583" t="str">
        <f>IFERROR(VLOOKUP(D890,'Species List'!$D$51:$E$89,2,FALSE)*J890,"")</f>
        <v/>
      </c>
      <c r="Q890" s="583" t="str">
        <f>IFERROR(VLOOKUP(D890,'Species List'!$D$95:$E$102,2,FALSE)*J890,"")</f>
        <v/>
      </c>
      <c r="R890" s="583" t="str">
        <f>IFERROR(VLOOKUP(D890,'Species List'!$I$10:$J$11,2,FALSE)*J890,"")</f>
        <v/>
      </c>
      <c r="S890" s="584" t="str">
        <f>IFERROR(VLOOKUP(D890,'Species List'!$I$16:$J$61,2,FALSE)*J890,"")</f>
        <v/>
      </c>
      <c r="T890" s="584" t="str">
        <f>IFERROR(VLOOKUP(D890,'Species List'!$I$66:$J$66,2,FALSE)*J890,"")</f>
        <v/>
      </c>
      <c r="U890" s="584" t="str">
        <f>IFERROR(VLOOKUP(D890,'Species List'!$I$71:$J$82,2,FALSE)*J890,"")</f>
        <v/>
      </c>
      <c r="V890" s="585">
        <f t="shared" si="41"/>
        <v>0</v>
      </c>
      <c r="W890" s="534"/>
      <c r="X890" s="534"/>
      <c r="Y890" s="534"/>
      <c r="Z890" s="534"/>
      <c r="AA890" s="534"/>
      <c r="AB890" s="534"/>
      <c r="AC890" s="659" t="str">
        <f>IFERROR(INDEX('3 - Land Summary'!$B$21:$B$120,(MATCH(AD890,'3 - Land Summary'!$C$21:$C$120,0))),"")</f>
        <v/>
      </c>
      <c r="AD890" s="629"/>
      <c r="AE890" s="586"/>
      <c r="AF890" s="587"/>
      <c r="AG890" s="586"/>
    </row>
    <row r="891" spans="2:33" ht="30" customHeight="1" x14ac:dyDescent="0.2">
      <c r="B891" s="668" t="str">
        <f>IFERROR(INDEX('3 - Land Summary'!$B$21:$B$120,(MATCH('4 - Species Breakdown'!$V891,'3 - Land Summary'!$C$21:$C$120,0))),"")</f>
        <v/>
      </c>
      <c r="C891" s="632"/>
      <c r="D891" s="579"/>
      <c r="E891" s="676" t="str">
        <f>IF(OR(COUNTIF('Look Up Data'!$D$149:$D$203,D891),COUNTIF('Look Up Data'!$D$149:$D$203,AE891)),"YES","NO")</f>
        <v>NO</v>
      </c>
      <c r="F891" s="580"/>
      <c r="G891" s="581"/>
      <c r="H891" s="669" t="str">
        <f>IFERROR(INDEX('3 - Land Summary'!$G$21:$G$120,(MATCH(C891,'3 - Land Summary'!$C$21:$C$120,0))),"")</f>
        <v/>
      </c>
      <c r="I891" s="669" t="str">
        <f>IFERROR(INDEX('3 - Land Summary'!$I$21:$I$120,(MATCH(C891,'3 - Land Summary'!$C$21:$C$120,0))),"")</f>
        <v/>
      </c>
      <c r="J891" s="669" t="str">
        <f t="shared" si="40"/>
        <v/>
      </c>
      <c r="K891" s="670" t="str">
        <f t="shared" si="42"/>
        <v/>
      </c>
      <c r="L891" s="579"/>
      <c r="M891" s="579"/>
      <c r="N891" s="632"/>
      <c r="O891" s="582" t="str">
        <f>IFERROR(VLOOKUP(D891,'Species List'!$D$10:$E$46,2,FALSE)*J891,"")</f>
        <v/>
      </c>
      <c r="P891" s="583" t="str">
        <f>IFERROR(VLOOKUP(D891,'Species List'!$D$51:$E$89,2,FALSE)*J891,"")</f>
        <v/>
      </c>
      <c r="Q891" s="583" t="str">
        <f>IFERROR(VLOOKUP(D891,'Species List'!$D$95:$E$102,2,FALSE)*J891,"")</f>
        <v/>
      </c>
      <c r="R891" s="583" t="str">
        <f>IFERROR(VLOOKUP(D891,'Species List'!$I$10:$J$11,2,FALSE)*J891,"")</f>
        <v/>
      </c>
      <c r="S891" s="584" t="str">
        <f>IFERROR(VLOOKUP(D891,'Species List'!$I$16:$J$61,2,FALSE)*J891,"")</f>
        <v/>
      </c>
      <c r="T891" s="584" t="str">
        <f>IFERROR(VLOOKUP(D891,'Species List'!$I$66:$J$66,2,FALSE)*J891,"")</f>
        <v/>
      </c>
      <c r="U891" s="584" t="str">
        <f>IFERROR(VLOOKUP(D891,'Species List'!$I$71:$J$82,2,FALSE)*J891,"")</f>
        <v/>
      </c>
      <c r="V891" s="585">
        <f t="shared" si="41"/>
        <v>0</v>
      </c>
      <c r="W891" s="534"/>
      <c r="X891" s="534"/>
      <c r="Y891" s="534"/>
      <c r="Z891" s="534"/>
      <c r="AA891" s="534"/>
      <c r="AB891" s="534"/>
      <c r="AC891" s="659" t="str">
        <f>IFERROR(INDEX('3 - Land Summary'!$B$21:$B$120,(MATCH(AD891,'3 - Land Summary'!$C$21:$C$120,0))),"")</f>
        <v/>
      </c>
      <c r="AD891" s="629"/>
      <c r="AE891" s="586"/>
      <c r="AF891" s="587"/>
      <c r="AG891" s="586"/>
    </row>
    <row r="892" spans="2:33" ht="30" customHeight="1" x14ac:dyDescent="0.2">
      <c r="B892" s="668" t="str">
        <f>IFERROR(INDEX('3 - Land Summary'!$B$21:$B$120,(MATCH('4 - Species Breakdown'!$V892,'3 - Land Summary'!$C$21:$C$120,0))),"")</f>
        <v/>
      </c>
      <c r="C892" s="632"/>
      <c r="D892" s="579"/>
      <c r="E892" s="676" t="str">
        <f>IF(OR(COUNTIF('Look Up Data'!$D$149:$D$203,D892),COUNTIF('Look Up Data'!$D$149:$D$203,AE892)),"YES","NO")</f>
        <v>NO</v>
      </c>
      <c r="F892" s="580"/>
      <c r="G892" s="581"/>
      <c r="H892" s="669" t="str">
        <f>IFERROR(INDEX('3 - Land Summary'!$G$21:$G$120,(MATCH(C892,'3 - Land Summary'!$C$21:$C$120,0))),"")</f>
        <v/>
      </c>
      <c r="I892" s="669" t="str">
        <f>IFERROR(INDEX('3 - Land Summary'!$I$21:$I$120,(MATCH(C892,'3 - Land Summary'!$C$21:$C$120,0))),"")</f>
        <v/>
      </c>
      <c r="J892" s="669" t="str">
        <f t="shared" si="40"/>
        <v/>
      </c>
      <c r="K892" s="670" t="str">
        <f t="shared" si="42"/>
        <v/>
      </c>
      <c r="L892" s="579"/>
      <c r="M892" s="579"/>
      <c r="N892" s="632"/>
      <c r="O892" s="582" t="str">
        <f>IFERROR(VLOOKUP(D892,'Species List'!$D$10:$E$46,2,FALSE)*J892,"")</f>
        <v/>
      </c>
      <c r="P892" s="583" t="str">
        <f>IFERROR(VLOOKUP(D892,'Species List'!$D$51:$E$89,2,FALSE)*J892,"")</f>
        <v/>
      </c>
      <c r="Q892" s="583" t="str">
        <f>IFERROR(VLOOKUP(D892,'Species List'!$D$95:$E$102,2,FALSE)*J892,"")</f>
        <v/>
      </c>
      <c r="R892" s="583" t="str">
        <f>IFERROR(VLOOKUP(D892,'Species List'!$I$10:$J$11,2,FALSE)*J892,"")</f>
        <v/>
      </c>
      <c r="S892" s="584" t="str">
        <f>IFERROR(VLOOKUP(D892,'Species List'!$I$16:$J$61,2,FALSE)*J892,"")</f>
        <v/>
      </c>
      <c r="T892" s="584" t="str">
        <f>IFERROR(VLOOKUP(D892,'Species List'!$I$66:$J$66,2,FALSE)*J892,"")</f>
        <v/>
      </c>
      <c r="U892" s="584" t="str">
        <f>IFERROR(VLOOKUP(D892,'Species List'!$I$71:$J$82,2,FALSE)*J892,"")</f>
        <v/>
      </c>
      <c r="V892" s="585">
        <f t="shared" si="41"/>
        <v>0</v>
      </c>
      <c r="W892" s="534"/>
      <c r="X892" s="534"/>
      <c r="Y892" s="534"/>
      <c r="Z892" s="534"/>
      <c r="AA892" s="534"/>
      <c r="AB892" s="534"/>
      <c r="AC892" s="659" t="str">
        <f>IFERROR(INDEX('3 - Land Summary'!$B$21:$B$120,(MATCH(AD892,'3 - Land Summary'!$C$21:$C$120,0))),"")</f>
        <v/>
      </c>
      <c r="AD892" s="629"/>
      <c r="AE892" s="586"/>
      <c r="AF892" s="587"/>
      <c r="AG892" s="586"/>
    </row>
    <row r="893" spans="2:33" ht="30" customHeight="1" x14ac:dyDescent="0.2">
      <c r="B893" s="668" t="str">
        <f>IFERROR(INDEX('3 - Land Summary'!$B$21:$B$120,(MATCH('4 - Species Breakdown'!$V893,'3 - Land Summary'!$C$21:$C$120,0))),"")</f>
        <v/>
      </c>
      <c r="C893" s="632"/>
      <c r="D893" s="579"/>
      <c r="E893" s="676" t="str">
        <f>IF(OR(COUNTIF('Look Up Data'!$D$149:$D$203,D893),COUNTIF('Look Up Data'!$D$149:$D$203,AE893)),"YES","NO")</f>
        <v>NO</v>
      </c>
      <c r="F893" s="580"/>
      <c r="G893" s="581"/>
      <c r="H893" s="669" t="str">
        <f>IFERROR(INDEX('3 - Land Summary'!$G$21:$G$120,(MATCH(C893,'3 - Land Summary'!$C$21:$C$120,0))),"")</f>
        <v/>
      </c>
      <c r="I893" s="669" t="str">
        <f>IFERROR(INDEX('3 - Land Summary'!$I$21:$I$120,(MATCH(C893,'3 - Land Summary'!$C$21:$C$120,0))),"")</f>
        <v/>
      </c>
      <c r="J893" s="669" t="str">
        <f t="shared" si="40"/>
        <v/>
      </c>
      <c r="K893" s="670" t="str">
        <f t="shared" si="42"/>
        <v/>
      </c>
      <c r="L893" s="579"/>
      <c r="M893" s="579"/>
      <c r="N893" s="632"/>
      <c r="O893" s="582" t="str">
        <f>IFERROR(VLOOKUP(D893,'Species List'!$D$10:$E$46,2,FALSE)*J893,"")</f>
        <v/>
      </c>
      <c r="P893" s="583" t="str">
        <f>IFERROR(VLOOKUP(D893,'Species List'!$D$51:$E$89,2,FALSE)*J893,"")</f>
        <v/>
      </c>
      <c r="Q893" s="583" t="str">
        <f>IFERROR(VLOOKUP(D893,'Species List'!$D$95:$E$102,2,FALSE)*J893,"")</f>
        <v/>
      </c>
      <c r="R893" s="583" t="str">
        <f>IFERROR(VLOOKUP(D893,'Species List'!$I$10:$J$11,2,FALSE)*J893,"")</f>
        <v/>
      </c>
      <c r="S893" s="584" t="str">
        <f>IFERROR(VLOOKUP(D893,'Species List'!$I$16:$J$61,2,FALSE)*J893,"")</f>
        <v/>
      </c>
      <c r="T893" s="584" t="str">
        <f>IFERROR(VLOOKUP(D893,'Species List'!$I$66:$J$66,2,FALSE)*J893,"")</f>
        <v/>
      </c>
      <c r="U893" s="584" t="str">
        <f>IFERROR(VLOOKUP(D893,'Species List'!$I$71:$J$82,2,FALSE)*J893,"")</f>
        <v/>
      </c>
      <c r="V893" s="585">
        <f t="shared" si="41"/>
        <v>0</v>
      </c>
      <c r="W893" s="534"/>
      <c r="X893" s="534"/>
      <c r="Y893" s="534"/>
      <c r="Z893" s="534"/>
      <c r="AA893" s="534"/>
      <c r="AB893" s="534"/>
      <c r="AC893" s="659" t="str">
        <f>IFERROR(INDEX('3 - Land Summary'!$B$21:$B$120,(MATCH(AD893,'3 - Land Summary'!$C$21:$C$120,0))),"")</f>
        <v/>
      </c>
      <c r="AD893" s="629"/>
      <c r="AE893" s="586"/>
      <c r="AF893" s="587"/>
      <c r="AG893" s="586"/>
    </row>
    <row r="894" spans="2:33" ht="30" customHeight="1" x14ac:dyDescent="0.2">
      <c r="B894" s="668" t="str">
        <f>IFERROR(INDEX('3 - Land Summary'!$B$21:$B$120,(MATCH('4 - Species Breakdown'!$V894,'3 - Land Summary'!$C$21:$C$120,0))),"")</f>
        <v/>
      </c>
      <c r="C894" s="632"/>
      <c r="D894" s="579"/>
      <c r="E894" s="676" t="str">
        <f>IF(OR(COUNTIF('Look Up Data'!$D$149:$D$203,D894),COUNTIF('Look Up Data'!$D$149:$D$203,AE894)),"YES","NO")</f>
        <v>NO</v>
      </c>
      <c r="F894" s="580"/>
      <c r="G894" s="581"/>
      <c r="H894" s="669" t="str">
        <f>IFERROR(INDEX('3 - Land Summary'!$G$21:$G$120,(MATCH(C894,'3 - Land Summary'!$C$21:$C$120,0))),"")</f>
        <v/>
      </c>
      <c r="I894" s="669" t="str">
        <f>IFERROR(INDEX('3 - Land Summary'!$I$21:$I$120,(MATCH(C894,'3 - Land Summary'!$C$21:$C$120,0))),"")</f>
        <v/>
      </c>
      <c r="J894" s="669" t="str">
        <f t="shared" si="40"/>
        <v/>
      </c>
      <c r="K894" s="670" t="str">
        <f t="shared" si="42"/>
        <v/>
      </c>
      <c r="L894" s="579"/>
      <c r="M894" s="579"/>
      <c r="N894" s="632"/>
      <c r="O894" s="582" t="str">
        <f>IFERROR(VLOOKUP(D894,'Species List'!$D$10:$E$46,2,FALSE)*J894,"")</f>
        <v/>
      </c>
      <c r="P894" s="583" t="str">
        <f>IFERROR(VLOOKUP(D894,'Species List'!$D$51:$E$89,2,FALSE)*J894,"")</f>
        <v/>
      </c>
      <c r="Q894" s="583" t="str">
        <f>IFERROR(VLOOKUP(D894,'Species List'!$D$95:$E$102,2,FALSE)*J894,"")</f>
        <v/>
      </c>
      <c r="R894" s="583" t="str">
        <f>IFERROR(VLOOKUP(D894,'Species List'!$I$10:$J$11,2,FALSE)*J894,"")</f>
        <v/>
      </c>
      <c r="S894" s="584" t="str">
        <f>IFERROR(VLOOKUP(D894,'Species List'!$I$16:$J$61,2,FALSE)*J894,"")</f>
        <v/>
      </c>
      <c r="T894" s="584" t="str">
        <f>IFERROR(VLOOKUP(D894,'Species List'!$I$66:$J$66,2,FALSE)*J894,"")</f>
        <v/>
      </c>
      <c r="U894" s="584" t="str">
        <f>IFERROR(VLOOKUP(D894,'Species List'!$I$71:$J$82,2,FALSE)*J894,"")</f>
        <v/>
      </c>
      <c r="V894" s="585">
        <f t="shared" si="41"/>
        <v>0</v>
      </c>
      <c r="W894" s="534"/>
      <c r="X894" s="534"/>
      <c r="Y894" s="534"/>
      <c r="Z894" s="534"/>
      <c r="AA894" s="534"/>
      <c r="AB894" s="534"/>
      <c r="AC894" s="659" t="str">
        <f>IFERROR(INDEX('3 - Land Summary'!$B$21:$B$120,(MATCH(AD894,'3 - Land Summary'!$C$21:$C$120,0))),"")</f>
        <v/>
      </c>
      <c r="AD894" s="629"/>
      <c r="AE894" s="586"/>
      <c r="AF894" s="587"/>
      <c r="AG894" s="586"/>
    </row>
    <row r="895" spans="2:33" ht="30" customHeight="1" x14ac:dyDescent="0.2">
      <c r="B895" s="668" t="str">
        <f>IFERROR(INDEX('3 - Land Summary'!$B$21:$B$120,(MATCH('4 - Species Breakdown'!$V895,'3 - Land Summary'!$C$21:$C$120,0))),"")</f>
        <v/>
      </c>
      <c r="C895" s="632"/>
      <c r="D895" s="579"/>
      <c r="E895" s="676" t="str">
        <f>IF(OR(COUNTIF('Look Up Data'!$D$149:$D$203,D895),COUNTIF('Look Up Data'!$D$149:$D$203,AE895)),"YES","NO")</f>
        <v>NO</v>
      </c>
      <c r="F895" s="580"/>
      <c r="G895" s="581"/>
      <c r="H895" s="669" t="str">
        <f>IFERROR(INDEX('3 - Land Summary'!$G$21:$G$120,(MATCH(C895,'3 - Land Summary'!$C$21:$C$120,0))),"")</f>
        <v/>
      </c>
      <c r="I895" s="669" t="str">
        <f>IFERROR(INDEX('3 - Land Summary'!$I$21:$I$120,(MATCH(C895,'3 - Land Summary'!$C$21:$C$120,0))),"")</f>
        <v/>
      </c>
      <c r="J895" s="669" t="str">
        <f t="shared" si="40"/>
        <v/>
      </c>
      <c r="K895" s="670" t="str">
        <f t="shared" si="42"/>
        <v/>
      </c>
      <c r="L895" s="579"/>
      <c r="M895" s="579"/>
      <c r="N895" s="632"/>
      <c r="O895" s="582" t="str">
        <f>IFERROR(VLOOKUP(D895,'Species List'!$D$10:$E$46,2,FALSE)*J895,"")</f>
        <v/>
      </c>
      <c r="P895" s="583" t="str">
        <f>IFERROR(VLOOKUP(D895,'Species List'!$D$51:$E$89,2,FALSE)*J895,"")</f>
        <v/>
      </c>
      <c r="Q895" s="583" t="str">
        <f>IFERROR(VLOOKUP(D895,'Species List'!$D$95:$E$102,2,FALSE)*J895,"")</f>
        <v/>
      </c>
      <c r="R895" s="583" t="str">
        <f>IFERROR(VLOOKUP(D895,'Species List'!$I$10:$J$11,2,FALSE)*J895,"")</f>
        <v/>
      </c>
      <c r="S895" s="584" t="str">
        <f>IFERROR(VLOOKUP(D895,'Species List'!$I$16:$J$61,2,FALSE)*J895,"")</f>
        <v/>
      </c>
      <c r="T895" s="584" t="str">
        <f>IFERROR(VLOOKUP(D895,'Species List'!$I$66:$J$66,2,FALSE)*J895,"")</f>
        <v/>
      </c>
      <c r="U895" s="584" t="str">
        <f>IFERROR(VLOOKUP(D895,'Species List'!$I$71:$J$82,2,FALSE)*J895,"")</f>
        <v/>
      </c>
      <c r="V895" s="585">
        <f t="shared" si="41"/>
        <v>0</v>
      </c>
      <c r="W895" s="534"/>
      <c r="X895" s="534"/>
      <c r="Y895" s="534"/>
      <c r="Z895" s="534"/>
      <c r="AA895" s="534"/>
      <c r="AB895" s="534"/>
      <c r="AC895" s="659" t="str">
        <f>IFERROR(INDEX('3 - Land Summary'!$B$21:$B$120,(MATCH(AD895,'3 - Land Summary'!$C$21:$C$120,0))),"")</f>
        <v/>
      </c>
      <c r="AD895" s="629"/>
      <c r="AE895" s="586"/>
      <c r="AF895" s="587"/>
      <c r="AG895" s="586"/>
    </row>
    <row r="896" spans="2:33" ht="30" customHeight="1" x14ac:dyDescent="0.2">
      <c r="B896" s="668" t="str">
        <f>IFERROR(INDEX('3 - Land Summary'!$B$21:$B$120,(MATCH('4 - Species Breakdown'!$V896,'3 - Land Summary'!$C$21:$C$120,0))),"")</f>
        <v/>
      </c>
      <c r="C896" s="632"/>
      <c r="D896" s="579"/>
      <c r="E896" s="676" t="str">
        <f>IF(OR(COUNTIF('Look Up Data'!$D$149:$D$203,D896),COUNTIF('Look Up Data'!$D$149:$D$203,AE896)),"YES","NO")</f>
        <v>NO</v>
      </c>
      <c r="F896" s="580"/>
      <c r="G896" s="581"/>
      <c r="H896" s="669" t="str">
        <f>IFERROR(INDEX('3 - Land Summary'!$G$21:$G$120,(MATCH(C896,'3 - Land Summary'!$C$21:$C$120,0))),"")</f>
        <v/>
      </c>
      <c r="I896" s="669" t="str">
        <f>IFERROR(INDEX('3 - Land Summary'!$I$21:$I$120,(MATCH(C896,'3 - Land Summary'!$C$21:$C$120,0))),"")</f>
        <v/>
      </c>
      <c r="J896" s="669" t="str">
        <f t="shared" si="40"/>
        <v/>
      </c>
      <c r="K896" s="670" t="str">
        <f t="shared" si="42"/>
        <v/>
      </c>
      <c r="L896" s="579"/>
      <c r="M896" s="579"/>
      <c r="N896" s="632"/>
      <c r="O896" s="582" t="str">
        <f>IFERROR(VLOOKUP(D896,'Species List'!$D$10:$E$46,2,FALSE)*J896,"")</f>
        <v/>
      </c>
      <c r="P896" s="583" t="str">
        <f>IFERROR(VLOOKUP(D896,'Species List'!$D$51:$E$89,2,FALSE)*J896,"")</f>
        <v/>
      </c>
      <c r="Q896" s="583" t="str">
        <f>IFERROR(VLOOKUP(D896,'Species List'!$D$95:$E$102,2,FALSE)*J896,"")</f>
        <v/>
      </c>
      <c r="R896" s="583" t="str">
        <f>IFERROR(VLOOKUP(D896,'Species List'!$I$10:$J$11,2,FALSE)*J896,"")</f>
        <v/>
      </c>
      <c r="S896" s="584" t="str">
        <f>IFERROR(VLOOKUP(D896,'Species List'!$I$16:$J$61,2,FALSE)*J896,"")</f>
        <v/>
      </c>
      <c r="T896" s="584" t="str">
        <f>IFERROR(VLOOKUP(D896,'Species List'!$I$66:$J$66,2,FALSE)*J896,"")</f>
        <v/>
      </c>
      <c r="U896" s="584" t="str">
        <f>IFERROR(VLOOKUP(D896,'Species List'!$I$71:$J$82,2,FALSE)*J896,"")</f>
        <v/>
      </c>
      <c r="V896" s="585">
        <f t="shared" si="41"/>
        <v>0</v>
      </c>
      <c r="W896" s="534"/>
      <c r="X896" s="534"/>
      <c r="Y896" s="534"/>
      <c r="Z896" s="534"/>
      <c r="AA896" s="534"/>
      <c r="AB896" s="534"/>
      <c r="AC896" s="659" t="str">
        <f>IFERROR(INDEX('3 - Land Summary'!$B$21:$B$120,(MATCH(AD896,'3 - Land Summary'!$C$21:$C$120,0))),"")</f>
        <v/>
      </c>
      <c r="AD896" s="629"/>
      <c r="AE896" s="586"/>
      <c r="AF896" s="587"/>
      <c r="AG896" s="586"/>
    </row>
    <row r="897" spans="2:33" ht="30" customHeight="1" x14ac:dyDescent="0.2">
      <c r="B897" s="668" t="str">
        <f>IFERROR(INDEX('3 - Land Summary'!$B$21:$B$120,(MATCH('4 - Species Breakdown'!$V897,'3 - Land Summary'!$C$21:$C$120,0))),"")</f>
        <v/>
      </c>
      <c r="C897" s="632"/>
      <c r="D897" s="579"/>
      <c r="E897" s="676" t="str">
        <f>IF(OR(COUNTIF('Look Up Data'!$D$149:$D$203,D897),COUNTIF('Look Up Data'!$D$149:$D$203,AE897)),"YES","NO")</f>
        <v>NO</v>
      </c>
      <c r="F897" s="580"/>
      <c r="G897" s="581"/>
      <c r="H897" s="669" t="str">
        <f>IFERROR(INDEX('3 - Land Summary'!$G$21:$G$120,(MATCH(C897,'3 - Land Summary'!$C$21:$C$120,0))),"")</f>
        <v/>
      </c>
      <c r="I897" s="669" t="str">
        <f>IFERROR(INDEX('3 - Land Summary'!$I$21:$I$120,(MATCH(C897,'3 - Land Summary'!$C$21:$C$120,0))),"")</f>
        <v/>
      </c>
      <c r="J897" s="669" t="str">
        <f t="shared" si="40"/>
        <v/>
      </c>
      <c r="K897" s="670" t="str">
        <f t="shared" si="42"/>
        <v/>
      </c>
      <c r="L897" s="579"/>
      <c r="M897" s="579"/>
      <c r="N897" s="632"/>
      <c r="O897" s="582" t="str">
        <f>IFERROR(VLOOKUP(D897,'Species List'!$D$10:$E$46,2,FALSE)*J897,"")</f>
        <v/>
      </c>
      <c r="P897" s="583" t="str">
        <f>IFERROR(VLOOKUP(D897,'Species List'!$D$51:$E$89,2,FALSE)*J897,"")</f>
        <v/>
      </c>
      <c r="Q897" s="583" t="str">
        <f>IFERROR(VLOOKUP(D897,'Species List'!$D$95:$E$102,2,FALSE)*J897,"")</f>
        <v/>
      </c>
      <c r="R897" s="583" t="str">
        <f>IFERROR(VLOOKUP(D897,'Species List'!$I$10:$J$11,2,FALSE)*J897,"")</f>
        <v/>
      </c>
      <c r="S897" s="584" t="str">
        <f>IFERROR(VLOOKUP(D897,'Species List'!$I$16:$J$61,2,FALSE)*J897,"")</f>
        <v/>
      </c>
      <c r="T897" s="584" t="str">
        <f>IFERROR(VLOOKUP(D897,'Species List'!$I$66:$J$66,2,FALSE)*J897,"")</f>
        <v/>
      </c>
      <c r="U897" s="584" t="str">
        <f>IFERROR(VLOOKUP(D897,'Species List'!$I$71:$J$82,2,FALSE)*J897,"")</f>
        <v/>
      </c>
      <c r="V897" s="585">
        <f t="shared" si="41"/>
        <v>0</v>
      </c>
      <c r="W897" s="534"/>
      <c r="X897" s="534"/>
      <c r="Y897" s="534"/>
      <c r="Z897" s="534"/>
      <c r="AA897" s="534"/>
      <c r="AB897" s="534"/>
      <c r="AC897" s="659" t="str">
        <f>IFERROR(INDEX('3 - Land Summary'!$B$21:$B$120,(MATCH(AD897,'3 - Land Summary'!$C$21:$C$120,0))),"")</f>
        <v/>
      </c>
      <c r="AD897" s="629"/>
      <c r="AE897" s="586"/>
      <c r="AF897" s="587"/>
      <c r="AG897" s="586"/>
    </row>
    <row r="898" spans="2:33" ht="30" customHeight="1" x14ac:dyDescent="0.2">
      <c r="B898" s="668" t="str">
        <f>IFERROR(INDEX('3 - Land Summary'!$B$21:$B$120,(MATCH('4 - Species Breakdown'!$V898,'3 - Land Summary'!$C$21:$C$120,0))),"")</f>
        <v/>
      </c>
      <c r="C898" s="632"/>
      <c r="D898" s="579"/>
      <c r="E898" s="676" t="str">
        <f>IF(OR(COUNTIF('Look Up Data'!$D$149:$D$203,D898),COUNTIF('Look Up Data'!$D$149:$D$203,AE898)),"YES","NO")</f>
        <v>NO</v>
      </c>
      <c r="F898" s="580"/>
      <c r="G898" s="581"/>
      <c r="H898" s="669" t="str">
        <f>IFERROR(INDEX('3 - Land Summary'!$G$21:$G$120,(MATCH(C898,'3 - Land Summary'!$C$21:$C$120,0))),"")</f>
        <v/>
      </c>
      <c r="I898" s="669" t="str">
        <f>IFERROR(INDEX('3 - Land Summary'!$I$21:$I$120,(MATCH(C898,'3 - Land Summary'!$C$21:$C$120,0))),"")</f>
        <v/>
      </c>
      <c r="J898" s="669" t="str">
        <f t="shared" si="40"/>
        <v/>
      </c>
      <c r="K898" s="670" t="str">
        <f t="shared" si="42"/>
        <v/>
      </c>
      <c r="L898" s="579"/>
      <c r="M898" s="579"/>
      <c r="N898" s="632"/>
      <c r="O898" s="582" t="str">
        <f>IFERROR(VLOOKUP(D898,'Species List'!$D$10:$E$46,2,FALSE)*J898,"")</f>
        <v/>
      </c>
      <c r="P898" s="583" t="str">
        <f>IFERROR(VLOOKUP(D898,'Species List'!$D$51:$E$89,2,FALSE)*J898,"")</f>
        <v/>
      </c>
      <c r="Q898" s="583" t="str">
        <f>IFERROR(VLOOKUP(D898,'Species List'!$D$95:$E$102,2,FALSE)*J898,"")</f>
        <v/>
      </c>
      <c r="R898" s="583" t="str">
        <f>IFERROR(VLOOKUP(D898,'Species List'!$I$10:$J$11,2,FALSE)*J898,"")</f>
        <v/>
      </c>
      <c r="S898" s="584" t="str">
        <f>IFERROR(VLOOKUP(D898,'Species List'!$I$16:$J$61,2,FALSE)*J898,"")</f>
        <v/>
      </c>
      <c r="T898" s="584" t="str">
        <f>IFERROR(VLOOKUP(D898,'Species List'!$I$66:$J$66,2,FALSE)*J898,"")</f>
        <v/>
      </c>
      <c r="U898" s="584" t="str">
        <f>IFERROR(VLOOKUP(D898,'Species List'!$I$71:$J$82,2,FALSE)*J898,"")</f>
        <v/>
      </c>
      <c r="V898" s="585">
        <f t="shared" si="41"/>
        <v>0</v>
      </c>
      <c r="W898" s="534"/>
      <c r="X898" s="534"/>
      <c r="Y898" s="534"/>
      <c r="Z898" s="534"/>
      <c r="AA898" s="534"/>
      <c r="AB898" s="534"/>
      <c r="AC898" s="659" t="str">
        <f>IFERROR(INDEX('3 - Land Summary'!$B$21:$B$120,(MATCH(AD898,'3 - Land Summary'!$C$21:$C$120,0))),"")</f>
        <v/>
      </c>
      <c r="AD898" s="629"/>
      <c r="AE898" s="586"/>
      <c r="AF898" s="587"/>
      <c r="AG898" s="586"/>
    </row>
    <row r="899" spans="2:33" ht="30" customHeight="1" x14ac:dyDescent="0.2">
      <c r="B899" s="668" t="str">
        <f>IFERROR(INDEX('3 - Land Summary'!$B$21:$B$120,(MATCH('4 - Species Breakdown'!$V899,'3 - Land Summary'!$C$21:$C$120,0))),"")</f>
        <v/>
      </c>
      <c r="C899" s="632"/>
      <c r="D899" s="579"/>
      <c r="E899" s="676" t="str">
        <f>IF(OR(COUNTIF('Look Up Data'!$D$149:$D$203,D899),COUNTIF('Look Up Data'!$D$149:$D$203,AE899)),"YES","NO")</f>
        <v>NO</v>
      </c>
      <c r="F899" s="580"/>
      <c r="G899" s="581"/>
      <c r="H899" s="669" t="str">
        <f>IFERROR(INDEX('3 - Land Summary'!$G$21:$G$120,(MATCH(C899,'3 - Land Summary'!$C$21:$C$120,0))),"")</f>
        <v/>
      </c>
      <c r="I899" s="669" t="str">
        <f>IFERROR(INDEX('3 - Land Summary'!$I$21:$I$120,(MATCH(C899,'3 - Land Summary'!$C$21:$C$120,0))),"")</f>
        <v/>
      </c>
      <c r="J899" s="669" t="str">
        <f t="shared" si="40"/>
        <v/>
      </c>
      <c r="K899" s="670" t="str">
        <f t="shared" si="42"/>
        <v/>
      </c>
      <c r="L899" s="579"/>
      <c r="M899" s="579"/>
      <c r="N899" s="632"/>
      <c r="O899" s="582" t="str">
        <f>IFERROR(VLOOKUP(D899,'Species List'!$D$10:$E$46,2,FALSE)*J899,"")</f>
        <v/>
      </c>
      <c r="P899" s="583" t="str">
        <f>IFERROR(VLOOKUP(D899,'Species List'!$D$51:$E$89,2,FALSE)*J899,"")</f>
        <v/>
      </c>
      <c r="Q899" s="583" t="str">
        <f>IFERROR(VLOOKUP(D899,'Species List'!$D$95:$E$102,2,FALSE)*J899,"")</f>
        <v/>
      </c>
      <c r="R899" s="583" t="str">
        <f>IFERROR(VLOOKUP(D899,'Species List'!$I$10:$J$11,2,FALSE)*J899,"")</f>
        <v/>
      </c>
      <c r="S899" s="584" t="str">
        <f>IFERROR(VLOOKUP(D899,'Species List'!$I$16:$J$61,2,FALSE)*J899,"")</f>
        <v/>
      </c>
      <c r="T899" s="584" t="str">
        <f>IFERROR(VLOOKUP(D899,'Species List'!$I$66:$J$66,2,FALSE)*J899,"")</f>
        <v/>
      </c>
      <c r="U899" s="584" t="str">
        <f>IFERROR(VLOOKUP(D899,'Species List'!$I$71:$J$82,2,FALSE)*J899,"")</f>
        <v/>
      </c>
      <c r="V899" s="585">
        <f t="shared" si="41"/>
        <v>0</v>
      </c>
      <c r="W899" s="534"/>
      <c r="X899" s="534"/>
      <c r="Y899" s="534"/>
      <c r="Z899" s="534"/>
      <c r="AA899" s="534"/>
      <c r="AB899" s="534"/>
      <c r="AC899" s="659" t="str">
        <f>IFERROR(INDEX('3 - Land Summary'!$B$21:$B$120,(MATCH(AD899,'3 - Land Summary'!$C$21:$C$120,0))),"")</f>
        <v/>
      </c>
      <c r="AD899" s="629"/>
      <c r="AE899" s="586"/>
      <c r="AF899" s="587"/>
      <c r="AG899" s="586"/>
    </row>
    <row r="900" spans="2:33" ht="30" customHeight="1" x14ac:dyDescent="0.2">
      <c r="B900" s="668" t="str">
        <f>IFERROR(INDEX('3 - Land Summary'!$B$21:$B$120,(MATCH('4 - Species Breakdown'!$V900,'3 - Land Summary'!$C$21:$C$120,0))),"")</f>
        <v/>
      </c>
      <c r="C900" s="632"/>
      <c r="D900" s="579"/>
      <c r="E900" s="676" t="str">
        <f>IF(OR(COUNTIF('Look Up Data'!$D$149:$D$203,D900),COUNTIF('Look Up Data'!$D$149:$D$203,AE900)),"YES","NO")</f>
        <v>NO</v>
      </c>
      <c r="F900" s="580"/>
      <c r="G900" s="581"/>
      <c r="H900" s="669" t="str">
        <f>IFERROR(INDEX('3 - Land Summary'!$G$21:$G$120,(MATCH(C900,'3 - Land Summary'!$C$21:$C$120,0))),"")</f>
        <v/>
      </c>
      <c r="I900" s="669" t="str">
        <f>IFERROR(INDEX('3 - Land Summary'!$I$21:$I$120,(MATCH(C900,'3 - Land Summary'!$C$21:$C$120,0))),"")</f>
        <v/>
      </c>
      <c r="J900" s="669" t="str">
        <f t="shared" si="40"/>
        <v/>
      </c>
      <c r="K900" s="670" t="str">
        <f t="shared" si="42"/>
        <v/>
      </c>
      <c r="L900" s="579"/>
      <c r="M900" s="579"/>
      <c r="N900" s="632"/>
      <c r="O900" s="582" t="str">
        <f>IFERROR(VLOOKUP(D900,'Species List'!$D$10:$E$46,2,FALSE)*J900,"")</f>
        <v/>
      </c>
      <c r="P900" s="583" t="str">
        <f>IFERROR(VLOOKUP(D900,'Species List'!$D$51:$E$89,2,FALSE)*J900,"")</f>
        <v/>
      </c>
      <c r="Q900" s="583" t="str">
        <f>IFERROR(VLOOKUP(D900,'Species List'!$D$95:$E$102,2,FALSE)*J900,"")</f>
        <v/>
      </c>
      <c r="R900" s="583" t="str">
        <f>IFERROR(VLOOKUP(D900,'Species List'!$I$10:$J$11,2,FALSE)*J900,"")</f>
        <v/>
      </c>
      <c r="S900" s="584" t="str">
        <f>IFERROR(VLOOKUP(D900,'Species List'!$I$16:$J$61,2,FALSE)*J900,"")</f>
        <v/>
      </c>
      <c r="T900" s="584" t="str">
        <f>IFERROR(VLOOKUP(D900,'Species List'!$I$66:$J$66,2,FALSE)*J900,"")</f>
        <v/>
      </c>
      <c r="U900" s="584" t="str">
        <f>IFERROR(VLOOKUP(D900,'Species List'!$I$71:$J$82,2,FALSE)*J900,"")</f>
        <v/>
      </c>
      <c r="V900" s="585">
        <f t="shared" si="41"/>
        <v>0</v>
      </c>
      <c r="W900" s="534"/>
      <c r="X900" s="534"/>
      <c r="Y900" s="534"/>
      <c r="Z900" s="534"/>
      <c r="AA900" s="534"/>
      <c r="AB900" s="534"/>
      <c r="AC900" s="659" t="str">
        <f>IFERROR(INDEX('3 - Land Summary'!$B$21:$B$120,(MATCH(AD900,'3 - Land Summary'!$C$21:$C$120,0))),"")</f>
        <v/>
      </c>
      <c r="AD900" s="629"/>
      <c r="AE900" s="586"/>
      <c r="AF900" s="587"/>
      <c r="AG900" s="586"/>
    </row>
    <row r="901" spans="2:33" ht="30" customHeight="1" x14ac:dyDescent="0.2">
      <c r="B901" s="668" t="str">
        <f>IFERROR(INDEX('3 - Land Summary'!$B$21:$B$120,(MATCH('4 - Species Breakdown'!$V901,'3 - Land Summary'!$C$21:$C$120,0))),"")</f>
        <v/>
      </c>
      <c r="C901" s="632"/>
      <c r="D901" s="579"/>
      <c r="E901" s="676" t="str">
        <f>IF(OR(COUNTIF('Look Up Data'!$D$149:$D$203,D901),COUNTIF('Look Up Data'!$D$149:$D$203,AE901)),"YES","NO")</f>
        <v>NO</v>
      </c>
      <c r="F901" s="580"/>
      <c r="G901" s="581"/>
      <c r="H901" s="669" t="str">
        <f>IFERROR(INDEX('3 - Land Summary'!$G$21:$G$120,(MATCH(C901,'3 - Land Summary'!$C$21:$C$120,0))),"")</f>
        <v/>
      </c>
      <c r="I901" s="669" t="str">
        <f>IFERROR(INDEX('3 - Land Summary'!$I$21:$I$120,(MATCH(C901,'3 - Land Summary'!$C$21:$C$120,0))),"")</f>
        <v/>
      </c>
      <c r="J901" s="669" t="str">
        <f t="shared" si="40"/>
        <v/>
      </c>
      <c r="K901" s="670" t="str">
        <f t="shared" si="42"/>
        <v/>
      </c>
      <c r="L901" s="579"/>
      <c r="M901" s="579"/>
      <c r="N901" s="632"/>
      <c r="O901" s="582" t="str">
        <f>IFERROR(VLOOKUP(D901,'Species List'!$D$10:$E$46,2,FALSE)*J901,"")</f>
        <v/>
      </c>
      <c r="P901" s="583" t="str">
        <f>IFERROR(VLOOKUP(D901,'Species List'!$D$51:$E$89,2,FALSE)*J901,"")</f>
        <v/>
      </c>
      <c r="Q901" s="583" t="str">
        <f>IFERROR(VLOOKUP(D901,'Species List'!$D$95:$E$102,2,FALSE)*J901,"")</f>
        <v/>
      </c>
      <c r="R901" s="583" t="str">
        <f>IFERROR(VLOOKUP(D901,'Species List'!$I$10:$J$11,2,FALSE)*J901,"")</f>
        <v/>
      </c>
      <c r="S901" s="584" t="str">
        <f>IFERROR(VLOOKUP(D901,'Species List'!$I$16:$J$61,2,FALSE)*J901,"")</f>
        <v/>
      </c>
      <c r="T901" s="584" t="str">
        <f>IFERROR(VLOOKUP(D901,'Species List'!$I$66:$J$66,2,FALSE)*J901,"")</f>
        <v/>
      </c>
      <c r="U901" s="584" t="str">
        <f>IFERROR(VLOOKUP(D901,'Species List'!$I$71:$J$82,2,FALSE)*J901,"")</f>
        <v/>
      </c>
      <c r="V901" s="585">
        <f t="shared" si="41"/>
        <v>0</v>
      </c>
      <c r="W901" s="534"/>
      <c r="X901" s="534"/>
      <c r="Y901" s="534"/>
      <c r="Z901" s="534"/>
      <c r="AA901" s="534"/>
      <c r="AB901" s="534"/>
      <c r="AC901" s="659" t="str">
        <f>IFERROR(INDEX('3 - Land Summary'!$B$21:$B$120,(MATCH(AD901,'3 - Land Summary'!$C$21:$C$120,0))),"")</f>
        <v/>
      </c>
      <c r="AD901" s="629"/>
      <c r="AE901" s="586"/>
      <c r="AF901" s="587"/>
      <c r="AG901" s="586"/>
    </row>
    <row r="902" spans="2:33" ht="30" customHeight="1" x14ac:dyDescent="0.2">
      <c r="B902" s="668" t="str">
        <f>IFERROR(INDEX('3 - Land Summary'!$B$21:$B$120,(MATCH('4 - Species Breakdown'!$V902,'3 - Land Summary'!$C$21:$C$120,0))),"")</f>
        <v/>
      </c>
      <c r="C902" s="632"/>
      <c r="D902" s="579"/>
      <c r="E902" s="676" t="str">
        <f>IF(OR(COUNTIF('Look Up Data'!$D$149:$D$203,D902),COUNTIF('Look Up Data'!$D$149:$D$203,AE902)),"YES","NO")</f>
        <v>NO</v>
      </c>
      <c r="F902" s="580"/>
      <c r="G902" s="581"/>
      <c r="H902" s="669" t="str">
        <f>IFERROR(INDEX('3 - Land Summary'!$G$21:$G$120,(MATCH(C902,'3 - Land Summary'!$C$21:$C$120,0))),"")</f>
        <v/>
      </c>
      <c r="I902" s="669" t="str">
        <f>IFERROR(INDEX('3 - Land Summary'!$I$21:$I$120,(MATCH(C902,'3 - Land Summary'!$C$21:$C$120,0))),"")</f>
        <v/>
      </c>
      <c r="J902" s="669" t="str">
        <f t="shared" si="40"/>
        <v/>
      </c>
      <c r="K902" s="670" t="str">
        <f t="shared" si="42"/>
        <v/>
      </c>
      <c r="L902" s="579"/>
      <c r="M902" s="579"/>
      <c r="N902" s="632"/>
      <c r="O902" s="582" t="str">
        <f>IFERROR(VLOOKUP(D902,'Species List'!$D$10:$E$46,2,FALSE)*J902,"")</f>
        <v/>
      </c>
      <c r="P902" s="583" t="str">
        <f>IFERROR(VLOOKUP(D902,'Species List'!$D$51:$E$89,2,FALSE)*J902,"")</f>
        <v/>
      </c>
      <c r="Q902" s="583" t="str">
        <f>IFERROR(VLOOKUP(D902,'Species List'!$D$95:$E$102,2,FALSE)*J902,"")</f>
        <v/>
      </c>
      <c r="R902" s="583" t="str">
        <f>IFERROR(VLOOKUP(D902,'Species List'!$I$10:$J$11,2,FALSE)*J902,"")</f>
        <v/>
      </c>
      <c r="S902" s="584" t="str">
        <f>IFERROR(VLOOKUP(D902,'Species List'!$I$16:$J$61,2,FALSE)*J902,"")</f>
        <v/>
      </c>
      <c r="T902" s="584" t="str">
        <f>IFERROR(VLOOKUP(D902,'Species List'!$I$66:$J$66,2,FALSE)*J902,"")</f>
        <v/>
      </c>
      <c r="U902" s="584" t="str">
        <f>IFERROR(VLOOKUP(D902,'Species List'!$I$71:$J$82,2,FALSE)*J902,"")</f>
        <v/>
      </c>
      <c r="V902" s="585">
        <f t="shared" si="41"/>
        <v>0</v>
      </c>
      <c r="W902" s="534"/>
      <c r="X902" s="534"/>
      <c r="Y902" s="534"/>
      <c r="Z902" s="534"/>
      <c r="AA902" s="534"/>
      <c r="AB902" s="534"/>
      <c r="AC902" s="659" t="str">
        <f>IFERROR(INDEX('3 - Land Summary'!$B$21:$B$120,(MATCH(AD902,'3 - Land Summary'!$C$21:$C$120,0))),"")</f>
        <v/>
      </c>
      <c r="AD902" s="629"/>
      <c r="AE902" s="586"/>
      <c r="AF902" s="587"/>
      <c r="AG902" s="586"/>
    </row>
    <row r="903" spans="2:33" ht="30" customHeight="1" x14ac:dyDescent="0.2">
      <c r="B903" s="668" t="str">
        <f>IFERROR(INDEX('3 - Land Summary'!$B$21:$B$120,(MATCH('4 - Species Breakdown'!$V903,'3 - Land Summary'!$C$21:$C$120,0))),"")</f>
        <v/>
      </c>
      <c r="C903" s="632"/>
      <c r="D903" s="579"/>
      <c r="E903" s="676" t="str">
        <f>IF(OR(COUNTIF('Look Up Data'!$D$149:$D$203,D903),COUNTIF('Look Up Data'!$D$149:$D$203,AE903)),"YES","NO")</f>
        <v>NO</v>
      </c>
      <c r="F903" s="580"/>
      <c r="G903" s="581"/>
      <c r="H903" s="669" t="str">
        <f>IFERROR(INDEX('3 - Land Summary'!$G$21:$G$120,(MATCH(C903,'3 - Land Summary'!$C$21:$C$120,0))),"")</f>
        <v/>
      </c>
      <c r="I903" s="669" t="str">
        <f>IFERROR(INDEX('3 - Land Summary'!$I$21:$I$120,(MATCH(C903,'3 - Land Summary'!$C$21:$C$120,0))),"")</f>
        <v/>
      </c>
      <c r="J903" s="669" t="str">
        <f t="shared" si="40"/>
        <v/>
      </c>
      <c r="K903" s="670" t="str">
        <f t="shared" si="42"/>
        <v/>
      </c>
      <c r="L903" s="579"/>
      <c r="M903" s="579"/>
      <c r="N903" s="632"/>
      <c r="O903" s="582" t="str">
        <f>IFERROR(VLOOKUP(D903,'Species List'!$D$10:$E$46,2,FALSE)*J903,"")</f>
        <v/>
      </c>
      <c r="P903" s="583" t="str">
        <f>IFERROR(VLOOKUP(D903,'Species List'!$D$51:$E$89,2,FALSE)*J903,"")</f>
        <v/>
      </c>
      <c r="Q903" s="583" t="str">
        <f>IFERROR(VLOOKUP(D903,'Species List'!$D$95:$E$102,2,FALSE)*J903,"")</f>
        <v/>
      </c>
      <c r="R903" s="583" t="str">
        <f>IFERROR(VLOOKUP(D903,'Species List'!$I$10:$J$11,2,FALSE)*J903,"")</f>
        <v/>
      </c>
      <c r="S903" s="584" t="str">
        <f>IFERROR(VLOOKUP(D903,'Species List'!$I$16:$J$61,2,FALSE)*J903,"")</f>
        <v/>
      </c>
      <c r="T903" s="584" t="str">
        <f>IFERROR(VLOOKUP(D903,'Species List'!$I$66:$J$66,2,FALSE)*J903,"")</f>
        <v/>
      </c>
      <c r="U903" s="584" t="str">
        <f>IFERROR(VLOOKUP(D903,'Species List'!$I$71:$J$82,2,FALSE)*J903,"")</f>
        <v/>
      </c>
      <c r="V903" s="585">
        <f t="shared" si="41"/>
        <v>0</v>
      </c>
      <c r="W903" s="534"/>
      <c r="X903" s="534"/>
      <c r="Y903" s="534"/>
      <c r="Z903" s="534"/>
      <c r="AA903" s="534"/>
      <c r="AB903" s="534"/>
      <c r="AC903" s="659" t="str">
        <f>IFERROR(INDEX('3 - Land Summary'!$B$21:$B$120,(MATCH(AD903,'3 - Land Summary'!$C$21:$C$120,0))),"")</f>
        <v/>
      </c>
      <c r="AD903" s="629"/>
      <c r="AE903" s="586"/>
      <c r="AF903" s="587"/>
      <c r="AG903" s="586"/>
    </row>
    <row r="904" spans="2:33" ht="30" customHeight="1" x14ac:dyDescent="0.2">
      <c r="B904" s="668" t="str">
        <f>IFERROR(INDEX('3 - Land Summary'!$B$21:$B$120,(MATCH('4 - Species Breakdown'!$V904,'3 - Land Summary'!$C$21:$C$120,0))),"")</f>
        <v/>
      </c>
      <c r="C904" s="632"/>
      <c r="D904" s="579"/>
      <c r="E904" s="676" t="str">
        <f>IF(OR(COUNTIF('Look Up Data'!$D$149:$D$203,D904),COUNTIF('Look Up Data'!$D$149:$D$203,AE904)),"YES","NO")</f>
        <v>NO</v>
      </c>
      <c r="F904" s="580"/>
      <c r="G904" s="581"/>
      <c r="H904" s="669" t="str">
        <f>IFERROR(INDEX('3 - Land Summary'!$G$21:$G$120,(MATCH(C904,'3 - Land Summary'!$C$21:$C$120,0))),"")</f>
        <v/>
      </c>
      <c r="I904" s="669" t="str">
        <f>IFERROR(INDEX('3 - Land Summary'!$I$21:$I$120,(MATCH(C904,'3 - Land Summary'!$C$21:$C$120,0))),"")</f>
        <v/>
      </c>
      <c r="J904" s="669" t="str">
        <f t="shared" si="40"/>
        <v/>
      </c>
      <c r="K904" s="670" t="str">
        <f t="shared" si="42"/>
        <v/>
      </c>
      <c r="L904" s="579"/>
      <c r="M904" s="579"/>
      <c r="N904" s="632"/>
      <c r="O904" s="582" t="str">
        <f>IFERROR(VLOOKUP(D904,'Species List'!$D$10:$E$46,2,FALSE)*J904,"")</f>
        <v/>
      </c>
      <c r="P904" s="583" t="str">
        <f>IFERROR(VLOOKUP(D904,'Species List'!$D$51:$E$89,2,FALSE)*J904,"")</f>
        <v/>
      </c>
      <c r="Q904" s="583" t="str">
        <f>IFERROR(VLOOKUP(D904,'Species List'!$D$95:$E$102,2,FALSE)*J904,"")</f>
        <v/>
      </c>
      <c r="R904" s="583" t="str">
        <f>IFERROR(VLOOKUP(D904,'Species List'!$I$10:$J$11,2,FALSE)*J904,"")</f>
        <v/>
      </c>
      <c r="S904" s="584" t="str">
        <f>IFERROR(VLOOKUP(D904,'Species List'!$I$16:$J$61,2,FALSE)*J904,"")</f>
        <v/>
      </c>
      <c r="T904" s="584" t="str">
        <f>IFERROR(VLOOKUP(D904,'Species List'!$I$66:$J$66,2,FALSE)*J904,"")</f>
        <v/>
      </c>
      <c r="U904" s="584" t="str">
        <f>IFERROR(VLOOKUP(D904,'Species List'!$I$71:$J$82,2,FALSE)*J904,"")</f>
        <v/>
      </c>
      <c r="V904" s="585">
        <f t="shared" si="41"/>
        <v>0</v>
      </c>
      <c r="W904" s="534"/>
      <c r="X904" s="534"/>
      <c r="Y904" s="534"/>
      <c r="Z904" s="534"/>
      <c r="AA904" s="534"/>
      <c r="AB904" s="534"/>
      <c r="AC904" s="659" t="str">
        <f>IFERROR(INDEX('3 - Land Summary'!$B$21:$B$120,(MATCH(AD904,'3 - Land Summary'!$C$21:$C$120,0))),"")</f>
        <v/>
      </c>
      <c r="AD904" s="629"/>
      <c r="AE904" s="586"/>
      <c r="AF904" s="587"/>
      <c r="AG904" s="586"/>
    </row>
    <row r="905" spans="2:33" ht="30" customHeight="1" x14ac:dyDescent="0.2">
      <c r="B905" s="668" t="str">
        <f>IFERROR(INDEX('3 - Land Summary'!$B$21:$B$120,(MATCH('4 - Species Breakdown'!$V905,'3 - Land Summary'!$C$21:$C$120,0))),"")</f>
        <v/>
      </c>
      <c r="C905" s="632"/>
      <c r="D905" s="579"/>
      <c r="E905" s="676" t="str">
        <f>IF(OR(COUNTIF('Look Up Data'!$D$149:$D$203,D905),COUNTIF('Look Up Data'!$D$149:$D$203,AE905)),"YES","NO")</f>
        <v>NO</v>
      </c>
      <c r="F905" s="580"/>
      <c r="G905" s="581"/>
      <c r="H905" s="669" t="str">
        <f>IFERROR(INDEX('3 - Land Summary'!$G$21:$G$120,(MATCH(C905,'3 - Land Summary'!$C$21:$C$120,0))),"")</f>
        <v/>
      </c>
      <c r="I905" s="669" t="str">
        <f>IFERROR(INDEX('3 - Land Summary'!$I$21:$I$120,(MATCH(C905,'3 - Land Summary'!$C$21:$C$120,0))),"")</f>
        <v/>
      </c>
      <c r="J905" s="669" t="str">
        <f t="shared" si="40"/>
        <v/>
      </c>
      <c r="K905" s="670" t="str">
        <f t="shared" si="42"/>
        <v/>
      </c>
      <c r="L905" s="579"/>
      <c r="M905" s="579"/>
      <c r="N905" s="632"/>
      <c r="O905" s="582" t="str">
        <f>IFERROR(VLOOKUP(D905,'Species List'!$D$10:$E$46,2,FALSE)*J905,"")</f>
        <v/>
      </c>
      <c r="P905" s="583" t="str">
        <f>IFERROR(VLOOKUP(D905,'Species List'!$D$51:$E$89,2,FALSE)*J905,"")</f>
        <v/>
      </c>
      <c r="Q905" s="583" t="str">
        <f>IFERROR(VLOOKUP(D905,'Species List'!$D$95:$E$102,2,FALSE)*J905,"")</f>
        <v/>
      </c>
      <c r="R905" s="583" t="str">
        <f>IFERROR(VLOOKUP(D905,'Species List'!$I$10:$J$11,2,FALSE)*J905,"")</f>
        <v/>
      </c>
      <c r="S905" s="584" t="str">
        <f>IFERROR(VLOOKUP(D905,'Species List'!$I$16:$J$61,2,FALSE)*J905,"")</f>
        <v/>
      </c>
      <c r="T905" s="584" t="str">
        <f>IFERROR(VLOOKUP(D905,'Species List'!$I$66:$J$66,2,FALSE)*J905,"")</f>
        <v/>
      </c>
      <c r="U905" s="584" t="str">
        <f>IFERROR(VLOOKUP(D905,'Species List'!$I$71:$J$82,2,FALSE)*J905,"")</f>
        <v/>
      </c>
      <c r="V905" s="585">
        <f t="shared" si="41"/>
        <v>0</v>
      </c>
      <c r="W905" s="534"/>
      <c r="X905" s="534"/>
      <c r="Y905" s="534"/>
      <c r="Z905" s="534"/>
      <c r="AA905" s="534"/>
      <c r="AB905" s="534"/>
      <c r="AC905" s="659" t="str">
        <f>IFERROR(INDEX('3 - Land Summary'!$B$21:$B$120,(MATCH(AD905,'3 - Land Summary'!$C$21:$C$120,0))),"")</f>
        <v/>
      </c>
      <c r="AD905" s="629"/>
      <c r="AE905" s="586"/>
      <c r="AF905" s="587"/>
      <c r="AG905" s="586"/>
    </row>
    <row r="906" spans="2:33" ht="30" customHeight="1" x14ac:dyDescent="0.2">
      <c r="B906" s="668" t="str">
        <f>IFERROR(INDEX('3 - Land Summary'!$B$21:$B$120,(MATCH('4 - Species Breakdown'!$V906,'3 - Land Summary'!$C$21:$C$120,0))),"")</f>
        <v/>
      </c>
      <c r="C906" s="632"/>
      <c r="D906" s="579"/>
      <c r="E906" s="676" t="str">
        <f>IF(OR(COUNTIF('Look Up Data'!$D$149:$D$203,D906),COUNTIF('Look Up Data'!$D$149:$D$203,AE906)),"YES","NO")</f>
        <v>NO</v>
      </c>
      <c r="F906" s="580"/>
      <c r="G906" s="581"/>
      <c r="H906" s="669" t="str">
        <f>IFERROR(INDEX('3 - Land Summary'!$G$21:$G$120,(MATCH(C906,'3 - Land Summary'!$C$21:$C$120,0))),"")</f>
        <v/>
      </c>
      <c r="I906" s="669" t="str">
        <f>IFERROR(INDEX('3 - Land Summary'!$I$21:$I$120,(MATCH(C906,'3 - Land Summary'!$C$21:$C$120,0))),"")</f>
        <v/>
      </c>
      <c r="J906" s="669" t="str">
        <f t="shared" si="40"/>
        <v/>
      </c>
      <c r="K906" s="670" t="str">
        <f t="shared" si="42"/>
        <v/>
      </c>
      <c r="L906" s="579"/>
      <c r="M906" s="579"/>
      <c r="N906" s="632"/>
      <c r="O906" s="582" t="str">
        <f>IFERROR(VLOOKUP(D906,'Species List'!$D$10:$E$46,2,FALSE)*J906,"")</f>
        <v/>
      </c>
      <c r="P906" s="583" t="str">
        <f>IFERROR(VLOOKUP(D906,'Species List'!$D$51:$E$89,2,FALSE)*J906,"")</f>
        <v/>
      </c>
      <c r="Q906" s="583" t="str">
        <f>IFERROR(VLOOKUP(D906,'Species List'!$D$95:$E$102,2,FALSE)*J906,"")</f>
        <v/>
      </c>
      <c r="R906" s="583" t="str">
        <f>IFERROR(VLOOKUP(D906,'Species List'!$I$10:$J$11,2,FALSE)*J906,"")</f>
        <v/>
      </c>
      <c r="S906" s="584" t="str">
        <f>IFERROR(VLOOKUP(D906,'Species List'!$I$16:$J$61,2,FALSE)*J906,"")</f>
        <v/>
      </c>
      <c r="T906" s="584" t="str">
        <f>IFERROR(VLOOKUP(D906,'Species List'!$I$66:$J$66,2,FALSE)*J906,"")</f>
        <v/>
      </c>
      <c r="U906" s="584" t="str">
        <f>IFERROR(VLOOKUP(D906,'Species List'!$I$71:$J$82,2,FALSE)*J906,"")</f>
        <v/>
      </c>
      <c r="V906" s="585">
        <f t="shared" si="41"/>
        <v>0</v>
      </c>
      <c r="W906" s="534"/>
      <c r="X906" s="534"/>
      <c r="Y906" s="534"/>
      <c r="Z906" s="534"/>
      <c r="AA906" s="534"/>
      <c r="AB906" s="534"/>
      <c r="AC906" s="659" t="str">
        <f>IFERROR(INDEX('3 - Land Summary'!$B$21:$B$120,(MATCH(AD906,'3 - Land Summary'!$C$21:$C$120,0))),"")</f>
        <v/>
      </c>
      <c r="AD906" s="629"/>
      <c r="AE906" s="586"/>
      <c r="AF906" s="587"/>
      <c r="AG906" s="586"/>
    </row>
    <row r="907" spans="2:33" ht="30" customHeight="1" x14ac:dyDescent="0.2">
      <c r="B907" s="668" t="str">
        <f>IFERROR(INDEX('3 - Land Summary'!$B$21:$B$120,(MATCH('4 - Species Breakdown'!$V907,'3 - Land Summary'!$C$21:$C$120,0))),"")</f>
        <v/>
      </c>
      <c r="C907" s="632"/>
      <c r="D907" s="579"/>
      <c r="E907" s="676" t="str">
        <f>IF(OR(COUNTIF('Look Up Data'!$D$149:$D$203,D907),COUNTIF('Look Up Data'!$D$149:$D$203,AE907)),"YES","NO")</f>
        <v>NO</v>
      </c>
      <c r="F907" s="580"/>
      <c r="G907" s="581"/>
      <c r="H907" s="669" t="str">
        <f>IFERROR(INDEX('3 - Land Summary'!$G$21:$G$120,(MATCH(C907,'3 - Land Summary'!$C$21:$C$120,0))),"")</f>
        <v/>
      </c>
      <c r="I907" s="669" t="str">
        <f>IFERROR(INDEX('3 - Land Summary'!$I$21:$I$120,(MATCH(C907,'3 - Land Summary'!$C$21:$C$120,0))),"")</f>
        <v/>
      </c>
      <c r="J907" s="669" t="str">
        <f t="shared" si="40"/>
        <v/>
      </c>
      <c r="K907" s="670" t="str">
        <f t="shared" si="42"/>
        <v/>
      </c>
      <c r="L907" s="579"/>
      <c r="M907" s="579"/>
      <c r="N907" s="632"/>
      <c r="O907" s="582" t="str">
        <f>IFERROR(VLOOKUP(D907,'Species List'!$D$10:$E$46,2,FALSE)*J907,"")</f>
        <v/>
      </c>
      <c r="P907" s="583" t="str">
        <f>IFERROR(VLOOKUP(D907,'Species List'!$D$51:$E$89,2,FALSE)*J907,"")</f>
        <v/>
      </c>
      <c r="Q907" s="583" t="str">
        <f>IFERROR(VLOOKUP(D907,'Species List'!$D$95:$E$102,2,FALSE)*J907,"")</f>
        <v/>
      </c>
      <c r="R907" s="583" t="str">
        <f>IFERROR(VLOOKUP(D907,'Species List'!$I$10:$J$11,2,FALSE)*J907,"")</f>
        <v/>
      </c>
      <c r="S907" s="584" t="str">
        <f>IFERROR(VLOOKUP(D907,'Species List'!$I$16:$J$61,2,FALSE)*J907,"")</f>
        <v/>
      </c>
      <c r="T907" s="584" t="str">
        <f>IFERROR(VLOOKUP(D907,'Species List'!$I$66:$J$66,2,FALSE)*J907,"")</f>
        <v/>
      </c>
      <c r="U907" s="584" t="str">
        <f>IFERROR(VLOOKUP(D907,'Species List'!$I$71:$J$82,2,FALSE)*J907,"")</f>
        <v/>
      </c>
      <c r="V907" s="585">
        <f t="shared" si="41"/>
        <v>0</v>
      </c>
      <c r="W907" s="534"/>
      <c r="X907" s="534"/>
      <c r="Y907" s="534"/>
      <c r="Z907" s="534"/>
      <c r="AA907" s="534"/>
      <c r="AB907" s="534"/>
      <c r="AC907" s="659" t="str">
        <f>IFERROR(INDEX('3 - Land Summary'!$B$21:$B$120,(MATCH(AD907,'3 - Land Summary'!$C$21:$C$120,0))),"")</f>
        <v/>
      </c>
      <c r="AD907" s="629"/>
      <c r="AE907" s="586"/>
      <c r="AF907" s="587"/>
      <c r="AG907" s="586"/>
    </row>
    <row r="908" spans="2:33" ht="30" customHeight="1" x14ac:dyDescent="0.2">
      <c r="B908" s="668" t="str">
        <f>IFERROR(INDEX('3 - Land Summary'!$B$21:$B$120,(MATCH('4 - Species Breakdown'!$V908,'3 - Land Summary'!$C$21:$C$120,0))),"")</f>
        <v/>
      </c>
      <c r="C908" s="632"/>
      <c r="D908" s="579"/>
      <c r="E908" s="676" t="str">
        <f>IF(OR(COUNTIF('Look Up Data'!$D$149:$D$203,D908),COUNTIF('Look Up Data'!$D$149:$D$203,AE908)),"YES","NO")</f>
        <v>NO</v>
      </c>
      <c r="F908" s="580"/>
      <c r="G908" s="581"/>
      <c r="H908" s="669" t="str">
        <f>IFERROR(INDEX('3 - Land Summary'!$G$21:$G$120,(MATCH(C908,'3 - Land Summary'!$C$21:$C$120,0))),"")</f>
        <v/>
      </c>
      <c r="I908" s="669" t="str">
        <f>IFERROR(INDEX('3 - Land Summary'!$I$21:$I$120,(MATCH(C908,'3 - Land Summary'!$C$21:$C$120,0))),"")</f>
        <v/>
      </c>
      <c r="J908" s="669" t="str">
        <f t="shared" si="40"/>
        <v/>
      </c>
      <c r="K908" s="670" t="str">
        <f t="shared" si="42"/>
        <v/>
      </c>
      <c r="L908" s="579"/>
      <c r="M908" s="579"/>
      <c r="N908" s="632"/>
      <c r="O908" s="582" t="str">
        <f>IFERROR(VLOOKUP(D908,'Species List'!$D$10:$E$46,2,FALSE)*J908,"")</f>
        <v/>
      </c>
      <c r="P908" s="583" t="str">
        <f>IFERROR(VLOOKUP(D908,'Species List'!$D$51:$E$89,2,FALSE)*J908,"")</f>
        <v/>
      </c>
      <c r="Q908" s="583" t="str">
        <f>IFERROR(VLOOKUP(D908,'Species List'!$D$95:$E$102,2,FALSE)*J908,"")</f>
        <v/>
      </c>
      <c r="R908" s="583" t="str">
        <f>IFERROR(VLOOKUP(D908,'Species List'!$I$10:$J$11,2,FALSE)*J908,"")</f>
        <v/>
      </c>
      <c r="S908" s="584" t="str">
        <f>IFERROR(VLOOKUP(D908,'Species List'!$I$16:$J$61,2,FALSE)*J908,"")</f>
        <v/>
      </c>
      <c r="T908" s="584" t="str">
        <f>IFERROR(VLOOKUP(D908,'Species List'!$I$66:$J$66,2,FALSE)*J908,"")</f>
        <v/>
      </c>
      <c r="U908" s="584" t="str">
        <f>IFERROR(VLOOKUP(D908,'Species List'!$I$71:$J$82,2,FALSE)*J908,"")</f>
        <v/>
      </c>
      <c r="V908" s="585">
        <f t="shared" si="41"/>
        <v>0</v>
      </c>
      <c r="W908" s="534"/>
      <c r="X908" s="534"/>
      <c r="Y908" s="534"/>
      <c r="Z908" s="534"/>
      <c r="AA908" s="534"/>
      <c r="AB908" s="534"/>
      <c r="AC908" s="659" t="str">
        <f>IFERROR(INDEX('3 - Land Summary'!$B$21:$B$120,(MATCH(AD908,'3 - Land Summary'!$C$21:$C$120,0))),"")</f>
        <v/>
      </c>
      <c r="AD908" s="629"/>
      <c r="AE908" s="586"/>
      <c r="AF908" s="587"/>
      <c r="AG908" s="586"/>
    </row>
    <row r="909" spans="2:33" ht="30" customHeight="1" x14ac:dyDescent="0.2">
      <c r="B909" s="668" t="str">
        <f>IFERROR(INDEX('3 - Land Summary'!$B$21:$B$120,(MATCH('4 - Species Breakdown'!$V909,'3 - Land Summary'!$C$21:$C$120,0))),"")</f>
        <v/>
      </c>
      <c r="C909" s="632"/>
      <c r="D909" s="579"/>
      <c r="E909" s="676" t="str">
        <f>IF(OR(COUNTIF('Look Up Data'!$D$149:$D$203,D909),COUNTIF('Look Up Data'!$D$149:$D$203,AE909)),"YES","NO")</f>
        <v>NO</v>
      </c>
      <c r="F909" s="580"/>
      <c r="G909" s="581"/>
      <c r="H909" s="669" t="str">
        <f>IFERROR(INDEX('3 - Land Summary'!$G$21:$G$120,(MATCH(C909,'3 - Land Summary'!$C$21:$C$120,0))),"")</f>
        <v/>
      </c>
      <c r="I909" s="669" t="str">
        <f>IFERROR(INDEX('3 - Land Summary'!$I$21:$I$120,(MATCH(C909,'3 - Land Summary'!$C$21:$C$120,0))),"")</f>
        <v/>
      </c>
      <c r="J909" s="669" t="str">
        <f t="shared" si="40"/>
        <v/>
      </c>
      <c r="K909" s="670" t="str">
        <f t="shared" si="42"/>
        <v/>
      </c>
      <c r="L909" s="579"/>
      <c r="M909" s="579"/>
      <c r="N909" s="632"/>
      <c r="O909" s="582" t="str">
        <f>IFERROR(VLOOKUP(D909,'Species List'!$D$10:$E$46,2,FALSE)*J909,"")</f>
        <v/>
      </c>
      <c r="P909" s="583" t="str">
        <f>IFERROR(VLOOKUP(D909,'Species List'!$D$51:$E$89,2,FALSE)*J909,"")</f>
        <v/>
      </c>
      <c r="Q909" s="583" t="str">
        <f>IFERROR(VLOOKUP(D909,'Species List'!$D$95:$E$102,2,FALSE)*J909,"")</f>
        <v/>
      </c>
      <c r="R909" s="583" t="str">
        <f>IFERROR(VLOOKUP(D909,'Species List'!$I$10:$J$11,2,FALSE)*J909,"")</f>
        <v/>
      </c>
      <c r="S909" s="584" t="str">
        <f>IFERROR(VLOOKUP(D909,'Species List'!$I$16:$J$61,2,FALSE)*J909,"")</f>
        <v/>
      </c>
      <c r="T909" s="584" t="str">
        <f>IFERROR(VLOOKUP(D909,'Species List'!$I$66:$J$66,2,FALSE)*J909,"")</f>
        <v/>
      </c>
      <c r="U909" s="584" t="str">
        <f>IFERROR(VLOOKUP(D909,'Species List'!$I$71:$J$82,2,FALSE)*J909,"")</f>
        <v/>
      </c>
      <c r="V909" s="585">
        <f t="shared" si="41"/>
        <v>0</v>
      </c>
      <c r="W909" s="534"/>
      <c r="X909" s="534"/>
      <c r="Y909" s="534"/>
      <c r="Z909" s="534"/>
      <c r="AA909" s="534"/>
      <c r="AB909" s="534"/>
      <c r="AC909" s="659" t="str">
        <f>IFERROR(INDEX('3 - Land Summary'!$B$21:$B$120,(MATCH(AD909,'3 - Land Summary'!$C$21:$C$120,0))),"")</f>
        <v/>
      </c>
      <c r="AD909" s="629"/>
      <c r="AE909" s="586"/>
      <c r="AF909" s="587"/>
      <c r="AG909" s="586"/>
    </row>
    <row r="910" spans="2:33" ht="30" customHeight="1" x14ac:dyDescent="0.2">
      <c r="B910" s="668" t="str">
        <f>IFERROR(INDEX('3 - Land Summary'!$B$21:$B$120,(MATCH('4 - Species Breakdown'!$V910,'3 - Land Summary'!$C$21:$C$120,0))),"")</f>
        <v/>
      </c>
      <c r="C910" s="632"/>
      <c r="D910" s="579"/>
      <c r="E910" s="676" t="str">
        <f>IF(OR(COUNTIF('Look Up Data'!$D$149:$D$203,D910),COUNTIF('Look Up Data'!$D$149:$D$203,AE910)),"YES","NO")</f>
        <v>NO</v>
      </c>
      <c r="F910" s="580"/>
      <c r="G910" s="581"/>
      <c r="H910" s="669" t="str">
        <f>IFERROR(INDEX('3 - Land Summary'!$G$21:$G$120,(MATCH(C910,'3 - Land Summary'!$C$21:$C$120,0))),"")</f>
        <v/>
      </c>
      <c r="I910" s="669" t="str">
        <f>IFERROR(INDEX('3 - Land Summary'!$I$21:$I$120,(MATCH(C910,'3 - Land Summary'!$C$21:$C$120,0))),"")</f>
        <v/>
      </c>
      <c r="J910" s="669" t="str">
        <f t="shared" si="40"/>
        <v/>
      </c>
      <c r="K910" s="670" t="str">
        <f t="shared" si="42"/>
        <v/>
      </c>
      <c r="L910" s="579"/>
      <c r="M910" s="579"/>
      <c r="N910" s="632"/>
      <c r="O910" s="582" t="str">
        <f>IFERROR(VLOOKUP(D910,'Species List'!$D$10:$E$46,2,FALSE)*J910,"")</f>
        <v/>
      </c>
      <c r="P910" s="583" t="str">
        <f>IFERROR(VLOOKUP(D910,'Species List'!$D$51:$E$89,2,FALSE)*J910,"")</f>
        <v/>
      </c>
      <c r="Q910" s="583" t="str">
        <f>IFERROR(VLOOKUP(D910,'Species List'!$D$95:$E$102,2,FALSE)*J910,"")</f>
        <v/>
      </c>
      <c r="R910" s="583" t="str">
        <f>IFERROR(VLOOKUP(D910,'Species List'!$I$10:$J$11,2,FALSE)*J910,"")</f>
        <v/>
      </c>
      <c r="S910" s="584" t="str">
        <f>IFERROR(VLOOKUP(D910,'Species List'!$I$16:$J$61,2,FALSE)*J910,"")</f>
        <v/>
      </c>
      <c r="T910" s="584" t="str">
        <f>IFERROR(VLOOKUP(D910,'Species List'!$I$66:$J$66,2,FALSE)*J910,"")</f>
        <v/>
      </c>
      <c r="U910" s="584" t="str">
        <f>IFERROR(VLOOKUP(D910,'Species List'!$I$71:$J$82,2,FALSE)*J910,"")</f>
        <v/>
      </c>
      <c r="V910" s="585">
        <f t="shared" si="41"/>
        <v>0</v>
      </c>
      <c r="W910" s="534"/>
      <c r="X910" s="534"/>
      <c r="Y910" s="534"/>
      <c r="Z910" s="534"/>
      <c r="AA910" s="534"/>
      <c r="AB910" s="534"/>
      <c r="AC910" s="659" t="str">
        <f>IFERROR(INDEX('3 - Land Summary'!$B$21:$B$120,(MATCH(AD910,'3 - Land Summary'!$C$21:$C$120,0))),"")</f>
        <v/>
      </c>
      <c r="AD910" s="629"/>
      <c r="AE910" s="586"/>
      <c r="AF910" s="587"/>
      <c r="AG910" s="586"/>
    </row>
    <row r="911" spans="2:33" ht="30" customHeight="1" x14ac:dyDescent="0.2">
      <c r="B911" s="668" t="str">
        <f>IFERROR(INDEX('3 - Land Summary'!$B$21:$B$120,(MATCH('4 - Species Breakdown'!$V911,'3 - Land Summary'!$C$21:$C$120,0))),"")</f>
        <v/>
      </c>
      <c r="C911" s="632"/>
      <c r="D911" s="579"/>
      <c r="E911" s="676" t="str">
        <f>IF(OR(COUNTIF('Look Up Data'!$D$149:$D$203,D911),COUNTIF('Look Up Data'!$D$149:$D$203,AE911)),"YES","NO")</f>
        <v>NO</v>
      </c>
      <c r="F911" s="580"/>
      <c r="G911" s="581"/>
      <c r="H911" s="669" t="str">
        <f>IFERROR(INDEX('3 - Land Summary'!$G$21:$G$120,(MATCH(C911,'3 - Land Summary'!$C$21:$C$120,0))),"")</f>
        <v/>
      </c>
      <c r="I911" s="669" t="str">
        <f>IFERROR(INDEX('3 - Land Summary'!$I$21:$I$120,(MATCH(C911,'3 - Land Summary'!$C$21:$C$120,0))),"")</f>
        <v/>
      </c>
      <c r="J911" s="669" t="str">
        <f t="shared" si="40"/>
        <v/>
      </c>
      <c r="K911" s="670" t="str">
        <f t="shared" si="42"/>
        <v/>
      </c>
      <c r="L911" s="579"/>
      <c r="M911" s="579"/>
      <c r="N911" s="632"/>
      <c r="O911" s="582" t="str">
        <f>IFERROR(VLOOKUP(D911,'Species List'!$D$10:$E$46,2,FALSE)*J911,"")</f>
        <v/>
      </c>
      <c r="P911" s="583" t="str">
        <f>IFERROR(VLOOKUP(D911,'Species List'!$D$51:$E$89,2,FALSE)*J911,"")</f>
        <v/>
      </c>
      <c r="Q911" s="583" t="str">
        <f>IFERROR(VLOOKUP(D911,'Species List'!$D$95:$E$102,2,FALSE)*J911,"")</f>
        <v/>
      </c>
      <c r="R911" s="583" t="str">
        <f>IFERROR(VLOOKUP(D911,'Species List'!$I$10:$J$11,2,FALSE)*J911,"")</f>
        <v/>
      </c>
      <c r="S911" s="584" t="str">
        <f>IFERROR(VLOOKUP(D911,'Species List'!$I$16:$J$61,2,FALSE)*J911,"")</f>
        <v/>
      </c>
      <c r="T911" s="584" t="str">
        <f>IFERROR(VLOOKUP(D911,'Species List'!$I$66:$J$66,2,FALSE)*J911,"")</f>
        <v/>
      </c>
      <c r="U911" s="584" t="str">
        <f>IFERROR(VLOOKUP(D911,'Species List'!$I$71:$J$82,2,FALSE)*J911,"")</f>
        <v/>
      </c>
      <c r="V911" s="585">
        <f t="shared" si="41"/>
        <v>0</v>
      </c>
      <c r="W911" s="534"/>
      <c r="X911" s="534"/>
      <c r="Y911" s="534"/>
      <c r="Z911" s="534"/>
      <c r="AA911" s="534"/>
      <c r="AB911" s="534"/>
      <c r="AC911" s="659" t="str">
        <f>IFERROR(INDEX('3 - Land Summary'!$B$21:$B$120,(MATCH(AD911,'3 - Land Summary'!$C$21:$C$120,0))),"")</f>
        <v/>
      </c>
      <c r="AD911" s="629"/>
      <c r="AE911" s="586"/>
      <c r="AF911" s="587"/>
      <c r="AG911" s="586"/>
    </row>
    <row r="912" spans="2:33" ht="30" customHeight="1" x14ac:dyDescent="0.2">
      <c r="B912" s="668" t="str">
        <f>IFERROR(INDEX('3 - Land Summary'!$B$21:$B$120,(MATCH('4 - Species Breakdown'!$V912,'3 - Land Summary'!$C$21:$C$120,0))),"")</f>
        <v/>
      </c>
      <c r="C912" s="632"/>
      <c r="D912" s="579"/>
      <c r="E912" s="676" t="str">
        <f>IF(OR(COUNTIF('Look Up Data'!$D$149:$D$203,D912),COUNTIF('Look Up Data'!$D$149:$D$203,AE912)),"YES","NO")</f>
        <v>NO</v>
      </c>
      <c r="F912" s="580"/>
      <c r="G912" s="581"/>
      <c r="H912" s="669" t="str">
        <f>IFERROR(INDEX('3 - Land Summary'!$G$21:$G$120,(MATCH(C912,'3 - Land Summary'!$C$21:$C$120,0))),"")</f>
        <v/>
      </c>
      <c r="I912" s="669" t="str">
        <f>IFERROR(INDEX('3 - Land Summary'!$I$21:$I$120,(MATCH(C912,'3 - Land Summary'!$C$21:$C$120,0))),"")</f>
        <v/>
      </c>
      <c r="J912" s="669" t="str">
        <f t="shared" si="40"/>
        <v/>
      </c>
      <c r="K912" s="670" t="str">
        <f t="shared" si="42"/>
        <v/>
      </c>
      <c r="L912" s="579"/>
      <c r="M912" s="579"/>
      <c r="N912" s="632"/>
      <c r="O912" s="582" t="str">
        <f>IFERROR(VLOOKUP(D912,'Species List'!$D$10:$E$46,2,FALSE)*J912,"")</f>
        <v/>
      </c>
      <c r="P912" s="583" t="str">
        <f>IFERROR(VLOOKUP(D912,'Species List'!$D$51:$E$89,2,FALSE)*J912,"")</f>
        <v/>
      </c>
      <c r="Q912" s="583" t="str">
        <f>IFERROR(VLOOKUP(D912,'Species List'!$D$95:$E$102,2,FALSE)*J912,"")</f>
        <v/>
      </c>
      <c r="R912" s="583" t="str">
        <f>IFERROR(VLOOKUP(D912,'Species List'!$I$10:$J$11,2,FALSE)*J912,"")</f>
        <v/>
      </c>
      <c r="S912" s="584" t="str">
        <f>IFERROR(VLOOKUP(D912,'Species List'!$I$16:$J$61,2,FALSE)*J912,"")</f>
        <v/>
      </c>
      <c r="T912" s="584" t="str">
        <f>IFERROR(VLOOKUP(D912,'Species List'!$I$66:$J$66,2,FALSE)*J912,"")</f>
        <v/>
      </c>
      <c r="U912" s="584" t="str">
        <f>IFERROR(VLOOKUP(D912,'Species List'!$I$71:$J$82,2,FALSE)*J912,"")</f>
        <v/>
      </c>
      <c r="V912" s="585">
        <f t="shared" si="41"/>
        <v>0</v>
      </c>
      <c r="W912" s="534"/>
      <c r="X912" s="534"/>
      <c r="Y912" s="534"/>
      <c r="Z912" s="534"/>
      <c r="AA912" s="534"/>
      <c r="AB912" s="534"/>
      <c r="AC912" s="659" t="str">
        <f>IFERROR(INDEX('3 - Land Summary'!$B$21:$B$120,(MATCH(AD912,'3 - Land Summary'!$C$21:$C$120,0))),"")</f>
        <v/>
      </c>
      <c r="AD912" s="629"/>
      <c r="AE912" s="586"/>
      <c r="AF912" s="587"/>
      <c r="AG912" s="586"/>
    </row>
    <row r="913" spans="2:33" ht="30" customHeight="1" x14ac:dyDescent="0.2">
      <c r="B913" s="668" t="str">
        <f>IFERROR(INDEX('3 - Land Summary'!$B$21:$B$120,(MATCH('4 - Species Breakdown'!$V913,'3 - Land Summary'!$C$21:$C$120,0))),"")</f>
        <v/>
      </c>
      <c r="C913" s="632"/>
      <c r="D913" s="579"/>
      <c r="E913" s="676" t="str">
        <f>IF(OR(COUNTIF('Look Up Data'!$D$149:$D$203,D913),COUNTIF('Look Up Data'!$D$149:$D$203,AE913)),"YES","NO")</f>
        <v>NO</v>
      </c>
      <c r="F913" s="580"/>
      <c r="G913" s="581"/>
      <c r="H913" s="669" t="str">
        <f>IFERROR(INDEX('3 - Land Summary'!$G$21:$G$120,(MATCH(C913,'3 - Land Summary'!$C$21:$C$120,0))),"")</f>
        <v/>
      </c>
      <c r="I913" s="669" t="str">
        <f>IFERROR(INDEX('3 - Land Summary'!$I$21:$I$120,(MATCH(C913,'3 - Land Summary'!$C$21:$C$120,0))),"")</f>
        <v/>
      </c>
      <c r="J913" s="669" t="str">
        <f t="shared" si="40"/>
        <v/>
      </c>
      <c r="K913" s="670" t="str">
        <f t="shared" si="42"/>
        <v/>
      </c>
      <c r="L913" s="579"/>
      <c r="M913" s="579"/>
      <c r="N913" s="632"/>
      <c r="O913" s="582" t="str">
        <f>IFERROR(VLOOKUP(D913,'Species List'!$D$10:$E$46,2,FALSE)*J913,"")</f>
        <v/>
      </c>
      <c r="P913" s="583" t="str">
        <f>IFERROR(VLOOKUP(D913,'Species List'!$D$51:$E$89,2,FALSE)*J913,"")</f>
        <v/>
      </c>
      <c r="Q913" s="583" t="str">
        <f>IFERROR(VLOOKUP(D913,'Species List'!$D$95:$E$102,2,FALSE)*J913,"")</f>
        <v/>
      </c>
      <c r="R913" s="583" t="str">
        <f>IFERROR(VLOOKUP(D913,'Species List'!$I$10:$J$11,2,FALSE)*J913,"")</f>
        <v/>
      </c>
      <c r="S913" s="584" t="str">
        <f>IFERROR(VLOOKUP(D913,'Species List'!$I$16:$J$61,2,FALSE)*J913,"")</f>
        <v/>
      </c>
      <c r="T913" s="584" t="str">
        <f>IFERROR(VLOOKUP(D913,'Species List'!$I$66:$J$66,2,FALSE)*J913,"")</f>
        <v/>
      </c>
      <c r="U913" s="584" t="str">
        <f>IFERROR(VLOOKUP(D913,'Species List'!$I$71:$J$82,2,FALSE)*J913,"")</f>
        <v/>
      </c>
      <c r="V913" s="585">
        <f t="shared" si="41"/>
        <v>0</v>
      </c>
      <c r="W913" s="534"/>
      <c r="X913" s="534"/>
      <c r="Y913" s="534"/>
      <c r="Z913" s="534"/>
      <c r="AA913" s="534"/>
      <c r="AB913" s="534"/>
      <c r="AC913" s="659" t="str">
        <f>IFERROR(INDEX('3 - Land Summary'!$B$21:$B$120,(MATCH(AD913,'3 - Land Summary'!$C$21:$C$120,0))),"")</f>
        <v/>
      </c>
      <c r="AD913" s="629"/>
      <c r="AE913" s="586"/>
      <c r="AF913" s="587"/>
      <c r="AG913" s="586"/>
    </row>
    <row r="914" spans="2:33" ht="30" customHeight="1" x14ac:dyDescent="0.2">
      <c r="B914" s="668" t="str">
        <f>IFERROR(INDEX('3 - Land Summary'!$B$21:$B$120,(MATCH('4 - Species Breakdown'!$V914,'3 - Land Summary'!$C$21:$C$120,0))),"")</f>
        <v/>
      </c>
      <c r="C914" s="632"/>
      <c r="D914" s="579"/>
      <c r="E914" s="676" t="str">
        <f>IF(OR(COUNTIF('Look Up Data'!$D$149:$D$203,D914),COUNTIF('Look Up Data'!$D$149:$D$203,AE914)),"YES","NO")</f>
        <v>NO</v>
      </c>
      <c r="F914" s="580"/>
      <c r="G914" s="581"/>
      <c r="H914" s="669" t="str">
        <f>IFERROR(INDEX('3 - Land Summary'!$G$21:$G$120,(MATCH(C914,'3 - Land Summary'!$C$21:$C$120,0))),"")</f>
        <v/>
      </c>
      <c r="I914" s="669" t="str">
        <f>IFERROR(INDEX('3 - Land Summary'!$I$21:$I$120,(MATCH(C914,'3 - Land Summary'!$C$21:$C$120,0))),"")</f>
        <v/>
      </c>
      <c r="J914" s="669" t="str">
        <f t="shared" si="40"/>
        <v/>
      </c>
      <c r="K914" s="670" t="str">
        <f t="shared" si="42"/>
        <v/>
      </c>
      <c r="L914" s="579"/>
      <c r="M914" s="579"/>
      <c r="N914" s="632"/>
      <c r="O914" s="582" t="str">
        <f>IFERROR(VLOOKUP(D914,'Species List'!$D$10:$E$46,2,FALSE)*J914,"")</f>
        <v/>
      </c>
      <c r="P914" s="583" t="str">
        <f>IFERROR(VLOOKUP(D914,'Species List'!$D$51:$E$89,2,FALSE)*J914,"")</f>
        <v/>
      </c>
      <c r="Q914" s="583" t="str">
        <f>IFERROR(VLOOKUP(D914,'Species List'!$D$95:$E$102,2,FALSE)*J914,"")</f>
        <v/>
      </c>
      <c r="R914" s="583" t="str">
        <f>IFERROR(VLOOKUP(D914,'Species List'!$I$10:$J$11,2,FALSE)*J914,"")</f>
        <v/>
      </c>
      <c r="S914" s="584" t="str">
        <f>IFERROR(VLOOKUP(D914,'Species List'!$I$16:$J$61,2,FALSE)*J914,"")</f>
        <v/>
      </c>
      <c r="T914" s="584" t="str">
        <f>IFERROR(VLOOKUP(D914,'Species List'!$I$66:$J$66,2,FALSE)*J914,"")</f>
        <v/>
      </c>
      <c r="U914" s="584" t="str">
        <f>IFERROR(VLOOKUP(D914,'Species List'!$I$71:$J$82,2,FALSE)*J914,"")</f>
        <v/>
      </c>
      <c r="V914" s="585">
        <f t="shared" si="41"/>
        <v>0</v>
      </c>
      <c r="W914" s="534"/>
      <c r="X914" s="534"/>
      <c r="Y914" s="534"/>
      <c r="Z914" s="534"/>
      <c r="AA914" s="534"/>
      <c r="AB914" s="534"/>
      <c r="AC914" s="659" t="str">
        <f>IFERROR(INDEX('3 - Land Summary'!$B$21:$B$120,(MATCH(AD914,'3 - Land Summary'!$C$21:$C$120,0))),"")</f>
        <v/>
      </c>
      <c r="AD914" s="629"/>
      <c r="AE914" s="586"/>
      <c r="AF914" s="587"/>
      <c r="AG914" s="586"/>
    </row>
    <row r="915" spans="2:33" ht="30" customHeight="1" x14ac:dyDescent="0.2">
      <c r="B915" s="668" t="str">
        <f>IFERROR(INDEX('3 - Land Summary'!$B$21:$B$120,(MATCH('4 - Species Breakdown'!$V915,'3 - Land Summary'!$C$21:$C$120,0))),"")</f>
        <v/>
      </c>
      <c r="C915" s="632"/>
      <c r="D915" s="579"/>
      <c r="E915" s="676" t="str">
        <f>IF(OR(COUNTIF('Look Up Data'!$D$149:$D$203,D915),COUNTIF('Look Up Data'!$D$149:$D$203,AE915)),"YES","NO")</f>
        <v>NO</v>
      </c>
      <c r="F915" s="580"/>
      <c r="G915" s="581"/>
      <c r="H915" s="669" t="str">
        <f>IFERROR(INDEX('3 - Land Summary'!$G$21:$G$120,(MATCH(C915,'3 - Land Summary'!$C$21:$C$120,0))),"")</f>
        <v/>
      </c>
      <c r="I915" s="669" t="str">
        <f>IFERROR(INDEX('3 - Land Summary'!$I$21:$I$120,(MATCH(C915,'3 - Land Summary'!$C$21:$C$120,0))),"")</f>
        <v/>
      </c>
      <c r="J915" s="669" t="str">
        <f t="shared" si="40"/>
        <v/>
      </c>
      <c r="K915" s="670" t="str">
        <f t="shared" si="42"/>
        <v/>
      </c>
      <c r="L915" s="579"/>
      <c r="M915" s="579"/>
      <c r="N915" s="632"/>
      <c r="O915" s="582" t="str">
        <f>IFERROR(VLOOKUP(D915,'Species List'!$D$10:$E$46,2,FALSE)*J915,"")</f>
        <v/>
      </c>
      <c r="P915" s="583" t="str">
        <f>IFERROR(VLOOKUP(D915,'Species List'!$D$51:$E$89,2,FALSE)*J915,"")</f>
        <v/>
      </c>
      <c r="Q915" s="583" t="str">
        <f>IFERROR(VLOOKUP(D915,'Species List'!$D$95:$E$102,2,FALSE)*J915,"")</f>
        <v/>
      </c>
      <c r="R915" s="583" t="str">
        <f>IFERROR(VLOOKUP(D915,'Species List'!$I$10:$J$11,2,FALSE)*J915,"")</f>
        <v/>
      </c>
      <c r="S915" s="584" t="str">
        <f>IFERROR(VLOOKUP(D915,'Species List'!$I$16:$J$61,2,FALSE)*J915,"")</f>
        <v/>
      </c>
      <c r="T915" s="584" t="str">
        <f>IFERROR(VLOOKUP(D915,'Species List'!$I$66:$J$66,2,FALSE)*J915,"")</f>
        <v/>
      </c>
      <c r="U915" s="584" t="str">
        <f>IFERROR(VLOOKUP(D915,'Species List'!$I$71:$J$82,2,FALSE)*J915,"")</f>
        <v/>
      </c>
      <c r="V915" s="585">
        <f t="shared" si="41"/>
        <v>0</v>
      </c>
      <c r="W915" s="534"/>
      <c r="X915" s="534"/>
      <c r="Y915" s="534"/>
      <c r="Z915" s="534"/>
      <c r="AA915" s="534"/>
      <c r="AB915" s="534"/>
      <c r="AC915" s="659" t="str">
        <f>IFERROR(INDEX('3 - Land Summary'!$B$21:$B$120,(MATCH(AD915,'3 - Land Summary'!$C$21:$C$120,0))),"")</f>
        <v/>
      </c>
      <c r="AD915" s="629"/>
      <c r="AE915" s="586"/>
      <c r="AF915" s="587"/>
      <c r="AG915" s="586"/>
    </row>
    <row r="916" spans="2:33" ht="30" customHeight="1" x14ac:dyDescent="0.2">
      <c r="B916" s="668" t="str">
        <f>IFERROR(INDEX('3 - Land Summary'!$B$21:$B$120,(MATCH('4 - Species Breakdown'!$V916,'3 - Land Summary'!$C$21:$C$120,0))),"")</f>
        <v/>
      </c>
      <c r="C916" s="632"/>
      <c r="D916" s="579"/>
      <c r="E916" s="676" t="str">
        <f>IF(OR(COUNTIF('Look Up Data'!$D$149:$D$203,D916),COUNTIF('Look Up Data'!$D$149:$D$203,AE916)),"YES","NO")</f>
        <v>NO</v>
      </c>
      <c r="F916" s="580"/>
      <c r="G916" s="581"/>
      <c r="H916" s="669" t="str">
        <f>IFERROR(INDEX('3 - Land Summary'!$G$21:$G$120,(MATCH(C916,'3 - Land Summary'!$C$21:$C$120,0))),"")</f>
        <v/>
      </c>
      <c r="I916" s="669" t="str">
        <f>IFERROR(INDEX('3 - Land Summary'!$I$21:$I$120,(MATCH(C916,'3 - Land Summary'!$C$21:$C$120,0))),"")</f>
        <v/>
      </c>
      <c r="J916" s="669" t="str">
        <f t="shared" si="40"/>
        <v/>
      </c>
      <c r="K916" s="670" t="str">
        <f t="shared" si="42"/>
        <v/>
      </c>
      <c r="L916" s="579"/>
      <c r="M916" s="579"/>
      <c r="N916" s="632"/>
      <c r="O916" s="582" t="str">
        <f>IFERROR(VLOOKUP(D916,'Species List'!$D$10:$E$46,2,FALSE)*J916,"")</f>
        <v/>
      </c>
      <c r="P916" s="583" t="str">
        <f>IFERROR(VLOOKUP(D916,'Species List'!$D$51:$E$89,2,FALSE)*J916,"")</f>
        <v/>
      </c>
      <c r="Q916" s="583" t="str">
        <f>IFERROR(VLOOKUP(D916,'Species List'!$D$95:$E$102,2,FALSE)*J916,"")</f>
        <v/>
      </c>
      <c r="R916" s="583" t="str">
        <f>IFERROR(VLOOKUP(D916,'Species List'!$I$10:$J$11,2,FALSE)*J916,"")</f>
        <v/>
      </c>
      <c r="S916" s="584" t="str">
        <f>IFERROR(VLOOKUP(D916,'Species List'!$I$16:$J$61,2,FALSE)*J916,"")</f>
        <v/>
      </c>
      <c r="T916" s="584" t="str">
        <f>IFERROR(VLOOKUP(D916,'Species List'!$I$66:$J$66,2,FALSE)*J916,"")</f>
        <v/>
      </c>
      <c r="U916" s="584" t="str">
        <f>IFERROR(VLOOKUP(D916,'Species List'!$I$71:$J$82,2,FALSE)*J916,"")</f>
        <v/>
      </c>
      <c r="V916" s="585">
        <f t="shared" si="41"/>
        <v>0</v>
      </c>
      <c r="W916" s="534"/>
      <c r="X916" s="534"/>
      <c r="Y916" s="534"/>
      <c r="Z916" s="534"/>
      <c r="AA916" s="534"/>
      <c r="AB916" s="534"/>
      <c r="AC916" s="659" t="str">
        <f>IFERROR(INDEX('3 - Land Summary'!$B$21:$B$120,(MATCH(AD916,'3 - Land Summary'!$C$21:$C$120,0))),"")</f>
        <v/>
      </c>
      <c r="AD916" s="629"/>
      <c r="AE916" s="586"/>
      <c r="AF916" s="587"/>
      <c r="AG916" s="586"/>
    </row>
    <row r="917" spans="2:33" ht="30" customHeight="1" x14ac:dyDescent="0.2">
      <c r="B917" s="668" t="str">
        <f>IFERROR(INDEX('3 - Land Summary'!$B$21:$B$120,(MATCH('4 - Species Breakdown'!$V917,'3 - Land Summary'!$C$21:$C$120,0))),"")</f>
        <v/>
      </c>
      <c r="C917" s="632"/>
      <c r="D917" s="579"/>
      <c r="E917" s="676" t="str">
        <f>IF(OR(COUNTIF('Look Up Data'!$D$149:$D$203,D917),COUNTIF('Look Up Data'!$D$149:$D$203,AE917)),"YES","NO")</f>
        <v>NO</v>
      </c>
      <c r="F917" s="580"/>
      <c r="G917" s="581"/>
      <c r="H917" s="669" t="str">
        <f>IFERROR(INDEX('3 - Land Summary'!$G$21:$G$120,(MATCH(C917,'3 - Land Summary'!$C$21:$C$120,0))),"")</f>
        <v/>
      </c>
      <c r="I917" s="669" t="str">
        <f>IFERROR(INDEX('3 - Land Summary'!$I$21:$I$120,(MATCH(C917,'3 - Land Summary'!$C$21:$C$120,0))),"")</f>
        <v/>
      </c>
      <c r="J917" s="669" t="str">
        <f t="shared" si="40"/>
        <v/>
      </c>
      <c r="K917" s="670" t="str">
        <f t="shared" si="42"/>
        <v/>
      </c>
      <c r="L917" s="579"/>
      <c r="M917" s="579"/>
      <c r="N917" s="632"/>
      <c r="O917" s="582" t="str">
        <f>IFERROR(VLOOKUP(D917,'Species List'!$D$10:$E$46,2,FALSE)*J917,"")</f>
        <v/>
      </c>
      <c r="P917" s="583" t="str">
        <f>IFERROR(VLOOKUP(D917,'Species List'!$D$51:$E$89,2,FALSE)*J917,"")</f>
        <v/>
      </c>
      <c r="Q917" s="583" t="str">
        <f>IFERROR(VLOOKUP(D917,'Species List'!$D$95:$E$102,2,FALSE)*J917,"")</f>
        <v/>
      </c>
      <c r="R917" s="583" t="str">
        <f>IFERROR(VLOOKUP(D917,'Species List'!$I$10:$J$11,2,FALSE)*J917,"")</f>
        <v/>
      </c>
      <c r="S917" s="584" t="str">
        <f>IFERROR(VLOOKUP(D917,'Species List'!$I$16:$J$61,2,FALSE)*J917,"")</f>
        <v/>
      </c>
      <c r="T917" s="584" t="str">
        <f>IFERROR(VLOOKUP(D917,'Species List'!$I$66:$J$66,2,FALSE)*J917,"")</f>
        <v/>
      </c>
      <c r="U917" s="584" t="str">
        <f>IFERROR(VLOOKUP(D917,'Species List'!$I$71:$J$82,2,FALSE)*J917,"")</f>
        <v/>
      </c>
      <c r="V917" s="585">
        <f t="shared" si="41"/>
        <v>0</v>
      </c>
      <c r="W917" s="534"/>
      <c r="X917" s="534"/>
      <c r="Y917" s="534"/>
      <c r="Z917" s="534"/>
      <c r="AA917" s="534"/>
      <c r="AB917" s="534"/>
      <c r="AC917" s="659" t="str">
        <f>IFERROR(INDEX('3 - Land Summary'!$B$21:$B$120,(MATCH(AD917,'3 - Land Summary'!$C$21:$C$120,0))),"")</f>
        <v/>
      </c>
      <c r="AD917" s="629"/>
      <c r="AE917" s="586"/>
      <c r="AF917" s="587"/>
      <c r="AG917" s="586"/>
    </row>
    <row r="918" spans="2:33" ht="30" customHeight="1" x14ac:dyDescent="0.2">
      <c r="B918" s="668" t="str">
        <f>IFERROR(INDEX('3 - Land Summary'!$B$21:$B$120,(MATCH('4 - Species Breakdown'!$V918,'3 - Land Summary'!$C$21:$C$120,0))),"")</f>
        <v/>
      </c>
      <c r="C918" s="632"/>
      <c r="D918" s="579"/>
      <c r="E918" s="676" t="str">
        <f>IF(OR(COUNTIF('Look Up Data'!$D$149:$D$203,D918),COUNTIF('Look Up Data'!$D$149:$D$203,AE918)),"YES","NO")</f>
        <v>NO</v>
      </c>
      <c r="F918" s="580"/>
      <c r="G918" s="581"/>
      <c r="H918" s="669" t="str">
        <f>IFERROR(INDEX('3 - Land Summary'!$G$21:$G$120,(MATCH(C918,'3 - Land Summary'!$C$21:$C$120,0))),"")</f>
        <v/>
      </c>
      <c r="I918" s="669" t="str">
        <f>IFERROR(INDEX('3 - Land Summary'!$I$21:$I$120,(MATCH(C918,'3 - Land Summary'!$C$21:$C$120,0))),"")</f>
        <v/>
      </c>
      <c r="J918" s="669" t="str">
        <f t="shared" si="40"/>
        <v/>
      </c>
      <c r="K918" s="670" t="str">
        <f t="shared" si="42"/>
        <v/>
      </c>
      <c r="L918" s="579"/>
      <c r="M918" s="579"/>
      <c r="N918" s="632"/>
      <c r="O918" s="582" t="str">
        <f>IFERROR(VLOOKUP(D918,'Species List'!$D$10:$E$46,2,FALSE)*J918,"")</f>
        <v/>
      </c>
      <c r="P918" s="583" t="str">
        <f>IFERROR(VLOOKUP(D918,'Species List'!$D$51:$E$89,2,FALSE)*J918,"")</f>
        <v/>
      </c>
      <c r="Q918" s="583" t="str">
        <f>IFERROR(VLOOKUP(D918,'Species List'!$D$95:$E$102,2,FALSE)*J918,"")</f>
        <v/>
      </c>
      <c r="R918" s="583" t="str">
        <f>IFERROR(VLOOKUP(D918,'Species List'!$I$10:$J$11,2,FALSE)*J918,"")</f>
        <v/>
      </c>
      <c r="S918" s="584" t="str">
        <f>IFERROR(VLOOKUP(D918,'Species List'!$I$16:$J$61,2,FALSE)*J918,"")</f>
        <v/>
      </c>
      <c r="T918" s="584" t="str">
        <f>IFERROR(VLOOKUP(D918,'Species List'!$I$66:$J$66,2,FALSE)*J918,"")</f>
        <v/>
      </c>
      <c r="U918" s="584" t="str">
        <f>IFERROR(VLOOKUP(D918,'Species List'!$I$71:$J$82,2,FALSE)*J918,"")</f>
        <v/>
      </c>
      <c r="V918" s="585">
        <f t="shared" si="41"/>
        <v>0</v>
      </c>
      <c r="W918" s="534"/>
      <c r="X918" s="534"/>
      <c r="Y918" s="534"/>
      <c r="Z918" s="534"/>
      <c r="AA918" s="534"/>
      <c r="AB918" s="534"/>
      <c r="AC918" s="659" t="str">
        <f>IFERROR(INDEX('3 - Land Summary'!$B$21:$B$120,(MATCH(AD918,'3 - Land Summary'!$C$21:$C$120,0))),"")</f>
        <v/>
      </c>
      <c r="AD918" s="629"/>
      <c r="AE918" s="586"/>
      <c r="AF918" s="587"/>
      <c r="AG918" s="586"/>
    </row>
    <row r="919" spans="2:33" ht="30" customHeight="1" x14ac:dyDescent="0.2">
      <c r="B919" s="668" t="str">
        <f>IFERROR(INDEX('3 - Land Summary'!$B$21:$B$120,(MATCH('4 - Species Breakdown'!$V919,'3 - Land Summary'!$C$21:$C$120,0))),"")</f>
        <v/>
      </c>
      <c r="C919" s="632"/>
      <c r="D919" s="579"/>
      <c r="E919" s="676" t="str">
        <f>IF(OR(COUNTIF('Look Up Data'!$D$149:$D$203,D919),COUNTIF('Look Up Data'!$D$149:$D$203,AE919)),"YES","NO")</f>
        <v>NO</v>
      </c>
      <c r="F919" s="580"/>
      <c r="G919" s="581"/>
      <c r="H919" s="669" t="str">
        <f>IFERROR(INDEX('3 - Land Summary'!$G$21:$G$120,(MATCH(C919,'3 - Land Summary'!$C$21:$C$120,0))),"")</f>
        <v/>
      </c>
      <c r="I919" s="669" t="str">
        <f>IFERROR(INDEX('3 - Land Summary'!$I$21:$I$120,(MATCH(C919,'3 - Land Summary'!$C$21:$C$120,0))),"")</f>
        <v/>
      </c>
      <c r="J919" s="669" t="str">
        <f t="shared" si="40"/>
        <v/>
      </c>
      <c r="K919" s="670" t="str">
        <f t="shared" si="42"/>
        <v/>
      </c>
      <c r="L919" s="579"/>
      <c r="M919" s="579"/>
      <c r="N919" s="632"/>
      <c r="O919" s="582" t="str">
        <f>IFERROR(VLOOKUP(D919,'Species List'!$D$10:$E$46,2,FALSE)*J919,"")</f>
        <v/>
      </c>
      <c r="P919" s="583" t="str">
        <f>IFERROR(VLOOKUP(D919,'Species List'!$D$51:$E$89,2,FALSE)*J919,"")</f>
        <v/>
      </c>
      <c r="Q919" s="583" t="str">
        <f>IFERROR(VLOOKUP(D919,'Species List'!$D$95:$E$102,2,FALSE)*J919,"")</f>
        <v/>
      </c>
      <c r="R919" s="583" t="str">
        <f>IFERROR(VLOOKUP(D919,'Species List'!$I$10:$J$11,2,FALSE)*J919,"")</f>
        <v/>
      </c>
      <c r="S919" s="584" t="str">
        <f>IFERROR(VLOOKUP(D919,'Species List'!$I$16:$J$61,2,FALSE)*J919,"")</f>
        <v/>
      </c>
      <c r="T919" s="584" t="str">
        <f>IFERROR(VLOOKUP(D919,'Species List'!$I$66:$J$66,2,FALSE)*J919,"")</f>
        <v/>
      </c>
      <c r="U919" s="584" t="str">
        <f>IFERROR(VLOOKUP(D919,'Species List'!$I$71:$J$82,2,FALSE)*J919,"")</f>
        <v/>
      </c>
      <c r="V919" s="585">
        <f t="shared" si="41"/>
        <v>0</v>
      </c>
      <c r="W919" s="534"/>
      <c r="X919" s="534"/>
      <c r="Y919" s="534"/>
      <c r="Z919" s="534"/>
      <c r="AA919" s="534"/>
      <c r="AB919" s="534"/>
      <c r="AC919" s="659" t="str">
        <f>IFERROR(INDEX('3 - Land Summary'!$B$21:$B$120,(MATCH(AD919,'3 - Land Summary'!$C$21:$C$120,0))),"")</f>
        <v/>
      </c>
      <c r="AD919" s="629"/>
      <c r="AE919" s="586"/>
      <c r="AF919" s="587"/>
      <c r="AG919" s="586"/>
    </row>
    <row r="920" spans="2:33" ht="30" customHeight="1" x14ac:dyDescent="0.2">
      <c r="B920" s="668" t="str">
        <f>IFERROR(INDEX('3 - Land Summary'!$B$21:$B$120,(MATCH('4 - Species Breakdown'!$V920,'3 - Land Summary'!$C$21:$C$120,0))),"")</f>
        <v/>
      </c>
      <c r="C920" s="632"/>
      <c r="D920" s="579"/>
      <c r="E920" s="676" t="str">
        <f>IF(OR(COUNTIF('Look Up Data'!$D$149:$D$203,D920),COUNTIF('Look Up Data'!$D$149:$D$203,AE920)),"YES","NO")</f>
        <v>NO</v>
      </c>
      <c r="F920" s="580"/>
      <c r="G920" s="581"/>
      <c r="H920" s="669" t="str">
        <f>IFERROR(INDEX('3 - Land Summary'!$G$21:$G$120,(MATCH(C920,'3 - Land Summary'!$C$21:$C$120,0))),"")</f>
        <v/>
      </c>
      <c r="I920" s="669" t="str">
        <f>IFERROR(INDEX('3 - Land Summary'!$I$21:$I$120,(MATCH(C920,'3 - Land Summary'!$C$21:$C$120,0))),"")</f>
        <v/>
      </c>
      <c r="J920" s="669" t="str">
        <f t="shared" si="40"/>
        <v/>
      </c>
      <c r="K920" s="670" t="str">
        <f t="shared" si="42"/>
        <v/>
      </c>
      <c r="L920" s="579"/>
      <c r="M920" s="579"/>
      <c r="N920" s="632"/>
      <c r="O920" s="582" t="str">
        <f>IFERROR(VLOOKUP(D920,'Species List'!$D$10:$E$46,2,FALSE)*J920,"")</f>
        <v/>
      </c>
      <c r="P920" s="583" t="str">
        <f>IFERROR(VLOOKUP(D920,'Species List'!$D$51:$E$89,2,FALSE)*J920,"")</f>
        <v/>
      </c>
      <c r="Q920" s="583" t="str">
        <f>IFERROR(VLOOKUP(D920,'Species List'!$D$95:$E$102,2,FALSE)*J920,"")</f>
        <v/>
      </c>
      <c r="R920" s="583" t="str">
        <f>IFERROR(VLOOKUP(D920,'Species List'!$I$10:$J$11,2,FALSE)*J920,"")</f>
        <v/>
      </c>
      <c r="S920" s="584" t="str">
        <f>IFERROR(VLOOKUP(D920,'Species List'!$I$16:$J$61,2,FALSE)*J920,"")</f>
        <v/>
      </c>
      <c r="T920" s="584" t="str">
        <f>IFERROR(VLOOKUP(D920,'Species List'!$I$66:$J$66,2,FALSE)*J920,"")</f>
        <v/>
      </c>
      <c r="U920" s="584" t="str">
        <f>IFERROR(VLOOKUP(D920,'Species List'!$I$71:$J$82,2,FALSE)*J920,"")</f>
        <v/>
      </c>
      <c r="V920" s="585">
        <f t="shared" si="41"/>
        <v>0</v>
      </c>
      <c r="W920" s="534"/>
      <c r="X920" s="534"/>
      <c r="Y920" s="534"/>
      <c r="Z920" s="534"/>
      <c r="AA920" s="534"/>
      <c r="AB920" s="534"/>
      <c r="AC920" s="659" t="str">
        <f>IFERROR(INDEX('3 - Land Summary'!$B$21:$B$120,(MATCH(AD920,'3 - Land Summary'!$C$21:$C$120,0))),"")</f>
        <v/>
      </c>
      <c r="AD920" s="629"/>
      <c r="AE920" s="586"/>
      <c r="AF920" s="587"/>
      <c r="AG920" s="586"/>
    </row>
    <row r="921" spans="2:33" ht="30" customHeight="1" x14ac:dyDescent="0.2">
      <c r="B921" s="668" t="str">
        <f>IFERROR(INDEX('3 - Land Summary'!$B$21:$B$120,(MATCH('4 - Species Breakdown'!$V921,'3 - Land Summary'!$C$21:$C$120,0))),"")</f>
        <v/>
      </c>
      <c r="C921" s="632"/>
      <c r="D921" s="579"/>
      <c r="E921" s="676" t="str">
        <f>IF(OR(COUNTIF('Look Up Data'!$D$149:$D$203,D921),COUNTIF('Look Up Data'!$D$149:$D$203,AE921)),"YES","NO")</f>
        <v>NO</v>
      </c>
      <c r="F921" s="580"/>
      <c r="G921" s="581"/>
      <c r="H921" s="669" t="str">
        <f>IFERROR(INDEX('3 - Land Summary'!$G$21:$G$120,(MATCH(C921,'3 - Land Summary'!$C$21:$C$120,0))),"")</f>
        <v/>
      </c>
      <c r="I921" s="669" t="str">
        <f>IFERROR(INDEX('3 - Land Summary'!$I$21:$I$120,(MATCH(C921,'3 - Land Summary'!$C$21:$C$120,0))),"")</f>
        <v/>
      </c>
      <c r="J921" s="669" t="str">
        <f t="shared" si="40"/>
        <v/>
      </c>
      <c r="K921" s="670" t="str">
        <f t="shared" si="42"/>
        <v/>
      </c>
      <c r="L921" s="579"/>
      <c r="M921" s="579"/>
      <c r="N921" s="632"/>
      <c r="O921" s="582" t="str">
        <f>IFERROR(VLOOKUP(D921,'Species List'!$D$10:$E$46,2,FALSE)*J921,"")</f>
        <v/>
      </c>
      <c r="P921" s="583" t="str">
        <f>IFERROR(VLOOKUP(D921,'Species List'!$D$51:$E$89,2,FALSE)*J921,"")</f>
        <v/>
      </c>
      <c r="Q921" s="583" t="str">
        <f>IFERROR(VLOOKUP(D921,'Species List'!$D$95:$E$102,2,FALSE)*J921,"")</f>
        <v/>
      </c>
      <c r="R921" s="583" t="str">
        <f>IFERROR(VLOOKUP(D921,'Species List'!$I$10:$J$11,2,FALSE)*J921,"")</f>
        <v/>
      </c>
      <c r="S921" s="584" t="str">
        <f>IFERROR(VLOOKUP(D921,'Species List'!$I$16:$J$61,2,FALSE)*J921,"")</f>
        <v/>
      </c>
      <c r="T921" s="584" t="str">
        <f>IFERROR(VLOOKUP(D921,'Species List'!$I$66:$J$66,2,FALSE)*J921,"")</f>
        <v/>
      </c>
      <c r="U921" s="584" t="str">
        <f>IFERROR(VLOOKUP(D921,'Species List'!$I$71:$J$82,2,FALSE)*J921,"")</f>
        <v/>
      </c>
      <c r="V921" s="585">
        <f t="shared" si="41"/>
        <v>0</v>
      </c>
      <c r="W921" s="534"/>
      <c r="X921" s="534"/>
      <c r="Y921" s="534"/>
      <c r="Z921" s="534"/>
      <c r="AA921" s="534"/>
      <c r="AB921" s="534"/>
      <c r="AC921" s="659" t="str">
        <f>IFERROR(INDEX('3 - Land Summary'!$B$21:$B$120,(MATCH(AD921,'3 - Land Summary'!$C$21:$C$120,0))),"")</f>
        <v/>
      </c>
      <c r="AD921" s="629"/>
      <c r="AE921" s="586"/>
      <c r="AF921" s="587"/>
      <c r="AG921" s="586"/>
    </row>
    <row r="922" spans="2:33" ht="30" customHeight="1" x14ac:dyDescent="0.2">
      <c r="B922" s="668" t="str">
        <f>IFERROR(INDEX('3 - Land Summary'!$B$21:$B$120,(MATCH('4 - Species Breakdown'!$V922,'3 - Land Summary'!$C$21:$C$120,0))),"")</f>
        <v/>
      </c>
      <c r="C922" s="632"/>
      <c r="D922" s="579"/>
      <c r="E922" s="676" t="str">
        <f>IF(OR(COUNTIF('Look Up Data'!$D$149:$D$203,D922),COUNTIF('Look Up Data'!$D$149:$D$203,AE922)),"YES","NO")</f>
        <v>NO</v>
      </c>
      <c r="F922" s="580"/>
      <c r="G922" s="581"/>
      <c r="H922" s="669" t="str">
        <f>IFERROR(INDEX('3 - Land Summary'!$G$21:$G$120,(MATCH(C922,'3 - Land Summary'!$C$21:$C$120,0))),"")</f>
        <v/>
      </c>
      <c r="I922" s="669" t="str">
        <f>IFERROR(INDEX('3 - Land Summary'!$I$21:$I$120,(MATCH(C922,'3 - Land Summary'!$C$21:$C$120,0))),"")</f>
        <v/>
      </c>
      <c r="J922" s="669" t="str">
        <f t="shared" si="40"/>
        <v/>
      </c>
      <c r="K922" s="670" t="str">
        <f t="shared" si="42"/>
        <v/>
      </c>
      <c r="L922" s="579"/>
      <c r="M922" s="579"/>
      <c r="N922" s="632"/>
      <c r="O922" s="582" t="str">
        <f>IFERROR(VLOOKUP(D922,'Species List'!$D$10:$E$46,2,FALSE)*J922,"")</f>
        <v/>
      </c>
      <c r="P922" s="583" t="str">
        <f>IFERROR(VLOOKUP(D922,'Species List'!$D$51:$E$89,2,FALSE)*J922,"")</f>
        <v/>
      </c>
      <c r="Q922" s="583" t="str">
        <f>IFERROR(VLOOKUP(D922,'Species List'!$D$95:$E$102,2,FALSE)*J922,"")</f>
        <v/>
      </c>
      <c r="R922" s="583" t="str">
        <f>IFERROR(VLOOKUP(D922,'Species List'!$I$10:$J$11,2,FALSE)*J922,"")</f>
        <v/>
      </c>
      <c r="S922" s="584" t="str">
        <f>IFERROR(VLOOKUP(D922,'Species List'!$I$16:$J$61,2,FALSE)*J922,"")</f>
        <v/>
      </c>
      <c r="T922" s="584" t="str">
        <f>IFERROR(VLOOKUP(D922,'Species List'!$I$66:$J$66,2,FALSE)*J922,"")</f>
        <v/>
      </c>
      <c r="U922" s="584" t="str">
        <f>IFERROR(VLOOKUP(D922,'Species List'!$I$71:$J$82,2,FALSE)*J922,"")</f>
        <v/>
      </c>
      <c r="V922" s="585">
        <f t="shared" si="41"/>
        <v>0</v>
      </c>
      <c r="W922" s="534"/>
      <c r="X922" s="534"/>
      <c r="Y922" s="534"/>
      <c r="Z922" s="534"/>
      <c r="AA922" s="534"/>
      <c r="AB922" s="534"/>
      <c r="AC922" s="659" t="str">
        <f>IFERROR(INDEX('3 - Land Summary'!$B$21:$B$120,(MATCH(AD922,'3 - Land Summary'!$C$21:$C$120,0))),"")</f>
        <v/>
      </c>
      <c r="AD922" s="629"/>
      <c r="AE922" s="586"/>
      <c r="AF922" s="587"/>
      <c r="AG922" s="586"/>
    </row>
    <row r="923" spans="2:33" ht="30" customHeight="1" x14ac:dyDescent="0.2">
      <c r="B923" s="668" t="str">
        <f>IFERROR(INDEX('3 - Land Summary'!$B$21:$B$120,(MATCH('4 - Species Breakdown'!$V923,'3 - Land Summary'!$C$21:$C$120,0))),"")</f>
        <v/>
      </c>
      <c r="C923" s="632"/>
      <c r="D923" s="579"/>
      <c r="E923" s="676" t="str">
        <f>IF(OR(COUNTIF('Look Up Data'!$D$149:$D$203,D923),COUNTIF('Look Up Data'!$D$149:$D$203,AE923)),"YES","NO")</f>
        <v>NO</v>
      </c>
      <c r="F923" s="580"/>
      <c r="G923" s="581"/>
      <c r="H923" s="669" t="str">
        <f>IFERROR(INDEX('3 - Land Summary'!$G$21:$G$120,(MATCH(C923,'3 - Land Summary'!$C$21:$C$120,0))),"")</f>
        <v/>
      </c>
      <c r="I923" s="669" t="str">
        <f>IFERROR(INDEX('3 - Land Summary'!$I$21:$I$120,(MATCH(C923,'3 - Land Summary'!$C$21:$C$120,0))),"")</f>
        <v/>
      </c>
      <c r="J923" s="669" t="str">
        <f t="shared" si="40"/>
        <v/>
      </c>
      <c r="K923" s="670" t="str">
        <f t="shared" si="42"/>
        <v/>
      </c>
      <c r="L923" s="579"/>
      <c r="M923" s="579"/>
      <c r="N923" s="632"/>
      <c r="O923" s="582" t="str">
        <f>IFERROR(VLOOKUP(D923,'Species List'!$D$10:$E$46,2,FALSE)*J923,"")</f>
        <v/>
      </c>
      <c r="P923" s="583" t="str">
        <f>IFERROR(VLOOKUP(D923,'Species List'!$D$51:$E$89,2,FALSE)*J923,"")</f>
        <v/>
      </c>
      <c r="Q923" s="583" t="str">
        <f>IFERROR(VLOOKUP(D923,'Species List'!$D$95:$E$102,2,FALSE)*J923,"")</f>
        <v/>
      </c>
      <c r="R923" s="583" t="str">
        <f>IFERROR(VLOOKUP(D923,'Species List'!$I$10:$J$11,2,FALSE)*J923,"")</f>
        <v/>
      </c>
      <c r="S923" s="584" t="str">
        <f>IFERROR(VLOOKUP(D923,'Species List'!$I$16:$J$61,2,FALSE)*J923,"")</f>
        <v/>
      </c>
      <c r="T923" s="584" t="str">
        <f>IFERROR(VLOOKUP(D923,'Species List'!$I$66:$J$66,2,FALSE)*J923,"")</f>
        <v/>
      </c>
      <c r="U923" s="584" t="str">
        <f>IFERROR(VLOOKUP(D923,'Species List'!$I$71:$J$82,2,FALSE)*J923,"")</f>
        <v/>
      </c>
      <c r="V923" s="585">
        <f t="shared" si="41"/>
        <v>0</v>
      </c>
      <c r="W923" s="534"/>
      <c r="X923" s="534"/>
      <c r="Y923" s="534"/>
      <c r="Z923" s="534"/>
      <c r="AA923" s="534"/>
      <c r="AB923" s="534"/>
      <c r="AC923" s="659" t="str">
        <f>IFERROR(INDEX('3 - Land Summary'!$B$21:$B$120,(MATCH(AD923,'3 - Land Summary'!$C$21:$C$120,0))),"")</f>
        <v/>
      </c>
      <c r="AD923" s="629"/>
      <c r="AE923" s="586"/>
      <c r="AF923" s="587"/>
      <c r="AG923" s="586"/>
    </row>
    <row r="924" spans="2:33" ht="30" customHeight="1" x14ac:dyDescent="0.2">
      <c r="B924" s="668" t="str">
        <f>IFERROR(INDEX('3 - Land Summary'!$B$21:$B$120,(MATCH('4 - Species Breakdown'!$V924,'3 - Land Summary'!$C$21:$C$120,0))),"")</f>
        <v/>
      </c>
      <c r="C924" s="632"/>
      <c r="D924" s="579"/>
      <c r="E924" s="676" t="str">
        <f>IF(OR(COUNTIF('Look Up Data'!$D$149:$D$203,D924),COUNTIF('Look Up Data'!$D$149:$D$203,AE924)),"YES","NO")</f>
        <v>NO</v>
      </c>
      <c r="F924" s="580"/>
      <c r="G924" s="581"/>
      <c r="H924" s="669" t="str">
        <f>IFERROR(INDEX('3 - Land Summary'!$G$21:$G$120,(MATCH(C924,'3 - Land Summary'!$C$21:$C$120,0))),"")</f>
        <v/>
      </c>
      <c r="I924" s="669" t="str">
        <f>IFERROR(INDEX('3 - Land Summary'!$I$21:$I$120,(MATCH(C924,'3 - Land Summary'!$C$21:$C$120,0))),"")</f>
        <v/>
      </c>
      <c r="J924" s="669" t="str">
        <f t="shared" si="40"/>
        <v/>
      </c>
      <c r="K924" s="670" t="str">
        <f t="shared" si="42"/>
        <v/>
      </c>
      <c r="L924" s="579"/>
      <c r="M924" s="579"/>
      <c r="N924" s="632"/>
      <c r="O924" s="582" t="str">
        <f>IFERROR(VLOOKUP(D924,'Species List'!$D$10:$E$46,2,FALSE)*J924,"")</f>
        <v/>
      </c>
      <c r="P924" s="583" t="str">
        <f>IFERROR(VLOOKUP(D924,'Species List'!$D$51:$E$89,2,FALSE)*J924,"")</f>
        <v/>
      </c>
      <c r="Q924" s="583" t="str">
        <f>IFERROR(VLOOKUP(D924,'Species List'!$D$95:$E$102,2,FALSE)*J924,"")</f>
        <v/>
      </c>
      <c r="R924" s="583" t="str">
        <f>IFERROR(VLOOKUP(D924,'Species List'!$I$10:$J$11,2,FALSE)*J924,"")</f>
        <v/>
      </c>
      <c r="S924" s="584" t="str">
        <f>IFERROR(VLOOKUP(D924,'Species List'!$I$16:$J$61,2,FALSE)*J924,"")</f>
        <v/>
      </c>
      <c r="T924" s="584" t="str">
        <f>IFERROR(VLOOKUP(D924,'Species List'!$I$66:$J$66,2,FALSE)*J924,"")</f>
        <v/>
      </c>
      <c r="U924" s="584" t="str">
        <f>IFERROR(VLOOKUP(D924,'Species List'!$I$71:$J$82,2,FALSE)*J924,"")</f>
        <v/>
      </c>
      <c r="V924" s="585">
        <f t="shared" si="41"/>
        <v>0</v>
      </c>
      <c r="W924" s="534"/>
      <c r="X924" s="534"/>
      <c r="Y924" s="534"/>
      <c r="Z924" s="534"/>
      <c r="AA924" s="534"/>
      <c r="AB924" s="534"/>
      <c r="AC924" s="659" t="str">
        <f>IFERROR(INDEX('3 - Land Summary'!$B$21:$B$120,(MATCH(AD924,'3 - Land Summary'!$C$21:$C$120,0))),"")</f>
        <v/>
      </c>
      <c r="AD924" s="629"/>
      <c r="AE924" s="586"/>
      <c r="AF924" s="587"/>
      <c r="AG924" s="586"/>
    </row>
    <row r="925" spans="2:33" ht="30" customHeight="1" x14ac:dyDescent="0.2">
      <c r="B925" s="668" t="str">
        <f>IFERROR(INDEX('3 - Land Summary'!$B$21:$B$120,(MATCH('4 - Species Breakdown'!$V925,'3 - Land Summary'!$C$21:$C$120,0))),"")</f>
        <v/>
      </c>
      <c r="C925" s="632"/>
      <c r="D925" s="579"/>
      <c r="E925" s="676" t="str">
        <f>IF(OR(COUNTIF('Look Up Data'!$D$149:$D$203,D925),COUNTIF('Look Up Data'!$D$149:$D$203,AE925)),"YES","NO")</f>
        <v>NO</v>
      </c>
      <c r="F925" s="580"/>
      <c r="G925" s="581"/>
      <c r="H925" s="669" t="str">
        <f>IFERROR(INDEX('3 - Land Summary'!$G$21:$G$120,(MATCH(C925,'3 - Land Summary'!$C$21:$C$120,0))),"")</f>
        <v/>
      </c>
      <c r="I925" s="669" t="str">
        <f>IFERROR(INDEX('3 - Land Summary'!$I$21:$I$120,(MATCH(C925,'3 - Land Summary'!$C$21:$C$120,0))),"")</f>
        <v/>
      </c>
      <c r="J925" s="669" t="str">
        <f t="shared" si="40"/>
        <v/>
      </c>
      <c r="K925" s="670" t="str">
        <f t="shared" si="42"/>
        <v/>
      </c>
      <c r="L925" s="579"/>
      <c r="M925" s="579"/>
      <c r="N925" s="632"/>
      <c r="O925" s="582" t="str">
        <f>IFERROR(VLOOKUP(D925,'Species List'!$D$10:$E$46,2,FALSE)*J925,"")</f>
        <v/>
      </c>
      <c r="P925" s="583" t="str">
        <f>IFERROR(VLOOKUP(D925,'Species List'!$D$51:$E$89,2,FALSE)*J925,"")</f>
        <v/>
      </c>
      <c r="Q925" s="583" t="str">
        <f>IFERROR(VLOOKUP(D925,'Species List'!$D$95:$E$102,2,FALSE)*J925,"")</f>
        <v/>
      </c>
      <c r="R925" s="583" t="str">
        <f>IFERROR(VLOOKUP(D925,'Species List'!$I$10:$J$11,2,FALSE)*J925,"")</f>
        <v/>
      </c>
      <c r="S925" s="584" t="str">
        <f>IFERROR(VLOOKUP(D925,'Species List'!$I$16:$J$61,2,FALSE)*J925,"")</f>
        <v/>
      </c>
      <c r="T925" s="584" t="str">
        <f>IFERROR(VLOOKUP(D925,'Species List'!$I$66:$J$66,2,FALSE)*J925,"")</f>
        <v/>
      </c>
      <c r="U925" s="584" t="str">
        <f>IFERROR(VLOOKUP(D925,'Species List'!$I$71:$J$82,2,FALSE)*J925,"")</f>
        <v/>
      </c>
      <c r="V925" s="585">
        <f t="shared" si="41"/>
        <v>0</v>
      </c>
      <c r="W925" s="534"/>
      <c r="X925" s="534"/>
      <c r="Y925" s="534"/>
      <c r="Z925" s="534"/>
      <c r="AA925" s="534"/>
      <c r="AB925" s="534"/>
      <c r="AC925" s="659" t="str">
        <f>IFERROR(INDEX('3 - Land Summary'!$B$21:$B$120,(MATCH(AD925,'3 - Land Summary'!$C$21:$C$120,0))),"")</f>
        <v/>
      </c>
      <c r="AD925" s="629"/>
      <c r="AE925" s="586"/>
      <c r="AF925" s="587"/>
      <c r="AG925" s="586"/>
    </row>
    <row r="926" spans="2:33" ht="30" customHeight="1" x14ac:dyDescent="0.2">
      <c r="B926" s="668" t="str">
        <f>IFERROR(INDEX('3 - Land Summary'!$B$21:$B$120,(MATCH('4 - Species Breakdown'!$V926,'3 - Land Summary'!$C$21:$C$120,0))),"")</f>
        <v/>
      </c>
      <c r="C926" s="632"/>
      <c r="D926" s="579"/>
      <c r="E926" s="676" t="str">
        <f>IF(OR(COUNTIF('Look Up Data'!$D$149:$D$203,D926),COUNTIF('Look Up Data'!$D$149:$D$203,AE926)),"YES","NO")</f>
        <v>NO</v>
      </c>
      <c r="F926" s="580"/>
      <c r="G926" s="581"/>
      <c r="H926" s="669" t="str">
        <f>IFERROR(INDEX('3 - Land Summary'!$G$21:$G$120,(MATCH(C926,'3 - Land Summary'!$C$21:$C$120,0))),"")</f>
        <v/>
      </c>
      <c r="I926" s="669" t="str">
        <f>IFERROR(INDEX('3 - Land Summary'!$I$21:$I$120,(MATCH(C926,'3 - Land Summary'!$C$21:$C$120,0))),"")</f>
        <v/>
      </c>
      <c r="J926" s="669" t="str">
        <f t="shared" si="40"/>
        <v/>
      </c>
      <c r="K926" s="670" t="str">
        <f t="shared" si="42"/>
        <v/>
      </c>
      <c r="L926" s="579"/>
      <c r="M926" s="579"/>
      <c r="N926" s="632"/>
      <c r="O926" s="582" t="str">
        <f>IFERROR(VLOOKUP(D926,'Species List'!$D$10:$E$46,2,FALSE)*J926,"")</f>
        <v/>
      </c>
      <c r="P926" s="583" t="str">
        <f>IFERROR(VLOOKUP(D926,'Species List'!$D$51:$E$89,2,FALSE)*J926,"")</f>
        <v/>
      </c>
      <c r="Q926" s="583" t="str">
        <f>IFERROR(VLOOKUP(D926,'Species List'!$D$95:$E$102,2,FALSE)*J926,"")</f>
        <v/>
      </c>
      <c r="R926" s="583" t="str">
        <f>IFERROR(VLOOKUP(D926,'Species List'!$I$10:$J$11,2,FALSE)*J926,"")</f>
        <v/>
      </c>
      <c r="S926" s="584" t="str">
        <f>IFERROR(VLOOKUP(D926,'Species List'!$I$16:$J$61,2,FALSE)*J926,"")</f>
        <v/>
      </c>
      <c r="T926" s="584" t="str">
        <f>IFERROR(VLOOKUP(D926,'Species List'!$I$66:$J$66,2,FALSE)*J926,"")</f>
        <v/>
      </c>
      <c r="U926" s="584" t="str">
        <f>IFERROR(VLOOKUP(D926,'Species List'!$I$71:$J$82,2,FALSE)*J926,"")</f>
        <v/>
      </c>
      <c r="V926" s="585">
        <f t="shared" si="41"/>
        <v>0</v>
      </c>
      <c r="W926" s="534"/>
      <c r="X926" s="534"/>
      <c r="Y926" s="534"/>
      <c r="Z926" s="534"/>
      <c r="AA926" s="534"/>
      <c r="AB926" s="534"/>
      <c r="AC926" s="659" t="str">
        <f>IFERROR(INDEX('3 - Land Summary'!$B$21:$B$120,(MATCH(AD926,'3 - Land Summary'!$C$21:$C$120,0))),"")</f>
        <v/>
      </c>
      <c r="AD926" s="629"/>
      <c r="AE926" s="586"/>
      <c r="AF926" s="587"/>
      <c r="AG926" s="586"/>
    </row>
    <row r="927" spans="2:33" ht="30" customHeight="1" x14ac:dyDescent="0.2">
      <c r="B927" s="668" t="str">
        <f>IFERROR(INDEX('3 - Land Summary'!$B$21:$B$120,(MATCH('4 - Species Breakdown'!$V927,'3 - Land Summary'!$C$21:$C$120,0))),"")</f>
        <v/>
      </c>
      <c r="C927" s="632"/>
      <c r="D927" s="579"/>
      <c r="E927" s="676" t="str">
        <f>IF(OR(COUNTIF('Look Up Data'!$D$149:$D$203,D927),COUNTIF('Look Up Data'!$D$149:$D$203,AE927)),"YES","NO")</f>
        <v>NO</v>
      </c>
      <c r="F927" s="580"/>
      <c r="G927" s="581"/>
      <c r="H927" s="669" t="str">
        <f>IFERROR(INDEX('3 - Land Summary'!$G$21:$G$120,(MATCH(C927,'3 - Land Summary'!$C$21:$C$120,0))),"")</f>
        <v/>
      </c>
      <c r="I927" s="669" t="str">
        <f>IFERROR(INDEX('3 - Land Summary'!$I$21:$I$120,(MATCH(C927,'3 - Land Summary'!$C$21:$C$120,0))),"")</f>
        <v/>
      </c>
      <c r="J927" s="669" t="str">
        <f t="shared" ref="J927:J990" si="43">IFERROR(((H927-I927)*F927)/100,"")</f>
        <v/>
      </c>
      <c r="K927" s="670" t="str">
        <f t="shared" si="42"/>
        <v/>
      </c>
      <c r="L927" s="579"/>
      <c r="M927" s="579"/>
      <c r="N927" s="632"/>
      <c r="O927" s="582" t="str">
        <f>IFERROR(VLOOKUP(D927,'Species List'!$D$10:$E$46,2,FALSE)*J927,"")</f>
        <v/>
      </c>
      <c r="P927" s="583" t="str">
        <f>IFERROR(VLOOKUP(D927,'Species List'!$D$51:$E$89,2,FALSE)*J927,"")</f>
        <v/>
      </c>
      <c r="Q927" s="583" t="str">
        <f>IFERROR(VLOOKUP(D927,'Species List'!$D$95:$E$102,2,FALSE)*J927,"")</f>
        <v/>
      </c>
      <c r="R927" s="583" t="str">
        <f>IFERROR(VLOOKUP(D927,'Species List'!$I$10:$J$11,2,FALSE)*J927,"")</f>
        <v/>
      </c>
      <c r="S927" s="584" t="str">
        <f>IFERROR(VLOOKUP(D927,'Species List'!$I$16:$J$61,2,FALSE)*J927,"")</f>
        <v/>
      </c>
      <c r="T927" s="584" t="str">
        <f>IFERROR(VLOOKUP(D927,'Species List'!$I$66:$J$66,2,FALSE)*J927,"")</f>
        <v/>
      </c>
      <c r="U927" s="584" t="str">
        <f>IFERROR(VLOOKUP(D927,'Species List'!$I$71:$J$82,2,FALSE)*J927,"")</f>
        <v/>
      </c>
      <c r="V927" s="585">
        <f t="shared" ref="V927:V990" si="44">C927</f>
        <v>0</v>
      </c>
      <c r="W927" s="534"/>
      <c r="X927" s="534"/>
      <c r="Y927" s="534"/>
      <c r="Z927" s="534"/>
      <c r="AA927" s="534"/>
      <c r="AB927" s="534"/>
      <c r="AC927" s="659" t="str">
        <f>IFERROR(INDEX('3 - Land Summary'!$B$21:$B$120,(MATCH(AD927,'3 - Land Summary'!$C$21:$C$120,0))),"")</f>
        <v/>
      </c>
      <c r="AD927" s="629"/>
      <c r="AE927" s="586"/>
      <c r="AF927" s="587"/>
      <c r="AG927" s="586"/>
    </row>
    <row r="928" spans="2:33" ht="30" customHeight="1" x14ac:dyDescent="0.2">
      <c r="B928" s="668" t="str">
        <f>IFERROR(INDEX('3 - Land Summary'!$B$21:$B$120,(MATCH('4 - Species Breakdown'!$V928,'3 - Land Summary'!$C$21:$C$120,0))),"")</f>
        <v/>
      </c>
      <c r="C928" s="632"/>
      <c r="D928" s="579"/>
      <c r="E928" s="676" t="str">
        <f>IF(OR(COUNTIF('Look Up Data'!$D$149:$D$203,D928),COUNTIF('Look Up Data'!$D$149:$D$203,AE928)),"YES","NO")</f>
        <v>NO</v>
      </c>
      <c r="F928" s="580"/>
      <c r="G928" s="581"/>
      <c r="H928" s="669" t="str">
        <f>IFERROR(INDEX('3 - Land Summary'!$G$21:$G$120,(MATCH(C928,'3 - Land Summary'!$C$21:$C$120,0))),"")</f>
        <v/>
      </c>
      <c r="I928" s="669" t="str">
        <f>IFERROR(INDEX('3 - Land Summary'!$I$21:$I$120,(MATCH(C928,'3 - Land Summary'!$C$21:$C$120,0))),"")</f>
        <v/>
      </c>
      <c r="J928" s="669" t="str">
        <f t="shared" si="43"/>
        <v/>
      </c>
      <c r="K928" s="670" t="str">
        <f t="shared" ref="K928:K991" si="45">IFERROR(ROUND(J928*G928,0),"")</f>
        <v/>
      </c>
      <c r="L928" s="579"/>
      <c r="M928" s="579"/>
      <c r="N928" s="632"/>
      <c r="O928" s="582" t="str">
        <f>IFERROR(VLOOKUP(D928,'Species List'!$D$10:$E$46,2,FALSE)*J928,"")</f>
        <v/>
      </c>
      <c r="P928" s="583" t="str">
        <f>IFERROR(VLOOKUP(D928,'Species List'!$D$51:$E$89,2,FALSE)*J928,"")</f>
        <v/>
      </c>
      <c r="Q928" s="583" t="str">
        <f>IFERROR(VLOOKUP(D928,'Species List'!$D$95:$E$102,2,FALSE)*J928,"")</f>
        <v/>
      </c>
      <c r="R928" s="583" t="str">
        <f>IFERROR(VLOOKUP(D928,'Species List'!$I$10:$J$11,2,FALSE)*J928,"")</f>
        <v/>
      </c>
      <c r="S928" s="584" t="str">
        <f>IFERROR(VLOOKUP(D928,'Species List'!$I$16:$J$61,2,FALSE)*J928,"")</f>
        <v/>
      </c>
      <c r="T928" s="584" t="str">
        <f>IFERROR(VLOOKUP(D928,'Species List'!$I$66:$J$66,2,FALSE)*J928,"")</f>
        <v/>
      </c>
      <c r="U928" s="584" t="str">
        <f>IFERROR(VLOOKUP(D928,'Species List'!$I$71:$J$82,2,FALSE)*J928,"")</f>
        <v/>
      </c>
      <c r="V928" s="585">
        <f t="shared" si="44"/>
        <v>0</v>
      </c>
      <c r="W928" s="534"/>
      <c r="X928" s="534"/>
      <c r="Y928" s="534"/>
      <c r="Z928" s="534"/>
      <c r="AA928" s="534"/>
      <c r="AB928" s="534"/>
      <c r="AC928" s="659" t="str">
        <f>IFERROR(INDEX('3 - Land Summary'!$B$21:$B$120,(MATCH(AD928,'3 - Land Summary'!$C$21:$C$120,0))),"")</f>
        <v/>
      </c>
      <c r="AD928" s="629"/>
      <c r="AE928" s="586"/>
      <c r="AF928" s="587"/>
      <c r="AG928" s="586"/>
    </row>
    <row r="929" spans="2:33" ht="30" customHeight="1" x14ac:dyDescent="0.2">
      <c r="B929" s="668" t="str">
        <f>IFERROR(INDEX('3 - Land Summary'!$B$21:$B$120,(MATCH('4 - Species Breakdown'!$V929,'3 - Land Summary'!$C$21:$C$120,0))),"")</f>
        <v/>
      </c>
      <c r="C929" s="632"/>
      <c r="D929" s="579"/>
      <c r="E929" s="676" t="str">
        <f>IF(OR(COUNTIF('Look Up Data'!$D$149:$D$203,D929),COUNTIF('Look Up Data'!$D$149:$D$203,AE929)),"YES","NO")</f>
        <v>NO</v>
      </c>
      <c r="F929" s="580"/>
      <c r="G929" s="581"/>
      <c r="H929" s="669" t="str">
        <f>IFERROR(INDEX('3 - Land Summary'!$G$21:$G$120,(MATCH(C929,'3 - Land Summary'!$C$21:$C$120,0))),"")</f>
        <v/>
      </c>
      <c r="I929" s="669" t="str">
        <f>IFERROR(INDEX('3 - Land Summary'!$I$21:$I$120,(MATCH(C929,'3 - Land Summary'!$C$21:$C$120,0))),"")</f>
        <v/>
      </c>
      <c r="J929" s="669" t="str">
        <f t="shared" si="43"/>
        <v/>
      </c>
      <c r="K929" s="670" t="str">
        <f t="shared" si="45"/>
        <v/>
      </c>
      <c r="L929" s="579"/>
      <c r="M929" s="579"/>
      <c r="N929" s="632"/>
      <c r="O929" s="582" t="str">
        <f>IFERROR(VLOOKUP(D929,'Species List'!$D$10:$E$46,2,FALSE)*J929,"")</f>
        <v/>
      </c>
      <c r="P929" s="583" t="str">
        <f>IFERROR(VLOOKUP(D929,'Species List'!$D$51:$E$89,2,FALSE)*J929,"")</f>
        <v/>
      </c>
      <c r="Q929" s="583" t="str">
        <f>IFERROR(VLOOKUP(D929,'Species List'!$D$95:$E$102,2,FALSE)*J929,"")</f>
        <v/>
      </c>
      <c r="R929" s="583" t="str">
        <f>IFERROR(VLOOKUP(D929,'Species List'!$I$10:$J$11,2,FALSE)*J929,"")</f>
        <v/>
      </c>
      <c r="S929" s="584" t="str">
        <f>IFERROR(VLOOKUP(D929,'Species List'!$I$16:$J$61,2,FALSE)*J929,"")</f>
        <v/>
      </c>
      <c r="T929" s="584" t="str">
        <f>IFERROR(VLOOKUP(D929,'Species List'!$I$66:$J$66,2,FALSE)*J929,"")</f>
        <v/>
      </c>
      <c r="U929" s="584" t="str">
        <f>IFERROR(VLOOKUP(D929,'Species List'!$I$71:$J$82,2,FALSE)*J929,"")</f>
        <v/>
      </c>
      <c r="V929" s="585">
        <f t="shared" si="44"/>
        <v>0</v>
      </c>
      <c r="W929" s="534"/>
      <c r="X929" s="534"/>
      <c r="Y929" s="534"/>
      <c r="Z929" s="534"/>
      <c r="AA929" s="534"/>
      <c r="AB929" s="534"/>
      <c r="AC929" s="659" t="str">
        <f>IFERROR(INDEX('3 - Land Summary'!$B$21:$B$120,(MATCH(AD929,'3 - Land Summary'!$C$21:$C$120,0))),"")</f>
        <v/>
      </c>
      <c r="AD929" s="629"/>
      <c r="AE929" s="586"/>
      <c r="AF929" s="587"/>
      <c r="AG929" s="586"/>
    </row>
    <row r="930" spans="2:33" ht="30" customHeight="1" x14ac:dyDescent="0.2">
      <c r="B930" s="668" t="str">
        <f>IFERROR(INDEX('3 - Land Summary'!$B$21:$B$120,(MATCH('4 - Species Breakdown'!$V930,'3 - Land Summary'!$C$21:$C$120,0))),"")</f>
        <v/>
      </c>
      <c r="C930" s="632"/>
      <c r="D930" s="579"/>
      <c r="E930" s="676" t="str">
        <f>IF(OR(COUNTIF('Look Up Data'!$D$149:$D$203,D930),COUNTIF('Look Up Data'!$D$149:$D$203,AE930)),"YES","NO")</f>
        <v>NO</v>
      </c>
      <c r="F930" s="580"/>
      <c r="G930" s="581"/>
      <c r="H930" s="669" t="str">
        <f>IFERROR(INDEX('3 - Land Summary'!$G$21:$G$120,(MATCH(C930,'3 - Land Summary'!$C$21:$C$120,0))),"")</f>
        <v/>
      </c>
      <c r="I930" s="669" t="str">
        <f>IFERROR(INDEX('3 - Land Summary'!$I$21:$I$120,(MATCH(C930,'3 - Land Summary'!$C$21:$C$120,0))),"")</f>
        <v/>
      </c>
      <c r="J930" s="669" t="str">
        <f t="shared" si="43"/>
        <v/>
      </c>
      <c r="K930" s="670" t="str">
        <f t="shared" si="45"/>
        <v/>
      </c>
      <c r="L930" s="579"/>
      <c r="M930" s="579"/>
      <c r="N930" s="632"/>
      <c r="O930" s="582" t="str">
        <f>IFERROR(VLOOKUP(D930,'Species List'!$D$10:$E$46,2,FALSE)*J930,"")</f>
        <v/>
      </c>
      <c r="P930" s="583" t="str">
        <f>IFERROR(VLOOKUP(D930,'Species List'!$D$51:$E$89,2,FALSE)*J930,"")</f>
        <v/>
      </c>
      <c r="Q930" s="583" t="str">
        <f>IFERROR(VLOOKUP(D930,'Species List'!$D$95:$E$102,2,FALSE)*J930,"")</f>
        <v/>
      </c>
      <c r="R930" s="583" t="str">
        <f>IFERROR(VLOOKUP(D930,'Species List'!$I$10:$J$11,2,FALSE)*J930,"")</f>
        <v/>
      </c>
      <c r="S930" s="584" t="str">
        <f>IFERROR(VLOOKUP(D930,'Species List'!$I$16:$J$61,2,FALSE)*J930,"")</f>
        <v/>
      </c>
      <c r="T930" s="584" t="str">
        <f>IFERROR(VLOOKUP(D930,'Species List'!$I$66:$J$66,2,FALSE)*J930,"")</f>
        <v/>
      </c>
      <c r="U930" s="584" t="str">
        <f>IFERROR(VLOOKUP(D930,'Species List'!$I$71:$J$82,2,FALSE)*J930,"")</f>
        <v/>
      </c>
      <c r="V930" s="585">
        <f t="shared" si="44"/>
        <v>0</v>
      </c>
      <c r="W930" s="534"/>
      <c r="X930" s="534"/>
      <c r="Y930" s="534"/>
      <c r="Z930" s="534"/>
      <c r="AA930" s="534"/>
      <c r="AB930" s="534"/>
      <c r="AC930" s="659" t="str">
        <f>IFERROR(INDEX('3 - Land Summary'!$B$21:$B$120,(MATCH(AD930,'3 - Land Summary'!$C$21:$C$120,0))),"")</f>
        <v/>
      </c>
      <c r="AD930" s="629"/>
      <c r="AE930" s="586"/>
      <c r="AF930" s="587"/>
      <c r="AG930" s="586"/>
    </row>
    <row r="931" spans="2:33" ht="30" customHeight="1" x14ac:dyDescent="0.2">
      <c r="B931" s="668" t="str">
        <f>IFERROR(INDEX('3 - Land Summary'!$B$21:$B$120,(MATCH('4 - Species Breakdown'!$V931,'3 - Land Summary'!$C$21:$C$120,0))),"")</f>
        <v/>
      </c>
      <c r="C931" s="632"/>
      <c r="D931" s="579"/>
      <c r="E931" s="676" t="str">
        <f>IF(OR(COUNTIF('Look Up Data'!$D$149:$D$203,D931),COUNTIF('Look Up Data'!$D$149:$D$203,AE931)),"YES","NO")</f>
        <v>NO</v>
      </c>
      <c r="F931" s="580"/>
      <c r="G931" s="581"/>
      <c r="H931" s="669" t="str">
        <f>IFERROR(INDEX('3 - Land Summary'!$G$21:$G$120,(MATCH(C931,'3 - Land Summary'!$C$21:$C$120,0))),"")</f>
        <v/>
      </c>
      <c r="I931" s="669" t="str">
        <f>IFERROR(INDEX('3 - Land Summary'!$I$21:$I$120,(MATCH(C931,'3 - Land Summary'!$C$21:$C$120,0))),"")</f>
        <v/>
      </c>
      <c r="J931" s="669" t="str">
        <f t="shared" si="43"/>
        <v/>
      </c>
      <c r="K931" s="670" t="str">
        <f t="shared" si="45"/>
        <v/>
      </c>
      <c r="L931" s="579"/>
      <c r="M931" s="579"/>
      <c r="N931" s="632"/>
      <c r="O931" s="582" t="str">
        <f>IFERROR(VLOOKUP(D931,'Species List'!$D$10:$E$46,2,FALSE)*J931,"")</f>
        <v/>
      </c>
      <c r="P931" s="583" t="str">
        <f>IFERROR(VLOOKUP(D931,'Species List'!$D$51:$E$89,2,FALSE)*J931,"")</f>
        <v/>
      </c>
      <c r="Q931" s="583" t="str">
        <f>IFERROR(VLOOKUP(D931,'Species List'!$D$95:$E$102,2,FALSE)*J931,"")</f>
        <v/>
      </c>
      <c r="R931" s="583" t="str">
        <f>IFERROR(VLOOKUP(D931,'Species List'!$I$10:$J$11,2,FALSE)*J931,"")</f>
        <v/>
      </c>
      <c r="S931" s="584" t="str">
        <f>IFERROR(VLOOKUP(D931,'Species List'!$I$16:$J$61,2,FALSE)*J931,"")</f>
        <v/>
      </c>
      <c r="T931" s="584" t="str">
        <f>IFERROR(VLOOKUP(D931,'Species List'!$I$66:$J$66,2,FALSE)*J931,"")</f>
        <v/>
      </c>
      <c r="U931" s="584" t="str">
        <f>IFERROR(VLOOKUP(D931,'Species List'!$I$71:$J$82,2,FALSE)*J931,"")</f>
        <v/>
      </c>
      <c r="V931" s="585">
        <f t="shared" si="44"/>
        <v>0</v>
      </c>
      <c r="W931" s="534"/>
      <c r="X931" s="534"/>
      <c r="Y931" s="534"/>
      <c r="Z931" s="534"/>
      <c r="AA931" s="534"/>
      <c r="AB931" s="534"/>
      <c r="AC931" s="659" t="str">
        <f>IFERROR(INDEX('3 - Land Summary'!$B$21:$B$120,(MATCH(AD931,'3 - Land Summary'!$C$21:$C$120,0))),"")</f>
        <v/>
      </c>
      <c r="AD931" s="629"/>
      <c r="AE931" s="586"/>
      <c r="AF931" s="587"/>
      <c r="AG931" s="586"/>
    </row>
    <row r="932" spans="2:33" ht="30" customHeight="1" x14ac:dyDescent="0.2">
      <c r="B932" s="668" t="str">
        <f>IFERROR(INDEX('3 - Land Summary'!$B$21:$B$120,(MATCH('4 - Species Breakdown'!$V932,'3 - Land Summary'!$C$21:$C$120,0))),"")</f>
        <v/>
      </c>
      <c r="C932" s="632"/>
      <c r="D932" s="579"/>
      <c r="E932" s="676" t="str">
        <f>IF(OR(COUNTIF('Look Up Data'!$D$149:$D$203,D932),COUNTIF('Look Up Data'!$D$149:$D$203,AE932)),"YES","NO")</f>
        <v>NO</v>
      </c>
      <c r="F932" s="580"/>
      <c r="G932" s="581"/>
      <c r="H932" s="669" t="str">
        <f>IFERROR(INDEX('3 - Land Summary'!$G$21:$G$120,(MATCH(C932,'3 - Land Summary'!$C$21:$C$120,0))),"")</f>
        <v/>
      </c>
      <c r="I932" s="669" t="str">
        <f>IFERROR(INDEX('3 - Land Summary'!$I$21:$I$120,(MATCH(C932,'3 - Land Summary'!$C$21:$C$120,0))),"")</f>
        <v/>
      </c>
      <c r="J932" s="669" t="str">
        <f t="shared" si="43"/>
        <v/>
      </c>
      <c r="K932" s="670" t="str">
        <f t="shared" si="45"/>
        <v/>
      </c>
      <c r="L932" s="579"/>
      <c r="M932" s="579"/>
      <c r="N932" s="632"/>
      <c r="O932" s="582" t="str">
        <f>IFERROR(VLOOKUP(D932,'Species List'!$D$10:$E$46,2,FALSE)*J932,"")</f>
        <v/>
      </c>
      <c r="P932" s="583" t="str">
        <f>IFERROR(VLOOKUP(D932,'Species List'!$D$51:$E$89,2,FALSE)*J932,"")</f>
        <v/>
      </c>
      <c r="Q932" s="583" t="str">
        <f>IFERROR(VLOOKUP(D932,'Species List'!$D$95:$E$102,2,FALSE)*J932,"")</f>
        <v/>
      </c>
      <c r="R932" s="583" t="str">
        <f>IFERROR(VLOOKUP(D932,'Species List'!$I$10:$J$11,2,FALSE)*J932,"")</f>
        <v/>
      </c>
      <c r="S932" s="584" t="str">
        <f>IFERROR(VLOOKUP(D932,'Species List'!$I$16:$J$61,2,FALSE)*J932,"")</f>
        <v/>
      </c>
      <c r="T932" s="584" t="str">
        <f>IFERROR(VLOOKUP(D932,'Species List'!$I$66:$J$66,2,FALSE)*J932,"")</f>
        <v/>
      </c>
      <c r="U932" s="584" t="str">
        <f>IFERROR(VLOOKUP(D932,'Species List'!$I$71:$J$82,2,FALSE)*J932,"")</f>
        <v/>
      </c>
      <c r="V932" s="585">
        <f t="shared" si="44"/>
        <v>0</v>
      </c>
      <c r="W932" s="534"/>
      <c r="X932" s="534"/>
      <c r="Y932" s="534"/>
      <c r="Z932" s="534"/>
      <c r="AA932" s="534"/>
      <c r="AB932" s="534"/>
      <c r="AC932" s="659" t="str">
        <f>IFERROR(INDEX('3 - Land Summary'!$B$21:$B$120,(MATCH(AD932,'3 - Land Summary'!$C$21:$C$120,0))),"")</f>
        <v/>
      </c>
      <c r="AD932" s="629"/>
      <c r="AE932" s="586"/>
      <c r="AF932" s="587"/>
      <c r="AG932" s="586"/>
    </row>
    <row r="933" spans="2:33" ht="30" customHeight="1" x14ac:dyDescent="0.2">
      <c r="B933" s="668" t="str">
        <f>IFERROR(INDEX('3 - Land Summary'!$B$21:$B$120,(MATCH('4 - Species Breakdown'!$V933,'3 - Land Summary'!$C$21:$C$120,0))),"")</f>
        <v/>
      </c>
      <c r="C933" s="632"/>
      <c r="D933" s="579"/>
      <c r="E933" s="676" t="str">
        <f>IF(OR(COUNTIF('Look Up Data'!$D$149:$D$203,D933),COUNTIF('Look Up Data'!$D$149:$D$203,AE933)),"YES","NO")</f>
        <v>NO</v>
      </c>
      <c r="F933" s="580"/>
      <c r="G933" s="581"/>
      <c r="H933" s="669" t="str">
        <f>IFERROR(INDEX('3 - Land Summary'!$G$21:$G$120,(MATCH(C933,'3 - Land Summary'!$C$21:$C$120,0))),"")</f>
        <v/>
      </c>
      <c r="I933" s="669" t="str">
        <f>IFERROR(INDEX('3 - Land Summary'!$I$21:$I$120,(MATCH(C933,'3 - Land Summary'!$C$21:$C$120,0))),"")</f>
        <v/>
      </c>
      <c r="J933" s="669" t="str">
        <f t="shared" si="43"/>
        <v/>
      </c>
      <c r="K933" s="670" t="str">
        <f t="shared" si="45"/>
        <v/>
      </c>
      <c r="L933" s="579"/>
      <c r="M933" s="579"/>
      <c r="N933" s="632"/>
      <c r="O933" s="582" t="str">
        <f>IFERROR(VLOOKUP(D933,'Species List'!$D$10:$E$46,2,FALSE)*J933,"")</f>
        <v/>
      </c>
      <c r="P933" s="583" t="str">
        <f>IFERROR(VLOOKUP(D933,'Species List'!$D$51:$E$89,2,FALSE)*J933,"")</f>
        <v/>
      </c>
      <c r="Q933" s="583" t="str">
        <f>IFERROR(VLOOKUP(D933,'Species List'!$D$95:$E$102,2,FALSE)*J933,"")</f>
        <v/>
      </c>
      <c r="R933" s="583" t="str">
        <f>IFERROR(VLOOKUP(D933,'Species List'!$I$10:$J$11,2,FALSE)*J933,"")</f>
        <v/>
      </c>
      <c r="S933" s="584" t="str">
        <f>IFERROR(VLOOKUP(D933,'Species List'!$I$16:$J$61,2,FALSE)*J933,"")</f>
        <v/>
      </c>
      <c r="T933" s="584" t="str">
        <f>IFERROR(VLOOKUP(D933,'Species List'!$I$66:$J$66,2,FALSE)*J933,"")</f>
        <v/>
      </c>
      <c r="U933" s="584" t="str">
        <f>IFERROR(VLOOKUP(D933,'Species List'!$I$71:$J$82,2,FALSE)*J933,"")</f>
        <v/>
      </c>
      <c r="V933" s="585">
        <f t="shared" si="44"/>
        <v>0</v>
      </c>
      <c r="W933" s="534"/>
      <c r="X933" s="534"/>
      <c r="Y933" s="534"/>
      <c r="Z933" s="534"/>
      <c r="AA933" s="534"/>
      <c r="AB933" s="534"/>
      <c r="AC933" s="659" t="str">
        <f>IFERROR(INDEX('3 - Land Summary'!$B$21:$B$120,(MATCH(AD933,'3 - Land Summary'!$C$21:$C$120,0))),"")</f>
        <v/>
      </c>
      <c r="AD933" s="629"/>
      <c r="AE933" s="586"/>
      <c r="AF933" s="587"/>
      <c r="AG933" s="586"/>
    </row>
    <row r="934" spans="2:33" ht="30" customHeight="1" x14ac:dyDescent="0.2">
      <c r="B934" s="668" t="str">
        <f>IFERROR(INDEX('3 - Land Summary'!$B$21:$B$120,(MATCH('4 - Species Breakdown'!$V934,'3 - Land Summary'!$C$21:$C$120,0))),"")</f>
        <v/>
      </c>
      <c r="C934" s="632"/>
      <c r="D934" s="579"/>
      <c r="E934" s="676" t="str">
        <f>IF(OR(COUNTIF('Look Up Data'!$D$149:$D$203,D934),COUNTIF('Look Up Data'!$D$149:$D$203,AE934)),"YES","NO")</f>
        <v>NO</v>
      </c>
      <c r="F934" s="580"/>
      <c r="G934" s="581"/>
      <c r="H934" s="669" t="str">
        <f>IFERROR(INDEX('3 - Land Summary'!$G$21:$G$120,(MATCH(C934,'3 - Land Summary'!$C$21:$C$120,0))),"")</f>
        <v/>
      </c>
      <c r="I934" s="669" t="str">
        <f>IFERROR(INDEX('3 - Land Summary'!$I$21:$I$120,(MATCH(C934,'3 - Land Summary'!$C$21:$C$120,0))),"")</f>
        <v/>
      </c>
      <c r="J934" s="669" t="str">
        <f t="shared" si="43"/>
        <v/>
      </c>
      <c r="K934" s="670" t="str">
        <f t="shared" si="45"/>
        <v/>
      </c>
      <c r="L934" s="579"/>
      <c r="M934" s="579"/>
      <c r="N934" s="632"/>
      <c r="O934" s="582" t="str">
        <f>IFERROR(VLOOKUP(D934,'Species List'!$D$10:$E$46,2,FALSE)*J934,"")</f>
        <v/>
      </c>
      <c r="P934" s="583" t="str">
        <f>IFERROR(VLOOKUP(D934,'Species List'!$D$51:$E$89,2,FALSE)*J934,"")</f>
        <v/>
      </c>
      <c r="Q934" s="583" t="str">
        <f>IFERROR(VLOOKUP(D934,'Species List'!$D$95:$E$102,2,FALSE)*J934,"")</f>
        <v/>
      </c>
      <c r="R934" s="583" t="str">
        <f>IFERROR(VLOOKUP(D934,'Species List'!$I$10:$J$11,2,FALSE)*J934,"")</f>
        <v/>
      </c>
      <c r="S934" s="584" t="str">
        <f>IFERROR(VLOOKUP(D934,'Species List'!$I$16:$J$61,2,FALSE)*J934,"")</f>
        <v/>
      </c>
      <c r="T934" s="584" t="str">
        <f>IFERROR(VLOOKUP(D934,'Species List'!$I$66:$J$66,2,FALSE)*J934,"")</f>
        <v/>
      </c>
      <c r="U934" s="584" t="str">
        <f>IFERROR(VLOOKUP(D934,'Species List'!$I$71:$J$82,2,FALSE)*J934,"")</f>
        <v/>
      </c>
      <c r="V934" s="585">
        <f t="shared" si="44"/>
        <v>0</v>
      </c>
      <c r="W934" s="534"/>
      <c r="X934" s="534"/>
      <c r="Y934" s="534"/>
      <c r="Z934" s="534"/>
      <c r="AA934" s="534"/>
      <c r="AB934" s="534"/>
      <c r="AC934" s="659" t="str">
        <f>IFERROR(INDEX('3 - Land Summary'!$B$21:$B$120,(MATCH(AD934,'3 - Land Summary'!$C$21:$C$120,0))),"")</f>
        <v/>
      </c>
      <c r="AD934" s="629"/>
      <c r="AE934" s="586"/>
      <c r="AF934" s="587"/>
      <c r="AG934" s="586"/>
    </row>
    <row r="935" spans="2:33" ht="30" customHeight="1" x14ac:dyDescent="0.2">
      <c r="B935" s="668" t="str">
        <f>IFERROR(INDEX('3 - Land Summary'!$B$21:$B$120,(MATCH('4 - Species Breakdown'!$V935,'3 - Land Summary'!$C$21:$C$120,0))),"")</f>
        <v/>
      </c>
      <c r="C935" s="632"/>
      <c r="D935" s="579"/>
      <c r="E935" s="676" t="str">
        <f>IF(OR(COUNTIF('Look Up Data'!$D$149:$D$203,D935),COUNTIF('Look Up Data'!$D$149:$D$203,AE935)),"YES","NO")</f>
        <v>NO</v>
      </c>
      <c r="F935" s="580"/>
      <c r="G935" s="581"/>
      <c r="H935" s="669" t="str">
        <f>IFERROR(INDEX('3 - Land Summary'!$G$21:$G$120,(MATCH(C935,'3 - Land Summary'!$C$21:$C$120,0))),"")</f>
        <v/>
      </c>
      <c r="I935" s="669" t="str">
        <f>IFERROR(INDEX('3 - Land Summary'!$I$21:$I$120,(MATCH(C935,'3 - Land Summary'!$C$21:$C$120,0))),"")</f>
        <v/>
      </c>
      <c r="J935" s="669" t="str">
        <f t="shared" si="43"/>
        <v/>
      </c>
      <c r="K935" s="670" t="str">
        <f t="shared" si="45"/>
        <v/>
      </c>
      <c r="L935" s="579"/>
      <c r="M935" s="579"/>
      <c r="N935" s="632"/>
      <c r="O935" s="582" t="str">
        <f>IFERROR(VLOOKUP(D935,'Species List'!$D$10:$E$46,2,FALSE)*J935,"")</f>
        <v/>
      </c>
      <c r="P935" s="583" t="str">
        <f>IFERROR(VLOOKUP(D935,'Species List'!$D$51:$E$89,2,FALSE)*J935,"")</f>
        <v/>
      </c>
      <c r="Q935" s="583" t="str">
        <f>IFERROR(VLOOKUP(D935,'Species List'!$D$95:$E$102,2,FALSE)*J935,"")</f>
        <v/>
      </c>
      <c r="R935" s="583" t="str">
        <f>IFERROR(VLOOKUP(D935,'Species List'!$I$10:$J$11,2,FALSE)*J935,"")</f>
        <v/>
      </c>
      <c r="S935" s="584" t="str">
        <f>IFERROR(VLOOKUP(D935,'Species List'!$I$16:$J$61,2,FALSE)*J935,"")</f>
        <v/>
      </c>
      <c r="T935" s="584" t="str">
        <f>IFERROR(VLOOKUP(D935,'Species List'!$I$66:$J$66,2,FALSE)*J935,"")</f>
        <v/>
      </c>
      <c r="U935" s="584" t="str">
        <f>IFERROR(VLOOKUP(D935,'Species List'!$I$71:$J$82,2,FALSE)*J935,"")</f>
        <v/>
      </c>
      <c r="V935" s="585">
        <f t="shared" si="44"/>
        <v>0</v>
      </c>
      <c r="W935" s="534"/>
      <c r="X935" s="534"/>
      <c r="Y935" s="534"/>
      <c r="Z935" s="534"/>
      <c r="AA935" s="534"/>
      <c r="AB935" s="534"/>
      <c r="AC935" s="659" t="str">
        <f>IFERROR(INDEX('3 - Land Summary'!$B$21:$B$120,(MATCH(AD935,'3 - Land Summary'!$C$21:$C$120,0))),"")</f>
        <v/>
      </c>
      <c r="AD935" s="629"/>
      <c r="AE935" s="586"/>
      <c r="AF935" s="587"/>
      <c r="AG935" s="586"/>
    </row>
    <row r="936" spans="2:33" ht="30" customHeight="1" x14ac:dyDescent="0.2">
      <c r="B936" s="668" t="str">
        <f>IFERROR(INDEX('3 - Land Summary'!$B$21:$B$120,(MATCH('4 - Species Breakdown'!$V936,'3 - Land Summary'!$C$21:$C$120,0))),"")</f>
        <v/>
      </c>
      <c r="C936" s="632"/>
      <c r="D936" s="579"/>
      <c r="E936" s="676" t="str">
        <f>IF(OR(COUNTIF('Look Up Data'!$D$149:$D$203,D936),COUNTIF('Look Up Data'!$D$149:$D$203,AE936)),"YES","NO")</f>
        <v>NO</v>
      </c>
      <c r="F936" s="580"/>
      <c r="G936" s="581"/>
      <c r="H936" s="669" t="str">
        <f>IFERROR(INDEX('3 - Land Summary'!$G$21:$G$120,(MATCH(C936,'3 - Land Summary'!$C$21:$C$120,0))),"")</f>
        <v/>
      </c>
      <c r="I936" s="669" t="str">
        <f>IFERROR(INDEX('3 - Land Summary'!$I$21:$I$120,(MATCH(C936,'3 - Land Summary'!$C$21:$C$120,0))),"")</f>
        <v/>
      </c>
      <c r="J936" s="669" t="str">
        <f t="shared" si="43"/>
        <v/>
      </c>
      <c r="K936" s="670" t="str">
        <f t="shared" si="45"/>
        <v/>
      </c>
      <c r="L936" s="579"/>
      <c r="M936" s="579"/>
      <c r="N936" s="632"/>
      <c r="O936" s="582" t="str">
        <f>IFERROR(VLOOKUP(D936,'Species List'!$D$10:$E$46,2,FALSE)*J936,"")</f>
        <v/>
      </c>
      <c r="P936" s="583" t="str">
        <f>IFERROR(VLOOKUP(D936,'Species List'!$D$51:$E$89,2,FALSE)*J936,"")</f>
        <v/>
      </c>
      <c r="Q936" s="583" t="str">
        <f>IFERROR(VLOOKUP(D936,'Species List'!$D$95:$E$102,2,FALSE)*J936,"")</f>
        <v/>
      </c>
      <c r="R936" s="583" t="str">
        <f>IFERROR(VLOOKUP(D936,'Species List'!$I$10:$J$11,2,FALSE)*J936,"")</f>
        <v/>
      </c>
      <c r="S936" s="584" t="str">
        <f>IFERROR(VLOOKUP(D936,'Species List'!$I$16:$J$61,2,FALSE)*J936,"")</f>
        <v/>
      </c>
      <c r="T936" s="584" t="str">
        <f>IFERROR(VLOOKUP(D936,'Species List'!$I$66:$J$66,2,FALSE)*J936,"")</f>
        <v/>
      </c>
      <c r="U936" s="584" t="str">
        <f>IFERROR(VLOOKUP(D936,'Species List'!$I$71:$J$82,2,FALSE)*J936,"")</f>
        <v/>
      </c>
      <c r="V936" s="585">
        <f t="shared" si="44"/>
        <v>0</v>
      </c>
      <c r="W936" s="534"/>
      <c r="X936" s="534"/>
      <c r="Y936" s="534"/>
      <c r="Z936" s="534"/>
      <c r="AA936" s="534"/>
      <c r="AB936" s="534"/>
      <c r="AC936" s="659" t="str">
        <f>IFERROR(INDEX('3 - Land Summary'!$B$21:$B$120,(MATCH(AD936,'3 - Land Summary'!$C$21:$C$120,0))),"")</f>
        <v/>
      </c>
      <c r="AD936" s="629"/>
      <c r="AE936" s="586"/>
      <c r="AF936" s="587"/>
      <c r="AG936" s="586"/>
    </row>
    <row r="937" spans="2:33" ht="30" customHeight="1" x14ac:dyDescent="0.2">
      <c r="B937" s="668" t="str">
        <f>IFERROR(INDEX('3 - Land Summary'!$B$21:$B$120,(MATCH('4 - Species Breakdown'!$V937,'3 - Land Summary'!$C$21:$C$120,0))),"")</f>
        <v/>
      </c>
      <c r="C937" s="632"/>
      <c r="D937" s="579"/>
      <c r="E937" s="676" t="str">
        <f>IF(OR(COUNTIF('Look Up Data'!$D$149:$D$203,D937),COUNTIF('Look Up Data'!$D$149:$D$203,AE937)),"YES","NO")</f>
        <v>NO</v>
      </c>
      <c r="F937" s="580"/>
      <c r="G937" s="581"/>
      <c r="H937" s="669" t="str">
        <f>IFERROR(INDEX('3 - Land Summary'!$G$21:$G$120,(MATCH(C937,'3 - Land Summary'!$C$21:$C$120,0))),"")</f>
        <v/>
      </c>
      <c r="I937" s="669" t="str">
        <f>IFERROR(INDEX('3 - Land Summary'!$I$21:$I$120,(MATCH(C937,'3 - Land Summary'!$C$21:$C$120,0))),"")</f>
        <v/>
      </c>
      <c r="J937" s="669" t="str">
        <f t="shared" si="43"/>
        <v/>
      </c>
      <c r="K937" s="670" t="str">
        <f t="shared" si="45"/>
        <v/>
      </c>
      <c r="L937" s="579"/>
      <c r="M937" s="579"/>
      <c r="N937" s="632"/>
      <c r="O937" s="582" t="str">
        <f>IFERROR(VLOOKUP(D937,'Species List'!$D$10:$E$46,2,FALSE)*J937,"")</f>
        <v/>
      </c>
      <c r="P937" s="583" t="str">
        <f>IFERROR(VLOOKUP(D937,'Species List'!$D$51:$E$89,2,FALSE)*J937,"")</f>
        <v/>
      </c>
      <c r="Q937" s="583" t="str">
        <f>IFERROR(VLOOKUP(D937,'Species List'!$D$95:$E$102,2,FALSE)*J937,"")</f>
        <v/>
      </c>
      <c r="R937" s="583" t="str">
        <f>IFERROR(VLOOKUP(D937,'Species List'!$I$10:$J$11,2,FALSE)*J937,"")</f>
        <v/>
      </c>
      <c r="S937" s="584" t="str">
        <f>IFERROR(VLOOKUP(D937,'Species List'!$I$16:$J$61,2,FALSE)*J937,"")</f>
        <v/>
      </c>
      <c r="T937" s="584" t="str">
        <f>IFERROR(VLOOKUP(D937,'Species List'!$I$66:$J$66,2,FALSE)*J937,"")</f>
        <v/>
      </c>
      <c r="U937" s="584" t="str">
        <f>IFERROR(VLOOKUP(D937,'Species List'!$I$71:$J$82,2,FALSE)*J937,"")</f>
        <v/>
      </c>
      <c r="V937" s="585">
        <f t="shared" si="44"/>
        <v>0</v>
      </c>
      <c r="W937" s="534"/>
      <c r="X937" s="534"/>
      <c r="Y937" s="534"/>
      <c r="Z937" s="534"/>
      <c r="AA937" s="534"/>
      <c r="AB937" s="534"/>
      <c r="AC937" s="659" t="str">
        <f>IFERROR(INDEX('3 - Land Summary'!$B$21:$B$120,(MATCH(AD937,'3 - Land Summary'!$C$21:$C$120,0))),"")</f>
        <v/>
      </c>
      <c r="AD937" s="629"/>
      <c r="AE937" s="586"/>
      <c r="AF937" s="587"/>
      <c r="AG937" s="586"/>
    </row>
    <row r="938" spans="2:33" ht="30" customHeight="1" x14ac:dyDescent="0.2">
      <c r="B938" s="668" t="str">
        <f>IFERROR(INDEX('3 - Land Summary'!$B$21:$B$120,(MATCH('4 - Species Breakdown'!$V938,'3 - Land Summary'!$C$21:$C$120,0))),"")</f>
        <v/>
      </c>
      <c r="C938" s="632"/>
      <c r="D938" s="579"/>
      <c r="E938" s="676" t="str">
        <f>IF(OR(COUNTIF('Look Up Data'!$D$149:$D$203,D938),COUNTIF('Look Up Data'!$D$149:$D$203,AE938)),"YES","NO")</f>
        <v>NO</v>
      </c>
      <c r="F938" s="580"/>
      <c r="G938" s="581"/>
      <c r="H938" s="669" t="str">
        <f>IFERROR(INDEX('3 - Land Summary'!$G$21:$G$120,(MATCH(C938,'3 - Land Summary'!$C$21:$C$120,0))),"")</f>
        <v/>
      </c>
      <c r="I938" s="669" t="str">
        <f>IFERROR(INDEX('3 - Land Summary'!$I$21:$I$120,(MATCH(C938,'3 - Land Summary'!$C$21:$C$120,0))),"")</f>
        <v/>
      </c>
      <c r="J938" s="669" t="str">
        <f t="shared" si="43"/>
        <v/>
      </c>
      <c r="K938" s="670" t="str">
        <f t="shared" si="45"/>
        <v/>
      </c>
      <c r="L938" s="579"/>
      <c r="M938" s="579"/>
      <c r="N938" s="632"/>
      <c r="O938" s="582" t="str">
        <f>IFERROR(VLOOKUP(D938,'Species List'!$D$10:$E$46,2,FALSE)*J938,"")</f>
        <v/>
      </c>
      <c r="P938" s="583" t="str">
        <f>IFERROR(VLOOKUP(D938,'Species List'!$D$51:$E$89,2,FALSE)*J938,"")</f>
        <v/>
      </c>
      <c r="Q938" s="583" t="str">
        <f>IFERROR(VLOOKUP(D938,'Species List'!$D$95:$E$102,2,FALSE)*J938,"")</f>
        <v/>
      </c>
      <c r="R938" s="583" t="str">
        <f>IFERROR(VLOOKUP(D938,'Species List'!$I$10:$J$11,2,FALSE)*J938,"")</f>
        <v/>
      </c>
      <c r="S938" s="584" t="str">
        <f>IFERROR(VLOOKUP(D938,'Species List'!$I$16:$J$61,2,FALSE)*J938,"")</f>
        <v/>
      </c>
      <c r="T938" s="584" t="str">
        <f>IFERROR(VLOOKUP(D938,'Species List'!$I$66:$J$66,2,FALSE)*J938,"")</f>
        <v/>
      </c>
      <c r="U938" s="584" t="str">
        <f>IFERROR(VLOOKUP(D938,'Species List'!$I$71:$J$82,2,FALSE)*J938,"")</f>
        <v/>
      </c>
      <c r="V938" s="585">
        <f t="shared" si="44"/>
        <v>0</v>
      </c>
      <c r="W938" s="534"/>
      <c r="X938" s="534"/>
      <c r="Y938" s="534"/>
      <c r="Z938" s="534"/>
      <c r="AA938" s="534"/>
      <c r="AB938" s="534"/>
      <c r="AC938" s="659" t="str">
        <f>IFERROR(INDEX('3 - Land Summary'!$B$21:$B$120,(MATCH(AD938,'3 - Land Summary'!$C$21:$C$120,0))),"")</f>
        <v/>
      </c>
      <c r="AD938" s="629"/>
      <c r="AE938" s="586"/>
      <c r="AF938" s="587"/>
      <c r="AG938" s="586"/>
    </row>
    <row r="939" spans="2:33" ht="30" customHeight="1" x14ac:dyDescent="0.2">
      <c r="B939" s="668" t="str">
        <f>IFERROR(INDEX('3 - Land Summary'!$B$21:$B$120,(MATCH('4 - Species Breakdown'!$V939,'3 - Land Summary'!$C$21:$C$120,0))),"")</f>
        <v/>
      </c>
      <c r="C939" s="632"/>
      <c r="D939" s="579"/>
      <c r="E939" s="676" t="str">
        <f>IF(OR(COUNTIF('Look Up Data'!$D$149:$D$203,D939),COUNTIF('Look Up Data'!$D$149:$D$203,AE939)),"YES","NO")</f>
        <v>NO</v>
      </c>
      <c r="F939" s="580"/>
      <c r="G939" s="581"/>
      <c r="H939" s="669" t="str">
        <f>IFERROR(INDEX('3 - Land Summary'!$G$21:$G$120,(MATCH(C939,'3 - Land Summary'!$C$21:$C$120,0))),"")</f>
        <v/>
      </c>
      <c r="I939" s="669" t="str">
        <f>IFERROR(INDEX('3 - Land Summary'!$I$21:$I$120,(MATCH(C939,'3 - Land Summary'!$C$21:$C$120,0))),"")</f>
        <v/>
      </c>
      <c r="J939" s="669" t="str">
        <f t="shared" si="43"/>
        <v/>
      </c>
      <c r="K939" s="670" t="str">
        <f t="shared" si="45"/>
        <v/>
      </c>
      <c r="L939" s="579"/>
      <c r="M939" s="579"/>
      <c r="N939" s="632"/>
      <c r="O939" s="582" t="str">
        <f>IFERROR(VLOOKUP(D939,'Species List'!$D$10:$E$46,2,FALSE)*J939,"")</f>
        <v/>
      </c>
      <c r="P939" s="583" t="str">
        <f>IFERROR(VLOOKUP(D939,'Species List'!$D$51:$E$89,2,FALSE)*J939,"")</f>
        <v/>
      </c>
      <c r="Q939" s="583" t="str">
        <f>IFERROR(VLOOKUP(D939,'Species List'!$D$95:$E$102,2,FALSE)*J939,"")</f>
        <v/>
      </c>
      <c r="R939" s="583" t="str">
        <f>IFERROR(VLOOKUP(D939,'Species List'!$I$10:$J$11,2,FALSE)*J939,"")</f>
        <v/>
      </c>
      <c r="S939" s="584" t="str">
        <f>IFERROR(VLOOKUP(D939,'Species List'!$I$16:$J$61,2,FALSE)*J939,"")</f>
        <v/>
      </c>
      <c r="T939" s="584" t="str">
        <f>IFERROR(VLOOKUP(D939,'Species List'!$I$66:$J$66,2,FALSE)*J939,"")</f>
        <v/>
      </c>
      <c r="U939" s="584" t="str">
        <f>IFERROR(VLOOKUP(D939,'Species List'!$I$71:$J$82,2,FALSE)*J939,"")</f>
        <v/>
      </c>
      <c r="V939" s="585">
        <f t="shared" si="44"/>
        <v>0</v>
      </c>
      <c r="W939" s="534"/>
      <c r="X939" s="534"/>
      <c r="Y939" s="534"/>
      <c r="Z939" s="534"/>
      <c r="AA939" s="534"/>
      <c r="AB939" s="534"/>
      <c r="AC939" s="659" t="str">
        <f>IFERROR(INDEX('3 - Land Summary'!$B$21:$B$120,(MATCH(AD939,'3 - Land Summary'!$C$21:$C$120,0))),"")</f>
        <v/>
      </c>
      <c r="AD939" s="629"/>
      <c r="AE939" s="586"/>
      <c r="AF939" s="587"/>
      <c r="AG939" s="586"/>
    </row>
    <row r="940" spans="2:33" ht="30" customHeight="1" x14ac:dyDescent="0.2">
      <c r="B940" s="668" t="str">
        <f>IFERROR(INDEX('3 - Land Summary'!$B$21:$B$120,(MATCH('4 - Species Breakdown'!$V940,'3 - Land Summary'!$C$21:$C$120,0))),"")</f>
        <v/>
      </c>
      <c r="C940" s="632"/>
      <c r="D940" s="579"/>
      <c r="E940" s="676" t="str">
        <f>IF(OR(COUNTIF('Look Up Data'!$D$149:$D$203,D940),COUNTIF('Look Up Data'!$D$149:$D$203,AE940)),"YES","NO")</f>
        <v>NO</v>
      </c>
      <c r="F940" s="580"/>
      <c r="G940" s="581"/>
      <c r="H940" s="669" t="str">
        <f>IFERROR(INDEX('3 - Land Summary'!$G$21:$G$120,(MATCH(C940,'3 - Land Summary'!$C$21:$C$120,0))),"")</f>
        <v/>
      </c>
      <c r="I940" s="669" t="str">
        <f>IFERROR(INDEX('3 - Land Summary'!$I$21:$I$120,(MATCH(C940,'3 - Land Summary'!$C$21:$C$120,0))),"")</f>
        <v/>
      </c>
      <c r="J940" s="669" t="str">
        <f t="shared" si="43"/>
        <v/>
      </c>
      <c r="K940" s="670" t="str">
        <f t="shared" si="45"/>
        <v/>
      </c>
      <c r="L940" s="579"/>
      <c r="M940" s="579"/>
      <c r="N940" s="632"/>
      <c r="O940" s="582" t="str">
        <f>IFERROR(VLOOKUP(D940,'Species List'!$D$10:$E$46,2,FALSE)*J940,"")</f>
        <v/>
      </c>
      <c r="P940" s="583" t="str">
        <f>IFERROR(VLOOKUP(D940,'Species List'!$D$51:$E$89,2,FALSE)*J940,"")</f>
        <v/>
      </c>
      <c r="Q940" s="583" t="str">
        <f>IFERROR(VLOOKUP(D940,'Species List'!$D$95:$E$102,2,FALSE)*J940,"")</f>
        <v/>
      </c>
      <c r="R940" s="583" t="str">
        <f>IFERROR(VLOOKUP(D940,'Species List'!$I$10:$J$11,2,FALSE)*J940,"")</f>
        <v/>
      </c>
      <c r="S940" s="584" t="str">
        <f>IFERROR(VLOOKUP(D940,'Species List'!$I$16:$J$61,2,FALSE)*J940,"")</f>
        <v/>
      </c>
      <c r="T940" s="584" t="str">
        <f>IFERROR(VLOOKUP(D940,'Species List'!$I$66:$J$66,2,FALSE)*J940,"")</f>
        <v/>
      </c>
      <c r="U940" s="584" t="str">
        <f>IFERROR(VLOOKUP(D940,'Species List'!$I$71:$J$82,2,FALSE)*J940,"")</f>
        <v/>
      </c>
      <c r="V940" s="585">
        <f t="shared" si="44"/>
        <v>0</v>
      </c>
      <c r="W940" s="534"/>
      <c r="X940" s="534"/>
      <c r="Y940" s="534"/>
      <c r="Z940" s="534"/>
      <c r="AA940" s="534"/>
      <c r="AB940" s="534"/>
      <c r="AC940" s="659" t="str">
        <f>IFERROR(INDEX('3 - Land Summary'!$B$21:$B$120,(MATCH(AD940,'3 - Land Summary'!$C$21:$C$120,0))),"")</f>
        <v/>
      </c>
      <c r="AD940" s="629"/>
      <c r="AE940" s="586"/>
      <c r="AF940" s="587"/>
      <c r="AG940" s="586"/>
    </row>
    <row r="941" spans="2:33" ht="30" customHeight="1" x14ac:dyDescent="0.2">
      <c r="B941" s="668" t="str">
        <f>IFERROR(INDEX('3 - Land Summary'!$B$21:$B$120,(MATCH('4 - Species Breakdown'!$V941,'3 - Land Summary'!$C$21:$C$120,0))),"")</f>
        <v/>
      </c>
      <c r="C941" s="632"/>
      <c r="D941" s="579"/>
      <c r="E941" s="676" t="str">
        <f>IF(OR(COUNTIF('Look Up Data'!$D$149:$D$203,D941),COUNTIF('Look Up Data'!$D$149:$D$203,AE941)),"YES","NO")</f>
        <v>NO</v>
      </c>
      <c r="F941" s="580"/>
      <c r="G941" s="581"/>
      <c r="H941" s="669" t="str">
        <f>IFERROR(INDEX('3 - Land Summary'!$G$21:$G$120,(MATCH(C941,'3 - Land Summary'!$C$21:$C$120,0))),"")</f>
        <v/>
      </c>
      <c r="I941" s="669" t="str">
        <f>IFERROR(INDEX('3 - Land Summary'!$I$21:$I$120,(MATCH(C941,'3 - Land Summary'!$C$21:$C$120,0))),"")</f>
        <v/>
      </c>
      <c r="J941" s="669" t="str">
        <f t="shared" si="43"/>
        <v/>
      </c>
      <c r="K941" s="670" t="str">
        <f t="shared" si="45"/>
        <v/>
      </c>
      <c r="L941" s="579"/>
      <c r="M941" s="579"/>
      <c r="N941" s="632"/>
      <c r="O941" s="582" t="str">
        <f>IFERROR(VLOOKUP(D941,'Species List'!$D$10:$E$46,2,FALSE)*J941,"")</f>
        <v/>
      </c>
      <c r="P941" s="583" t="str">
        <f>IFERROR(VLOOKUP(D941,'Species List'!$D$51:$E$89,2,FALSE)*J941,"")</f>
        <v/>
      </c>
      <c r="Q941" s="583" t="str">
        <f>IFERROR(VLOOKUP(D941,'Species List'!$D$95:$E$102,2,FALSE)*J941,"")</f>
        <v/>
      </c>
      <c r="R941" s="583" t="str">
        <f>IFERROR(VLOOKUP(D941,'Species List'!$I$10:$J$11,2,FALSE)*J941,"")</f>
        <v/>
      </c>
      <c r="S941" s="584" t="str">
        <f>IFERROR(VLOOKUP(D941,'Species List'!$I$16:$J$61,2,FALSE)*J941,"")</f>
        <v/>
      </c>
      <c r="T941" s="584" t="str">
        <f>IFERROR(VLOOKUP(D941,'Species List'!$I$66:$J$66,2,FALSE)*J941,"")</f>
        <v/>
      </c>
      <c r="U941" s="584" t="str">
        <f>IFERROR(VLOOKUP(D941,'Species List'!$I$71:$J$82,2,FALSE)*J941,"")</f>
        <v/>
      </c>
      <c r="V941" s="585">
        <f t="shared" si="44"/>
        <v>0</v>
      </c>
      <c r="W941" s="534"/>
      <c r="X941" s="534"/>
      <c r="Y941" s="534"/>
      <c r="Z941" s="534"/>
      <c r="AA941" s="534"/>
      <c r="AB941" s="534"/>
      <c r="AC941" s="659" t="str">
        <f>IFERROR(INDEX('3 - Land Summary'!$B$21:$B$120,(MATCH(AD941,'3 - Land Summary'!$C$21:$C$120,0))),"")</f>
        <v/>
      </c>
      <c r="AD941" s="629"/>
      <c r="AE941" s="586"/>
      <c r="AF941" s="587"/>
      <c r="AG941" s="586"/>
    </row>
    <row r="942" spans="2:33" ht="30" customHeight="1" x14ac:dyDescent="0.2">
      <c r="B942" s="668" t="str">
        <f>IFERROR(INDEX('3 - Land Summary'!$B$21:$B$120,(MATCH('4 - Species Breakdown'!$V942,'3 - Land Summary'!$C$21:$C$120,0))),"")</f>
        <v/>
      </c>
      <c r="C942" s="632"/>
      <c r="D942" s="579"/>
      <c r="E942" s="676" t="str">
        <f>IF(OR(COUNTIF('Look Up Data'!$D$149:$D$203,D942),COUNTIF('Look Up Data'!$D$149:$D$203,AE942)),"YES","NO")</f>
        <v>NO</v>
      </c>
      <c r="F942" s="580"/>
      <c r="G942" s="581"/>
      <c r="H942" s="669" t="str">
        <f>IFERROR(INDEX('3 - Land Summary'!$G$21:$G$120,(MATCH(C942,'3 - Land Summary'!$C$21:$C$120,0))),"")</f>
        <v/>
      </c>
      <c r="I942" s="669" t="str">
        <f>IFERROR(INDEX('3 - Land Summary'!$I$21:$I$120,(MATCH(C942,'3 - Land Summary'!$C$21:$C$120,0))),"")</f>
        <v/>
      </c>
      <c r="J942" s="669" t="str">
        <f t="shared" si="43"/>
        <v/>
      </c>
      <c r="K942" s="670" t="str">
        <f t="shared" si="45"/>
        <v/>
      </c>
      <c r="L942" s="579"/>
      <c r="M942" s="579"/>
      <c r="N942" s="632"/>
      <c r="O942" s="582" t="str">
        <f>IFERROR(VLOOKUP(D942,'Species List'!$D$10:$E$46,2,FALSE)*J942,"")</f>
        <v/>
      </c>
      <c r="P942" s="583" t="str">
        <f>IFERROR(VLOOKUP(D942,'Species List'!$D$51:$E$89,2,FALSE)*J942,"")</f>
        <v/>
      </c>
      <c r="Q942" s="583" t="str">
        <f>IFERROR(VLOOKUP(D942,'Species List'!$D$95:$E$102,2,FALSE)*J942,"")</f>
        <v/>
      </c>
      <c r="R942" s="583" t="str">
        <f>IFERROR(VLOOKUP(D942,'Species List'!$I$10:$J$11,2,FALSE)*J942,"")</f>
        <v/>
      </c>
      <c r="S942" s="584" t="str">
        <f>IFERROR(VLOOKUP(D942,'Species List'!$I$16:$J$61,2,FALSE)*J942,"")</f>
        <v/>
      </c>
      <c r="T942" s="584" t="str">
        <f>IFERROR(VLOOKUP(D942,'Species List'!$I$66:$J$66,2,FALSE)*J942,"")</f>
        <v/>
      </c>
      <c r="U942" s="584" t="str">
        <f>IFERROR(VLOOKUP(D942,'Species List'!$I$71:$J$82,2,FALSE)*J942,"")</f>
        <v/>
      </c>
      <c r="V942" s="585">
        <f t="shared" si="44"/>
        <v>0</v>
      </c>
      <c r="W942" s="534"/>
      <c r="X942" s="534"/>
      <c r="Y942" s="534"/>
      <c r="Z942" s="534"/>
      <c r="AA942" s="534"/>
      <c r="AB942" s="534"/>
      <c r="AC942" s="659" t="str">
        <f>IFERROR(INDEX('3 - Land Summary'!$B$21:$B$120,(MATCH(AD942,'3 - Land Summary'!$C$21:$C$120,0))),"")</f>
        <v/>
      </c>
      <c r="AD942" s="629"/>
      <c r="AE942" s="586"/>
      <c r="AF942" s="587"/>
      <c r="AG942" s="586"/>
    </row>
    <row r="943" spans="2:33" ht="30" customHeight="1" x14ac:dyDescent="0.2">
      <c r="B943" s="668" t="str">
        <f>IFERROR(INDEX('3 - Land Summary'!$B$21:$B$120,(MATCH('4 - Species Breakdown'!$V943,'3 - Land Summary'!$C$21:$C$120,0))),"")</f>
        <v/>
      </c>
      <c r="C943" s="632"/>
      <c r="D943" s="579"/>
      <c r="E943" s="676" t="str">
        <f>IF(OR(COUNTIF('Look Up Data'!$D$149:$D$203,D943),COUNTIF('Look Up Data'!$D$149:$D$203,AE943)),"YES","NO")</f>
        <v>NO</v>
      </c>
      <c r="F943" s="580"/>
      <c r="G943" s="581"/>
      <c r="H943" s="669" t="str">
        <f>IFERROR(INDEX('3 - Land Summary'!$G$21:$G$120,(MATCH(C943,'3 - Land Summary'!$C$21:$C$120,0))),"")</f>
        <v/>
      </c>
      <c r="I943" s="669" t="str">
        <f>IFERROR(INDEX('3 - Land Summary'!$I$21:$I$120,(MATCH(C943,'3 - Land Summary'!$C$21:$C$120,0))),"")</f>
        <v/>
      </c>
      <c r="J943" s="669" t="str">
        <f t="shared" si="43"/>
        <v/>
      </c>
      <c r="K943" s="670" t="str">
        <f t="shared" si="45"/>
        <v/>
      </c>
      <c r="L943" s="579"/>
      <c r="M943" s="579"/>
      <c r="N943" s="632"/>
      <c r="O943" s="582" t="str">
        <f>IFERROR(VLOOKUP(D943,'Species List'!$D$10:$E$46,2,FALSE)*J943,"")</f>
        <v/>
      </c>
      <c r="P943" s="583" t="str">
        <f>IFERROR(VLOOKUP(D943,'Species List'!$D$51:$E$89,2,FALSE)*J943,"")</f>
        <v/>
      </c>
      <c r="Q943" s="583" t="str">
        <f>IFERROR(VLOOKUP(D943,'Species List'!$D$95:$E$102,2,FALSE)*J943,"")</f>
        <v/>
      </c>
      <c r="R943" s="583" t="str">
        <f>IFERROR(VLOOKUP(D943,'Species List'!$I$10:$J$11,2,FALSE)*J943,"")</f>
        <v/>
      </c>
      <c r="S943" s="584" t="str">
        <f>IFERROR(VLOOKUP(D943,'Species List'!$I$16:$J$61,2,FALSE)*J943,"")</f>
        <v/>
      </c>
      <c r="T943" s="584" t="str">
        <f>IFERROR(VLOOKUP(D943,'Species List'!$I$66:$J$66,2,FALSE)*J943,"")</f>
        <v/>
      </c>
      <c r="U943" s="584" t="str">
        <f>IFERROR(VLOOKUP(D943,'Species List'!$I$71:$J$82,2,FALSE)*J943,"")</f>
        <v/>
      </c>
      <c r="V943" s="585">
        <f t="shared" si="44"/>
        <v>0</v>
      </c>
      <c r="W943" s="534"/>
      <c r="X943" s="534"/>
      <c r="Y943" s="534"/>
      <c r="Z943" s="534"/>
      <c r="AA943" s="534"/>
      <c r="AB943" s="534"/>
      <c r="AC943" s="659" t="str">
        <f>IFERROR(INDEX('3 - Land Summary'!$B$21:$B$120,(MATCH(AD943,'3 - Land Summary'!$C$21:$C$120,0))),"")</f>
        <v/>
      </c>
      <c r="AD943" s="629"/>
      <c r="AE943" s="586"/>
      <c r="AF943" s="587"/>
      <c r="AG943" s="586"/>
    </row>
    <row r="944" spans="2:33" ht="30" customHeight="1" x14ac:dyDescent="0.2">
      <c r="B944" s="668" t="str">
        <f>IFERROR(INDEX('3 - Land Summary'!$B$21:$B$120,(MATCH('4 - Species Breakdown'!$V944,'3 - Land Summary'!$C$21:$C$120,0))),"")</f>
        <v/>
      </c>
      <c r="C944" s="632"/>
      <c r="D944" s="579"/>
      <c r="E944" s="676" t="str">
        <f>IF(OR(COUNTIF('Look Up Data'!$D$149:$D$203,D944),COUNTIF('Look Up Data'!$D$149:$D$203,AE944)),"YES","NO")</f>
        <v>NO</v>
      </c>
      <c r="F944" s="580"/>
      <c r="G944" s="581"/>
      <c r="H944" s="669" t="str">
        <f>IFERROR(INDEX('3 - Land Summary'!$G$21:$G$120,(MATCH(C944,'3 - Land Summary'!$C$21:$C$120,0))),"")</f>
        <v/>
      </c>
      <c r="I944" s="669" t="str">
        <f>IFERROR(INDEX('3 - Land Summary'!$I$21:$I$120,(MATCH(C944,'3 - Land Summary'!$C$21:$C$120,0))),"")</f>
        <v/>
      </c>
      <c r="J944" s="669" t="str">
        <f t="shared" si="43"/>
        <v/>
      </c>
      <c r="K944" s="670" t="str">
        <f t="shared" si="45"/>
        <v/>
      </c>
      <c r="L944" s="579"/>
      <c r="M944" s="579"/>
      <c r="N944" s="632"/>
      <c r="O944" s="582" t="str">
        <f>IFERROR(VLOOKUP(D944,'Species List'!$D$10:$E$46,2,FALSE)*J944,"")</f>
        <v/>
      </c>
      <c r="P944" s="583" t="str">
        <f>IFERROR(VLOOKUP(D944,'Species List'!$D$51:$E$89,2,FALSE)*J944,"")</f>
        <v/>
      </c>
      <c r="Q944" s="583" t="str">
        <f>IFERROR(VLOOKUP(D944,'Species List'!$D$95:$E$102,2,FALSE)*J944,"")</f>
        <v/>
      </c>
      <c r="R944" s="583" t="str">
        <f>IFERROR(VLOOKUP(D944,'Species List'!$I$10:$J$11,2,FALSE)*J944,"")</f>
        <v/>
      </c>
      <c r="S944" s="584" t="str">
        <f>IFERROR(VLOOKUP(D944,'Species List'!$I$16:$J$61,2,FALSE)*J944,"")</f>
        <v/>
      </c>
      <c r="T944" s="584" t="str">
        <f>IFERROR(VLOOKUP(D944,'Species List'!$I$66:$J$66,2,FALSE)*J944,"")</f>
        <v/>
      </c>
      <c r="U944" s="584" t="str">
        <f>IFERROR(VLOOKUP(D944,'Species List'!$I$71:$J$82,2,FALSE)*J944,"")</f>
        <v/>
      </c>
      <c r="V944" s="585">
        <f t="shared" si="44"/>
        <v>0</v>
      </c>
      <c r="W944" s="534"/>
      <c r="X944" s="534"/>
      <c r="Y944" s="534"/>
      <c r="Z944" s="534"/>
      <c r="AA944" s="534"/>
      <c r="AB944" s="534"/>
      <c r="AC944" s="659" t="str">
        <f>IFERROR(INDEX('3 - Land Summary'!$B$21:$B$120,(MATCH(AD944,'3 - Land Summary'!$C$21:$C$120,0))),"")</f>
        <v/>
      </c>
      <c r="AD944" s="629"/>
      <c r="AE944" s="586"/>
      <c r="AF944" s="587"/>
      <c r="AG944" s="586"/>
    </row>
    <row r="945" spans="2:33" ht="30" customHeight="1" x14ac:dyDescent="0.2">
      <c r="B945" s="668" t="str">
        <f>IFERROR(INDEX('3 - Land Summary'!$B$21:$B$120,(MATCH('4 - Species Breakdown'!$V945,'3 - Land Summary'!$C$21:$C$120,0))),"")</f>
        <v/>
      </c>
      <c r="C945" s="632"/>
      <c r="D945" s="579"/>
      <c r="E945" s="676" t="str">
        <f>IF(OR(COUNTIF('Look Up Data'!$D$149:$D$203,D945),COUNTIF('Look Up Data'!$D$149:$D$203,AE945)),"YES","NO")</f>
        <v>NO</v>
      </c>
      <c r="F945" s="580"/>
      <c r="G945" s="581"/>
      <c r="H945" s="669" t="str">
        <f>IFERROR(INDEX('3 - Land Summary'!$G$21:$G$120,(MATCH(C945,'3 - Land Summary'!$C$21:$C$120,0))),"")</f>
        <v/>
      </c>
      <c r="I945" s="669" t="str">
        <f>IFERROR(INDEX('3 - Land Summary'!$I$21:$I$120,(MATCH(C945,'3 - Land Summary'!$C$21:$C$120,0))),"")</f>
        <v/>
      </c>
      <c r="J945" s="669" t="str">
        <f t="shared" si="43"/>
        <v/>
      </c>
      <c r="K945" s="670" t="str">
        <f t="shared" si="45"/>
        <v/>
      </c>
      <c r="L945" s="579"/>
      <c r="M945" s="579"/>
      <c r="N945" s="632"/>
      <c r="O945" s="582" t="str">
        <f>IFERROR(VLOOKUP(D945,'Species List'!$D$10:$E$46,2,FALSE)*J945,"")</f>
        <v/>
      </c>
      <c r="P945" s="583" t="str">
        <f>IFERROR(VLOOKUP(D945,'Species List'!$D$51:$E$89,2,FALSE)*J945,"")</f>
        <v/>
      </c>
      <c r="Q945" s="583" t="str">
        <f>IFERROR(VLOOKUP(D945,'Species List'!$D$95:$E$102,2,FALSE)*J945,"")</f>
        <v/>
      </c>
      <c r="R945" s="583" t="str">
        <f>IFERROR(VLOOKUP(D945,'Species List'!$I$10:$J$11,2,FALSE)*J945,"")</f>
        <v/>
      </c>
      <c r="S945" s="584" t="str">
        <f>IFERROR(VLOOKUP(D945,'Species List'!$I$16:$J$61,2,FALSE)*J945,"")</f>
        <v/>
      </c>
      <c r="T945" s="584" t="str">
        <f>IFERROR(VLOOKUP(D945,'Species List'!$I$66:$J$66,2,FALSE)*J945,"")</f>
        <v/>
      </c>
      <c r="U945" s="584" t="str">
        <f>IFERROR(VLOOKUP(D945,'Species List'!$I$71:$J$82,2,FALSE)*J945,"")</f>
        <v/>
      </c>
      <c r="V945" s="585">
        <f t="shared" si="44"/>
        <v>0</v>
      </c>
      <c r="W945" s="534"/>
      <c r="X945" s="534"/>
      <c r="Y945" s="534"/>
      <c r="Z945" s="534"/>
      <c r="AA945" s="534"/>
      <c r="AB945" s="534"/>
      <c r="AC945" s="659" t="str">
        <f>IFERROR(INDEX('3 - Land Summary'!$B$21:$B$120,(MATCH(AD945,'3 - Land Summary'!$C$21:$C$120,0))),"")</f>
        <v/>
      </c>
      <c r="AD945" s="629"/>
      <c r="AE945" s="586"/>
      <c r="AF945" s="587"/>
      <c r="AG945" s="586"/>
    </row>
    <row r="946" spans="2:33" ht="30" customHeight="1" x14ac:dyDescent="0.2">
      <c r="B946" s="668" t="str">
        <f>IFERROR(INDEX('3 - Land Summary'!$B$21:$B$120,(MATCH('4 - Species Breakdown'!$V946,'3 - Land Summary'!$C$21:$C$120,0))),"")</f>
        <v/>
      </c>
      <c r="C946" s="632"/>
      <c r="D946" s="579"/>
      <c r="E946" s="676" t="str">
        <f>IF(OR(COUNTIF('Look Up Data'!$D$149:$D$203,D946),COUNTIF('Look Up Data'!$D$149:$D$203,AE946)),"YES","NO")</f>
        <v>NO</v>
      </c>
      <c r="F946" s="580"/>
      <c r="G946" s="581"/>
      <c r="H946" s="669" t="str">
        <f>IFERROR(INDEX('3 - Land Summary'!$G$21:$G$120,(MATCH(C946,'3 - Land Summary'!$C$21:$C$120,0))),"")</f>
        <v/>
      </c>
      <c r="I946" s="669" t="str">
        <f>IFERROR(INDEX('3 - Land Summary'!$I$21:$I$120,(MATCH(C946,'3 - Land Summary'!$C$21:$C$120,0))),"")</f>
        <v/>
      </c>
      <c r="J946" s="669" t="str">
        <f t="shared" si="43"/>
        <v/>
      </c>
      <c r="K946" s="670" t="str">
        <f t="shared" si="45"/>
        <v/>
      </c>
      <c r="L946" s="579"/>
      <c r="M946" s="579"/>
      <c r="N946" s="632"/>
      <c r="O946" s="582" t="str">
        <f>IFERROR(VLOOKUP(D946,'Species List'!$D$10:$E$46,2,FALSE)*J946,"")</f>
        <v/>
      </c>
      <c r="P946" s="583" t="str">
        <f>IFERROR(VLOOKUP(D946,'Species List'!$D$51:$E$89,2,FALSE)*J946,"")</f>
        <v/>
      </c>
      <c r="Q946" s="583" t="str">
        <f>IFERROR(VLOOKUP(D946,'Species List'!$D$95:$E$102,2,FALSE)*J946,"")</f>
        <v/>
      </c>
      <c r="R946" s="583" t="str">
        <f>IFERROR(VLOOKUP(D946,'Species List'!$I$10:$J$11,2,FALSE)*J946,"")</f>
        <v/>
      </c>
      <c r="S946" s="584" t="str">
        <f>IFERROR(VLOOKUP(D946,'Species List'!$I$16:$J$61,2,FALSE)*J946,"")</f>
        <v/>
      </c>
      <c r="T946" s="584" t="str">
        <f>IFERROR(VLOOKUP(D946,'Species List'!$I$66:$J$66,2,FALSE)*J946,"")</f>
        <v/>
      </c>
      <c r="U946" s="584" t="str">
        <f>IFERROR(VLOOKUP(D946,'Species List'!$I$71:$J$82,2,FALSE)*J946,"")</f>
        <v/>
      </c>
      <c r="V946" s="585">
        <f t="shared" si="44"/>
        <v>0</v>
      </c>
      <c r="W946" s="534"/>
      <c r="X946" s="534"/>
      <c r="Y946" s="534"/>
      <c r="Z946" s="534"/>
      <c r="AA946" s="534"/>
      <c r="AB946" s="534"/>
      <c r="AC946" s="659" t="str">
        <f>IFERROR(INDEX('3 - Land Summary'!$B$21:$B$120,(MATCH(AD946,'3 - Land Summary'!$C$21:$C$120,0))),"")</f>
        <v/>
      </c>
      <c r="AD946" s="629"/>
      <c r="AE946" s="586"/>
      <c r="AF946" s="587"/>
      <c r="AG946" s="586"/>
    </row>
    <row r="947" spans="2:33" ht="30" customHeight="1" x14ac:dyDescent="0.2">
      <c r="B947" s="668" t="str">
        <f>IFERROR(INDEX('3 - Land Summary'!$B$21:$B$120,(MATCH('4 - Species Breakdown'!$V947,'3 - Land Summary'!$C$21:$C$120,0))),"")</f>
        <v/>
      </c>
      <c r="C947" s="632"/>
      <c r="D947" s="579"/>
      <c r="E947" s="676" t="str">
        <f>IF(OR(COUNTIF('Look Up Data'!$D$149:$D$203,D947),COUNTIF('Look Up Data'!$D$149:$D$203,AE947)),"YES","NO")</f>
        <v>NO</v>
      </c>
      <c r="F947" s="580"/>
      <c r="G947" s="581"/>
      <c r="H947" s="669" t="str">
        <f>IFERROR(INDEX('3 - Land Summary'!$G$21:$G$120,(MATCH(C947,'3 - Land Summary'!$C$21:$C$120,0))),"")</f>
        <v/>
      </c>
      <c r="I947" s="669" t="str">
        <f>IFERROR(INDEX('3 - Land Summary'!$I$21:$I$120,(MATCH(C947,'3 - Land Summary'!$C$21:$C$120,0))),"")</f>
        <v/>
      </c>
      <c r="J947" s="669" t="str">
        <f t="shared" si="43"/>
        <v/>
      </c>
      <c r="K947" s="670" t="str">
        <f t="shared" si="45"/>
        <v/>
      </c>
      <c r="L947" s="579"/>
      <c r="M947" s="579"/>
      <c r="N947" s="632"/>
      <c r="O947" s="582" t="str">
        <f>IFERROR(VLOOKUP(D947,'Species List'!$D$10:$E$46,2,FALSE)*J947,"")</f>
        <v/>
      </c>
      <c r="P947" s="583" t="str">
        <f>IFERROR(VLOOKUP(D947,'Species List'!$D$51:$E$89,2,FALSE)*J947,"")</f>
        <v/>
      </c>
      <c r="Q947" s="583" t="str">
        <f>IFERROR(VLOOKUP(D947,'Species List'!$D$95:$E$102,2,FALSE)*J947,"")</f>
        <v/>
      </c>
      <c r="R947" s="583" t="str">
        <f>IFERROR(VLOOKUP(D947,'Species List'!$I$10:$J$11,2,FALSE)*J947,"")</f>
        <v/>
      </c>
      <c r="S947" s="584" t="str">
        <f>IFERROR(VLOOKUP(D947,'Species List'!$I$16:$J$61,2,FALSE)*J947,"")</f>
        <v/>
      </c>
      <c r="T947" s="584" t="str">
        <f>IFERROR(VLOOKUP(D947,'Species List'!$I$66:$J$66,2,FALSE)*J947,"")</f>
        <v/>
      </c>
      <c r="U947" s="584" t="str">
        <f>IFERROR(VLOOKUP(D947,'Species List'!$I$71:$J$82,2,FALSE)*J947,"")</f>
        <v/>
      </c>
      <c r="V947" s="585">
        <f t="shared" si="44"/>
        <v>0</v>
      </c>
      <c r="W947" s="534"/>
      <c r="X947" s="534"/>
      <c r="Y947" s="534"/>
      <c r="Z947" s="534"/>
      <c r="AA947" s="534"/>
      <c r="AB947" s="534"/>
      <c r="AC947" s="659" t="str">
        <f>IFERROR(INDEX('3 - Land Summary'!$B$21:$B$120,(MATCH(AD947,'3 - Land Summary'!$C$21:$C$120,0))),"")</f>
        <v/>
      </c>
      <c r="AD947" s="629"/>
      <c r="AE947" s="586"/>
      <c r="AF947" s="587"/>
      <c r="AG947" s="586"/>
    </row>
    <row r="948" spans="2:33" ht="30" customHeight="1" x14ac:dyDescent="0.2">
      <c r="B948" s="668" t="str">
        <f>IFERROR(INDEX('3 - Land Summary'!$B$21:$B$120,(MATCH('4 - Species Breakdown'!$V948,'3 - Land Summary'!$C$21:$C$120,0))),"")</f>
        <v/>
      </c>
      <c r="C948" s="632"/>
      <c r="D948" s="579"/>
      <c r="E948" s="676" t="str">
        <f>IF(OR(COUNTIF('Look Up Data'!$D$149:$D$203,D948),COUNTIF('Look Up Data'!$D$149:$D$203,AE948)),"YES","NO")</f>
        <v>NO</v>
      </c>
      <c r="F948" s="580"/>
      <c r="G948" s="581"/>
      <c r="H948" s="669" t="str">
        <f>IFERROR(INDEX('3 - Land Summary'!$G$21:$G$120,(MATCH(C948,'3 - Land Summary'!$C$21:$C$120,0))),"")</f>
        <v/>
      </c>
      <c r="I948" s="669" t="str">
        <f>IFERROR(INDEX('3 - Land Summary'!$I$21:$I$120,(MATCH(C948,'3 - Land Summary'!$C$21:$C$120,0))),"")</f>
        <v/>
      </c>
      <c r="J948" s="669" t="str">
        <f t="shared" si="43"/>
        <v/>
      </c>
      <c r="K948" s="670" t="str">
        <f t="shared" si="45"/>
        <v/>
      </c>
      <c r="L948" s="579"/>
      <c r="M948" s="579"/>
      <c r="N948" s="632"/>
      <c r="O948" s="582" t="str">
        <f>IFERROR(VLOOKUP(D948,'Species List'!$D$10:$E$46,2,FALSE)*J948,"")</f>
        <v/>
      </c>
      <c r="P948" s="583" t="str">
        <f>IFERROR(VLOOKUP(D948,'Species List'!$D$51:$E$89,2,FALSE)*J948,"")</f>
        <v/>
      </c>
      <c r="Q948" s="583" t="str">
        <f>IFERROR(VLOOKUP(D948,'Species List'!$D$95:$E$102,2,FALSE)*J948,"")</f>
        <v/>
      </c>
      <c r="R948" s="583" t="str">
        <f>IFERROR(VLOOKUP(D948,'Species List'!$I$10:$J$11,2,FALSE)*J948,"")</f>
        <v/>
      </c>
      <c r="S948" s="584" t="str">
        <f>IFERROR(VLOOKUP(D948,'Species List'!$I$16:$J$61,2,FALSE)*J948,"")</f>
        <v/>
      </c>
      <c r="T948" s="584" t="str">
        <f>IFERROR(VLOOKUP(D948,'Species List'!$I$66:$J$66,2,FALSE)*J948,"")</f>
        <v/>
      </c>
      <c r="U948" s="584" t="str">
        <f>IFERROR(VLOOKUP(D948,'Species List'!$I$71:$J$82,2,FALSE)*J948,"")</f>
        <v/>
      </c>
      <c r="V948" s="585">
        <f t="shared" si="44"/>
        <v>0</v>
      </c>
      <c r="W948" s="534"/>
      <c r="X948" s="534"/>
      <c r="Y948" s="534"/>
      <c r="Z948" s="534"/>
      <c r="AA948" s="534"/>
      <c r="AB948" s="534"/>
      <c r="AC948" s="659" t="str">
        <f>IFERROR(INDEX('3 - Land Summary'!$B$21:$B$120,(MATCH(AD948,'3 - Land Summary'!$C$21:$C$120,0))),"")</f>
        <v/>
      </c>
      <c r="AD948" s="629"/>
      <c r="AE948" s="586"/>
      <c r="AF948" s="587"/>
      <c r="AG948" s="586"/>
    </row>
    <row r="949" spans="2:33" ht="30" customHeight="1" x14ac:dyDescent="0.2">
      <c r="B949" s="668" t="str">
        <f>IFERROR(INDEX('3 - Land Summary'!$B$21:$B$120,(MATCH('4 - Species Breakdown'!$V949,'3 - Land Summary'!$C$21:$C$120,0))),"")</f>
        <v/>
      </c>
      <c r="C949" s="632"/>
      <c r="D949" s="579"/>
      <c r="E949" s="676" t="str">
        <f>IF(OR(COUNTIF('Look Up Data'!$D$149:$D$203,D949),COUNTIF('Look Up Data'!$D$149:$D$203,AE949)),"YES","NO")</f>
        <v>NO</v>
      </c>
      <c r="F949" s="580"/>
      <c r="G949" s="581"/>
      <c r="H949" s="669" t="str">
        <f>IFERROR(INDEX('3 - Land Summary'!$G$21:$G$120,(MATCH(C949,'3 - Land Summary'!$C$21:$C$120,0))),"")</f>
        <v/>
      </c>
      <c r="I949" s="669" t="str">
        <f>IFERROR(INDEX('3 - Land Summary'!$I$21:$I$120,(MATCH(C949,'3 - Land Summary'!$C$21:$C$120,0))),"")</f>
        <v/>
      </c>
      <c r="J949" s="669" t="str">
        <f t="shared" si="43"/>
        <v/>
      </c>
      <c r="K949" s="670" t="str">
        <f t="shared" si="45"/>
        <v/>
      </c>
      <c r="L949" s="579"/>
      <c r="M949" s="579"/>
      <c r="N949" s="632"/>
      <c r="O949" s="582" t="str">
        <f>IFERROR(VLOOKUP(D949,'Species List'!$D$10:$E$46,2,FALSE)*J949,"")</f>
        <v/>
      </c>
      <c r="P949" s="583" t="str">
        <f>IFERROR(VLOOKUP(D949,'Species List'!$D$51:$E$89,2,FALSE)*J949,"")</f>
        <v/>
      </c>
      <c r="Q949" s="583" t="str">
        <f>IFERROR(VLOOKUP(D949,'Species List'!$D$95:$E$102,2,FALSE)*J949,"")</f>
        <v/>
      </c>
      <c r="R949" s="583" t="str">
        <f>IFERROR(VLOOKUP(D949,'Species List'!$I$10:$J$11,2,FALSE)*J949,"")</f>
        <v/>
      </c>
      <c r="S949" s="584" t="str">
        <f>IFERROR(VLOOKUP(D949,'Species List'!$I$16:$J$61,2,FALSE)*J949,"")</f>
        <v/>
      </c>
      <c r="T949" s="584" t="str">
        <f>IFERROR(VLOOKUP(D949,'Species List'!$I$66:$J$66,2,FALSE)*J949,"")</f>
        <v/>
      </c>
      <c r="U949" s="584" t="str">
        <f>IFERROR(VLOOKUP(D949,'Species List'!$I$71:$J$82,2,FALSE)*J949,"")</f>
        <v/>
      </c>
      <c r="V949" s="585">
        <f t="shared" si="44"/>
        <v>0</v>
      </c>
      <c r="W949" s="534"/>
      <c r="X949" s="534"/>
      <c r="Y949" s="534"/>
      <c r="Z949" s="534"/>
      <c r="AA949" s="534"/>
      <c r="AB949" s="534"/>
      <c r="AC949" s="659" t="str">
        <f>IFERROR(INDEX('3 - Land Summary'!$B$21:$B$120,(MATCH(AD949,'3 - Land Summary'!$C$21:$C$120,0))),"")</f>
        <v/>
      </c>
      <c r="AD949" s="629"/>
      <c r="AE949" s="586"/>
      <c r="AF949" s="587"/>
      <c r="AG949" s="586"/>
    </row>
    <row r="950" spans="2:33" ht="30" customHeight="1" x14ac:dyDescent="0.2">
      <c r="B950" s="668" t="str">
        <f>IFERROR(INDEX('3 - Land Summary'!$B$21:$B$120,(MATCH('4 - Species Breakdown'!$V950,'3 - Land Summary'!$C$21:$C$120,0))),"")</f>
        <v/>
      </c>
      <c r="C950" s="632"/>
      <c r="D950" s="579"/>
      <c r="E950" s="676" t="str">
        <f>IF(OR(COUNTIF('Look Up Data'!$D$149:$D$203,D950),COUNTIF('Look Up Data'!$D$149:$D$203,AE950)),"YES","NO")</f>
        <v>NO</v>
      </c>
      <c r="F950" s="580"/>
      <c r="G950" s="581"/>
      <c r="H950" s="669" t="str">
        <f>IFERROR(INDEX('3 - Land Summary'!$G$21:$G$120,(MATCH(C950,'3 - Land Summary'!$C$21:$C$120,0))),"")</f>
        <v/>
      </c>
      <c r="I950" s="669" t="str">
        <f>IFERROR(INDEX('3 - Land Summary'!$I$21:$I$120,(MATCH(C950,'3 - Land Summary'!$C$21:$C$120,0))),"")</f>
        <v/>
      </c>
      <c r="J950" s="669" t="str">
        <f t="shared" si="43"/>
        <v/>
      </c>
      <c r="K950" s="670" t="str">
        <f t="shared" si="45"/>
        <v/>
      </c>
      <c r="L950" s="579"/>
      <c r="M950" s="579"/>
      <c r="N950" s="632"/>
      <c r="O950" s="582" t="str">
        <f>IFERROR(VLOOKUP(D950,'Species List'!$D$10:$E$46,2,FALSE)*J950,"")</f>
        <v/>
      </c>
      <c r="P950" s="583" t="str">
        <f>IFERROR(VLOOKUP(D950,'Species List'!$D$51:$E$89,2,FALSE)*J950,"")</f>
        <v/>
      </c>
      <c r="Q950" s="583" t="str">
        <f>IFERROR(VLOOKUP(D950,'Species List'!$D$95:$E$102,2,FALSE)*J950,"")</f>
        <v/>
      </c>
      <c r="R950" s="583" t="str">
        <f>IFERROR(VLOOKUP(D950,'Species List'!$I$10:$J$11,2,FALSE)*J950,"")</f>
        <v/>
      </c>
      <c r="S950" s="584" t="str">
        <f>IFERROR(VLOOKUP(D950,'Species List'!$I$16:$J$61,2,FALSE)*J950,"")</f>
        <v/>
      </c>
      <c r="T950" s="584" t="str">
        <f>IFERROR(VLOOKUP(D950,'Species List'!$I$66:$J$66,2,FALSE)*J950,"")</f>
        <v/>
      </c>
      <c r="U950" s="584" t="str">
        <f>IFERROR(VLOOKUP(D950,'Species List'!$I$71:$J$82,2,FALSE)*J950,"")</f>
        <v/>
      </c>
      <c r="V950" s="585">
        <f t="shared" si="44"/>
        <v>0</v>
      </c>
      <c r="W950" s="534"/>
      <c r="X950" s="534"/>
      <c r="Y950" s="534"/>
      <c r="Z950" s="534"/>
      <c r="AA950" s="534"/>
      <c r="AB950" s="534"/>
      <c r="AC950" s="659" t="str">
        <f>IFERROR(INDEX('3 - Land Summary'!$B$21:$B$120,(MATCH(AD950,'3 - Land Summary'!$C$21:$C$120,0))),"")</f>
        <v/>
      </c>
      <c r="AD950" s="629"/>
      <c r="AE950" s="586"/>
      <c r="AF950" s="587"/>
      <c r="AG950" s="586"/>
    </row>
    <row r="951" spans="2:33" ht="30" customHeight="1" x14ac:dyDescent="0.2">
      <c r="B951" s="668" t="str">
        <f>IFERROR(INDEX('3 - Land Summary'!$B$21:$B$120,(MATCH('4 - Species Breakdown'!$V951,'3 - Land Summary'!$C$21:$C$120,0))),"")</f>
        <v/>
      </c>
      <c r="C951" s="632"/>
      <c r="D951" s="579"/>
      <c r="E951" s="676" t="str">
        <f>IF(OR(COUNTIF('Look Up Data'!$D$149:$D$203,D951),COUNTIF('Look Up Data'!$D$149:$D$203,AE951)),"YES","NO")</f>
        <v>NO</v>
      </c>
      <c r="F951" s="580"/>
      <c r="G951" s="581"/>
      <c r="H951" s="669" t="str">
        <f>IFERROR(INDEX('3 - Land Summary'!$G$21:$G$120,(MATCH(C951,'3 - Land Summary'!$C$21:$C$120,0))),"")</f>
        <v/>
      </c>
      <c r="I951" s="669" t="str">
        <f>IFERROR(INDEX('3 - Land Summary'!$I$21:$I$120,(MATCH(C951,'3 - Land Summary'!$C$21:$C$120,0))),"")</f>
        <v/>
      </c>
      <c r="J951" s="669" t="str">
        <f t="shared" si="43"/>
        <v/>
      </c>
      <c r="K951" s="670" t="str">
        <f t="shared" si="45"/>
        <v/>
      </c>
      <c r="L951" s="579"/>
      <c r="M951" s="579"/>
      <c r="N951" s="632"/>
      <c r="O951" s="582" t="str">
        <f>IFERROR(VLOOKUP(D951,'Species List'!$D$10:$E$46,2,FALSE)*J951,"")</f>
        <v/>
      </c>
      <c r="P951" s="583" t="str">
        <f>IFERROR(VLOOKUP(D951,'Species List'!$D$51:$E$89,2,FALSE)*J951,"")</f>
        <v/>
      </c>
      <c r="Q951" s="583" t="str">
        <f>IFERROR(VLOOKUP(D951,'Species List'!$D$95:$E$102,2,FALSE)*J951,"")</f>
        <v/>
      </c>
      <c r="R951" s="583" t="str">
        <f>IFERROR(VLOOKUP(D951,'Species List'!$I$10:$J$11,2,FALSE)*J951,"")</f>
        <v/>
      </c>
      <c r="S951" s="584" t="str">
        <f>IFERROR(VLOOKUP(D951,'Species List'!$I$16:$J$61,2,FALSE)*J951,"")</f>
        <v/>
      </c>
      <c r="T951" s="584" t="str">
        <f>IFERROR(VLOOKUP(D951,'Species List'!$I$66:$J$66,2,FALSE)*J951,"")</f>
        <v/>
      </c>
      <c r="U951" s="584" t="str">
        <f>IFERROR(VLOOKUP(D951,'Species List'!$I$71:$J$82,2,FALSE)*J951,"")</f>
        <v/>
      </c>
      <c r="V951" s="585">
        <f t="shared" si="44"/>
        <v>0</v>
      </c>
      <c r="W951" s="534"/>
      <c r="X951" s="534"/>
      <c r="Y951" s="534"/>
      <c r="Z951" s="534"/>
      <c r="AA951" s="534"/>
      <c r="AB951" s="534"/>
      <c r="AC951" s="659" t="str">
        <f>IFERROR(INDEX('3 - Land Summary'!$B$21:$B$120,(MATCH(AD951,'3 - Land Summary'!$C$21:$C$120,0))),"")</f>
        <v/>
      </c>
      <c r="AD951" s="629"/>
      <c r="AE951" s="586"/>
      <c r="AF951" s="587"/>
      <c r="AG951" s="586"/>
    </row>
    <row r="952" spans="2:33" ht="30" customHeight="1" x14ac:dyDescent="0.2">
      <c r="B952" s="668" t="str">
        <f>IFERROR(INDEX('3 - Land Summary'!$B$21:$B$120,(MATCH('4 - Species Breakdown'!$V952,'3 - Land Summary'!$C$21:$C$120,0))),"")</f>
        <v/>
      </c>
      <c r="C952" s="632"/>
      <c r="D952" s="579"/>
      <c r="E952" s="676" t="str">
        <f>IF(OR(COUNTIF('Look Up Data'!$D$149:$D$203,D952),COUNTIF('Look Up Data'!$D$149:$D$203,AE952)),"YES","NO")</f>
        <v>NO</v>
      </c>
      <c r="F952" s="580"/>
      <c r="G952" s="581"/>
      <c r="H952" s="669" t="str">
        <f>IFERROR(INDEX('3 - Land Summary'!$G$21:$G$120,(MATCH(C952,'3 - Land Summary'!$C$21:$C$120,0))),"")</f>
        <v/>
      </c>
      <c r="I952" s="669" t="str">
        <f>IFERROR(INDEX('3 - Land Summary'!$I$21:$I$120,(MATCH(C952,'3 - Land Summary'!$C$21:$C$120,0))),"")</f>
        <v/>
      </c>
      <c r="J952" s="669" t="str">
        <f t="shared" si="43"/>
        <v/>
      </c>
      <c r="K952" s="670" t="str">
        <f t="shared" si="45"/>
        <v/>
      </c>
      <c r="L952" s="579"/>
      <c r="M952" s="579"/>
      <c r="N952" s="632"/>
      <c r="O952" s="582" t="str">
        <f>IFERROR(VLOOKUP(D952,'Species List'!$D$10:$E$46,2,FALSE)*J952,"")</f>
        <v/>
      </c>
      <c r="P952" s="583" t="str">
        <f>IFERROR(VLOOKUP(D952,'Species List'!$D$51:$E$89,2,FALSE)*J952,"")</f>
        <v/>
      </c>
      <c r="Q952" s="583" t="str">
        <f>IFERROR(VLOOKUP(D952,'Species List'!$D$95:$E$102,2,FALSE)*J952,"")</f>
        <v/>
      </c>
      <c r="R952" s="583" t="str">
        <f>IFERROR(VLOOKUP(D952,'Species List'!$I$10:$J$11,2,FALSE)*J952,"")</f>
        <v/>
      </c>
      <c r="S952" s="584" t="str">
        <f>IFERROR(VLOOKUP(D952,'Species List'!$I$16:$J$61,2,FALSE)*J952,"")</f>
        <v/>
      </c>
      <c r="T952" s="584" t="str">
        <f>IFERROR(VLOOKUP(D952,'Species List'!$I$66:$J$66,2,FALSE)*J952,"")</f>
        <v/>
      </c>
      <c r="U952" s="584" t="str">
        <f>IFERROR(VLOOKUP(D952,'Species List'!$I$71:$J$82,2,FALSE)*J952,"")</f>
        <v/>
      </c>
      <c r="V952" s="585">
        <f t="shared" si="44"/>
        <v>0</v>
      </c>
      <c r="W952" s="534"/>
      <c r="X952" s="534"/>
      <c r="Y952" s="534"/>
      <c r="Z952" s="534"/>
      <c r="AA952" s="534"/>
      <c r="AB952" s="534"/>
      <c r="AC952" s="659" t="str">
        <f>IFERROR(INDEX('3 - Land Summary'!$B$21:$B$120,(MATCH(AD952,'3 - Land Summary'!$C$21:$C$120,0))),"")</f>
        <v/>
      </c>
      <c r="AD952" s="629"/>
      <c r="AE952" s="586"/>
      <c r="AF952" s="587"/>
      <c r="AG952" s="586"/>
    </row>
    <row r="953" spans="2:33" ht="30" customHeight="1" x14ac:dyDescent="0.2">
      <c r="B953" s="668" t="str">
        <f>IFERROR(INDEX('3 - Land Summary'!$B$21:$B$120,(MATCH('4 - Species Breakdown'!$V953,'3 - Land Summary'!$C$21:$C$120,0))),"")</f>
        <v/>
      </c>
      <c r="C953" s="632"/>
      <c r="D953" s="579"/>
      <c r="E953" s="676" t="str">
        <f>IF(OR(COUNTIF('Look Up Data'!$D$149:$D$203,D953),COUNTIF('Look Up Data'!$D$149:$D$203,AE953)),"YES","NO")</f>
        <v>NO</v>
      </c>
      <c r="F953" s="580"/>
      <c r="G953" s="581"/>
      <c r="H953" s="669" t="str">
        <f>IFERROR(INDEX('3 - Land Summary'!$G$21:$G$120,(MATCH(C953,'3 - Land Summary'!$C$21:$C$120,0))),"")</f>
        <v/>
      </c>
      <c r="I953" s="669" t="str">
        <f>IFERROR(INDEX('3 - Land Summary'!$I$21:$I$120,(MATCH(C953,'3 - Land Summary'!$C$21:$C$120,0))),"")</f>
        <v/>
      </c>
      <c r="J953" s="669" t="str">
        <f t="shared" si="43"/>
        <v/>
      </c>
      <c r="K953" s="670" t="str">
        <f t="shared" si="45"/>
        <v/>
      </c>
      <c r="L953" s="579"/>
      <c r="M953" s="579"/>
      <c r="N953" s="632"/>
      <c r="O953" s="582" t="str">
        <f>IFERROR(VLOOKUP(D953,'Species List'!$D$10:$E$46,2,FALSE)*J953,"")</f>
        <v/>
      </c>
      <c r="P953" s="583" t="str">
        <f>IFERROR(VLOOKUP(D953,'Species List'!$D$51:$E$89,2,FALSE)*J953,"")</f>
        <v/>
      </c>
      <c r="Q953" s="583" t="str">
        <f>IFERROR(VLOOKUP(D953,'Species List'!$D$95:$E$102,2,FALSE)*J953,"")</f>
        <v/>
      </c>
      <c r="R953" s="583" t="str">
        <f>IFERROR(VLOOKUP(D953,'Species List'!$I$10:$J$11,2,FALSE)*J953,"")</f>
        <v/>
      </c>
      <c r="S953" s="584" t="str">
        <f>IFERROR(VLOOKUP(D953,'Species List'!$I$16:$J$61,2,FALSE)*J953,"")</f>
        <v/>
      </c>
      <c r="T953" s="584" t="str">
        <f>IFERROR(VLOOKUP(D953,'Species List'!$I$66:$J$66,2,FALSE)*J953,"")</f>
        <v/>
      </c>
      <c r="U953" s="584" t="str">
        <f>IFERROR(VLOOKUP(D953,'Species List'!$I$71:$J$82,2,FALSE)*J953,"")</f>
        <v/>
      </c>
      <c r="V953" s="585">
        <f t="shared" si="44"/>
        <v>0</v>
      </c>
      <c r="W953" s="534"/>
      <c r="X953" s="534"/>
      <c r="Y953" s="534"/>
      <c r="Z953" s="534"/>
      <c r="AA953" s="534"/>
      <c r="AB953" s="534"/>
      <c r="AC953" s="659" t="str">
        <f>IFERROR(INDEX('3 - Land Summary'!$B$21:$B$120,(MATCH(AD953,'3 - Land Summary'!$C$21:$C$120,0))),"")</f>
        <v/>
      </c>
      <c r="AD953" s="629"/>
      <c r="AE953" s="586"/>
      <c r="AF953" s="587"/>
      <c r="AG953" s="586"/>
    </row>
    <row r="954" spans="2:33" ht="30" customHeight="1" x14ac:dyDescent="0.2">
      <c r="B954" s="668" t="str">
        <f>IFERROR(INDEX('3 - Land Summary'!$B$21:$B$120,(MATCH('4 - Species Breakdown'!$V954,'3 - Land Summary'!$C$21:$C$120,0))),"")</f>
        <v/>
      </c>
      <c r="C954" s="632"/>
      <c r="D954" s="579"/>
      <c r="E954" s="676" t="str">
        <f>IF(OR(COUNTIF('Look Up Data'!$D$149:$D$203,D954),COUNTIF('Look Up Data'!$D$149:$D$203,AE954)),"YES","NO")</f>
        <v>NO</v>
      </c>
      <c r="F954" s="580"/>
      <c r="G954" s="581"/>
      <c r="H954" s="669" t="str">
        <f>IFERROR(INDEX('3 - Land Summary'!$G$21:$G$120,(MATCH(C954,'3 - Land Summary'!$C$21:$C$120,0))),"")</f>
        <v/>
      </c>
      <c r="I954" s="669" t="str">
        <f>IFERROR(INDEX('3 - Land Summary'!$I$21:$I$120,(MATCH(C954,'3 - Land Summary'!$C$21:$C$120,0))),"")</f>
        <v/>
      </c>
      <c r="J954" s="669" t="str">
        <f t="shared" si="43"/>
        <v/>
      </c>
      <c r="K954" s="670" t="str">
        <f t="shared" si="45"/>
        <v/>
      </c>
      <c r="L954" s="579"/>
      <c r="M954" s="579"/>
      <c r="N954" s="632"/>
      <c r="O954" s="582" t="str">
        <f>IFERROR(VLOOKUP(D954,'Species List'!$D$10:$E$46,2,FALSE)*J954,"")</f>
        <v/>
      </c>
      <c r="P954" s="583" t="str">
        <f>IFERROR(VLOOKUP(D954,'Species List'!$D$51:$E$89,2,FALSE)*J954,"")</f>
        <v/>
      </c>
      <c r="Q954" s="583" t="str">
        <f>IFERROR(VLOOKUP(D954,'Species List'!$D$95:$E$102,2,FALSE)*J954,"")</f>
        <v/>
      </c>
      <c r="R954" s="583" t="str">
        <f>IFERROR(VLOOKUP(D954,'Species List'!$I$10:$J$11,2,FALSE)*J954,"")</f>
        <v/>
      </c>
      <c r="S954" s="584" t="str">
        <f>IFERROR(VLOOKUP(D954,'Species List'!$I$16:$J$61,2,FALSE)*J954,"")</f>
        <v/>
      </c>
      <c r="T954" s="584" t="str">
        <f>IFERROR(VLOOKUP(D954,'Species List'!$I$66:$J$66,2,FALSE)*J954,"")</f>
        <v/>
      </c>
      <c r="U954" s="584" t="str">
        <f>IFERROR(VLOOKUP(D954,'Species List'!$I$71:$J$82,2,FALSE)*J954,"")</f>
        <v/>
      </c>
      <c r="V954" s="585">
        <f t="shared" si="44"/>
        <v>0</v>
      </c>
      <c r="W954" s="534"/>
      <c r="X954" s="534"/>
      <c r="Y954" s="534"/>
      <c r="Z954" s="534"/>
      <c r="AA954" s="534"/>
      <c r="AB954" s="534"/>
      <c r="AC954" s="659" t="str">
        <f>IFERROR(INDEX('3 - Land Summary'!$B$21:$B$120,(MATCH(AD954,'3 - Land Summary'!$C$21:$C$120,0))),"")</f>
        <v/>
      </c>
      <c r="AD954" s="629"/>
      <c r="AE954" s="586"/>
      <c r="AF954" s="587"/>
      <c r="AG954" s="586"/>
    </row>
    <row r="955" spans="2:33" ht="30" customHeight="1" x14ac:dyDescent="0.2">
      <c r="B955" s="668" t="str">
        <f>IFERROR(INDEX('3 - Land Summary'!$B$21:$B$120,(MATCH('4 - Species Breakdown'!$V955,'3 - Land Summary'!$C$21:$C$120,0))),"")</f>
        <v/>
      </c>
      <c r="C955" s="632"/>
      <c r="D955" s="579"/>
      <c r="E955" s="676" t="str">
        <f>IF(OR(COUNTIF('Look Up Data'!$D$149:$D$203,D955),COUNTIF('Look Up Data'!$D$149:$D$203,AE955)),"YES","NO")</f>
        <v>NO</v>
      </c>
      <c r="F955" s="580"/>
      <c r="G955" s="581"/>
      <c r="H955" s="669" t="str">
        <f>IFERROR(INDEX('3 - Land Summary'!$G$21:$G$120,(MATCH(C955,'3 - Land Summary'!$C$21:$C$120,0))),"")</f>
        <v/>
      </c>
      <c r="I955" s="669" t="str">
        <f>IFERROR(INDEX('3 - Land Summary'!$I$21:$I$120,(MATCH(C955,'3 - Land Summary'!$C$21:$C$120,0))),"")</f>
        <v/>
      </c>
      <c r="J955" s="669" t="str">
        <f t="shared" si="43"/>
        <v/>
      </c>
      <c r="K955" s="670" t="str">
        <f t="shared" si="45"/>
        <v/>
      </c>
      <c r="L955" s="579"/>
      <c r="M955" s="579"/>
      <c r="N955" s="632"/>
      <c r="O955" s="582" t="str">
        <f>IFERROR(VLOOKUP(D955,'Species List'!$D$10:$E$46,2,FALSE)*J955,"")</f>
        <v/>
      </c>
      <c r="P955" s="583" t="str">
        <f>IFERROR(VLOOKUP(D955,'Species List'!$D$51:$E$89,2,FALSE)*J955,"")</f>
        <v/>
      </c>
      <c r="Q955" s="583" t="str">
        <f>IFERROR(VLOOKUP(D955,'Species List'!$D$95:$E$102,2,FALSE)*J955,"")</f>
        <v/>
      </c>
      <c r="R955" s="583" t="str">
        <f>IFERROR(VLOOKUP(D955,'Species List'!$I$10:$J$11,2,FALSE)*J955,"")</f>
        <v/>
      </c>
      <c r="S955" s="584" t="str">
        <f>IFERROR(VLOOKUP(D955,'Species List'!$I$16:$J$61,2,FALSE)*J955,"")</f>
        <v/>
      </c>
      <c r="T955" s="584" t="str">
        <f>IFERROR(VLOOKUP(D955,'Species List'!$I$66:$J$66,2,FALSE)*J955,"")</f>
        <v/>
      </c>
      <c r="U955" s="584" t="str">
        <f>IFERROR(VLOOKUP(D955,'Species List'!$I$71:$J$82,2,FALSE)*J955,"")</f>
        <v/>
      </c>
      <c r="V955" s="585">
        <f t="shared" si="44"/>
        <v>0</v>
      </c>
      <c r="W955" s="534"/>
      <c r="X955" s="534"/>
      <c r="Y955" s="534"/>
      <c r="Z955" s="534"/>
      <c r="AA955" s="534"/>
      <c r="AB955" s="534"/>
      <c r="AC955" s="659" t="str">
        <f>IFERROR(INDEX('3 - Land Summary'!$B$21:$B$120,(MATCH(AD955,'3 - Land Summary'!$C$21:$C$120,0))),"")</f>
        <v/>
      </c>
      <c r="AD955" s="629"/>
      <c r="AE955" s="586"/>
      <c r="AF955" s="587"/>
      <c r="AG955" s="586"/>
    </row>
    <row r="956" spans="2:33" ht="30" customHeight="1" x14ac:dyDescent="0.2">
      <c r="B956" s="668" t="str">
        <f>IFERROR(INDEX('3 - Land Summary'!$B$21:$B$120,(MATCH('4 - Species Breakdown'!$V956,'3 - Land Summary'!$C$21:$C$120,0))),"")</f>
        <v/>
      </c>
      <c r="C956" s="632"/>
      <c r="D956" s="579"/>
      <c r="E956" s="676" t="str">
        <f>IF(OR(COUNTIF('Look Up Data'!$D$149:$D$203,D956),COUNTIF('Look Up Data'!$D$149:$D$203,AE956)),"YES","NO")</f>
        <v>NO</v>
      </c>
      <c r="F956" s="580"/>
      <c r="G956" s="581"/>
      <c r="H956" s="669" t="str">
        <f>IFERROR(INDEX('3 - Land Summary'!$G$21:$G$120,(MATCH(C956,'3 - Land Summary'!$C$21:$C$120,0))),"")</f>
        <v/>
      </c>
      <c r="I956" s="669" t="str">
        <f>IFERROR(INDEX('3 - Land Summary'!$I$21:$I$120,(MATCH(C956,'3 - Land Summary'!$C$21:$C$120,0))),"")</f>
        <v/>
      </c>
      <c r="J956" s="669" t="str">
        <f t="shared" si="43"/>
        <v/>
      </c>
      <c r="K956" s="670" t="str">
        <f t="shared" si="45"/>
        <v/>
      </c>
      <c r="L956" s="579"/>
      <c r="M956" s="579"/>
      <c r="N956" s="632"/>
      <c r="O956" s="582" t="str">
        <f>IFERROR(VLOOKUP(D956,'Species List'!$D$10:$E$46,2,FALSE)*J956,"")</f>
        <v/>
      </c>
      <c r="P956" s="583" t="str">
        <f>IFERROR(VLOOKUP(D956,'Species List'!$D$51:$E$89,2,FALSE)*J956,"")</f>
        <v/>
      </c>
      <c r="Q956" s="583" t="str">
        <f>IFERROR(VLOOKUP(D956,'Species List'!$D$95:$E$102,2,FALSE)*J956,"")</f>
        <v/>
      </c>
      <c r="R956" s="583" t="str">
        <f>IFERROR(VLOOKUP(D956,'Species List'!$I$10:$J$11,2,FALSE)*J956,"")</f>
        <v/>
      </c>
      <c r="S956" s="584" t="str">
        <f>IFERROR(VLOOKUP(D956,'Species List'!$I$16:$J$61,2,FALSE)*J956,"")</f>
        <v/>
      </c>
      <c r="T956" s="584" t="str">
        <f>IFERROR(VLOOKUP(D956,'Species List'!$I$66:$J$66,2,FALSE)*J956,"")</f>
        <v/>
      </c>
      <c r="U956" s="584" t="str">
        <f>IFERROR(VLOOKUP(D956,'Species List'!$I$71:$J$82,2,FALSE)*J956,"")</f>
        <v/>
      </c>
      <c r="V956" s="585">
        <f t="shared" si="44"/>
        <v>0</v>
      </c>
      <c r="W956" s="534"/>
      <c r="X956" s="534"/>
      <c r="Y956" s="534"/>
      <c r="Z956" s="534"/>
      <c r="AA956" s="534"/>
      <c r="AB956" s="534"/>
      <c r="AC956" s="659" t="str">
        <f>IFERROR(INDEX('3 - Land Summary'!$B$21:$B$120,(MATCH(AD956,'3 - Land Summary'!$C$21:$C$120,0))),"")</f>
        <v/>
      </c>
      <c r="AD956" s="629"/>
      <c r="AE956" s="586"/>
      <c r="AF956" s="587"/>
      <c r="AG956" s="586"/>
    </row>
    <row r="957" spans="2:33" ht="30" customHeight="1" x14ac:dyDescent="0.2">
      <c r="B957" s="668" t="str">
        <f>IFERROR(INDEX('3 - Land Summary'!$B$21:$B$120,(MATCH('4 - Species Breakdown'!$V957,'3 - Land Summary'!$C$21:$C$120,0))),"")</f>
        <v/>
      </c>
      <c r="C957" s="632"/>
      <c r="D957" s="579"/>
      <c r="E957" s="676" t="str">
        <f>IF(OR(COUNTIF('Look Up Data'!$D$149:$D$203,D957),COUNTIF('Look Up Data'!$D$149:$D$203,AE957)),"YES","NO")</f>
        <v>NO</v>
      </c>
      <c r="F957" s="580"/>
      <c r="G957" s="581"/>
      <c r="H957" s="669" t="str">
        <f>IFERROR(INDEX('3 - Land Summary'!$G$21:$G$120,(MATCH(C957,'3 - Land Summary'!$C$21:$C$120,0))),"")</f>
        <v/>
      </c>
      <c r="I957" s="669" t="str">
        <f>IFERROR(INDEX('3 - Land Summary'!$I$21:$I$120,(MATCH(C957,'3 - Land Summary'!$C$21:$C$120,0))),"")</f>
        <v/>
      </c>
      <c r="J957" s="669" t="str">
        <f t="shared" si="43"/>
        <v/>
      </c>
      <c r="K957" s="670" t="str">
        <f t="shared" si="45"/>
        <v/>
      </c>
      <c r="L957" s="579"/>
      <c r="M957" s="579"/>
      <c r="N957" s="632"/>
      <c r="O957" s="582" t="str">
        <f>IFERROR(VLOOKUP(D957,'Species List'!$D$10:$E$46,2,FALSE)*J957,"")</f>
        <v/>
      </c>
      <c r="P957" s="583" t="str">
        <f>IFERROR(VLOOKUP(D957,'Species List'!$D$51:$E$89,2,FALSE)*J957,"")</f>
        <v/>
      </c>
      <c r="Q957" s="583" t="str">
        <f>IFERROR(VLOOKUP(D957,'Species List'!$D$95:$E$102,2,FALSE)*J957,"")</f>
        <v/>
      </c>
      <c r="R957" s="583" t="str">
        <f>IFERROR(VLOOKUP(D957,'Species List'!$I$10:$J$11,2,FALSE)*J957,"")</f>
        <v/>
      </c>
      <c r="S957" s="584" t="str">
        <f>IFERROR(VLOOKUP(D957,'Species List'!$I$16:$J$61,2,FALSE)*J957,"")</f>
        <v/>
      </c>
      <c r="T957" s="584" t="str">
        <f>IFERROR(VLOOKUP(D957,'Species List'!$I$66:$J$66,2,FALSE)*J957,"")</f>
        <v/>
      </c>
      <c r="U957" s="584" t="str">
        <f>IFERROR(VLOOKUP(D957,'Species List'!$I$71:$J$82,2,FALSE)*J957,"")</f>
        <v/>
      </c>
      <c r="V957" s="585">
        <f t="shared" si="44"/>
        <v>0</v>
      </c>
      <c r="W957" s="534"/>
      <c r="X957" s="534"/>
      <c r="Y957" s="534"/>
      <c r="Z957" s="534"/>
      <c r="AA957" s="534"/>
      <c r="AB957" s="534"/>
      <c r="AC957" s="659" t="str">
        <f>IFERROR(INDEX('3 - Land Summary'!$B$21:$B$120,(MATCH(AD957,'3 - Land Summary'!$C$21:$C$120,0))),"")</f>
        <v/>
      </c>
      <c r="AD957" s="629"/>
      <c r="AE957" s="586"/>
      <c r="AF957" s="587"/>
      <c r="AG957" s="586"/>
    </row>
    <row r="958" spans="2:33" ht="30" customHeight="1" x14ac:dyDescent="0.2">
      <c r="B958" s="668" t="str">
        <f>IFERROR(INDEX('3 - Land Summary'!$B$21:$B$120,(MATCH('4 - Species Breakdown'!$V958,'3 - Land Summary'!$C$21:$C$120,0))),"")</f>
        <v/>
      </c>
      <c r="C958" s="632"/>
      <c r="D958" s="579"/>
      <c r="E958" s="676" t="str">
        <f>IF(OR(COUNTIF('Look Up Data'!$D$149:$D$203,D958),COUNTIF('Look Up Data'!$D$149:$D$203,AE958)),"YES","NO")</f>
        <v>NO</v>
      </c>
      <c r="F958" s="580"/>
      <c r="G958" s="581"/>
      <c r="H958" s="669" t="str">
        <f>IFERROR(INDEX('3 - Land Summary'!$G$21:$G$120,(MATCH(C958,'3 - Land Summary'!$C$21:$C$120,0))),"")</f>
        <v/>
      </c>
      <c r="I958" s="669" t="str">
        <f>IFERROR(INDEX('3 - Land Summary'!$I$21:$I$120,(MATCH(C958,'3 - Land Summary'!$C$21:$C$120,0))),"")</f>
        <v/>
      </c>
      <c r="J958" s="669" t="str">
        <f t="shared" si="43"/>
        <v/>
      </c>
      <c r="K958" s="670" t="str">
        <f t="shared" si="45"/>
        <v/>
      </c>
      <c r="L958" s="579"/>
      <c r="M958" s="579"/>
      <c r="N958" s="632"/>
      <c r="O958" s="582" t="str">
        <f>IFERROR(VLOOKUP(D958,'Species List'!$D$10:$E$46,2,FALSE)*J958,"")</f>
        <v/>
      </c>
      <c r="P958" s="583" t="str">
        <f>IFERROR(VLOOKUP(D958,'Species List'!$D$51:$E$89,2,FALSE)*J958,"")</f>
        <v/>
      </c>
      <c r="Q958" s="583" t="str">
        <f>IFERROR(VLOOKUP(D958,'Species List'!$D$95:$E$102,2,FALSE)*J958,"")</f>
        <v/>
      </c>
      <c r="R958" s="583" t="str">
        <f>IFERROR(VLOOKUP(D958,'Species List'!$I$10:$J$11,2,FALSE)*J958,"")</f>
        <v/>
      </c>
      <c r="S958" s="584" t="str">
        <f>IFERROR(VLOOKUP(D958,'Species List'!$I$16:$J$61,2,FALSE)*J958,"")</f>
        <v/>
      </c>
      <c r="T958" s="584" t="str">
        <f>IFERROR(VLOOKUP(D958,'Species List'!$I$66:$J$66,2,FALSE)*J958,"")</f>
        <v/>
      </c>
      <c r="U958" s="584" t="str">
        <f>IFERROR(VLOOKUP(D958,'Species List'!$I$71:$J$82,2,FALSE)*J958,"")</f>
        <v/>
      </c>
      <c r="V958" s="585">
        <f t="shared" si="44"/>
        <v>0</v>
      </c>
      <c r="W958" s="534"/>
      <c r="X958" s="534"/>
      <c r="Y958" s="534"/>
      <c r="Z958" s="534"/>
      <c r="AA958" s="534"/>
      <c r="AB958" s="534"/>
      <c r="AC958" s="659" t="str">
        <f>IFERROR(INDEX('3 - Land Summary'!$B$21:$B$120,(MATCH(AD958,'3 - Land Summary'!$C$21:$C$120,0))),"")</f>
        <v/>
      </c>
      <c r="AD958" s="629"/>
      <c r="AE958" s="586"/>
      <c r="AF958" s="587"/>
      <c r="AG958" s="586"/>
    </row>
    <row r="959" spans="2:33" ht="30" customHeight="1" x14ac:dyDescent="0.2">
      <c r="B959" s="668" t="str">
        <f>IFERROR(INDEX('3 - Land Summary'!$B$21:$B$120,(MATCH('4 - Species Breakdown'!$V959,'3 - Land Summary'!$C$21:$C$120,0))),"")</f>
        <v/>
      </c>
      <c r="C959" s="632"/>
      <c r="D959" s="579"/>
      <c r="E959" s="676" t="str">
        <f>IF(OR(COUNTIF('Look Up Data'!$D$149:$D$203,D959),COUNTIF('Look Up Data'!$D$149:$D$203,AE959)),"YES","NO")</f>
        <v>NO</v>
      </c>
      <c r="F959" s="580"/>
      <c r="G959" s="581"/>
      <c r="H959" s="669" t="str">
        <f>IFERROR(INDEX('3 - Land Summary'!$G$21:$G$120,(MATCH(C959,'3 - Land Summary'!$C$21:$C$120,0))),"")</f>
        <v/>
      </c>
      <c r="I959" s="669" t="str">
        <f>IFERROR(INDEX('3 - Land Summary'!$I$21:$I$120,(MATCH(C959,'3 - Land Summary'!$C$21:$C$120,0))),"")</f>
        <v/>
      </c>
      <c r="J959" s="669" t="str">
        <f t="shared" si="43"/>
        <v/>
      </c>
      <c r="K959" s="670" t="str">
        <f t="shared" si="45"/>
        <v/>
      </c>
      <c r="L959" s="579"/>
      <c r="M959" s="579"/>
      <c r="N959" s="632"/>
      <c r="O959" s="582" t="str">
        <f>IFERROR(VLOOKUP(D959,'Species List'!$D$10:$E$46,2,FALSE)*J959,"")</f>
        <v/>
      </c>
      <c r="P959" s="583" t="str">
        <f>IFERROR(VLOOKUP(D959,'Species List'!$D$51:$E$89,2,FALSE)*J959,"")</f>
        <v/>
      </c>
      <c r="Q959" s="583" t="str">
        <f>IFERROR(VLOOKUP(D959,'Species List'!$D$95:$E$102,2,FALSE)*J959,"")</f>
        <v/>
      </c>
      <c r="R959" s="583" t="str">
        <f>IFERROR(VLOOKUP(D959,'Species List'!$I$10:$J$11,2,FALSE)*J959,"")</f>
        <v/>
      </c>
      <c r="S959" s="584" t="str">
        <f>IFERROR(VLOOKUP(D959,'Species List'!$I$16:$J$61,2,FALSE)*J959,"")</f>
        <v/>
      </c>
      <c r="T959" s="584" t="str">
        <f>IFERROR(VLOOKUP(D959,'Species List'!$I$66:$J$66,2,FALSE)*J959,"")</f>
        <v/>
      </c>
      <c r="U959" s="584" t="str">
        <f>IFERROR(VLOOKUP(D959,'Species List'!$I$71:$J$82,2,FALSE)*J959,"")</f>
        <v/>
      </c>
      <c r="V959" s="585">
        <f t="shared" si="44"/>
        <v>0</v>
      </c>
      <c r="W959" s="534"/>
      <c r="X959" s="534"/>
      <c r="Y959" s="534"/>
      <c r="Z959" s="534"/>
      <c r="AA959" s="534"/>
      <c r="AB959" s="534"/>
      <c r="AC959" s="659" t="str">
        <f>IFERROR(INDEX('3 - Land Summary'!$B$21:$B$120,(MATCH(AD959,'3 - Land Summary'!$C$21:$C$120,0))),"")</f>
        <v/>
      </c>
      <c r="AD959" s="629"/>
      <c r="AE959" s="586"/>
      <c r="AF959" s="587"/>
      <c r="AG959" s="586"/>
    </row>
    <row r="960" spans="2:33" ht="30" customHeight="1" x14ac:dyDescent="0.2">
      <c r="B960" s="668" t="str">
        <f>IFERROR(INDEX('3 - Land Summary'!$B$21:$B$120,(MATCH('4 - Species Breakdown'!$V960,'3 - Land Summary'!$C$21:$C$120,0))),"")</f>
        <v/>
      </c>
      <c r="C960" s="632"/>
      <c r="D960" s="579"/>
      <c r="E960" s="676" t="str">
        <f>IF(OR(COUNTIF('Look Up Data'!$D$149:$D$203,D960),COUNTIF('Look Up Data'!$D$149:$D$203,AE960)),"YES","NO")</f>
        <v>NO</v>
      </c>
      <c r="F960" s="580"/>
      <c r="G960" s="581"/>
      <c r="H960" s="669" t="str">
        <f>IFERROR(INDEX('3 - Land Summary'!$G$21:$G$120,(MATCH(C960,'3 - Land Summary'!$C$21:$C$120,0))),"")</f>
        <v/>
      </c>
      <c r="I960" s="669" t="str">
        <f>IFERROR(INDEX('3 - Land Summary'!$I$21:$I$120,(MATCH(C960,'3 - Land Summary'!$C$21:$C$120,0))),"")</f>
        <v/>
      </c>
      <c r="J960" s="669" t="str">
        <f t="shared" si="43"/>
        <v/>
      </c>
      <c r="K960" s="670" t="str">
        <f t="shared" si="45"/>
        <v/>
      </c>
      <c r="L960" s="579"/>
      <c r="M960" s="579"/>
      <c r="N960" s="632"/>
      <c r="O960" s="582" t="str">
        <f>IFERROR(VLOOKUP(D960,'Species List'!$D$10:$E$46,2,FALSE)*J960,"")</f>
        <v/>
      </c>
      <c r="P960" s="583" t="str">
        <f>IFERROR(VLOOKUP(D960,'Species List'!$D$51:$E$89,2,FALSE)*J960,"")</f>
        <v/>
      </c>
      <c r="Q960" s="583" t="str">
        <f>IFERROR(VLOOKUP(D960,'Species List'!$D$95:$E$102,2,FALSE)*J960,"")</f>
        <v/>
      </c>
      <c r="R960" s="583" t="str">
        <f>IFERROR(VLOOKUP(D960,'Species List'!$I$10:$J$11,2,FALSE)*J960,"")</f>
        <v/>
      </c>
      <c r="S960" s="584" t="str">
        <f>IFERROR(VLOOKUP(D960,'Species List'!$I$16:$J$61,2,FALSE)*J960,"")</f>
        <v/>
      </c>
      <c r="T960" s="584" t="str">
        <f>IFERROR(VLOOKUP(D960,'Species List'!$I$66:$J$66,2,FALSE)*J960,"")</f>
        <v/>
      </c>
      <c r="U960" s="584" t="str">
        <f>IFERROR(VLOOKUP(D960,'Species List'!$I$71:$J$82,2,FALSE)*J960,"")</f>
        <v/>
      </c>
      <c r="V960" s="585">
        <f t="shared" si="44"/>
        <v>0</v>
      </c>
      <c r="W960" s="534"/>
      <c r="X960" s="534"/>
      <c r="Y960" s="534"/>
      <c r="Z960" s="534"/>
      <c r="AA960" s="534"/>
      <c r="AB960" s="534"/>
      <c r="AC960" s="659" t="str">
        <f>IFERROR(INDEX('3 - Land Summary'!$B$21:$B$120,(MATCH(AD960,'3 - Land Summary'!$C$21:$C$120,0))),"")</f>
        <v/>
      </c>
      <c r="AD960" s="629"/>
      <c r="AE960" s="586"/>
      <c r="AF960" s="587"/>
      <c r="AG960" s="586"/>
    </row>
    <row r="961" spans="2:33" ht="30" customHeight="1" x14ac:dyDescent="0.2">
      <c r="B961" s="668" t="str">
        <f>IFERROR(INDEX('3 - Land Summary'!$B$21:$B$120,(MATCH('4 - Species Breakdown'!$V961,'3 - Land Summary'!$C$21:$C$120,0))),"")</f>
        <v/>
      </c>
      <c r="C961" s="632"/>
      <c r="D961" s="579"/>
      <c r="E961" s="676" t="str">
        <f>IF(OR(COUNTIF('Look Up Data'!$D$149:$D$203,D961),COUNTIF('Look Up Data'!$D$149:$D$203,AE961)),"YES","NO")</f>
        <v>NO</v>
      </c>
      <c r="F961" s="580"/>
      <c r="G961" s="581"/>
      <c r="H961" s="669" t="str">
        <f>IFERROR(INDEX('3 - Land Summary'!$G$21:$G$120,(MATCH(C961,'3 - Land Summary'!$C$21:$C$120,0))),"")</f>
        <v/>
      </c>
      <c r="I961" s="669" t="str">
        <f>IFERROR(INDEX('3 - Land Summary'!$I$21:$I$120,(MATCH(C961,'3 - Land Summary'!$C$21:$C$120,0))),"")</f>
        <v/>
      </c>
      <c r="J961" s="669" t="str">
        <f t="shared" si="43"/>
        <v/>
      </c>
      <c r="K961" s="670" t="str">
        <f t="shared" si="45"/>
        <v/>
      </c>
      <c r="L961" s="579"/>
      <c r="M961" s="579"/>
      <c r="N961" s="632"/>
      <c r="O961" s="582" t="str">
        <f>IFERROR(VLOOKUP(D961,'Species List'!$D$10:$E$46,2,FALSE)*J961,"")</f>
        <v/>
      </c>
      <c r="P961" s="583" t="str">
        <f>IFERROR(VLOOKUP(D961,'Species List'!$D$51:$E$89,2,FALSE)*J961,"")</f>
        <v/>
      </c>
      <c r="Q961" s="583" t="str">
        <f>IFERROR(VLOOKUP(D961,'Species List'!$D$95:$E$102,2,FALSE)*J961,"")</f>
        <v/>
      </c>
      <c r="R961" s="583" t="str">
        <f>IFERROR(VLOOKUP(D961,'Species List'!$I$10:$J$11,2,FALSE)*J961,"")</f>
        <v/>
      </c>
      <c r="S961" s="584" t="str">
        <f>IFERROR(VLOOKUP(D961,'Species List'!$I$16:$J$61,2,FALSE)*J961,"")</f>
        <v/>
      </c>
      <c r="T961" s="584" t="str">
        <f>IFERROR(VLOOKUP(D961,'Species List'!$I$66:$J$66,2,FALSE)*J961,"")</f>
        <v/>
      </c>
      <c r="U961" s="584" t="str">
        <f>IFERROR(VLOOKUP(D961,'Species List'!$I$71:$J$82,2,FALSE)*J961,"")</f>
        <v/>
      </c>
      <c r="V961" s="585">
        <f t="shared" si="44"/>
        <v>0</v>
      </c>
      <c r="W961" s="534"/>
      <c r="X961" s="534"/>
      <c r="Y961" s="534"/>
      <c r="Z961" s="534"/>
      <c r="AA961" s="534"/>
      <c r="AB961" s="534"/>
      <c r="AC961" s="659" t="str">
        <f>IFERROR(INDEX('3 - Land Summary'!$B$21:$B$120,(MATCH(AD961,'3 - Land Summary'!$C$21:$C$120,0))),"")</f>
        <v/>
      </c>
      <c r="AD961" s="629"/>
      <c r="AE961" s="586"/>
      <c r="AF961" s="587"/>
      <c r="AG961" s="586"/>
    </row>
    <row r="962" spans="2:33" ht="30" customHeight="1" x14ac:dyDescent="0.2">
      <c r="B962" s="668" t="str">
        <f>IFERROR(INDEX('3 - Land Summary'!$B$21:$B$120,(MATCH('4 - Species Breakdown'!$V962,'3 - Land Summary'!$C$21:$C$120,0))),"")</f>
        <v/>
      </c>
      <c r="C962" s="632"/>
      <c r="D962" s="579"/>
      <c r="E962" s="676" t="str">
        <f>IF(OR(COUNTIF('Look Up Data'!$D$149:$D$203,D962),COUNTIF('Look Up Data'!$D$149:$D$203,AE962)),"YES","NO")</f>
        <v>NO</v>
      </c>
      <c r="F962" s="580"/>
      <c r="G962" s="581"/>
      <c r="H962" s="669" t="str">
        <f>IFERROR(INDEX('3 - Land Summary'!$G$21:$G$120,(MATCH(C962,'3 - Land Summary'!$C$21:$C$120,0))),"")</f>
        <v/>
      </c>
      <c r="I962" s="669" t="str">
        <f>IFERROR(INDEX('3 - Land Summary'!$I$21:$I$120,(MATCH(C962,'3 - Land Summary'!$C$21:$C$120,0))),"")</f>
        <v/>
      </c>
      <c r="J962" s="669" t="str">
        <f t="shared" si="43"/>
        <v/>
      </c>
      <c r="K962" s="670" t="str">
        <f t="shared" si="45"/>
        <v/>
      </c>
      <c r="L962" s="579"/>
      <c r="M962" s="579"/>
      <c r="N962" s="632"/>
      <c r="O962" s="582" t="str">
        <f>IFERROR(VLOOKUP(D962,'Species List'!$D$10:$E$46,2,FALSE)*J962,"")</f>
        <v/>
      </c>
      <c r="P962" s="583" t="str">
        <f>IFERROR(VLOOKUP(D962,'Species List'!$D$51:$E$89,2,FALSE)*J962,"")</f>
        <v/>
      </c>
      <c r="Q962" s="583" t="str">
        <f>IFERROR(VLOOKUP(D962,'Species List'!$D$95:$E$102,2,FALSE)*J962,"")</f>
        <v/>
      </c>
      <c r="R962" s="583" t="str">
        <f>IFERROR(VLOOKUP(D962,'Species List'!$I$10:$J$11,2,FALSE)*J962,"")</f>
        <v/>
      </c>
      <c r="S962" s="584" t="str">
        <f>IFERROR(VLOOKUP(D962,'Species List'!$I$16:$J$61,2,FALSE)*J962,"")</f>
        <v/>
      </c>
      <c r="T962" s="584" t="str">
        <f>IFERROR(VLOOKUP(D962,'Species List'!$I$66:$J$66,2,FALSE)*J962,"")</f>
        <v/>
      </c>
      <c r="U962" s="584" t="str">
        <f>IFERROR(VLOOKUP(D962,'Species List'!$I$71:$J$82,2,FALSE)*J962,"")</f>
        <v/>
      </c>
      <c r="V962" s="585">
        <f t="shared" si="44"/>
        <v>0</v>
      </c>
      <c r="W962" s="534"/>
      <c r="X962" s="534"/>
      <c r="Y962" s="534"/>
      <c r="Z962" s="534"/>
      <c r="AA962" s="534"/>
      <c r="AB962" s="534"/>
      <c r="AC962" s="659" t="str">
        <f>IFERROR(INDEX('3 - Land Summary'!$B$21:$B$120,(MATCH(AD962,'3 - Land Summary'!$C$21:$C$120,0))),"")</f>
        <v/>
      </c>
      <c r="AD962" s="629"/>
      <c r="AE962" s="586"/>
      <c r="AF962" s="587"/>
      <c r="AG962" s="586"/>
    </row>
    <row r="963" spans="2:33" ht="30" customHeight="1" x14ac:dyDescent="0.2">
      <c r="B963" s="668" t="str">
        <f>IFERROR(INDEX('3 - Land Summary'!$B$21:$B$120,(MATCH('4 - Species Breakdown'!$V963,'3 - Land Summary'!$C$21:$C$120,0))),"")</f>
        <v/>
      </c>
      <c r="C963" s="632"/>
      <c r="D963" s="579"/>
      <c r="E963" s="676" t="str">
        <f>IF(OR(COUNTIF('Look Up Data'!$D$149:$D$203,D963),COUNTIF('Look Up Data'!$D$149:$D$203,AE963)),"YES","NO")</f>
        <v>NO</v>
      </c>
      <c r="F963" s="580"/>
      <c r="G963" s="581"/>
      <c r="H963" s="669" t="str">
        <f>IFERROR(INDEX('3 - Land Summary'!$G$21:$G$120,(MATCH(C963,'3 - Land Summary'!$C$21:$C$120,0))),"")</f>
        <v/>
      </c>
      <c r="I963" s="669" t="str">
        <f>IFERROR(INDEX('3 - Land Summary'!$I$21:$I$120,(MATCH(C963,'3 - Land Summary'!$C$21:$C$120,0))),"")</f>
        <v/>
      </c>
      <c r="J963" s="669" t="str">
        <f t="shared" si="43"/>
        <v/>
      </c>
      <c r="K963" s="670" t="str">
        <f t="shared" si="45"/>
        <v/>
      </c>
      <c r="L963" s="579"/>
      <c r="M963" s="579"/>
      <c r="N963" s="632"/>
      <c r="O963" s="582" t="str">
        <f>IFERROR(VLOOKUP(D963,'Species List'!$D$10:$E$46,2,FALSE)*J963,"")</f>
        <v/>
      </c>
      <c r="P963" s="583" t="str">
        <f>IFERROR(VLOOKUP(D963,'Species List'!$D$51:$E$89,2,FALSE)*J963,"")</f>
        <v/>
      </c>
      <c r="Q963" s="583" t="str">
        <f>IFERROR(VLOOKUP(D963,'Species List'!$D$95:$E$102,2,FALSE)*J963,"")</f>
        <v/>
      </c>
      <c r="R963" s="583" t="str">
        <f>IFERROR(VLOOKUP(D963,'Species List'!$I$10:$J$11,2,FALSE)*J963,"")</f>
        <v/>
      </c>
      <c r="S963" s="584" t="str">
        <f>IFERROR(VLOOKUP(D963,'Species List'!$I$16:$J$61,2,FALSE)*J963,"")</f>
        <v/>
      </c>
      <c r="T963" s="584" t="str">
        <f>IFERROR(VLOOKUP(D963,'Species List'!$I$66:$J$66,2,FALSE)*J963,"")</f>
        <v/>
      </c>
      <c r="U963" s="584" t="str">
        <f>IFERROR(VLOOKUP(D963,'Species List'!$I$71:$J$82,2,FALSE)*J963,"")</f>
        <v/>
      </c>
      <c r="V963" s="585">
        <f t="shared" si="44"/>
        <v>0</v>
      </c>
      <c r="W963" s="534"/>
      <c r="X963" s="534"/>
      <c r="Y963" s="534"/>
      <c r="Z963" s="534"/>
      <c r="AA963" s="534"/>
      <c r="AB963" s="534"/>
      <c r="AC963" s="659" t="str">
        <f>IFERROR(INDEX('3 - Land Summary'!$B$21:$B$120,(MATCH(AD963,'3 - Land Summary'!$C$21:$C$120,0))),"")</f>
        <v/>
      </c>
      <c r="AD963" s="629"/>
      <c r="AE963" s="586"/>
      <c r="AF963" s="587"/>
      <c r="AG963" s="586"/>
    </row>
    <row r="964" spans="2:33" ht="30" customHeight="1" x14ac:dyDescent="0.2">
      <c r="B964" s="668" t="str">
        <f>IFERROR(INDEX('3 - Land Summary'!$B$21:$B$120,(MATCH('4 - Species Breakdown'!$V964,'3 - Land Summary'!$C$21:$C$120,0))),"")</f>
        <v/>
      </c>
      <c r="C964" s="632"/>
      <c r="D964" s="579"/>
      <c r="E964" s="676" t="str">
        <f>IF(OR(COUNTIF('Look Up Data'!$D$149:$D$203,D964),COUNTIF('Look Up Data'!$D$149:$D$203,AE964)),"YES","NO")</f>
        <v>NO</v>
      </c>
      <c r="F964" s="580"/>
      <c r="G964" s="581"/>
      <c r="H964" s="669" t="str">
        <f>IFERROR(INDEX('3 - Land Summary'!$G$21:$G$120,(MATCH(C964,'3 - Land Summary'!$C$21:$C$120,0))),"")</f>
        <v/>
      </c>
      <c r="I964" s="669" t="str">
        <f>IFERROR(INDEX('3 - Land Summary'!$I$21:$I$120,(MATCH(C964,'3 - Land Summary'!$C$21:$C$120,0))),"")</f>
        <v/>
      </c>
      <c r="J964" s="669" t="str">
        <f t="shared" si="43"/>
        <v/>
      </c>
      <c r="K964" s="670" t="str">
        <f t="shared" si="45"/>
        <v/>
      </c>
      <c r="L964" s="579"/>
      <c r="M964" s="579"/>
      <c r="N964" s="632"/>
      <c r="O964" s="582" t="str">
        <f>IFERROR(VLOOKUP(D964,'Species List'!$D$10:$E$46,2,FALSE)*J964,"")</f>
        <v/>
      </c>
      <c r="P964" s="583" t="str">
        <f>IFERROR(VLOOKUP(D964,'Species List'!$D$51:$E$89,2,FALSE)*J964,"")</f>
        <v/>
      </c>
      <c r="Q964" s="583" t="str">
        <f>IFERROR(VLOOKUP(D964,'Species List'!$D$95:$E$102,2,FALSE)*J964,"")</f>
        <v/>
      </c>
      <c r="R964" s="583" t="str">
        <f>IFERROR(VLOOKUP(D964,'Species List'!$I$10:$J$11,2,FALSE)*J964,"")</f>
        <v/>
      </c>
      <c r="S964" s="584" t="str">
        <f>IFERROR(VLOOKUP(D964,'Species List'!$I$16:$J$61,2,FALSE)*J964,"")</f>
        <v/>
      </c>
      <c r="T964" s="584" t="str">
        <f>IFERROR(VLOOKUP(D964,'Species List'!$I$66:$J$66,2,FALSE)*J964,"")</f>
        <v/>
      </c>
      <c r="U964" s="584" t="str">
        <f>IFERROR(VLOOKUP(D964,'Species List'!$I$71:$J$82,2,FALSE)*J964,"")</f>
        <v/>
      </c>
      <c r="V964" s="585">
        <f t="shared" si="44"/>
        <v>0</v>
      </c>
      <c r="W964" s="534"/>
      <c r="X964" s="534"/>
      <c r="Y964" s="534"/>
      <c r="Z964" s="534"/>
      <c r="AA964" s="534"/>
      <c r="AB964" s="534"/>
      <c r="AC964" s="659" t="str">
        <f>IFERROR(INDEX('3 - Land Summary'!$B$21:$B$120,(MATCH(AD964,'3 - Land Summary'!$C$21:$C$120,0))),"")</f>
        <v/>
      </c>
      <c r="AD964" s="629"/>
      <c r="AE964" s="586"/>
      <c r="AF964" s="587"/>
      <c r="AG964" s="586"/>
    </row>
    <row r="965" spans="2:33" ht="30" customHeight="1" x14ac:dyDescent="0.2">
      <c r="B965" s="668" t="str">
        <f>IFERROR(INDEX('3 - Land Summary'!$B$21:$B$120,(MATCH('4 - Species Breakdown'!$V965,'3 - Land Summary'!$C$21:$C$120,0))),"")</f>
        <v/>
      </c>
      <c r="C965" s="632"/>
      <c r="D965" s="579"/>
      <c r="E965" s="676" t="str">
        <f>IF(OR(COUNTIF('Look Up Data'!$D$149:$D$203,D965),COUNTIF('Look Up Data'!$D$149:$D$203,AE965)),"YES","NO")</f>
        <v>NO</v>
      </c>
      <c r="F965" s="580"/>
      <c r="G965" s="581"/>
      <c r="H965" s="669" t="str">
        <f>IFERROR(INDEX('3 - Land Summary'!$G$21:$G$120,(MATCH(C965,'3 - Land Summary'!$C$21:$C$120,0))),"")</f>
        <v/>
      </c>
      <c r="I965" s="669" t="str">
        <f>IFERROR(INDEX('3 - Land Summary'!$I$21:$I$120,(MATCH(C965,'3 - Land Summary'!$C$21:$C$120,0))),"")</f>
        <v/>
      </c>
      <c r="J965" s="669" t="str">
        <f t="shared" si="43"/>
        <v/>
      </c>
      <c r="K965" s="670" t="str">
        <f t="shared" si="45"/>
        <v/>
      </c>
      <c r="L965" s="579"/>
      <c r="M965" s="579"/>
      <c r="N965" s="632"/>
      <c r="O965" s="582" t="str">
        <f>IFERROR(VLOOKUP(D965,'Species List'!$D$10:$E$46,2,FALSE)*J965,"")</f>
        <v/>
      </c>
      <c r="P965" s="583" t="str">
        <f>IFERROR(VLOOKUP(D965,'Species List'!$D$51:$E$89,2,FALSE)*J965,"")</f>
        <v/>
      </c>
      <c r="Q965" s="583" t="str">
        <f>IFERROR(VLOOKUP(D965,'Species List'!$D$95:$E$102,2,FALSE)*J965,"")</f>
        <v/>
      </c>
      <c r="R965" s="583" t="str">
        <f>IFERROR(VLOOKUP(D965,'Species List'!$I$10:$J$11,2,FALSE)*J965,"")</f>
        <v/>
      </c>
      <c r="S965" s="584" t="str">
        <f>IFERROR(VLOOKUP(D965,'Species List'!$I$16:$J$61,2,FALSE)*J965,"")</f>
        <v/>
      </c>
      <c r="T965" s="584" t="str">
        <f>IFERROR(VLOOKUP(D965,'Species List'!$I$66:$J$66,2,FALSE)*J965,"")</f>
        <v/>
      </c>
      <c r="U965" s="584" t="str">
        <f>IFERROR(VLOOKUP(D965,'Species List'!$I$71:$J$82,2,FALSE)*J965,"")</f>
        <v/>
      </c>
      <c r="V965" s="585">
        <f t="shared" si="44"/>
        <v>0</v>
      </c>
      <c r="W965" s="534"/>
      <c r="X965" s="534"/>
      <c r="Y965" s="534"/>
      <c r="Z965" s="534"/>
      <c r="AA965" s="534"/>
      <c r="AB965" s="534"/>
      <c r="AC965" s="659" t="str">
        <f>IFERROR(INDEX('3 - Land Summary'!$B$21:$B$120,(MATCH(AD965,'3 - Land Summary'!$C$21:$C$120,0))),"")</f>
        <v/>
      </c>
      <c r="AD965" s="629"/>
      <c r="AE965" s="586"/>
      <c r="AF965" s="587"/>
      <c r="AG965" s="586"/>
    </row>
    <row r="966" spans="2:33" ht="30" customHeight="1" x14ac:dyDescent="0.2">
      <c r="B966" s="668" t="str">
        <f>IFERROR(INDEX('3 - Land Summary'!$B$21:$B$120,(MATCH('4 - Species Breakdown'!$V966,'3 - Land Summary'!$C$21:$C$120,0))),"")</f>
        <v/>
      </c>
      <c r="C966" s="632"/>
      <c r="D966" s="579"/>
      <c r="E966" s="676" t="str">
        <f>IF(OR(COUNTIF('Look Up Data'!$D$149:$D$203,D966),COUNTIF('Look Up Data'!$D$149:$D$203,AE966)),"YES","NO")</f>
        <v>NO</v>
      </c>
      <c r="F966" s="580"/>
      <c r="G966" s="581"/>
      <c r="H966" s="669" t="str">
        <f>IFERROR(INDEX('3 - Land Summary'!$G$21:$G$120,(MATCH(C966,'3 - Land Summary'!$C$21:$C$120,0))),"")</f>
        <v/>
      </c>
      <c r="I966" s="669" t="str">
        <f>IFERROR(INDEX('3 - Land Summary'!$I$21:$I$120,(MATCH(C966,'3 - Land Summary'!$C$21:$C$120,0))),"")</f>
        <v/>
      </c>
      <c r="J966" s="669" t="str">
        <f t="shared" si="43"/>
        <v/>
      </c>
      <c r="K966" s="670" t="str">
        <f t="shared" si="45"/>
        <v/>
      </c>
      <c r="L966" s="579"/>
      <c r="M966" s="579"/>
      <c r="N966" s="632"/>
      <c r="O966" s="582" t="str">
        <f>IFERROR(VLOOKUP(D966,'Species List'!$D$10:$E$46,2,FALSE)*J966,"")</f>
        <v/>
      </c>
      <c r="P966" s="583" t="str">
        <f>IFERROR(VLOOKUP(D966,'Species List'!$D$51:$E$89,2,FALSE)*J966,"")</f>
        <v/>
      </c>
      <c r="Q966" s="583" t="str">
        <f>IFERROR(VLOOKUP(D966,'Species List'!$D$95:$E$102,2,FALSE)*J966,"")</f>
        <v/>
      </c>
      <c r="R966" s="583" t="str">
        <f>IFERROR(VLOOKUP(D966,'Species List'!$I$10:$J$11,2,FALSE)*J966,"")</f>
        <v/>
      </c>
      <c r="S966" s="584" t="str">
        <f>IFERROR(VLOOKUP(D966,'Species List'!$I$16:$J$61,2,FALSE)*J966,"")</f>
        <v/>
      </c>
      <c r="T966" s="584" t="str">
        <f>IFERROR(VLOOKUP(D966,'Species List'!$I$66:$J$66,2,FALSE)*J966,"")</f>
        <v/>
      </c>
      <c r="U966" s="584" t="str">
        <f>IFERROR(VLOOKUP(D966,'Species List'!$I$71:$J$82,2,FALSE)*J966,"")</f>
        <v/>
      </c>
      <c r="V966" s="585">
        <f t="shared" si="44"/>
        <v>0</v>
      </c>
      <c r="W966" s="534"/>
      <c r="X966" s="534"/>
      <c r="Y966" s="534"/>
      <c r="Z966" s="534"/>
      <c r="AA966" s="534"/>
      <c r="AB966" s="534"/>
      <c r="AC966" s="659" t="str">
        <f>IFERROR(INDEX('3 - Land Summary'!$B$21:$B$120,(MATCH(AD966,'3 - Land Summary'!$C$21:$C$120,0))),"")</f>
        <v/>
      </c>
      <c r="AD966" s="629"/>
      <c r="AE966" s="586"/>
      <c r="AF966" s="587"/>
      <c r="AG966" s="586"/>
    </row>
    <row r="967" spans="2:33" ht="30" customHeight="1" x14ac:dyDescent="0.2">
      <c r="B967" s="668" t="str">
        <f>IFERROR(INDEX('3 - Land Summary'!$B$21:$B$120,(MATCH('4 - Species Breakdown'!$V967,'3 - Land Summary'!$C$21:$C$120,0))),"")</f>
        <v/>
      </c>
      <c r="C967" s="632"/>
      <c r="D967" s="579"/>
      <c r="E967" s="676" t="str">
        <f>IF(OR(COUNTIF('Look Up Data'!$D$149:$D$203,D967),COUNTIF('Look Up Data'!$D$149:$D$203,AE967)),"YES","NO")</f>
        <v>NO</v>
      </c>
      <c r="F967" s="580"/>
      <c r="G967" s="581"/>
      <c r="H967" s="669" t="str">
        <f>IFERROR(INDEX('3 - Land Summary'!$G$21:$G$120,(MATCH(C967,'3 - Land Summary'!$C$21:$C$120,0))),"")</f>
        <v/>
      </c>
      <c r="I967" s="669" t="str">
        <f>IFERROR(INDEX('3 - Land Summary'!$I$21:$I$120,(MATCH(C967,'3 - Land Summary'!$C$21:$C$120,0))),"")</f>
        <v/>
      </c>
      <c r="J967" s="669" t="str">
        <f t="shared" si="43"/>
        <v/>
      </c>
      <c r="K967" s="670" t="str">
        <f t="shared" si="45"/>
        <v/>
      </c>
      <c r="L967" s="579"/>
      <c r="M967" s="579"/>
      <c r="N967" s="632"/>
      <c r="O967" s="582" t="str">
        <f>IFERROR(VLOOKUP(D967,'Species List'!$D$10:$E$46,2,FALSE)*J967,"")</f>
        <v/>
      </c>
      <c r="P967" s="583" t="str">
        <f>IFERROR(VLOOKUP(D967,'Species List'!$D$51:$E$89,2,FALSE)*J967,"")</f>
        <v/>
      </c>
      <c r="Q967" s="583" t="str">
        <f>IFERROR(VLOOKUP(D967,'Species List'!$D$95:$E$102,2,FALSE)*J967,"")</f>
        <v/>
      </c>
      <c r="R967" s="583" t="str">
        <f>IFERROR(VLOOKUP(D967,'Species List'!$I$10:$J$11,2,FALSE)*J967,"")</f>
        <v/>
      </c>
      <c r="S967" s="584" t="str">
        <f>IFERROR(VLOOKUP(D967,'Species List'!$I$16:$J$61,2,FALSE)*J967,"")</f>
        <v/>
      </c>
      <c r="T967" s="584" t="str">
        <f>IFERROR(VLOOKUP(D967,'Species List'!$I$66:$J$66,2,FALSE)*J967,"")</f>
        <v/>
      </c>
      <c r="U967" s="584" t="str">
        <f>IFERROR(VLOOKUP(D967,'Species List'!$I$71:$J$82,2,FALSE)*J967,"")</f>
        <v/>
      </c>
      <c r="V967" s="585">
        <f t="shared" si="44"/>
        <v>0</v>
      </c>
      <c r="W967" s="534"/>
      <c r="X967" s="534"/>
      <c r="Y967" s="534"/>
      <c r="Z967" s="534"/>
      <c r="AA967" s="534"/>
      <c r="AB967" s="534"/>
      <c r="AC967" s="659" t="str">
        <f>IFERROR(INDEX('3 - Land Summary'!$B$21:$B$120,(MATCH(AD967,'3 - Land Summary'!$C$21:$C$120,0))),"")</f>
        <v/>
      </c>
      <c r="AD967" s="629"/>
      <c r="AE967" s="586"/>
      <c r="AF967" s="587"/>
      <c r="AG967" s="586"/>
    </row>
    <row r="968" spans="2:33" ht="30" customHeight="1" x14ac:dyDescent="0.2">
      <c r="B968" s="668" t="str">
        <f>IFERROR(INDEX('3 - Land Summary'!$B$21:$B$120,(MATCH('4 - Species Breakdown'!$V968,'3 - Land Summary'!$C$21:$C$120,0))),"")</f>
        <v/>
      </c>
      <c r="C968" s="632"/>
      <c r="D968" s="579"/>
      <c r="E968" s="676" t="str">
        <f>IF(OR(COUNTIF('Look Up Data'!$D$149:$D$203,D968),COUNTIF('Look Up Data'!$D$149:$D$203,AE968)),"YES","NO")</f>
        <v>NO</v>
      </c>
      <c r="F968" s="580"/>
      <c r="G968" s="581"/>
      <c r="H968" s="669" t="str">
        <f>IFERROR(INDEX('3 - Land Summary'!$G$21:$G$120,(MATCH(C968,'3 - Land Summary'!$C$21:$C$120,0))),"")</f>
        <v/>
      </c>
      <c r="I968" s="669" t="str">
        <f>IFERROR(INDEX('3 - Land Summary'!$I$21:$I$120,(MATCH(C968,'3 - Land Summary'!$C$21:$C$120,0))),"")</f>
        <v/>
      </c>
      <c r="J968" s="669" t="str">
        <f t="shared" si="43"/>
        <v/>
      </c>
      <c r="K968" s="670" t="str">
        <f t="shared" si="45"/>
        <v/>
      </c>
      <c r="L968" s="579"/>
      <c r="M968" s="579"/>
      <c r="N968" s="632"/>
      <c r="O968" s="582" t="str">
        <f>IFERROR(VLOOKUP(D968,'Species List'!$D$10:$E$46,2,FALSE)*J968,"")</f>
        <v/>
      </c>
      <c r="P968" s="583" t="str">
        <f>IFERROR(VLOOKUP(D968,'Species List'!$D$51:$E$89,2,FALSE)*J968,"")</f>
        <v/>
      </c>
      <c r="Q968" s="583" t="str">
        <f>IFERROR(VLOOKUP(D968,'Species List'!$D$95:$E$102,2,FALSE)*J968,"")</f>
        <v/>
      </c>
      <c r="R968" s="583" t="str">
        <f>IFERROR(VLOOKUP(D968,'Species List'!$I$10:$J$11,2,FALSE)*J968,"")</f>
        <v/>
      </c>
      <c r="S968" s="584" t="str">
        <f>IFERROR(VLOOKUP(D968,'Species List'!$I$16:$J$61,2,FALSE)*J968,"")</f>
        <v/>
      </c>
      <c r="T968" s="584" t="str">
        <f>IFERROR(VLOOKUP(D968,'Species List'!$I$66:$J$66,2,FALSE)*J968,"")</f>
        <v/>
      </c>
      <c r="U968" s="584" t="str">
        <f>IFERROR(VLOOKUP(D968,'Species List'!$I$71:$J$82,2,FALSE)*J968,"")</f>
        <v/>
      </c>
      <c r="V968" s="585">
        <f t="shared" si="44"/>
        <v>0</v>
      </c>
      <c r="W968" s="534"/>
      <c r="X968" s="534"/>
      <c r="Y968" s="534"/>
      <c r="Z968" s="534"/>
      <c r="AA968" s="534"/>
      <c r="AB968" s="534"/>
      <c r="AC968" s="659" t="str">
        <f>IFERROR(INDEX('3 - Land Summary'!$B$21:$B$120,(MATCH(AD968,'3 - Land Summary'!$C$21:$C$120,0))),"")</f>
        <v/>
      </c>
      <c r="AD968" s="629"/>
      <c r="AE968" s="586"/>
      <c r="AF968" s="587"/>
      <c r="AG968" s="586"/>
    </row>
    <row r="969" spans="2:33" ht="30" customHeight="1" x14ac:dyDescent="0.2">
      <c r="B969" s="668" t="str">
        <f>IFERROR(INDEX('3 - Land Summary'!$B$21:$B$120,(MATCH('4 - Species Breakdown'!$V969,'3 - Land Summary'!$C$21:$C$120,0))),"")</f>
        <v/>
      </c>
      <c r="C969" s="632"/>
      <c r="D969" s="579"/>
      <c r="E969" s="676" t="str">
        <f>IF(OR(COUNTIF('Look Up Data'!$D$149:$D$203,D969),COUNTIF('Look Up Data'!$D$149:$D$203,AE969)),"YES","NO")</f>
        <v>NO</v>
      </c>
      <c r="F969" s="580"/>
      <c r="G969" s="581"/>
      <c r="H969" s="669" t="str">
        <f>IFERROR(INDEX('3 - Land Summary'!$G$21:$G$120,(MATCH(C969,'3 - Land Summary'!$C$21:$C$120,0))),"")</f>
        <v/>
      </c>
      <c r="I969" s="669" t="str">
        <f>IFERROR(INDEX('3 - Land Summary'!$I$21:$I$120,(MATCH(C969,'3 - Land Summary'!$C$21:$C$120,0))),"")</f>
        <v/>
      </c>
      <c r="J969" s="669" t="str">
        <f t="shared" si="43"/>
        <v/>
      </c>
      <c r="K969" s="670" t="str">
        <f t="shared" si="45"/>
        <v/>
      </c>
      <c r="L969" s="579"/>
      <c r="M969" s="579"/>
      <c r="N969" s="632"/>
      <c r="O969" s="582" t="str">
        <f>IFERROR(VLOOKUP(D969,'Species List'!$D$10:$E$46,2,FALSE)*J969,"")</f>
        <v/>
      </c>
      <c r="P969" s="583" t="str">
        <f>IFERROR(VLOOKUP(D969,'Species List'!$D$51:$E$89,2,FALSE)*J969,"")</f>
        <v/>
      </c>
      <c r="Q969" s="583" t="str">
        <f>IFERROR(VLOOKUP(D969,'Species List'!$D$95:$E$102,2,FALSE)*J969,"")</f>
        <v/>
      </c>
      <c r="R969" s="583" t="str">
        <f>IFERROR(VLOOKUP(D969,'Species List'!$I$10:$J$11,2,FALSE)*J969,"")</f>
        <v/>
      </c>
      <c r="S969" s="584" t="str">
        <f>IFERROR(VLOOKUP(D969,'Species List'!$I$16:$J$61,2,FALSE)*J969,"")</f>
        <v/>
      </c>
      <c r="T969" s="584" t="str">
        <f>IFERROR(VLOOKUP(D969,'Species List'!$I$66:$J$66,2,FALSE)*J969,"")</f>
        <v/>
      </c>
      <c r="U969" s="584" t="str">
        <f>IFERROR(VLOOKUP(D969,'Species List'!$I$71:$J$82,2,FALSE)*J969,"")</f>
        <v/>
      </c>
      <c r="V969" s="585">
        <f t="shared" si="44"/>
        <v>0</v>
      </c>
      <c r="W969" s="534"/>
      <c r="X969" s="534"/>
      <c r="Y969" s="534"/>
      <c r="Z969" s="534"/>
      <c r="AA969" s="534"/>
      <c r="AB969" s="534"/>
      <c r="AC969" s="659" t="str">
        <f>IFERROR(INDEX('3 - Land Summary'!$B$21:$B$120,(MATCH(AD969,'3 - Land Summary'!$C$21:$C$120,0))),"")</f>
        <v/>
      </c>
      <c r="AD969" s="629"/>
      <c r="AE969" s="586"/>
      <c r="AF969" s="587"/>
      <c r="AG969" s="586"/>
    </row>
    <row r="970" spans="2:33" ht="30" customHeight="1" x14ac:dyDescent="0.2">
      <c r="B970" s="668" t="str">
        <f>IFERROR(INDEX('3 - Land Summary'!$B$21:$B$120,(MATCH('4 - Species Breakdown'!$V970,'3 - Land Summary'!$C$21:$C$120,0))),"")</f>
        <v/>
      </c>
      <c r="C970" s="632"/>
      <c r="D970" s="579"/>
      <c r="E970" s="676" t="str">
        <f>IF(OR(COUNTIF('Look Up Data'!$D$149:$D$203,D970),COUNTIF('Look Up Data'!$D$149:$D$203,AE970)),"YES","NO")</f>
        <v>NO</v>
      </c>
      <c r="F970" s="580"/>
      <c r="G970" s="581"/>
      <c r="H970" s="669" t="str">
        <f>IFERROR(INDEX('3 - Land Summary'!$G$21:$G$120,(MATCH(C970,'3 - Land Summary'!$C$21:$C$120,0))),"")</f>
        <v/>
      </c>
      <c r="I970" s="669" t="str">
        <f>IFERROR(INDEX('3 - Land Summary'!$I$21:$I$120,(MATCH(C970,'3 - Land Summary'!$C$21:$C$120,0))),"")</f>
        <v/>
      </c>
      <c r="J970" s="669" t="str">
        <f t="shared" si="43"/>
        <v/>
      </c>
      <c r="K970" s="670" t="str">
        <f t="shared" si="45"/>
        <v/>
      </c>
      <c r="L970" s="579"/>
      <c r="M970" s="579"/>
      <c r="N970" s="632"/>
      <c r="O970" s="582" t="str">
        <f>IFERROR(VLOOKUP(D970,'Species List'!$D$10:$E$46,2,FALSE)*J970,"")</f>
        <v/>
      </c>
      <c r="P970" s="583" t="str">
        <f>IFERROR(VLOOKUP(D970,'Species List'!$D$51:$E$89,2,FALSE)*J970,"")</f>
        <v/>
      </c>
      <c r="Q970" s="583" t="str">
        <f>IFERROR(VLOOKUP(D970,'Species List'!$D$95:$E$102,2,FALSE)*J970,"")</f>
        <v/>
      </c>
      <c r="R970" s="583" t="str">
        <f>IFERROR(VLOOKUP(D970,'Species List'!$I$10:$J$11,2,FALSE)*J970,"")</f>
        <v/>
      </c>
      <c r="S970" s="584" t="str">
        <f>IFERROR(VLOOKUP(D970,'Species List'!$I$16:$J$61,2,FALSE)*J970,"")</f>
        <v/>
      </c>
      <c r="T970" s="584" t="str">
        <f>IFERROR(VLOOKUP(D970,'Species List'!$I$66:$J$66,2,FALSE)*J970,"")</f>
        <v/>
      </c>
      <c r="U970" s="584" t="str">
        <f>IFERROR(VLOOKUP(D970,'Species List'!$I$71:$J$82,2,FALSE)*J970,"")</f>
        <v/>
      </c>
      <c r="V970" s="585">
        <f t="shared" si="44"/>
        <v>0</v>
      </c>
      <c r="W970" s="534"/>
      <c r="X970" s="534"/>
      <c r="Y970" s="534"/>
      <c r="Z970" s="534"/>
      <c r="AA970" s="534"/>
      <c r="AB970" s="534"/>
      <c r="AC970" s="659" t="str">
        <f>IFERROR(INDEX('3 - Land Summary'!$B$21:$B$120,(MATCH(AD970,'3 - Land Summary'!$C$21:$C$120,0))),"")</f>
        <v/>
      </c>
      <c r="AD970" s="629"/>
      <c r="AE970" s="586"/>
      <c r="AF970" s="587"/>
      <c r="AG970" s="586"/>
    </row>
    <row r="971" spans="2:33" ht="30" customHeight="1" x14ac:dyDescent="0.2">
      <c r="B971" s="668" t="str">
        <f>IFERROR(INDEX('3 - Land Summary'!$B$21:$B$120,(MATCH('4 - Species Breakdown'!$V971,'3 - Land Summary'!$C$21:$C$120,0))),"")</f>
        <v/>
      </c>
      <c r="C971" s="632"/>
      <c r="D971" s="579"/>
      <c r="E971" s="676" t="str">
        <f>IF(OR(COUNTIF('Look Up Data'!$D$149:$D$203,D971),COUNTIF('Look Up Data'!$D$149:$D$203,AE971)),"YES","NO")</f>
        <v>NO</v>
      </c>
      <c r="F971" s="580"/>
      <c r="G971" s="581"/>
      <c r="H971" s="669" t="str">
        <f>IFERROR(INDEX('3 - Land Summary'!$G$21:$G$120,(MATCH(C971,'3 - Land Summary'!$C$21:$C$120,0))),"")</f>
        <v/>
      </c>
      <c r="I971" s="669" t="str">
        <f>IFERROR(INDEX('3 - Land Summary'!$I$21:$I$120,(MATCH(C971,'3 - Land Summary'!$C$21:$C$120,0))),"")</f>
        <v/>
      </c>
      <c r="J971" s="669" t="str">
        <f t="shared" si="43"/>
        <v/>
      </c>
      <c r="K971" s="670" t="str">
        <f t="shared" si="45"/>
        <v/>
      </c>
      <c r="L971" s="579"/>
      <c r="M971" s="579"/>
      <c r="N971" s="632"/>
      <c r="O971" s="582" t="str">
        <f>IFERROR(VLOOKUP(D971,'Species List'!$D$10:$E$46,2,FALSE)*J971,"")</f>
        <v/>
      </c>
      <c r="P971" s="583" t="str">
        <f>IFERROR(VLOOKUP(D971,'Species List'!$D$51:$E$89,2,FALSE)*J971,"")</f>
        <v/>
      </c>
      <c r="Q971" s="583" t="str">
        <f>IFERROR(VLOOKUP(D971,'Species List'!$D$95:$E$102,2,FALSE)*J971,"")</f>
        <v/>
      </c>
      <c r="R971" s="583" t="str">
        <f>IFERROR(VLOOKUP(D971,'Species List'!$I$10:$J$11,2,FALSE)*J971,"")</f>
        <v/>
      </c>
      <c r="S971" s="584" t="str">
        <f>IFERROR(VLOOKUP(D971,'Species List'!$I$16:$J$61,2,FALSE)*J971,"")</f>
        <v/>
      </c>
      <c r="T971" s="584" t="str">
        <f>IFERROR(VLOOKUP(D971,'Species List'!$I$66:$J$66,2,FALSE)*J971,"")</f>
        <v/>
      </c>
      <c r="U971" s="584" t="str">
        <f>IFERROR(VLOOKUP(D971,'Species List'!$I$71:$J$82,2,FALSE)*J971,"")</f>
        <v/>
      </c>
      <c r="V971" s="585">
        <f t="shared" si="44"/>
        <v>0</v>
      </c>
      <c r="W971" s="534"/>
      <c r="X971" s="534"/>
      <c r="Y971" s="534"/>
      <c r="Z971" s="534"/>
      <c r="AA971" s="534"/>
      <c r="AB971" s="534"/>
      <c r="AC971" s="659" t="str">
        <f>IFERROR(INDEX('3 - Land Summary'!$B$21:$B$120,(MATCH(AD971,'3 - Land Summary'!$C$21:$C$120,0))),"")</f>
        <v/>
      </c>
      <c r="AD971" s="629"/>
      <c r="AE971" s="586"/>
      <c r="AF971" s="587"/>
      <c r="AG971" s="586"/>
    </row>
    <row r="972" spans="2:33" ht="30" customHeight="1" x14ac:dyDescent="0.2">
      <c r="B972" s="668" t="str">
        <f>IFERROR(INDEX('3 - Land Summary'!$B$21:$B$120,(MATCH('4 - Species Breakdown'!$V972,'3 - Land Summary'!$C$21:$C$120,0))),"")</f>
        <v/>
      </c>
      <c r="C972" s="632"/>
      <c r="D972" s="579"/>
      <c r="E972" s="676" t="str">
        <f>IF(OR(COUNTIF('Look Up Data'!$D$149:$D$203,D972),COUNTIF('Look Up Data'!$D$149:$D$203,AE972)),"YES","NO")</f>
        <v>NO</v>
      </c>
      <c r="F972" s="580"/>
      <c r="G972" s="581"/>
      <c r="H972" s="669" t="str">
        <f>IFERROR(INDEX('3 - Land Summary'!$G$21:$G$120,(MATCH(C972,'3 - Land Summary'!$C$21:$C$120,0))),"")</f>
        <v/>
      </c>
      <c r="I972" s="669" t="str">
        <f>IFERROR(INDEX('3 - Land Summary'!$I$21:$I$120,(MATCH(C972,'3 - Land Summary'!$C$21:$C$120,0))),"")</f>
        <v/>
      </c>
      <c r="J972" s="669" t="str">
        <f t="shared" si="43"/>
        <v/>
      </c>
      <c r="K972" s="670" t="str">
        <f t="shared" si="45"/>
        <v/>
      </c>
      <c r="L972" s="579"/>
      <c r="M972" s="579"/>
      <c r="N972" s="632"/>
      <c r="O972" s="582" t="str">
        <f>IFERROR(VLOOKUP(D972,'Species List'!$D$10:$E$46,2,FALSE)*J972,"")</f>
        <v/>
      </c>
      <c r="P972" s="583" t="str">
        <f>IFERROR(VLOOKUP(D972,'Species List'!$D$51:$E$89,2,FALSE)*J972,"")</f>
        <v/>
      </c>
      <c r="Q972" s="583" t="str">
        <f>IFERROR(VLOOKUP(D972,'Species List'!$D$95:$E$102,2,FALSE)*J972,"")</f>
        <v/>
      </c>
      <c r="R972" s="583" t="str">
        <f>IFERROR(VLOOKUP(D972,'Species List'!$I$10:$J$11,2,FALSE)*J972,"")</f>
        <v/>
      </c>
      <c r="S972" s="584" t="str">
        <f>IFERROR(VLOOKUP(D972,'Species List'!$I$16:$J$61,2,FALSE)*J972,"")</f>
        <v/>
      </c>
      <c r="T972" s="584" t="str">
        <f>IFERROR(VLOOKUP(D972,'Species List'!$I$66:$J$66,2,FALSE)*J972,"")</f>
        <v/>
      </c>
      <c r="U972" s="584" t="str">
        <f>IFERROR(VLOOKUP(D972,'Species List'!$I$71:$J$82,2,FALSE)*J972,"")</f>
        <v/>
      </c>
      <c r="V972" s="585">
        <f t="shared" si="44"/>
        <v>0</v>
      </c>
      <c r="W972" s="534"/>
      <c r="X972" s="534"/>
      <c r="Y972" s="534"/>
      <c r="Z972" s="534"/>
      <c r="AA972" s="534"/>
      <c r="AB972" s="534"/>
      <c r="AC972" s="659" t="str">
        <f>IFERROR(INDEX('3 - Land Summary'!$B$21:$B$120,(MATCH(AD972,'3 - Land Summary'!$C$21:$C$120,0))),"")</f>
        <v/>
      </c>
      <c r="AD972" s="629"/>
      <c r="AE972" s="586"/>
      <c r="AF972" s="587"/>
      <c r="AG972" s="586"/>
    </row>
    <row r="973" spans="2:33" ht="30" customHeight="1" x14ac:dyDescent="0.2">
      <c r="B973" s="668" t="str">
        <f>IFERROR(INDEX('3 - Land Summary'!$B$21:$B$120,(MATCH('4 - Species Breakdown'!$V973,'3 - Land Summary'!$C$21:$C$120,0))),"")</f>
        <v/>
      </c>
      <c r="C973" s="632"/>
      <c r="D973" s="579"/>
      <c r="E973" s="676" t="str">
        <f>IF(OR(COUNTIF('Look Up Data'!$D$149:$D$203,D973),COUNTIF('Look Up Data'!$D$149:$D$203,AE973)),"YES","NO")</f>
        <v>NO</v>
      </c>
      <c r="F973" s="580"/>
      <c r="G973" s="581"/>
      <c r="H973" s="669" t="str">
        <f>IFERROR(INDEX('3 - Land Summary'!$G$21:$G$120,(MATCH(C973,'3 - Land Summary'!$C$21:$C$120,0))),"")</f>
        <v/>
      </c>
      <c r="I973" s="669" t="str">
        <f>IFERROR(INDEX('3 - Land Summary'!$I$21:$I$120,(MATCH(C973,'3 - Land Summary'!$C$21:$C$120,0))),"")</f>
        <v/>
      </c>
      <c r="J973" s="669" t="str">
        <f t="shared" si="43"/>
        <v/>
      </c>
      <c r="K973" s="670" t="str">
        <f t="shared" si="45"/>
        <v/>
      </c>
      <c r="L973" s="579"/>
      <c r="M973" s="579"/>
      <c r="N973" s="632"/>
      <c r="O973" s="582" t="str">
        <f>IFERROR(VLOOKUP(D973,'Species List'!$D$10:$E$46,2,FALSE)*J973,"")</f>
        <v/>
      </c>
      <c r="P973" s="583" t="str">
        <f>IFERROR(VLOOKUP(D973,'Species List'!$D$51:$E$89,2,FALSE)*J973,"")</f>
        <v/>
      </c>
      <c r="Q973" s="583" t="str">
        <f>IFERROR(VLOOKUP(D973,'Species List'!$D$95:$E$102,2,FALSE)*J973,"")</f>
        <v/>
      </c>
      <c r="R973" s="583" t="str">
        <f>IFERROR(VLOOKUP(D973,'Species List'!$I$10:$J$11,2,FALSE)*J973,"")</f>
        <v/>
      </c>
      <c r="S973" s="584" t="str">
        <f>IFERROR(VLOOKUP(D973,'Species List'!$I$16:$J$61,2,FALSE)*J973,"")</f>
        <v/>
      </c>
      <c r="T973" s="584" t="str">
        <f>IFERROR(VLOOKUP(D973,'Species List'!$I$66:$J$66,2,FALSE)*J973,"")</f>
        <v/>
      </c>
      <c r="U973" s="584" t="str">
        <f>IFERROR(VLOOKUP(D973,'Species List'!$I$71:$J$82,2,FALSE)*J973,"")</f>
        <v/>
      </c>
      <c r="V973" s="585">
        <f t="shared" si="44"/>
        <v>0</v>
      </c>
      <c r="W973" s="534"/>
      <c r="X973" s="534"/>
      <c r="Y973" s="534"/>
      <c r="Z973" s="534"/>
      <c r="AA973" s="534"/>
      <c r="AB973" s="534"/>
      <c r="AC973" s="659" t="str">
        <f>IFERROR(INDEX('3 - Land Summary'!$B$21:$B$120,(MATCH(AD973,'3 - Land Summary'!$C$21:$C$120,0))),"")</f>
        <v/>
      </c>
      <c r="AD973" s="629"/>
      <c r="AE973" s="586"/>
      <c r="AF973" s="587"/>
      <c r="AG973" s="586"/>
    </row>
    <row r="974" spans="2:33" ht="30" customHeight="1" x14ac:dyDescent="0.2">
      <c r="B974" s="668" t="str">
        <f>IFERROR(INDEX('3 - Land Summary'!$B$21:$B$120,(MATCH('4 - Species Breakdown'!$V974,'3 - Land Summary'!$C$21:$C$120,0))),"")</f>
        <v/>
      </c>
      <c r="C974" s="632"/>
      <c r="D974" s="579"/>
      <c r="E974" s="676" t="str">
        <f>IF(OR(COUNTIF('Look Up Data'!$D$149:$D$203,D974),COUNTIF('Look Up Data'!$D$149:$D$203,AE974)),"YES","NO")</f>
        <v>NO</v>
      </c>
      <c r="F974" s="580"/>
      <c r="G974" s="581"/>
      <c r="H974" s="669" t="str">
        <f>IFERROR(INDEX('3 - Land Summary'!$G$21:$G$120,(MATCH(C974,'3 - Land Summary'!$C$21:$C$120,0))),"")</f>
        <v/>
      </c>
      <c r="I974" s="669" t="str">
        <f>IFERROR(INDEX('3 - Land Summary'!$I$21:$I$120,(MATCH(C974,'3 - Land Summary'!$C$21:$C$120,0))),"")</f>
        <v/>
      </c>
      <c r="J974" s="669" t="str">
        <f t="shared" si="43"/>
        <v/>
      </c>
      <c r="K974" s="670" t="str">
        <f t="shared" si="45"/>
        <v/>
      </c>
      <c r="L974" s="579"/>
      <c r="M974" s="579"/>
      <c r="N974" s="632"/>
      <c r="O974" s="582" t="str">
        <f>IFERROR(VLOOKUP(D974,'Species List'!$D$10:$E$46,2,FALSE)*J974,"")</f>
        <v/>
      </c>
      <c r="P974" s="583" t="str">
        <f>IFERROR(VLOOKUP(D974,'Species List'!$D$51:$E$89,2,FALSE)*J974,"")</f>
        <v/>
      </c>
      <c r="Q974" s="583" t="str">
        <f>IFERROR(VLOOKUP(D974,'Species List'!$D$95:$E$102,2,FALSE)*J974,"")</f>
        <v/>
      </c>
      <c r="R974" s="583" t="str">
        <f>IFERROR(VLOOKUP(D974,'Species List'!$I$10:$J$11,2,FALSE)*J974,"")</f>
        <v/>
      </c>
      <c r="S974" s="584" t="str">
        <f>IFERROR(VLOOKUP(D974,'Species List'!$I$16:$J$61,2,FALSE)*J974,"")</f>
        <v/>
      </c>
      <c r="T974" s="584" t="str">
        <f>IFERROR(VLOOKUP(D974,'Species List'!$I$66:$J$66,2,FALSE)*J974,"")</f>
        <v/>
      </c>
      <c r="U974" s="584" t="str">
        <f>IFERROR(VLOOKUP(D974,'Species List'!$I$71:$J$82,2,FALSE)*J974,"")</f>
        <v/>
      </c>
      <c r="V974" s="585">
        <f t="shared" si="44"/>
        <v>0</v>
      </c>
      <c r="W974" s="534"/>
      <c r="X974" s="534"/>
      <c r="Y974" s="534"/>
      <c r="Z974" s="534"/>
      <c r="AA974" s="534"/>
      <c r="AB974" s="534"/>
      <c r="AC974" s="659" t="str">
        <f>IFERROR(INDEX('3 - Land Summary'!$B$21:$B$120,(MATCH(AD974,'3 - Land Summary'!$C$21:$C$120,0))),"")</f>
        <v/>
      </c>
      <c r="AD974" s="629"/>
      <c r="AE974" s="586"/>
      <c r="AF974" s="587"/>
      <c r="AG974" s="586"/>
    </row>
    <row r="975" spans="2:33" ht="30" customHeight="1" x14ac:dyDescent="0.2">
      <c r="B975" s="668" t="str">
        <f>IFERROR(INDEX('3 - Land Summary'!$B$21:$B$120,(MATCH('4 - Species Breakdown'!$V975,'3 - Land Summary'!$C$21:$C$120,0))),"")</f>
        <v/>
      </c>
      <c r="C975" s="632"/>
      <c r="D975" s="579"/>
      <c r="E975" s="676" t="str">
        <f>IF(OR(COUNTIF('Look Up Data'!$D$149:$D$203,D975),COUNTIF('Look Up Data'!$D$149:$D$203,AE975)),"YES","NO")</f>
        <v>NO</v>
      </c>
      <c r="F975" s="580"/>
      <c r="G975" s="581"/>
      <c r="H975" s="669" t="str">
        <f>IFERROR(INDEX('3 - Land Summary'!$G$21:$G$120,(MATCH(C975,'3 - Land Summary'!$C$21:$C$120,0))),"")</f>
        <v/>
      </c>
      <c r="I975" s="669" t="str">
        <f>IFERROR(INDEX('3 - Land Summary'!$I$21:$I$120,(MATCH(C975,'3 - Land Summary'!$C$21:$C$120,0))),"")</f>
        <v/>
      </c>
      <c r="J975" s="669" t="str">
        <f t="shared" si="43"/>
        <v/>
      </c>
      <c r="K975" s="670" t="str">
        <f t="shared" si="45"/>
        <v/>
      </c>
      <c r="L975" s="579"/>
      <c r="M975" s="579"/>
      <c r="N975" s="632"/>
      <c r="O975" s="582" t="str">
        <f>IFERROR(VLOOKUP(D975,'Species List'!$D$10:$E$46,2,FALSE)*J975,"")</f>
        <v/>
      </c>
      <c r="P975" s="583" t="str">
        <f>IFERROR(VLOOKUP(D975,'Species List'!$D$51:$E$89,2,FALSE)*J975,"")</f>
        <v/>
      </c>
      <c r="Q975" s="583" t="str">
        <f>IFERROR(VLOOKUP(D975,'Species List'!$D$95:$E$102,2,FALSE)*J975,"")</f>
        <v/>
      </c>
      <c r="R975" s="583" t="str">
        <f>IFERROR(VLOOKUP(D975,'Species List'!$I$10:$J$11,2,FALSE)*J975,"")</f>
        <v/>
      </c>
      <c r="S975" s="584" t="str">
        <f>IFERROR(VLOOKUP(D975,'Species List'!$I$16:$J$61,2,FALSE)*J975,"")</f>
        <v/>
      </c>
      <c r="T975" s="584" t="str">
        <f>IFERROR(VLOOKUP(D975,'Species List'!$I$66:$J$66,2,FALSE)*J975,"")</f>
        <v/>
      </c>
      <c r="U975" s="584" t="str">
        <f>IFERROR(VLOOKUP(D975,'Species List'!$I$71:$J$82,2,FALSE)*J975,"")</f>
        <v/>
      </c>
      <c r="V975" s="585">
        <f t="shared" si="44"/>
        <v>0</v>
      </c>
      <c r="W975" s="534"/>
      <c r="X975" s="534"/>
      <c r="Y975" s="534"/>
      <c r="Z975" s="534"/>
      <c r="AA975" s="534"/>
      <c r="AB975" s="534"/>
      <c r="AC975" s="659" t="str">
        <f>IFERROR(INDEX('3 - Land Summary'!$B$21:$B$120,(MATCH(AD975,'3 - Land Summary'!$C$21:$C$120,0))),"")</f>
        <v/>
      </c>
      <c r="AD975" s="629"/>
      <c r="AE975" s="586"/>
      <c r="AF975" s="587"/>
      <c r="AG975" s="586"/>
    </row>
    <row r="976" spans="2:33" ht="30" customHeight="1" x14ac:dyDescent="0.2">
      <c r="B976" s="668" t="str">
        <f>IFERROR(INDEX('3 - Land Summary'!$B$21:$B$120,(MATCH('4 - Species Breakdown'!$V976,'3 - Land Summary'!$C$21:$C$120,0))),"")</f>
        <v/>
      </c>
      <c r="C976" s="632"/>
      <c r="D976" s="579"/>
      <c r="E976" s="676" t="str">
        <f>IF(OR(COUNTIF('Look Up Data'!$D$149:$D$203,D976),COUNTIF('Look Up Data'!$D$149:$D$203,AE976)),"YES","NO")</f>
        <v>NO</v>
      </c>
      <c r="F976" s="580"/>
      <c r="G976" s="581"/>
      <c r="H976" s="669" t="str">
        <f>IFERROR(INDEX('3 - Land Summary'!$G$21:$G$120,(MATCH(C976,'3 - Land Summary'!$C$21:$C$120,0))),"")</f>
        <v/>
      </c>
      <c r="I976" s="669" t="str">
        <f>IFERROR(INDEX('3 - Land Summary'!$I$21:$I$120,(MATCH(C976,'3 - Land Summary'!$C$21:$C$120,0))),"")</f>
        <v/>
      </c>
      <c r="J976" s="669" t="str">
        <f t="shared" si="43"/>
        <v/>
      </c>
      <c r="K976" s="670" t="str">
        <f t="shared" si="45"/>
        <v/>
      </c>
      <c r="L976" s="579"/>
      <c r="M976" s="579"/>
      <c r="N976" s="632"/>
      <c r="O976" s="582" t="str">
        <f>IFERROR(VLOOKUP(D976,'Species List'!$D$10:$E$46,2,FALSE)*J976,"")</f>
        <v/>
      </c>
      <c r="P976" s="583" t="str">
        <f>IFERROR(VLOOKUP(D976,'Species List'!$D$51:$E$89,2,FALSE)*J976,"")</f>
        <v/>
      </c>
      <c r="Q976" s="583" t="str">
        <f>IFERROR(VLOOKUP(D976,'Species List'!$D$95:$E$102,2,FALSE)*J976,"")</f>
        <v/>
      </c>
      <c r="R976" s="583" t="str">
        <f>IFERROR(VLOOKUP(D976,'Species List'!$I$10:$J$11,2,FALSE)*J976,"")</f>
        <v/>
      </c>
      <c r="S976" s="584" t="str">
        <f>IFERROR(VLOOKUP(D976,'Species List'!$I$16:$J$61,2,FALSE)*J976,"")</f>
        <v/>
      </c>
      <c r="T976" s="584" t="str">
        <f>IFERROR(VLOOKUP(D976,'Species List'!$I$66:$J$66,2,FALSE)*J976,"")</f>
        <v/>
      </c>
      <c r="U976" s="584" t="str">
        <f>IFERROR(VLOOKUP(D976,'Species List'!$I$71:$J$82,2,FALSE)*J976,"")</f>
        <v/>
      </c>
      <c r="V976" s="585">
        <f t="shared" si="44"/>
        <v>0</v>
      </c>
      <c r="W976" s="534"/>
      <c r="X976" s="534"/>
      <c r="Y976" s="534"/>
      <c r="Z976" s="534"/>
      <c r="AA976" s="534"/>
      <c r="AB976" s="534"/>
      <c r="AC976" s="659" t="str">
        <f>IFERROR(INDEX('3 - Land Summary'!$B$21:$B$120,(MATCH(AD976,'3 - Land Summary'!$C$21:$C$120,0))),"")</f>
        <v/>
      </c>
      <c r="AD976" s="629"/>
      <c r="AE976" s="586"/>
      <c r="AF976" s="587"/>
      <c r="AG976" s="586"/>
    </row>
    <row r="977" spans="2:33" ht="30" customHeight="1" x14ac:dyDescent="0.2">
      <c r="B977" s="668" t="str">
        <f>IFERROR(INDEX('3 - Land Summary'!$B$21:$B$120,(MATCH('4 - Species Breakdown'!$V977,'3 - Land Summary'!$C$21:$C$120,0))),"")</f>
        <v/>
      </c>
      <c r="C977" s="632"/>
      <c r="D977" s="579"/>
      <c r="E977" s="676" t="str">
        <f>IF(OR(COUNTIF('Look Up Data'!$D$149:$D$203,D977),COUNTIF('Look Up Data'!$D$149:$D$203,AE977)),"YES","NO")</f>
        <v>NO</v>
      </c>
      <c r="F977" s="580"/>
      <c r="G977" s="581"/>
      <c r="H977" s="669" t="str">
        <f>IFERROR(INDEX('3 - Land Summary'!$G$21:$G$120,(MATCH(C977,'3 - Land Summary'!$C$21:$C$120,0))),"")</f>
        <v/>
      </c>
      <c r="I977" s="669" t="str">
        <f>IFERROR(INDEX('3 - Land Summary'!$I$21:$I$120,(MATCH(C977,'3 - Land Summary'!$C$21:$C$120,0))),"")</f>
        <v/>
      </c>
      <c r="J977" s="669" t="str">
        <f t="shared" si="43"/>
        <v/>
      </c>
      <c r="K977" s="670" t="str">
        <f t="shared" si="45"/>
        <v/>
      </c>
      <c r="L977" s="579"/>
      <c r="M977" s="579"/>
      <c r="N977" s="632"/>
      <c r="O977" s="582" t="str">
        <f>IFERROR(VLOOKUP(D977,'Species List'!$D$10:$E$46,2,FALSE)*J977,"")</f>
        <v/>
      </c>
      <c r="P977" s="583" t="str">
        <f>IFERROR(VLOOKUP(D977,'Species List'!$D$51:$E$89,2,FALSE)*J977,"")</f>
        <v/>
      </c>
      <c r="Q977" s="583" t="str">
        <f>IFERROR(VLOOKUP(D977,'Species List'!$D$95:$E$102,2,FALSE)*J977,"")</f>
        <v/>
      </c>
      <c r="R977" s="583" t="str">
        <f>IFERROR(VLOOKUP(D977,'Species List'!$I$10:$J$11,2,FALSE)*J977,"")</f>
        <v/>
      </c>
      <c r="S977" s="584" t="str">
        <f>IFERROR(VLOOKUP(D977,'Species List'!$I$16:$J$61,2,FALSE)*J977,"")</f>
        <v/>
      </c>
      <c r="T977" s="584" t="str">
        <f>IFERROR(VLOOKUP(D977,'Species List'!$I$66:$J$66,2,FALSE)*J977,"")</f>
        <v/>
      </c>
      <c r="U977" s="584" t="str">
        <f>IFERROR(VLOOKUP(D977,'Species List'!$I$71:$J$82,2,FALSE)*J977,"")</f>
        <v/>
      </c>
      <c r="V977" s="585">
        <f t="shared" si="44"/>
        <v>0</v>
      </c>
      <c r="W977" s="534"/>
      <c r="X977" s="534"/>
      <c r="Y977" s="534"/>
      <c r="Z977" s="534"/>
      <c r="AA977" s="534"/>
      <c r="AB977" s="534"/>
      <c r="AC977" s="659" t="str">
        <f>IFERROR(INDEX('3 - Land Summary'!$B$21:$B$120,(MATCH(AD977,'3 - Land Summary'!$C$21:$C$120,0))),"")</f>
        <v/>
      </c>
      <c r="AD977" s="629"/>
      <c r="AE977" s="586"/>
      <c r="AF977" s="587"/>
      <c r="AG977" s="586"/>
    </row>
    <row r="978" spans="2:33" ht="30" customHeight="1" x14ac:dyDescent="0.2">
      <c r="B978" s="668" t="str">
        <f>IFERROR(INDEX('3 - Land Summary'!$B$21:$B$120,(MATCH('4 - Species Breakdown'!$V978,'3 - Land Summary'!$C$21:$C$120,0))),"")</f>
        <v/>
      </c>
      <c r="C978" s="632"/>
      <c r="D978" s="579"/>
      <c r="E978" s="676" t="str">
        <f>IF(OR(COUNTIF('Look Up Data'!$D$149:$D$203,D978),COUNTIF('Look Up Data'!$D$149:$D$203,AE978)),"YES","NO")</f>
        <v>NO</v>
      </c>
      <c r="F978" s="580"/>
      <c r="G978" s="581"/>
      <c r="H978" s="669" t="str">
        <f>IFERROR(INDEX('3 - Land Summary'!$G$21:$G$120,(MATCH(C978,'3 - Land Summary'!$C$21:$C$120,0))),"")</f>
        <v/>
      </c>
      <c r="I978" s="669" t="str">
        <f>IFERROR(INDEX('3 - Land Summary'!$I$21:$I$120,(MATCH(C978,'3 - Land Summary'!$C$21:$C$120,0))),"")</f>
        <v/>
      </c>
      <c r="J978" s="669" t="str">
        <f t="shared" si="43"/>
        <v/>
      </c>
      <c r="K978" s="670" t="str">
        <f t="shared" si="45"/>
        <v/>
      </c>
      <c r="L978" s="579"/>
      <c r="M978" s="579"/>
      <c r="N978" s="632"/>
      <c r="O978" s="582" t="str">
        <f>IFERROR(VLOOKUP(D978,'Species List'!$D$10:$E$46,2,FALSE)*J978,"")</f>
        <v/>
      </c>
      <c r="P978" s="583" t="str">
        <f>IFERROR(VLOOKUP(D978,'Species List'!$D$51:$E$89,2,FALSE)*J978,"")</f>
        <v/>
      </c>
      <c r="Q978" s="583" t="str">
        <f>IFERROR(VLOOKUP(D978,'Species List'!$D$95:$E$102,2,FALSE)*J978,"")</f>
        <v/>
      </c>
      <c r="R978" s="583" t="str">
        <f>IFERROR(VLOOKUP(D978,'Species List'!$I$10:$J$11,2,FALSE)*J978,"")</f>
        <v/>
      </c>
      <c r="S978" s="584" t="str">
        <f>IFERROR(VLOOKUP(D978,'Species List'!$I$16:$J$61,2,FALSE)*J978,"")</f>
        <v/>
      </c>
      <c r="T978" s="584" t="str">
        <f>IFERROR(VLOOKUP(D978,'Species List'!$I$66:$J$66,2,FALSE)*J978,"")</f>
        <v/>
      </c>
      <c r="U978" s="584" t="str">
        <f>IFERROR(VLOOKUP(D978,'Species List'!$I$71:$J$82,2,FALSE)*J978,"")</f>
        <v/>
      </c>
      <c r="V978" s="585">
        <f t="shared" si="44"/>
        <v>0</v>
      </c>
      <c r="W978" s="534"/>
      <c r="X978" s="534"/>
      <c r="Y978" s="534"/>
      <c r="Z978" s="534"/>
      <c r="AA978" s="534"/>
      <c r="AB978" s="534"/>
      <c r="AC978" s="659" t="str">
        <f>IFERROR(INDEX('3 - Land Summary'!$B$21:$B$120,(MATCH(AD978,'3 - Land Summary'!$C$21:$C$120,0))),"")</f>
        <v/>
      </c>
      <c r="AD978" s="629"/>
      <c r="AE978" s="586"/>
      <c r="AF978" s="587"/>
      <c r="AG978" s="586"/>
    </row>
    <row r="979" spans="2:33" ht="30" customHeight="1" x14ac:dyDescent="0.2">
      <c r="B979" s="668" t="str">
        <f>IFERROR(INDEX('3 - Land Summary'!$B$21:$B$120,(MATCH('4 - Species Breakdown'!$V979,'3 - Land Summary'!$C$21:$C$120,0))),"")</f>
        <v/>
      </c>
      <c r="C979" s="632"/>
      <c r="D979" s="579"/>
      <c r="E979" s="676" t="str">
        <f>IF(OR(COUNTIF('Look Up Data'!$D$149:$D$203,D979),COUNTIF('Look Up Data'!$D$149:$D$203,AE979)),"YES","NO")</f>
        <v>NO</v>
      </c>
      <c r="F979" s="580"/>
      <c r="G979" s="581"/>
      <c r="H979" s="669" t="str">
        <f>IFERROR(INDEX('3 - Land Summary'!$G$21:$G$120,(MATCH(C979,'3 - Land Summary'!$C$21:$C$120,0))),"")</f>
        <v/>
      </c>
      <c r="I979" s="669" t="str">
        <f>IFERROR(INDEX('3 - Land Summary'!$I$21:$I$120,(MATCH(C979,'3 - Land Summary'!$C$21:$C$120,0))),"")</f>
        <v/>
      </c>
      <c r="J979" s="669" t="str">
        <f t="shared" si="43"/>
        <v/>
      </c>
      <c r="K979" s="670" t="str">
        <f t="shared" si="45"/>
        <v/>
      </c>
      <c r="L979" s="579"/>
      <c r="M979" s="579"/>
      <c r="N979" s="632"/>
      <c r="O979" s="582" t="str">
        <f>IFERROR(VLOOKUP(D979,'Species List'!$D$10:$E$46,2,FALSE)*J979,"")</f>
        <v/>
      </c>
      <c r="P979" s="583" t="str">
        <f>IFERROR(VLOOKUP(D979,'Species List'!$D$51:$E$89,2,FALSE)*J979,"")</f>
        <v/>
      </c>
      <c r="Q979" s="583" t="str">
        <f>IFERROR(VLOOKUP(D979,'Species List'!$D$95:$E$102,2,FALSE)*J979,"")</f>
        <v/>
      </c>
      <c r="R979" s="583" t="str">
        <f>IFERROR(VLOOKUP(D979,'Species List'!$I$10:$J$11,2,FALSE)*J979,"")</f>
        <v/>
      </c>
      <c r="S979" s="584" t="str">
        <f>IFERROR(VLOOKUP(D979,'Species List'!$I$16:$J$61,2,FALSE)*J979,"")</f>
        <v/>
      </c>
      <c r="T979" s="584" t="str">
        <f>IFERROR(VLOOKUP(D979,'Species List'!$I$66:$J$66,2,FALSE)*J979,"")</f>
        <v/>
      </c>
      <c r="U979" s="584" t="str">
        <f>IFERROR(VLOOKUP(D979,'Species List'!$I$71:$J$82,2,FALSE)*J979,"")</f>
        <v/>
      </c>
      <c r="V979" s="585">
        <f t="shared" si="44"/>
        <v>0</v>
      </c>
      <c r="W979" s="534"/>
      <c r="X979" s="534"/>
      <c r="Y979" s="534"/>
      <c r="Z979" s="534"/>
      <c r="AA979" s="534"/>
      <c r="AB979" s="534"/>
      <c r="AC979" s="659" t="str">
        <f>IFERROR(INDEX('3 - Land Summary'!$B$21:$B$120,(MATCH(AD979,'3 - Land Summary'!$C$21:$C$120,0))),"")</f>
        <v/>
      </c>
      <c r="AD979" s="629"/>
      <c r="AE979" s="586"/>
      <c r="AF979" s="587"/>
      <c r="AG979" s="586"/>
    </row>
    <row r="980" spans="2:33" ht="30" customHeight="1" x14ac:dyDescent="0.2">
      <c r="B980" s="668" t="str">
        <f>IFERROR(INDEX('3 - Land Summary'!$B$21:$B$120,(MATCH('4 - Species Breakdown'!$V980,'3 - Land Summary'!$C$21:$C$120,0))),"")</f>
        <v/>
      </c>
      <c r="C980" s="632"/>
      <c r="D980" s="579"/>
      <c r="E980" s="676" t="str">
        <f>IF(OR(COUNTIF('Look Up Data'!$D$149:$D$203,D980),COUNTIF('Look Up Data'!$D$149:$D$203,AE980)),"YES","NO")</f>
        <v>NO</v>
      </c>
      <c r="F980" s="580"/>
      <c r="G980" s="581"/>
      <c r="H980" s="669" t="str">
        <f>IFERROR(INDEX('3 - Land Summary'!$G$21:$G$120,(MATCH(C980,'3 - Land Summary'!$C$21:$C$120,0))),"")</f>
        <v/>
      </c>
      <c r="I980" s="669" t="str">
        <f>IFERROR(INDEX('3 - Land Summary'!$I$21:$I$120,(MATCH(C980,'3 - Land Summary'!$C$21:$C$120,0))),"")</f>
        <v/>
      </c>
      <c r="J980" s="669" t="str">
        <f t="shared" si="43"/>
        <v/>
      </c>
      <c r="K980" s="670" t="str">
        <f t="shared" si="45"/>
        <v/>
      </c>
      <c r="L980" s="579"/>
      <c r="M980" s="579"/>
      <c r="N980" s="632"/>
      <c r="O980" s="582" t="str">
        <f>IFERROR(VLOOKUP(D980,'Species List'!$D$10:$E$46,2,FALSE)*J980,"")</f>
        <v/>
      </c>
      <c r="P980" s="583" t="str">
        <f>IFERROR(VLOOKUP(D980,'Species List'!$D$51:$E$89,2,FALSE)*J980,"")</f>
        <v/>
      </c>
      <c r="Q980" s="583" t="str">
        <f>IFERROR(VLOOKUP(D980,'Species List'!$D$95:$E$102,2,FALSE)*J980,"")</f>
        <v/>
      </c>
      <c r="R980" s="583" t="str">
        <f>IFERROR(VLOOKUP(D980,'Species List'!$I$10:$J$11,2,FALSE)*J980,"")</f>
        <v/>
      </c>
      <c r="S980" s="584" t="str">
        <f>IFERROR(VLOOKUP(D980,'Species List'!$I$16:$J$61,2,FALSE)*J980,"")</f>
        <v/>
      </c>
      <c r="T980" s="584" t="str">
        <f>IFERROR(VLOOKUP(D980,'Species List'!$I$66:$J$66,2,FALSE)*J980,"")</f>
        <v/>
      </c>
      <c r="U980" s="584" t="str">
        <f>IFERROR(VLOOKUP(D980,'Species List'!$I$71:$J$82,2,FALSE)*J980,"")</f>
        <v/>
      </c>
      <c r="V980" s="585">
        <f t="shared" si="44"/>
        <v>0</v>
      </c>
      <c r="W980" s="534"/>
      <c r="X980" s="534"/>
      <c r="Y980" s="534"/>
      <c r="Z980" s="534"/>
      <c r="AA980" s="534"/>
      <c r="AB980" s="534"/>
      <c r="AC980" s="659" t="str">
        <f>IFERROR(INDEX('3 - Land Summary'!$B$21:$B$120,(MATCH(AD980,'3 - Land Summary'!$C$21:$C$120,0))),"")</f>
        <v/>
      </c>
      <c r="AD980" s="629"/>
      <c r="AE980" s="586"/>
      <c r="AF980" s="587"/>
      <c r="AG980" s="586"/>
    </row>
    <row r="981" spans="2:33" ht="30" customHeight="1" x14ac:dyDescent="0.2">
      <c r="B981" s="668" t="str">
        <f>IFERROR(INDEX('3 - Land Summary'!$B$21:$B$120,(MATCH('4 - Species Breakdown'!$V981,'3 - Land Summary'!$C$21:$C$120,0))),"")</f>
        <v/>
      </c>
      <c r="C981" s="632"/>
      <c r="D981" s="579"/>
      <c r="E981" s="676" t="str">
        <f>IF(OR(COUNTIF('Look Up Data'!$D$149:$D$203,D981),COUNTIF('Look Up Data'!$D$149:$D$203,AE981)),"YES","NO")</f>
        <v>NO</v>
      </c>
      <c r="F981" s="580"/>
      <c r="G981" s="581"/>
      <c r="H981" s="669" t="str">
        <f>IFERROR(INDEX('3 - Land Summary'!$G$21:$G$120,(MATCH(C981,'3 - Land Summary'!$C$21:$C$120,0))),"")</f>
        <v/>
      </c>
      <c r="I981" s="669" t="str">
        <f>IFERROR(INDEX('3 - Land Summary'!$I$21:$I$120,(MATCH(C981,'3 - Land Summary'!$C$21:$C$120,0))),"")</f>
        <v/>
      </c>
      <c r="J981" s="669" t="str">
        <f t="shared" si="43"/>
        <v/>
      </c>
      <c r="K981" s="670" t="str">
        <f t="shared" si="45"/>
        <v/>
      </c>
      <c r="L981" s="579"/>
      <c r="M981" s="579"/>
      <c r="N981" s="632"/>
      <c r="O981" s="582" t="str">
        <f>IFERROR(VLOOKUP(D981,'Species List'!$D$10:$E$46,2,FALSE)*J981,"")</f>
        <v/>
      </c>
      <c r="P981" s="583" t="str">
        <f>IFERROR(VLOOKUP(D981,'Species List'!$D$51:$E$89,2,FALSE)*J981,"")</f>
        <v/>
      </c>
      <c r="Q981" s="583" t="str">
        <f>IFERROR(VLOOKUP(D981,'Species List'!$D$95:$E$102,2,FALSE)*J981,"")</f>
        <v/>
      </c>
      <c r="R981" s="583" t="str">
        <f>IFERROR(VLOOKUP(D981,'Species List'!$I$10:$J$11,2,FALSE)*J981,"")</f>
        <v/>
      </c>
      <c r="S981" s="584" t="str">
        <f>IFERROR(VLOOKUP(D981,'Species List'!$I$16:$J$61,2,FALSE)*J981,"")</f>
        <v/>
      </c>
      <c r="T981" s="584" t="str">
        <f>IFERROR(VLOOKUP(D981,'Species List'!$I$66:$J$66,2,FALSE)*J981,"")</f>
        <v/>
      </c>
      <c r="U981" s="584" t="str">
        <f>IFERROR(VLOOKUP(D981,'Species List'!$I$71:$J$82,2,FALSE)*J981,"")</f>
        <v/>
      </c>
      <c r="V981" s="585">
        <f t="shared" si="44"/>
        <v>0</v>
      </c>
      <c r="W981" s="534"/>
      <c r="X981" s="534"/>
      <c r="Y981" s="534"/>
      <c r="Z981" s="534"/>
      <c r="AA981" s="534"/>
      <c r="AB981" s="534"/>
      <c r="AC981" s="659" t="str">
        <f>IFERROR(INDEX('3 - Land Summary'!$B$21:$B$120,(MATCH(AD981,'3 - Land Summary'!$C$21:$C$120,0))),"")</f>
        <v/>
      </c>
      <c r="AD981" s="629"/>
      <c r="AE981" s="586"/>
      <c r="AF981" s="587"/>
      <c r="AG981" s="586"/>
    </row>
    <row r="982" spans="2:33" ht="30" customHeight="1" x14ac:dyDescent="0.2">
      <c r="B982" s="668" t="str">
        <f>IFERROR(INDEX('3 - Land Summary'!$B$21:$B$120,(MATCH('4 - Species Breakdown'!$V982,'3 - Land Summary'!$C$21:$C$120,0))),"")</f>
        <v/>
      </c>
      <c r="C982" s="632"/>
      <c r="D982" s="579"/>
      <c r="E982" s="676" t="str">
        <f>IF(OR(COUNTIF('Look Up Data'!$D$149:$D$203,D982),COUNTIF('Look Up Data'!$D$149:$D$203,AE982)),"YES","NO")</f>
        <v>NO</v>
      </c>
      <c r="F982" s="580"/>
      <c r="G982" s="581"/>
      <c r="H982" s="669" t="str">
        <f>IFERROR(INDEX('3 - Land Summary'!$G$21:$G$120,(MATCH(C982,'3 - Land Summary'!$C$21:$C$120,0))),"")</f>
        <v/>
      </c>
      <c r="I982" s="669" t="str">
        <f>IFERROR(INDEX('3 - Land Summary'!$I$21:$I$120,(MATCH(C982,'3 - Land Summary'!$C$21:$C$120,0))),"")</f>
        <v/>
      </c>
      <c r="J982" s="669" t="str">
        <f t="shared" si="43"/>
        <v/>
      </c>
      <c r="K982" s="670" t="str">
        <f t="shared" si="45"/>
        <v/>
      </c>
      <c r="L982" s="579"/>
      <c r="M982" s="579"/>
      <c r="N982" s="632"/>
      <c r="O982" s="582" t="str">
        <f>IFERROR(VLOOKUP(D982,'Species List'!$D$10:$E$46,2,FALSE)*J982,"")</f>
        <v/>
      </c>
      <c r="P982" s="583" t="str">
        <f>IFERROR(VLOOKUP(D982,'Species List'!$D$51:$E$89,2,FALSE)*J982,"")</f>
        <v/>
      </c>
      <c r="Q982" s="583" t="str">
        <f>IFERROR(VLOOKUP(D982,'Species List'!$D$95:$E$102,2,FALSE)*J982,"")</f>
        <v/>
      </c>
      <c r="R982" s="583" t="str">
        <f>IFERROR(VLOOKUP(D982,'Species List'!$I$10:$J$11,2,FALSE)*J982,"")</f>
        <v/>
      </c>
      <c r="S982" s="584" t="str">
        <f>IFERROR(VLOOKUP(D982,'Species List'!$I$16:$J$61,2,FALSE)*J982,"")</f>
        <v/>
      </c>
      <c r="T982" s="584" t="str">
        <f>IFERROR(VLOOKUP(D982,'Species List'!$I$66:$J$66,2,FALSE)*J982,"")</f>
        <v/>
      </c>
      <c r="U982" s="584" t="str">
        <f>IFERROR(VLOOKUP(D982,'Species List'!$I$71:$J$82,2,FALSE)*J982,"")</f>
        <v/>
      </c>
      <c r="V982" s="585">
        <f t="shared" si="44"/>
        <v>0</v>
      </c>
      <c r="W982" s="534"/>
      <c r="X982" s="534"/>
      <c r="Y982" s="534"/>
      <c r="Z982" s="534"/>
      <c r="AA982" s="534"/>
      <c r="AB982" s="534"/>
      <c r="AC982" s="659" t="str">
        <f>IFERROR(INDEX('3 - Land Summary'!$B$21:$B$120,(MATCH(AD982,'3 - Land Summary'!$C$21:$C$120,0))),"")</f>
        <v/>
      </c>
      <c r="AD982" s="629"/>
      <c r="AE982" s="586"/>
      <c r="AF982" s="587"/>
      <c r="AG982" s="586"/>
    </row>
    <row r="983" spans="2:33" ht="30" customHeight="1" x14ac:dyDescent="0.2">
      <c r="B983" s="668" t="str">
        <f>IFERROR(INDEX('3 - Land Summary'!$B$21:$B$120,(MATCH('4 - Species Breakdown'!$V983,'3 - Land Summary'!$C$21:$C$120,0))),"")</f>
        <v/>
      </c>
      <c r="C983" s="632"/>
      <c r="D983" s="579"/>
      <c r="E983" s="676" t="str">
        <f>IF(OR(COUNTIF('Look Up Data'!$D$149:$D$203,D983),COUNTIF('Look Up Data'!$D$149:$D$203,AE983)),"YES","NO")</f>
        <v>NO</v>
      </c>
      <c r="F983" s="580"/>
      <c r="G983" s="581"/>
      <c r="H983" s="669" t="str">
        <f>IFERROR(INDEX('3 - Land Summary'!$G$21:$G$120,(MATCH(C983,'3 - Land Summary'!$C$21:$C$120,0))),"")</f>
        <v/>
      </c>
      <c r="I983" s="669" t="str">
        <f>IFERROR(INDEX('3 - Land Summary'!$I$21:$I$120,(MATCH(C983,'3 - Land Summary'!$C$21:$C$120,0))),"")</f>
        <v/>
      </c>
      <c r="J983" s="669" t="str">
        <f t="shared" si="43"/>
        <v/>
      </c>
      <c r="K983" s="670" t="str">
        <f t="shared" si="45"/>
        <v/>
      </c>
      <c r="L983" s="579"/>
      <c r="M983" s="579"/>
      <c r="N983" s="632"/>
      <c r="O983" s="582" t="str">
        <f>IFERROR(VLOOKUP(D983,'Species List'!$D$10:$E$46,2,FALSE)*J983,"")</f>
        <v/>
      </c>
      <c r="P983" s="583" t="str">
        <f>IFERROR(VLOOKUP(D983,'Species List'!$D$51:$E$89,2,FALSE)*J983,"")</f>
        <v/>
      </c>
      <c r="Q983" s="583" t="str">
        <f>IFERROR(VLOOKUP(D983,'Species List'!$D$95:$E$102,2,FALSE)*J983,"")</f>
        <v/>
      </c>
      <c r="R983" s="583" t="str">
        <f>IFERROR(VLOOKUP(D983,'Species List'!$I$10:$J$11,2,FALSE)*J983,"")</f>
        <v/>
      </c>
      <c r="S983" s="584" t="str">
        <f>IFERROR(VLOOKUP(D983,'Species List'!$I$16:$J$61,2,FALSE)*J983,"")</f>
        <v/>
      </c>
      <c r="T983" s="584" t="str">
        <f>IFERROR(VLOOKUP(D983,'Species List'!$I$66:$J$66,2,FALSE)*J983,"")</f>
        <v/>
      </c>
      <c r="U983" s="584" t="str">
        <f>IFERROR(VLOOKUP(D983,'Species List'!$I$71:$J$82,2,FALSE)*J983,"")</f>
        <v/>
      </c>
      <c r="V983" s="585">
        <f t="shared" si="44"/>
        <v>0</v>
      </c>
      <c r="W983" s="534"/>
      <c r="X983" s="534"/>
      <c r="Y983" s="534"/>
      <c r="Z983" s="534"/>
      <c r="AA983" s="534"/>
      <c r="AB983" s="534"/>
      <c r="AC983" s="659" t="str">
        <f>IFERROR(INDEX('3 - Land Summary'!$B$21:$B$120,(MATCH(AD983,'3 - Land Summary'!$C$21:$C$120,0))),"")</f>
        <v/>
      </c>
      <c r="AD983" s="629"/>
      <c r="AE983" s="586"/>
      <c r="AF983" s="587"/>
      <c r="AG983" s="586"/>
    </row>
    <row r="984" spans="2:33" ht="30" customHeight="1" x14ac:dyDescent="0.2">
      <c r="B984" s="668" t="str">
        <f>IFERROR(INDEX('3 - Land Summary'!$B$21:$B$120,(MATCH('4 - Species Breakdown'!$V984,'3 - Land Summary'!$C$21:$C$120,0))),"")</f>
        <v/>
      </c>
      <c r="C984" s="632"/>
      <c r="D984" s="579"/>
      <c r="E984" s="676" t="str">
        <f>IF(OR(COUNTIF('Look Up Data'!$D$149:$D$203,D984),COUNTIF('Look Up Data'!$D$149:$D$203,AE984)),"YES","NO")</f>
        <v>NO</v>
      </c>
      <c r="F984" s="580"/>
      <c r="G984" s="581"/>
      <c r="H984" s="669" t="str">
        <f>IFERROR(INDEX('3 - Land Summary'!$G$21:$G$120,(MATCH(C984,'3 - Land Summary'!$C$21:$C$120,0))),"")</f>
        <v/>
      </c>
      <c r="I984" s="669" t="str">
        <f>IFERROR(INDEX('3 - Land Summary'!$I$21:$I$120,(MATCH(C984,'3 - Land Summary'!$C$21:$C$120,0))),"")</f>
        <v/>
      </c>
      <c r="J984" s="669" t="str">
        <f t="shared" si="43"/>
        <v/>
      </c>
      <c r="K984" s="670" t="str">
        <f t="shared" si="45"/>
        <v/>
      </c>
      <c r="L984" s="579"/>
      <c r="M984" s="579"/>
      <c r="N984" s="632"/>
      <c r="O984" s="582" t="str">
        <f>IFERROR(VLOOKUP(D984,'Species List'!$D$10:$E$46,2,FALSE)*J984,"")</f>
        <v/>
      </c>
      <c r="P984" s="583" t="str">
        <f>IFERROR(VLOOKUP(D984,'Species List'!$D$51:$E$89,2,FALSE)*J984,"")</f>
        <v/>
      </c>
      <c r="Q984" s="583" t="str">
        <f>IFERROR(VLOOKUP(D984,'Species List'!$D$95:$E$102,2,FALSE)*J984,"")</f>
        <v/>
      </c>
      <c r="R984" s="583" t="str">
        <f>IFERROR(VLOOKUP(D984,'Species List'!$I$10:$J$11,2,FALSE)*J984,"")</f>
        <v/>
      </c>
      <c r="S984" s="584" t="str">
        <f>IFERROR(VLOOKUP(D984,'Species List'!$I$16:$J$61,2,FALSE)*J984,"")</f>
        <v/>
      </c>
      <c r="T984" s="584" t="str">
        <f>IFERROR(VLOOKUP(D984,'Species List'!$I$66:$J$66,2,FALSE)*J984,"")</f>
        <v/>
      </c>
      <c r="U984" s="584" t="str">
        <f>IFERROR(VLOOKUP(D984,'Species List'!$I$71:$J$82,2,FALSE)*J984,"")</f>
        <v/>
      </c>
      <c r="V984" s="585">
        <f t="shared" si="44"/>
        <v>0</v>
      </c>
      <c r="W984" s="534"/>
      <c r="X984" s="534"/>
      <c r="Y984" s="534"/>
      <c r="Z984" s="534"/>
      <c r="AA984" s="534"/>
      <c r="AB984" s="534"/>
      <c r="AC984" s="659" t="str">
        <f>IFERROR(INDEX('3 - Land Summary'!$B$21:$B$120,(MATCH(AD984,'3 - Land Summary'!$C$21:$C$120,0))),"")</f>
        <v/>
      </c>
      <c r="AD984" s="629"/>
      <c r="AE984" s="586"/>
      <c r="AF984" s="587"/>
      <c r="AG984" s="586"/>
    </row>
    <row r="985" spans="2:33" ht="30" customHeight="1" x14ac:dyDescent="0.2">
      <c r="B985" s="668" t="str">
        <f>IFERROR(INDEX('3 - Land Summary'!$B$21:$B$120,(MATCH('4 - Species Breakdown'!$V985,'3 - Land Summary'!$C$21:$C$120,0))),"")</f>
        <v/>
      </c>
      <c r="C985" s="632"/>
      <c r="D985" s="579"/>
      <c r="E985" s="676" t="str">
        <f>IF(OR(COUNTIF('Look Up Data'!$D$149:$D$203,D985),COUNTIF('Look Up Data'!$D$149:$D$203,AE985)),"YES","NO")</f>
        <v>NO</v>
      </c>
      <c r="F985" s="580"/>
      <c r="G985" s="581"/>
      <c r="H985" s="669" t="str">
        <f>IFERROR(INDEX('3 - Land Summary'!$G$21:$G$120,(MATCH(C985,'3 - Land Summary'!$C$21:$C$120,0))),"")</f>
        <v/>
      </c>
      <c r="I985" s="669" t="str">
        <f>IFERROR(INDEX('3 - Land Summary'!$I$21:$I$120,(MATCH(C985,'3 - Land Summary'!$C$21:$C$120,0))),"")</f>
        <v/>
      </c>
      <c r="J985" s="669" t="str">
        <f t="shared" si="43"/>
        <v/>
      </c>
      <c r="K985" s="670" t="str">
        <f t="shared" si="45"/>
        <v/>
      </c>
      <c r="L985" s="579"/>
      <c r="M985" s="579"/>
      <c r="N985" s="632"/>
      <c r="O985" s="582" t="str">
        <f>IFERROR(VLOOKUP(D985,'Species List'!$D$10:$E$46,2,FALSE)*J985,"")</f>
        <v/>
      </c>
      <c r="P985" s="583" t="str">
        <f>IFERROR(VLOOKUP(D985,'Species List'!$D$51:$E$89,2,FALSE)*J985,"")</f>
        <v/>
      </c>
      <c r="Q985" s="583" t="str">
        <f>IFERROR(VLOOKUP(D985,'Species List'!$D$95:$E$102,2,FALSE)*J985,"")</f>
        <v/>
      </c>
      <c r="R985" s="583" t="str">
        <f>IFERROR(VLOOKUP(D985,'Species List'!$I$10:$J$11,2,FALSE)*J985,"")</f>
        <v/>
      </c>
      <c r="S985" s="584" t="str">
        <f>IFERROR(VLOOKUP(D985,'Species List'!$I$16:$J$61,2,FALSE)*J985,"")</f>
        <v/>
      </c>
      <c r="T985" s="584" t="str">
        <f>IFERROR(VLOOKUP(D985,'Species List'!$I$66:$J$66,2,FALSE)*J985,"")</f>
        <v/>
      </c>
      <c r="U985" s="584" t="str">
        <f>IFERROR(VLOOKUP(D985,'Species List'!$I$71:$J$82,2,FALSE)*J985,"")</f>
        <v/>
      </c>
      <c r="V985" s="585">
        <f t="shared" si="44"/>
        <v>0</v>
      </c>
      <c r="W985" s="534"/>
      <c r="X985" s="534"/>
      <c r="Y985" s="534"/>
      <c r="Z985" s="534"/>
      <c r="AA985" s="534"/>
      <c r="AB985" s="534"/>
      <c r="AC985" s="659" t="str">
        <f>IFERROR(INDEX('3 - Land Summary'!$B$21:$B$120,(MATCH(AD985,'3 - Land Summary'!$C$21:$C$120,0))),"")</f>
        <v/>
      </c>
      <c r="AD985" s="629"/>
      <c r="AE985" s="586"/>
      <c r="AF985" s="587"/>
      <c r="AG985" s="586"/>
    </row>
    <row r="986" spans="2:33" ht="30" customHeight="1" x14ac:dyDescent="0.2">
      <c r="B986" s="668" t="str">
        <f>IFERROR(INDEX('3 - Land Summary'!$B$21:$B$120,(MATCH('4 - Species Breakdown'!$V986,'3 - Land Summary'!$C$21:$C$120,0))),"")</f>
        <v/>
      </c>
      <c r="C986" s="632"/>
      <c r="D986" s="579"/>
      <c r="E986" s="676" t="str">
        <f>IF(OR(COUNTIF('Look Up Data'!$D$149:$D$203,D986),COUNTIF('Look Up Data'!$D$149:$D$203,AE986)),"YES","NO")</f>
        <v>NO</v>
      </c>
      <c r="F986" s="580"/>
      <c r="G986" s="581"/>
      <c r="H986" s="669" t="str">
        <f>IFERROR(INDEX('3 - Land Summary'!$G$21:$G$120,(MATCH(C986,'3 - Land Summary'!$C$21:$C$120,0))),"")</f>
        <v/>
      </c>
      <c r="I986" s="669" t="str">
        <f>IFERROR(INDEX('3 - Land Summary'!$I$21:$I$120,(MATCH(C986,'3 - Land Summary'!$C$21:$C$120,0))),"")</f>
        <v/>
      </c>
      <c r="J986" s="669" t="str">
        <f t="shared" si="43"/>
        <v/>
      </c>
      <c r="K986" s="670" t="str">
        <f t="shared" si="45"/>
        <v/>
      </c>
      <c r="L986" s="579"/>
      <c r="M986" s="579"/>
      <c r="N986" s="632"/>
      <c r="O986" s="582" t="str">
        <f>IFERROR(VLOOKUP(D986,'Species List'!$D$10:$E$46,2,FALSE)*J986,"")</f>
        <v/>
      </c>
      <c r="P986" s="583" t="str">
        <f>IFERROR(VLOOKUP(D986,'Species List'!$D$51:$E$89,2,FALSE)*J986,"")</f>
        <v/>
      </c>
      <c r="Q986" s="583" t="str">
        <f>IFERROR(VLOOKUP(D986,'Species List'!$D$95:$E$102,2,FALSE)*J986,"")</f>
        <v/>
      </c>
      <c r="R986" s="583" t="str">
        <f>IFERROR(VLOOKUP(D986,'Species List'!$I$10:$J$11,2,FALSE)*J986,"")</f>
        <v/>
      </c>
      <c r="S986" s="584" t="str">
        <f>IFERROR(VLOOKUP(D986,'Species List'!$I$16:$J$61,2,FALSE)*J986,"")</f>
        <v/>
      </c>
      <c r="T986" s="584" t="str">
        <f>IFERROR(VLOOKUP(D986,'Species List'!$I$66:$J$66,2,FALSE)*J986,"")</f>
        <v/>
      </c>
      <c r="U986" s="584" t="str">
        <f>IFERROR(VLOOKUP(D986,'Species List'!$I$71:$J$82,2,FALSE)*J986,"")</f>
        <v/>
      </c>
      <c r="V986" s="585">
        <f t="shared" si="44"/>
        <v>0</v>
      </c>
      <c r="W986" s="534"/>
      <c r="X986" s="534"/>
      <c r="Y986" s="534"/>
      <c r="Z986" s="534"/>
      <c r="AA986" s="534"/>
      <c r="AB986" s="534"/>
      <c r="AC986" s="659" t="str">
        <f>IFERROR(INDEX('3 - Land Summary'!$B$21:$B$120,(MATCH(AD986,'3 - Land Summary'!$C$21:$C$120,0))),"")</f>
        <v/>
      </c>
      <c r="AD986" s="629"/>
      <c r="AE986" s="586"/>
      <c r="AF986" s="587"/>
      <c r="AG986" s="586"/>
    </row>
    <row r="987" spans="2:33" ht="30" customHeight="1" x14ac:dyDescent="0.2">
      <c r="B987" s="668" t="str">
        <f>IFERROR(INDEX('3 - Land Summary'!$B$21:$B$120,(MATCH('4 - Species Breakdown'!$V987,'3 - Land Summary'!$C$21:$C$120,0))),"")</f>
        <v/>
      </c>
      <c r="C987" s="632"/>
      <c r="D987" s="579"/>
      <c r="E987" s="676" t="str">
        <f>IF(OR(COUNTIF('Look Up Data'!$D$149:$D$203,D987),COUNTIF('Look Up Data'!$D$149:$D$203,AE987)),"YES","NO")</f>
        <v>NO</v>
      </c>
      <c r="F987" s="580"/>
      <c r="G987" s="581"/>
      <c r="H987" s="669" t="str">
        <f>IFERROR(INDEX('3 - Land Summary'!$G$21:$G$120,(MATCH(C987,'3 - Land Summary'!$C$21:$C$120,0))),"")</f>
        <v/>
      </c>
      <c r="I987" s="669" t="str">
        <f>IFERROR(INDEX('3 - Land Summary'!$I$21:$I$120,(MATCH(C987,'3 - Land Summary'!$C$21:$C$120,0))),"")</f>
        <v/>
      </c>
      <c r="J987" s="669" t="str">
        <f t="shared" si="43"/>
        <v/>
      </c>
      <c r="K987" s="670" t="str">
        <f t="shared" si="45"/>
        <v/>
      </c>
      <c r="L987" s="579"/>
      <c r="M987" s="579"/>
      <c r="N987" s="632"/>
      <c r="O987" s="582" t="str">
        <f>IFERROR(VLOOKUP(D987,'Species List'!$D$10:$E$46,2,FALSE)*J987,"")</f>
        <v/>
      </c>
      <c r="P987" s="583" t="str">
        <f>IFERROR(VLOOKUP(D987,'Species List'!$D$51:$E$89,2,FALSE)*J987,"")</f>
        <v/>
      </c>
      <c r="Q987" s="583" t="str">
        <f>IFERROR(VLOOKUP(D987,'Species List'!$D$95:$E$102,2,FALSE)*J987,"")</f>
        <v/>
      </c>
      <c r="R987" s="583" t="str">
        <f>IFERROR(VLOOKUP(D987,'Species List'!$I$10:$J$11,2,FALSE)*J987,"")</f>
        <v/>
      </c>
      <c r="S987" s="584" t="str">
        <f>IFERROR(VLOOKUP(D987,'Species List'!$I$16:$J$61,2,FALSE)*J987,"")</f>
        <v/>
      </c>
      <c r="T987" s="584" t="str">
        <f>IFERROR(VLOOKUP(D987,'Species List'!$I$66:$J$66,2,FALSE)*J987,"")</f>
        <v/>
      </c>
      <c r="U987" s="584" t="str">
        <f>IFERROR(VLOOKUP(D987,'Species List'!$I$71:$J$82,2,FALSE)*J987,"")</f>
        <v/>
      </c>
      <c r="V987" s="585">
        <f t="shared" si="44"/>
        <v>0</v>
      </c>
      <c r="W987" s="534"/>
      <c r="X987" s="534"/>
      <c r="Y987" s="534"/>
      <c r="Z987" s="534"/>
      <c r="AA987" s="534"/>
      <c r="AB987" s="534"/>
      <c r="AC987" s="659" t="str">
        <f>IFERROR(INDEX('3 - Land Summary'!$B$21:$B$120,(MATCH(AD987,'3 - Land Summary'!$C$21:$C$120,0))),"")</f>
        <v/>
      </c>
      <c r="AD987" s="629"/>
      <c r="AE987" s="586"/>
      <c r="AF987" s="587"/>
      <c r="AG987" s="586"/>
    </row>
    <row r="988" spans="2:33" ht="30" customHeight="1" x14ac:dyDescent="0.2">
      <c r="B988" s="668" t="str">
        <f>IFERROR(INDEX('3 - Land Summary'!$B$21:$B$120,(MATCH('4 - Species Breakdown'!$V988,'3 - Land Summary'!$C$21:$C$120,0))),"")</f>
        <v/>
      </c>
      <c r="C988" s="632"/>
      <c r="D988" s="579"/>
      <c r="E988" s="676" t="str">
        <f>IF(OR(COUNTIF('Look Up Data'!$D$149:$D$203,D988),COUNTIF('Look Up Data'!$D$149:$D$203,AE988)),"YES","NO")</f>
        <v>NO</v>
      </c>
      <c r="F988" s="580"/>
      <c r="G988" s="581"/>
      <c r="H988" s="669" t="str">
        <f>IFERROR(INDEX('3 - Land Summary'!$G$21:$G$120,(MATCH(C988,'3 - Land Summary'!$C$21:$C$120,0))),"")</f>
        <v/>
      </c>
      <c r="I988" s="669" t="str">
        <f>IFERROR(INDEX('3 - Land Summary'!$I$21:$I$120,(MATCH(C988,'3 - Land Summary'!$C$21:$C$120,0))),"")</f>
        <v/>
      </c>
      <c r="J988" s="669" t="str">
        <f t="shared" si="43"/>
        <v/>
      </c>
      <c r="K988" s="670" t="str">
        <f t="shared" si="45"/>
        <v/>
      </c>
      <c r="L988" s="579"/>
      <c r="M988" s="579"/>
      <c r="N988" s="632"/>
      <c r="O988" s="582" t="str">
        <f>IFERROR(VLOOKUP(D988,'Species List'!$D$10:$E$46,2,FALSE)*J988,"")</f>
        <v/>
      </c>
      <c r="P988" s="583" t="str">
        <f>IFERROR(VLOOKUP(D988,'Species List'!$D$51:$E$89,2,FALSE)*J988,"")</f>
        <v/>
      </c>
      <c r="Q988" s="583" t="str">
        <f>IFERROR(VLOOKUP(D988,'Species List'!$D$95:$E$102,2,FALSE)*J988,"")</f>
        <v/>
      </c>
      <c r="R988" s="583" t="str">
        <f>IFERROR(VLOOKUP(D988,'Species List'!$I$10:$J$11,2,FALSE)*J988,"")</f>
        <v/>
      </c>
      <c r="S988" s="584" t="str">
        <f>IFERROR(VLOOKUP(D988,'Species List'!$I$16:$J$61,2,FALSE)*J988,"")</f>
        <v/>
      </c>
      <c r="T988" s="584" t="str">
        <f>IFERROR(VLOOKUP(D988,'Species List'!$I$66:$J$66,2,FALSE)*J988,"")</f>
        <v/>
      </c>
      <c r="U988" s="584" t="str">
        <f>IFERROR(VLOOKUP(D988,'Species List'!$I$71:$J$82,2,FALSE)*J988,"")</f>
        <v/>
      </c>
      <c r="V988" s="585">
        <f t="shared" si="44"/>
        <v>0</v>
      </c>
      <c r="W988" s="534"/>
      <c r="X988" s="534"/>
      <c r="Y988" s="534"/>
      <c r="Z988" s="534"/>
      <c r="AA988" s="534"/>
      <c r="AB988" s="534"/>
      <c r="AC988" s="659" t="str">
        <f>IFERROR(INDEX('3 - Land Summary'!$B$21:$B$120,(MATCH(AD988,'3 - Land Summary'!$C$21:$C$120,0))),"")</f>
        <v/>
      </c>
      <c r="AD988" s="629"/>
      <c r="AE988" s="586"/>
      <c r="AF988" s="587"/>
      <c r="AG988" s="586"/>
    </row>
    <row r="989" spans="2:33" ht="30" customHeight="1" x14ac:dyDescent="0.2">
      <c r="B989" s="668" t="str">
        <f>IFERROR(INDEX('3 - Land Summary'!$B$21:$B$120,(MATCH('4 - Species Breakdown'!$V989,'3 - Land Summary'!$C$21:$C$120,0))),"")</f>
        <v/>
      </c>
      <c r="C989" s="632"/>
      <c r="D989" s="579"/>
      <c r="E989" s="676" t="str">
        <f>IF(OR(COUNTIF('Look Up Data'!$D$149:$D$203,D989),COUNTIF('Look Up Data'!$D$149:$D$203,AE989)),"YES","NO")</f>
        <v>NO</v>
      </c>
      <c r="F989" s="580"/>
      <c r="G989" s="581"/>
      <c r="H989" s="669" t="str">
        <f>IFERROR(INDEX('3 - Land Summary'!$G$21:$G$120,(MATCH(C989,'3 - Land Summary'!$C$21:$C$120,0))),"")</f>
        <v/>
      </c>
      <c r="I989" s="669" t="str">
        <f>IFERROR(INDEX('3 - Land Summary'!$I$21:$I$120,(MATCH(C989,'3 - Land Summary'!$C$21:$C$120,0))),"")</f>
        <v/>
      </c>
      <c r="J989" s="669" t="str">
        <f t="shared" si="43"/>
        <v/>
      </c>
      <c r="K989" s="670" t="str">
        <f t="shared" si="45"/>
        <v/>
      </c>
      <c r="L989" s="579"/>
      <c r="M989" s="579"/>
      <c r="N989" s="632"/>
      <c r="O989" s="582" t="str">
        <f>IFERROR(VLOOKUP(D989,'Species List'!$D$10:$E$46,2,FALSE)*J989,"")</f>
        <v/>
      </c>
      <c r="P989" s="583" t="str">
        <f>IFERROR(VLOOKUP(D989,'Species List'!$D$51:$E$89,2,FALSE)*J989,"")</f>
        <v/>
      </c>
      <c r="Q989" s="583" t="str">
        <f>IFERROR(VLOOKUP(D989,'Species List'!$D$95:$E$102,2,FALSE)*J989,"")</f>
        <v/>
      </c>
      <c r="R989" s="583" t="str">
        <f>IFERROR(VLOOKUP(D989,'Species List'!$I$10:$J$11,2,FALSE)*J989,"")</f>
        <v/>
      </c>
      <c r="S989" s="584" t="str">
        <f>IFERROR(VLOOKUP(D989,'Species List'!$I$16:$J$61,2,FALSE)*J989,"")</f>
        <v/>
      </c>
      <c r="T989" s="584" t="str">
        <f>IFERROR(VLOOKUP(D989,'Species List'!$I$66:$J$66,2,FALSE)*J989,"")</f>
        <v/>
      </c>
      <c r="U989" s="584" t="str">
        <f>IFERROR(VLOOKUP(D989,'Species List'!$I$71:$J$82,2,FALSE)*J989,"")</f>
        <v/>
      </c>
      <c r="V989" s="585">
        <f t="shared" si="44"/>
        <v>0</v>
      </c>
      <c r="W989" s="534"/>
      <c r="X989" s="534"/>
      <c r="Y989" s="534"/>
      <c r="Z989" s="534"/>
      <c r="AA989" s="534"/>
      <c r="AB989" s="534"/>
      <c r="AC989" s="659" t="str">
        <f>IFERROR(INDEX('3 - Land Summary'!$B$21:$B$120,(MATCH(AD989,'3 - Land Summary'!$C$21:$C$120,0))),"")</f>
        <v/>
      </c>
      <c r="AD989" s="629"/>
      <c r="AE989" s="586"/>
      <c r="AF989" s="587"/>
      <c r="AG989" s="586"/>
    </row>
    <row r="990" spans="2:33" ht="30" customHeight="1" x14ac:dyDescent="0.2">
      <c r="B990" s="668" t="str">
        <f>IFERROR(INDEX('3 - Land Summary'!$B$21:$B$120,(MATCH('4 - Species Breakdown'!$V990,'3 - Land Summary'!$C$21:$C$120,0))),"")</f>
        <v/>
      </c>
      <c r="C990" s="632"/>
      <c r="D990" s="579"/>
      <c r="E990" s="676" t="str">
        <f>IF(OR(COUNTIF('Look Up Data'!$D$149:$D$203,D990),COUNTIF('Look Up Data'!$D$149:$D$203,AE990)),"YES","NO")</f>
        <v>NO</v>
      </c>
      <c r="F990" s="580"/>
      <c r="G990" s="581"/>
      <c r="H990" s="669" t="str">
        <f>IFERROR(INDEX('3 - Land Summary'!$G$21:$G$120,(MATCH(C990,'3 - Land Summary'!$C$21:$C$120,0))),"")</f>
        <v/>
      </c>
      <c r="I990" s="669" t="str">
        <f>IFERROR(INDEX('3 - Land Summary'!$I$21:$I$120,(MATCH(C990,'3 - Land Summary'!$C$21:$C$120,0))),"")</f>
        <v/>
      </c>
      <c r="J990" s="669" t="str">
        <f t="shared" si="43"/>
        <v/>
      </c>
      <c r="K990" s="670" t="str">
        <f t="shared" si="45"/>
        <v/>
      </c>
      <c r="L990" s="579"/>
      <c r="M990" s="579"/>
      <c r="N990" s="632"/>
      <c r="O990" s="582" t="str">
        <f>IFERROR(VLOOKUP(D990,'Species List'!$D$10:$E$46,2,FALSE)*J990,"")</f>
        <v/>
      </c>
      <c r="P990" s="583" t="str">
        <f>IFERROR(VLOOKUP(D990,'Species List'!$D$51:$E$89,2,FALSE)*J990,"")</f>
        <v/>
      </c>
      <c r="Q990" s="583" t="str">
        <f>IFERROR(VLOOKUP(D990,'Species List'!$D$95:$E$102,2,FALSE)*J990,"")</f>
        <v/>
      </c>
      <c r="R990" s="583" t="str">
        <f>IFERROR(VLOOKUP(D990,'Species List'!$I$10:$J$11,2,FALSE)*J990,"")</f>
        <v/>
      </c>
      <c r="S990" s="584" t="str">
        <f>IFERROR(VLOOKUP(D990,'Species List'!$I$16:$J$61,2,FALSE)*J990,"")</f>
        <v/>
      </c>
      <c r="T990" s="584" t="str">
        <f>IFERROR(VLOOKUP(D990,'Species List'!$I$66:$J$66,2,FALSE)*J990,"")</f>
        <v/>
      </c>
      <c r="U990" s="584" t="str">
        <f>IFERROR(VLOOKUP(D990,'Species List'!$I$71:$J$82,2,FALSE)*J990,"")</f>
        <v/>
      </c>
      <c r="V990" s="585">
        <f t="shared" si="44"/>
        <v>0</v>
      </c>
      <c r="W990" s="534"/>
      <c r="X990" s="534"/>
      <c r="Y990" s="534"/>
      <c r="Z990" s="534"/>
      <c r="AA990" s="534"/>
      <c r="AB990" s="534"/>
      <c r="AC990" s="659" t="str">
        <f>IFERROR(INDEX('3 - Land Summary'!$B$21:$B$120,(MATCH(AD990,'3 - Land Summary'!$C$21:$C$120,0))),"")</f>
        <v/>
      </c>
      <c r="AD990" s="629"/>
      <c r="AE990" s="586"/>
      <c r="AF990" s="587"/>
      <c r="AG990" s="586"/>
    </row>
    <row r="991" spans="2:33" ht="30" customHeight="1" x14ac:dyDescent="0.2">
      <c r="B991" s="668" t="str">
        <f>IFERROR(INDEX('3 - Land Summary'!$B$21:$B$120,(MATCH('4 - Species Breakdown'!$V991,'3 - Land Summary'!$C$21:$C$120,0))),"")</f>
        <v/>
      </c>
      <c r="C991" s="632"/>
      <c r="D991" s="579"/>
      <c r="E991" s="676" t="str">
        <f>IF(OR(COUNTIF('Look Up Data'!$D$149:$D$203,D991),COUNTIF('Look Up Data'!$D$149:$D$203,AE991)),"YES","NO")</f>
        <v>NO</v>
      </c>
      <c r="F991" s="580"/>
      <c r="G991" s="581"/>
      <c r="H991" s="669" t="str">
        <f>IFERROR(INDEX('3 - Land Summary'!$G$21:$G$120,(MATCH(C991,'3 - Land Summary'!$C$21:$C$120,0))),"")</f>
        <v/>
      </c>
      <c r="I991" s="669" t="str">
        <f>IFERROR(INDEX('3 - Land Summary'!$I$21:$I$120,(MATCH(C991,'3 - Land Summary'!$C$21:$C$120,0))),"")</f>
        <v/>
      </c>
      <c r="J991" s="669" t="str">
        <f t="shared" ref="J991:J1028" si="46">IFERROR(((H991-I991)*F991)/100,"")</f>
        <v/>
      </c>
      <c r="K991" s="670" t="str">
        <f t="shared" si="45"/>
        <v/>
      </c>
      <c r="L991" s="579"/>
      <c r="M991" s="579"/>
      <c r="N991" s="632"/>
      <c r="O991" s="582" t="str">
        <f>IFERROR(VLOOKUP(D991,'Species List'!$D$10:$E$46,2,FALSE)*J991,"")</f>
        <v/>
      </c>
      <c r="P991" s="583" t="str">
        <f>IFERROR(VLOOKUP(D991,'Species List'!$D$51:$E$89,2,FALSE)*J991,"")</f>
        <v/>
      </c>
      <c r="Q991" s="583" t="str">
        <f>IFERROR(VLOOKUP(D991,'Species List'!$D$95:$E$102,2,FALSE)*J991,"")</f>
        <v/>
      </c>
      <c r="R991" s="583" t="str">
        <f>IFERROR(VLOOKUP(D991,'Species List'!$I$10:$J$11,2,FALSE)*J991,"")</f>
        <v/>
      </c>
      <c r="S991" s="584" t="str">
        <f>IFERROR(VLOOKUP(D991,'Species List'!$I$16:$J$61,2,FALSE)*J991,"")</f>
        <v/>
      </c>
      <c r="T991" s="584" t="str">
        <f>IFERROR(VLOOKUP(D991,'Species List'!$I$66:$J$66,2,FALSE)*J991,"")</f>
        <v/>
      </c>
      <c r="U991" s="584" t="str">
        <f>IFERROR(VLOOKUP(D991,'Species List'!$I$71:$J$82,2,FALSE)*J991,"")</f>
        <v/>
      </c>
      <c r="V991" s="585">
        <f t="shared" ref="V991:V1028" si="47">C991</f>
        <v>0</v>
      </c>
      <c r="W991" s="534"/>
      <c r="X991" s="534"/>
      <c r="Y991" s="534"/>
      <c r="Z991" s="534"/>
      <c r="AA991" s="534"/>
      <c r="AB991" s="534"/>
      <c r="AC991" s="659" t="str">
        <f>IFERROR(INDEX('3 - Land Summary'!$B$21:$B$120,(MATCH(AD991,'3 - Land Summary'!$C$21:$C$120,0))),"")</f>
        <v/>
      </c>
      <c r="AD991" s="629"/>
      <c r="AE991" s="586"/>
      <c r="AF991" s="587"/>
      <c r="AG991" s="586"/>
    </row>
    <row r="992" spans="2:33" ht="30" customHeight="1" x14ac:dyDescent="0.2">
      <c r="B992" s="668" t="str">
        <f>IFERROR(INDEX('3 - Land Summary'!$B$21:$B$120,(MATCH('4 - Species Breakdown'!$V992,'3 - Land Summary'!$C$21:$C$120,0))),"")</f>
        <v/>
      </c>
      <c r="C992" s="632"/>
      <c r="D992" s="579"/>
      <c r="E992" s="676" t="str">
        <f>IF(OR(COUNTIF('Look Up Data'!$D$149:$D$203,D992),COUNTIF('Look Up Data'!$D$149:$D$203,AE992)),"YES","NO")</f>
        <v>NO</v>
      </c>
      <c r="F992" s="580"/>
      <c r="G992" s="581"/>
      <c r="H992" s="669" t="str">
        <f>IFERROR(INDEX('3 - Land Summary'!$G$21:$G$120,(MATCH(C992,'3 - Land Summary'!$C$21:$C$120,0))),"")</f>
        <v/>
      </c>
      <c r="I992" s="669" t="str">
        <f>IFERROR(INDEX('3 - Land Summary'!$I$21:$I$120,(MATCH(C992,'3 - Land Summary'!$C$21:$C$120,0))),"")</f>
        <v/>
      </c>
      <c r="J992" s="669" t="str">
        <f t="shared" si="46"/>
        <v/>
      </c>
      <c r="K992" s="670" t="str">
        <f t="shared" ref="K992:K1028" si="48">IFERROR(ROUND(J992*G992,0),"")</f>
        <v/>
      </c>
      <c r="L992" s="579"/>
      <c r="M992" s="579"/>
      <c r="N992" s="632"/>
      <c r="O992" s="582" t="str">
        <f>IFERROR(VLOOKUP(D992,'Species List'!$D$10:$E$46,2,FALSE)*J992,"")</f>
        <v/>
      </c>
      <c r="P992" s="583" t="str">
        <f>IFERROR(VLOOKUP(D992,'Species List'!$D$51:$E$89,2,FALSE)*J992,"")</f>
        <v/>
      </c>
      <c r="Q992" s="583" t="str">
        <f>IFERROR(VLOOKUP(D992,'Species List'!$D$95:$E$102,2,FALSE)*J992,"")</f>
        <v/>
      </c>
      <c r="R992" s="583" t="str">
        <f>IFERROR(VLOOKUP(D992,'Species List'!$I$10:$J$11,2,FALSE)*J992,"")</f>
        <v/>
      </c>
      <c r="S992" s="584" t="str">
        <f>IFERROR(VLOOKUP(D992,'Species List'!$I$16:$J$61,2,FALSE)*J992,"")</f>
        <v/>
      </c>
      <c r="T992" s="584" t="str">
        <f>IFERROR(VLOOKUP(D992,'Species List'!$I$66:$J$66,2,FALSE)*J992,"")</f>
        <v/>
      </c>
      <c r="U992" s="584" t="str">
        <f>IFERROR(VLOOKUP(D992,'Species List'!$I$71:$J$82,2,FALSE)*J992,"")</f>
        <v/>
      </c>
      <c r="V992" s="585">
        <f t="shared" si="47"/>
        <v>0</v>
      </c>
      <c r="W992" s="534"/>
      <c r="X992" s="534"/>
      <c r="Y992" s="534"/>
      <c r="Z992" s="534"/>
      <c r="AA992" s="534"/>
      <c r="AB992" s="534"/>
      <c r="AC992" s="659" t="str">
        <f>IFERROR(INDEX('3 - Land Summary'!$B$21:$B$120,(MATCH(AD992,'3 - Land Summary'!$C$21:$C$120,0))),"")</f>
        <v/>
      </c>
      <c r="AD992" s="629"/>
      <c r="AE992" s="586"/>
      <c r="AF992" s="587"/>
      <c r="AG992" s="586"/>
    </row>
    <row r="993" spans="2:33" ht="30" customHeight="1" x14ac:dyDescent="0.2">
      <c r="B993" s="668" t="str">
        <f>IFERROR(INDEX('3 - Land Summary'!$B$21:$B$120,(MATCH('4 - Species Breakdown'!$V993,'3 - Land Summary'!$C$21:$C$120,0))),"")</f>
        <v/>
      </c>
      <c r="C993" s="632"/>
      <c r="D993" s="579"/>
      <c r="E993" s="676" t="str">
        <f>IF(OR(COUNTIF('Look Up Data'!$D$149:$D$203,D993),COUNTIF('Look Up Data'!$D$149:$D$203,AE993)),"YES","NO")</f>
        <v>NO</v>
      </c>
      <c r="F993" s="580"/>
      <c r="G993" s="581"/>
      <c r="H993" s="669" t="str">
        <f>IFERROR(INDEX('3 - Land Summary'!$G$21:$G$120,(MATCH(C993,'3 - Land Summary'!$C$21:$C$120,0))),"")</f>
        <v/>
      </c>
      <c r="I993" s="669" t="str">
        <f>IFERROR(INDEX('3 - Land Summary'!$I$21:$I$120,(MATCH(C993,'3 - Land Summary'!$C$21:$C$120,0))),"")</f>
        <v/>
      </c>
      <c r="J993" s="669" t="str">
        <f t="shared" si="46"/>
        <v/>
      </c>
      <c r="K993" s="670" t="str">
        <f t="shared" si="48"/>
        <v/>
      </c>
      <c r="L993" s="579"/>
      <c r="M993" s="579"/>
      <c r="N993" s="632"/>
      <c r="O993" s="582" t="str">
        <f>IFERROR(VLOOKUP(D993,'Species List'!$D$10:$E$46,2,FALSE)*J993,"")</f>
        <v/>
      </c>
      <c r="P993" s="583" t="str">
        <f>IFERROR(VLOOKUP(D993,'Species List'!$D$51:$E$89,2,FALSE)*J993,"")</f>
        <v/>
      </c>
      <c r="Q993" s="583" t="str">
        <f>IFERROR(VLOOKUP(D993,'Species List'!$D$95:$E$102,2,FALSE)*J993,"")</f>
        <v/>
      </c>
      <c r="R993" s="583" t="str">
        <f>IFERROR(VLOOKUP(D993,'Species List'!$I$10:$J$11,2,FALSE)*J993,"")</f>
        <v/>
      </c>
      <c r="S993" s="584" t="str">
        <f>IFERROR(VLOOKUP(D993,'Species List'!$I$16:$J$61,2,FALSE)*J993,"")</f>
        <v/>
      </c>
      <c r="T993" s="584" t="str">
        <f>IFERROR(VLOOKUP(D993,'Species List'!$I$66:$J$66,2,FALSE)*J993,"")</f>
        <v/>
      </c>
      <c r="U993" s="584" t="str">
        <f>IFERROR(VLOOKUP(D993,'Species List'!$I$71:$J$82,2,FALSE)*J993,"")</f>
        <v/>
      </c>
      <c r="V993" s="585">
        <f t="shared" si="47"/>
        <v>0</v>
      </c>
      <c r="W993" s="534"/>
      <c r="X993" s="534"/>
      <c r="Y993" s="534"/>
      <c r="Z993" s="534"/>
      <c r="AA993" s="534"/>
      <c r="AB993" s="534"/>
      <c r="AC993" s="659" t="str">
        <f>IFERROR(INDEX('3 - Land Summary'!$B$21:$B$120,(MATCH(AD993,'3 - Land Summary'!$C$21:$C$120,0))),"")</f>
        <v/>
      </c>
      <c r="AD993" s="629"/>
      <c r="AE993" s="586"/>
      <c r="AF993" s="587"/>
      <c r="AG993" s="586"/>
    </row>
    <row r="994" spans="2:33" ht="30" customHeight="1" x14ac:dyDescent="0.2">
      <c r="B994" s="668" t="str">
        <f>IFERROR(INDEX('3 - Land Summary'!$B$21:$B$120,(MATCH('4 - Species Breakdown'!$V994,'3 - Land Summary'!$C$21:$C$120,0))),"")</f>
        <v/>
      </c>
      <c r="C994" s="632"/>
      <c r="D994" s="579"/>
      <c r="E994" s="676" t="str">
        <f>IF(OR(COUNTIF('Look Up Data'!$D$149:$D$203,D994),COUNTIF('Look Up Data'!$D$149:$D$203,AE994)),"YES","NO")</f>
        <v>NO</v>
      </c>
      <c r="F994" s="580"/>
      <c r="G994" s="581"/>
      <c r="H994" s="669" t="str">
        <f>IFERROR(INDEX('3 - Land Summary'!$G$21:$G$120,(MATCH(C994,'3 - Land Summary'!$C$21:$C$120,0))),"")</f>
        <v/>
      </c>
      <c r="I994" s="669" t="str">
        <f>IFERROR(INDEX('3 - Land Summary'!$I$21:$I$120,(MATCH(C994,'3 - Land Summary'!$C$21:$C$120,0))),"")</f>
        <v/>
      </c>
      <c r="J994" s="669" t="str">
        <f t="shared" si="46"/>
        <v/>
      </c>
      <c r="K994" s="670" t="str">
        <f t="shared" si="48"/>
        <v/>
      </c>
      <c r="L994" s="579"/>
      <c r="M994" s="579"/>
      <c r="N994" s="632"/>
      <c r="O994" s="582" t="str">
        <f>IFERROR(VLOOKUP(D994,'Species List'!$D$10:$E$46,2,FALSE)*J994,"")</f>
        <v/>
      </c>
      <c r="P994" s="583" t="str">
        <f>IFERROR(VLOOKUP(D994,'Species List'!$D$51:$E$89,2,FALSE)*J994,"")</f>
        <v/>
      </c>
      <c r="Q994" s="583" t="str">
        <f>IFERROR(VLOOKUP(D994,'Species List'!$D$95:$E$102,2,FALSE)*J994,"")</f>
        <v/>
      </c>
      <c r="R994" s="583" t="str">
        <f>IFERROR(VLOOKUP(D994,'Species List'!$I$10:$J$11,2,FALSE)*J994,"")</f>
        <v/>
      </c>
      <c r="S994" s="584" t="str">
        <f>IFERROR(VLOOKUP(D994,'Species List'!$I$16:$J$61,2,FALSE)*J994,"")</f>
        <v/>
      </c>
      <c r="T994" s="584" t="str">
        <f>IFERROR(VLOOKUP(D994,'Species List'!$I$66:$J$66,2,FALSE)*J994,"")</f>
        <v/>
      </c>
      <c r="U994" s="584" t="str">
        <f>IFERROR(VLOOKUP(D994,'Species List'!$I$71:$J$82,2,FALSE)*J994,"")</f>
        <v/>
      </c>
      <c r="V994" s="585">
        <f t="shared" si="47"/>
        <v>0</v>
      </c>
      <c r="W994" s="534"/>
      <c r="X994" s="534"/>
      <c r="Y994" s="534"/>
      <c r="Z994" s="534"/>
      <c r="AA994" s="534"/>
      <c r="AB994" s="534"/>
      <c r="AC994" s="659" t="str">
        <f>IFERROR(INDEX('3 - Land Summary'!$B$21:$B$120,(MATCH(AD994,'3 - Land Summary'!$C$21:$C$120,0))),"")</f>
        <v/>
      </c>
      <c r="AD994" s="629"/>
      <c r="AE994" s="586"/>
      <c r="AF994" s="587"/>
      <c r="AG994" s="586"/>
    </row>
    <row r="995" spans="2:33" ht="30" customHeight="1" x14ac:dyDescent="0.2">
      <c r="B995" s="668" t="str">
        <f>IFERROR(INDEX('3 - Land Summary'!$B$21:$B$120,(MATCH('4 - Species Breakdown'!$V995,'3 - Land Summary'!$C$21:$C$120,0))),"")</f>
        <v/>
      </c>
      <c r="C995" s="632"/>
      <c r="D995" s="579"/>
      <c r="E995" s="676" t="str">
        <f>IF(OR(COUNTIF('Look Up Data'!$D$149:$D$203,D995),COUNTIF('Look Up Data'!$D$149:$D$203,AE995)),"YES","NO")</f>
        <v>NO</v>
      </c>
      <c r="F995" s="580"/>
      <c r="G995" s="581"/>
      <c r="H995" s="669" t="str">
        <f>IFERROR(INDEX('3 - Land Summary'!$G$21:$G$120,(MATCH(C995,'3 - Land Summary'!$C$21:$C$120,0))),"")</f>
        <v/>
      </c>
      <c r="I995" s="669" t="str">
        <f>IFERROR(INDEX('3 - Land Summary'!$I$21:$I$120,(MATCH(C995,'3 - Land Summary'!$C$21:$C$120,0))),"")</f>
        <v/>
      </c>
      <c r="J995" s="669" t="str">
        <f t="shared" si="46"/>
        <v/>
      </c>
      <c r="K995" s="670" t="str">
        <f t="shared" si="48"/>
        <v/>
      </c>
      <c r="L995" s="579"/>
      <c r="M995" s="579"/>
      <c r="N995" s="632"/>
      <c r="O995" s="582" t="str">
        <f>IFERROR(VLOOKUP(D995,'Species List'!$D$10:$E$46,2,FALSE)*J995,"")</f>
        <v/>
      </c>
      <c r="P995" s="583" t="str">
        <f>IFERROR(VLOOKUP(D995,'Species List'!$D$51:$E$89,2,FALSE)*J995,"")</f>
        <v/>
      </c>
      <c r="Q995" s="583" t="str">
        <f>IFERROR(VLOOKUP(D995,'Species List'!$D$95:$E$102,2,FALSE)*J995,"")</f>
        <v/>
      </c>
      <c r="R995" s="583" t="str">
        <f>IFERROR(VLOOKUP(D995,'Species List'!$I$10:$J$11,2,FALSE)*J995,"")</f>
        <v/>
      </c>
      <c r="S995" s="584" t="str">
        <f>IFERROR(VLOOKUP(D995,'Species List'!$I$16:$J$61,2,FALSE)*J995,"")</f>
        <v/>
      </c>
      <c r="T995" s="584" t="str">
        <f>IFERROR(VLOOKUP(D995,'Species List'!$I$66:$J$66,2,FALSE)*J995,"")</f>
        <v/>
      </c>
      <c r="U995" s="584" t="str">
        <f>IFERROR(VLOOKUP(D995,'Species List'!$I$71:$J$82,2,FALSE)*J995,"")</f>
        <v/>
      </c>
      <c r="V995" s="585">
        <f t="shared" si="47"/>
        <v>0</v>
      </c>
      <c r="W995" s="534"/>
      <c r="X995" s="534"/>
      <c r="Y995" s="534"/>
      <c r="Z995" s="534"/>
      <c r="AA995" s="534"/>
      <c r="AB995" s="534"/>
      <c r="AC995" s="659" t="str">
        <f>IFERROR(INDEX('3 - Land Summary'!$B$21:$B$120,(MATCH(AD995,'3 - Land Summary'!$C$21:$C$120,0))),"")</f>
        <v/>
      </c>
      <c r="AD995" s="629"/>
      <c r="AE995" s="586"/>
      <c r="AF995" s="587"/>
      <c r="AG995" s="586"/>
    </row>
    <row r="996" spans="2:33" ht="30" customHeight="1" x14ac:dyDescent="0.2">
      <c r="B996" s="668" t="str">
        <f>IFERROR(INDEX('3 - Land Summary'!$B$21:$B$120,(MATCH('4 - Species Breakdown'!$V996,'3 - Land Summary'!$C$21:$C$120,0))),"")</f>
        <v/>
      </c>
      <c r="C996" s="632"/>
      <c r="D996" s="579"/>
      <c r="E996" s="676" t="str">
        <f>IF(OR(COUNTIF('Look Up Data'!$D$149:$D$203,D996),COUNTIF('Look Up Data'!$D$149:$D$203,AE996)),"YES","NO")</f>
        <v>NO</v>
      </c>
      <c r="F996" s="580"/>
      <c r="G996" s="581"/>
      <c r="H996" s="669" t="str">
        <f>IFERROR(INDEX('3 - Land Summary'!$G$21:$G$120,(MATCH(C996,'3 - Land Summary'!$C$21:$C$120,0))),"")</f>
        <v/>
      </c>
      <c r="I996" s="669" t="str">
        <f>IFERROR(INDEX('3 - Land Summary'!$I$21:$I$120,(MATCH(C996,'3 - Land Summary'!$C$21:$C$120,0))),"")</f>
        <v/>
      </c>
      <c r="J996" s="669" t="str">
        <f t="shared" si="46"/>
        <v/>
      </c>
      <c r="K996" s="670" t="str">
        <f t="shared" si="48"/>
        <v/>
      </c>
      <c r="L996" s="579"/>
      <c r="M996" s="579"/>
      <c r="N996" s="632"/>
      <c r="O996" s="582" t="str">
        <f>IFERROR(VLOOKUP(D996,'Species List'!$D$10:$E$46,2,FALSE)*J996,"")</f>
        <v/>
      </c>
      <c r="P996" s="583" t="str">
        <f>IFERROR(VLOOKUP(D996,'Species List'!$D$51:$E$89,2,FALSE)*J996,"")</f>
        <v/>
      </c>
      <c r="Q996" s="583" t="str">
        <f>IFERROR(VLOOKUP(D996,'Species List'!$D$95:$E$102,2,FALSE)*J996,"")</f>
        <v/>
      </c>
      <c r="R996" s="583" t="str">
        <f>IFERROR(VLOOKUP(D996,'Species List'!$I$10:$J$11,2,FALSE)*J996,"")</f>
        <v/>
      </c>
      <c r="S996" s="584" t="str">
        <f>IFERROR(VLOOKUP(D996,'Species List'!$I$16:$J$61,2,FALSE)*J996,"")</f>
        <v/>
      </c>
      <c r="T996" s="584" t="str">
        <f>IFERROR(VLOOKUP(D996,'Species List'!$I$66:$J$66,2,FALSE)*J996,"")</f>
        <v/>
      </c>
      <c r="U996" s="584" t="str">
        <f>IFERROR(VLOOKUP(D996,'Species List'!$I$71:$J$82,2,FALSE)*J996,"")</f>
        <v/>
      </c>
      <c r="V996" s="585">
        <f t="shared" si="47"/>
        <v>0</v>
      </c>
      <c r="W996" s="534"/>
      <c r="X996" s="534"/>
      <c r="Y996" s="534"/>
      <c r="Z996" s="534"/>
      <c r="AA996" s="534"/>
      <c r="AB996" s="534"/>
      <c r="AC996" s="659" t="str">
        <f>IFERROR(INDEX('3 - Land Summary'!$B$21:$B$120,(MATCH(AD996,'3 - Land Summary'!$C$21:$C$120,0))),"")</f>
        <v/>
      </c>
      <c r="AD996" s="629"/>
      <c r="AE996" s="586"/>
      <c r="AF996" s="587"/>
      <c r="AG996" s="586"/>
    </row>
    <row r="997" spans="2:33" ht="30" customHeight="1" x14ac:dyDescent="0.2">
      <c r="B997" s="668" t="str">
        <f>IFERROR(INDEX('3 - Land Summary'!$B$21:$B$120,(MATCH('4 - Species Breakdown'!$V997,'3 - Land Summary'!$C$21:$C$120,0))),"")</f>
        <v/>
      </c>
      <c r="C997" s="632"/>
      <c r="D997" s="579"/>
      <c r="E997" s="676" t="str">
        <f>IF(OR(COUNTIF('Look Up Data'!$D$149:$D$203,D997),COUNTIF('Look Up Data'!$D$149:$D$203,AE997)),"YES","NO")</f>
        <v>NO</v>
      </c>
      <c r="F997" s="580"/>
      <c r="G997" s="581"/>
      <c r="H997" s="669" t="str">
        <f>IFERROR(INDEX('3 - Land Summary'!$G$21:$G$120,(MATCH(C997,'3 - Land Summary'!$C$21:$C$120,0))),"")</f>
        <v/>
      </c>
      <c r="I997" s="669" t="str">
        <f>IFERROR(INDEX('3 - Land Summary'!$I$21:$I$120,(MATCH(C997,'3 - Land Summary'!$C$21:$C$120,0))),"")</f>
        <v/>
      </c>
      <c r="J997" s="669" t="str">
        <f t="shared" si="46"/>
        <v/>
      </c>
      <c r="K997" s="670" t="str">
        <f t="shared" si="48"/>
        <v/>
      </c>
      <c r="L997" s="579"/>
      <c r="M997" s="579"/>
      <c r="N997" s="632"/>
      <c r="O997" s="582" t="str">
        <f>IFERROR(VLOOKUP(D997,'Species List'!$D$10:$E$46,2,FALSE)*J997,"")</f>
        <v/>
      </c>
      <c r="P997" s="583" t="str">
        <f>IFERROR(VLOOKUP(D997,'Species List'!$D$51:$E$89,2,FALSE)*J997,"")</f>
        <v/>
      </c>
      <c r="Q997" s="583" t="str">
        <f>IFERROR(VLOOKUP(D997,'Species List'!$D$95:$E$102,2,FALSE)*J997,"")</f>
        <v/>
      </c>
      <c r="R997" s="583" t="str">
        <f>IFERROR(VLOOKUP(D997,'Species List'!$I$10:$J$11,2,FALSE)*J997,"")</f>
        <v/>
      </c>
      <c r="S997" s="584" t="str">
        <f>IFERROR(VLOOKUP(D997,'Species List'!$I$16:$J$61,2,FALSE)*J997,"")</f>
        <v/>
      </c>
      <c r="T997" s="584" t="str">
        <f>IFERROR(VLOOKUP(D997,'Species List'!$I$66:$J$66,2,FALSE)*J997,"")</f>
        <v/>
      </c>
      <c r="U997" s="584" t="str">
        <f>IFERROR(VLOOKUP(D997,'Species List'!$I$71:$J$82,2,FALSE)*J997,"")</f>
        <v/>
      </c>
      <c r="V997" s="585">
        <f t="shared" si="47"/>
        <v>0</v>
      </c>
      <c r="W997" s="534"/>
      <c r="X997" s="534"/>
      <c r="Y997" s="534"/>
      <c r="Z997" s="534"/>
      <c r="AA997" s="534"/>
      <c r="AB997" s="534"/>
      <c r="AC997" s="659" t="str">
        <f>IFERROR(INDEX('3 - Land Summary'!$B$21:$B$120,(MATCH(AD997,'3 - Land Summary'!$C$21:$C$120,0))),"")</f>
        <v/>
      </c>
      <c r="AD997" s="629"/>
      <c r="AE997" s="586"/>
      <c r="AF997" s="587"/>
      <c r="AG997" s="586"/>
    </row>
    <row r="998" spans="2:33" ht="30" customHeight="1" x14ac:dyDescent="0.2">
      <c r="B998" s="668" t="str">
        <f>IFERROR(INDEX('3 - Land Summary'!$B$21:$B$120,(MATCH('4 - Species Breakdown'!$V998,'3 - Land Summary'!$C$21:$C$120,0))),"")</f>
        <v/>
      </c>
      <c r="C998" s="632"/>
      <c r="D998" s="579"/>
      <c r="E998" s="676" t="str">
        <f>IF(OR(COUNTIF('Look Up Data'!$D$149:$D$203,D998),COUNTIF('Look Up Data'!$D$149:$D$203,AE998)),"YES","NO")</f>
        <v>NO</v>
      </c>
      <c r="F998" s="580"/>
      <c r="G998" s="581"/>
      <c r="H998" s="669" t="str">
        <f>IFERROR(INDEX('3 - Land Summary'!$G$21:$G$120,(MATCH(C998,'3 - Land Summary'!$C$21:$C$120,0))),"")</f>
        <v/>
      </c>
      <c r="I998" s="669" t="str">
        <f>IFERROR(INDEX('3 - Land Summary'!$I$21:$I$120,(MATCH(C998,'3 - Land Summary'!$C$21:$C$120,0))),"")</f>
        <v/>
      </c>
      <c r="J998" s="669" t="str">
        <f t="shared" si="46"/>
        <v/>
      </c>
      <c r="K998" s="670" t="str">
        <f t="shared" si="48"/>
        <v/>
      </c>
      <c r="L998" s="579"/>
      <c r="M998" s="579"/>
      <c r="N998" s="632"/>
      <c r="O998" s="582" t="str">
        <f>IFERROR(VLOOKUP(D998,'Species List'!$D$10:$E$46,2,FALSE)*J998,"")</f>
        <v/>
      </c>
      <c r="P998" s="583" t="str">
        <f>IFERROR(VLOOKUP(D998,'Species List'!$D$51:$E$89,2,FALSE)*J998,"")</f>
        <v/>
      </c>
      <c r="Q998" s="583" t="str">
        <f>IFERROR(VLOOKUP(D998,'Species List'!$D$95:$E$102,2,FALSE)*J998,"")</f>
        <v/>
      </c>
      <c r="R998" s="583" t="str">
        <f>IFERROR(VLOOKUP(D998,'Species List'!$I$10:$J$11,2,FALSE)*J998,"")</f>
        <v/>
      </c>
      <c r="S998" s="584" t="str">
        <f>IFERROR(VLOOKUP(D998,'Species List'!$I$16:$J$61,2,FALSE)*J998,"")</f>
        <v/>
      </c>
      <c r="T998" s="584" t="str">
        <f>IFERROR(VLOOKUP(D998,'Species List'!$I$66:$J$66,2,FALSE)*J998,"")</f>
        <v/>
      </c>
      <c r="U998" s="584" t="str">
        <f>IFERROR(VLOOKUP(D998,'Species List'!$I$71:$J$82,2,FALSE)*J998,"")</f>
        <v/>
      </c>
      <c r="V998" s="585">
        <f t="shared" si="47"/>
        <v>0</v>
      </c>
      <c r="W998" s="534"/>
      <c r="X998" s="534"/>
      <c r="Y998" s="534"/>
      <c r="Z998" s="534"/>
      <c r="AA998" s="534"/>
      <c r="AB998" s="534"/>
      <c r="AC998" s="659" t="str">
        <f>IFERROR(INDEX('3 - Land Summary'!$B$21:$B$120,(MATCH(AD998,'3 - Land Summary'!$C$21:$C$120,0))),"")</f>
        <v/>
      </c>
      <c r="AD998" s="629"/>
      <c r="AE998" s="586"/>
      <c r="AF998" s="587"/>
      <c r="AG998" s="586"/>
    </row>
    <row r="999" spans="2:33" ht="30" customHeight="1" x14ac:dyDescent="0.2">
      <c r="B999" s="668" t="str">
        <f>IFERROR(INDEX('3 - Land Summary'!$B$21:$B$120,(MATCH('4 - Species Breakdown'!$V999,'3 - Land Summary'!$C$21:$C$120,0))),"")</f>
        <v/>
      </c>
      <c r="C999" s="632"/>
      <c r="D999" s="579"/>
      <c r="E999" s="676" t="str">
        <f>IF(OR(COUNTIF('Look Up Data'!$D$149:$D$203,D999),COUNTIF('Look Up Data'!$D$149:$D$203,AE999)),"YES","NO")</f>
        <v>NO</v>
      </c>
      <c r="F999" s="580"/>
      <c r="G999" s="581"/>
      <c r="H999" s="669" t="str">
        <f>IFERROR(INDEX('3 - Land Summary'!$G$21:$G$120,(MATCH(C999,'3 - Land Summary'!$C$21:$C$120,0))),"")</f>
        <v/>
      </c>
      <c r="I999" s="669" t="str">
        <f>IFERROR(INDEX('3 - Land Summary'!$I$21:$I$120,(MATCH(C999,'3 - Land Summary'!$C$21:$C$120,0))),"")</f>
        <v/>
      </c>
      <c r="J999" s="669" t="str">
        <f t="shared" si="46"/>
        <v/>
      </c>
      <c r="K999" s="670" t="str">
        <f t="shared" si="48"/>
        <v/>
      </c>
      <c r="L999" s="579"/>
      <c r="M999" s="579"/>
      <c r="N999" s="632"/>
      <c r="O999" s="582" t="str">
        <f>IFERROR(VLOOKUP(D999,'Species List'!$D$10:$E$46,2,FALSE)*J999,"")</f>
        <v/>
      </c>
      <c r="P999" s="583" t="str">
        <f>IFERROR(VLOOKUP(D999,'Species List'!$D$51:$E$89,2,FALSE)*J999,"")</f>
        <v/>
      </c>
      <c r="Q999" s="583" t="str">
        <f>IFERROR(VLOOKUP(D999,'Species List'!$D$95:$E$102,2,FALSE)*J999,"")</f>
        <v/>
      </c>
      <c r="R999" s="583" t="str">
        <f>IFERROR(VLOOKUP(D999,'Species List'!$I$10:$J$11,2,FALSE)*J999,"")</f>
        <v/>
      </c>
      <c r="S999" s="584" t="str">
        <f>IFERROR(VLOOKUP(D999,'Species List'!$I$16:$J$61,2,FALSE)*J999,"")</f>
        <v/>
      </c>
      <c r="T999" s="584" t="str">
        <f>IFERROR(VLOOKUP(D999,'Species List'!$I$66:$J$66,2,FALSE)*J999,"")</f>
        <v/>
      </c>
      <c r="U999" s="584" t="str">
        <f>IFERROR(VLOOKUP(D999,'Species List'!$I$71:$J$82,2,FALSE)*J999,"")</f>
        <v/>
      </c>
      <c r="V999" s="585">
        <f t="shared" si="47"/>
        <v>0</v>
      </c>
      <c r="W999" s="534"/>
      <c r="X999" s="534"/>
      <c r="Y999" s="534"/>
      <c r="Z999" s="534"/>
      <c r="AA999" s="534"/>
      <c r="AB999" s="534"/>
      <c r="AC999" s="659" t="str">
        <f>IFERROR(INDEX('3 - Land Summary'!$B$21:$B$120,(MATCH(AD999,'3 - Land Summary'!$C$21:$C$120,0))),"")</f>
        <v/>
      </c>
      <c r="AD999" s="629"/>
      <c r="AE999" s="586"/>
      <c r="AF999" s="587"/>
      <c r="AG999" s="586"/>
    </row>
    <row r="1000" spans="2:33" ht="30" customHeight="1" x14ac:dyDescent="0.2">
      <c r="B1000" s="668" t="str">
        <f>IFERROR(INDEX('3 - Land Summary'!$B$21:$B$120,(MATCH('4 - Species Breakdown'!$V1000,'3 - Land Summary'!$C$21:$C$120,0))),"")</f>
        <v/>
      </c>
      <c r="C1000" s="632"/>
      <c r="D1000" s="579"/>
      <c r="E1000" s="676" t="str">
        <f>IF(OR(COUNTIF('Look Up Data'!$D$149:$D$203,D1000),COUNTIF('Look Up Data'!$D$149:$D$203,AE1000)),"YES","NO")</f>
        <v>NO</v>
      </c>
      <c r="F1000" s="580"/>
      <c r="G1000" s="581"/>
      <c r="H1000" s="669" t="str">
        <f>IFERROR(INDEX('3 - Land Summary'!$G$21:$G$120,(MATCH(C1000,'3 - Land Summary'!$C$21:$C$120,0))),"")</f>
        <v/>
      </c>
      <c r="I1000" s="669" t="str">
        <f>IFERROR(INDEX('3 - Land Summary'!$I$21:$I$120,(MATCH(C1000,'3 - Land Summary'!$C$21:$C$120,0))),"")</f>
        <v/>
      </c>
      <c r="J1000" s="669" t="str">
        <f t="shared" si="46"/>
        <v/>
      </c>
      <c r="K1000" s="670" t="str">
        <f t="shared" si="48"/>
        <v/>
      </c>
      <c r="L1000" s="579"/>
      <c r="M1000" s="579"/>
      <c r="N1000" s="632"/>
      <c r="O1000" s="582" t="str">
        <f>IFERROR(VLOOKUP(D1000,'Species List'!$D$10:$E$46,2,FALSE)*J1000,"")</f>
        <v/>
      </c>
      <c r="P1000" s="583" t="str">
        <f>IFERROR(VLOOKUP(D1000,'Species List'!$D$51:$E$89,2,FALSE)*J1000,"")</f>
        <v/>
      </c>
      <c r="Q1000" s="583" t="str">
        <f>IFERROR(VLOOKUP(D1000,'Species List'!$D$95:$E$102,2,FALSE)*J1000,"")</f>
        <v/>
      </c>
      <c r="R1000" s="583" t="str">
        <f>IFERROR(VLOOKUP(D1000,'Species List'!$I$10:$J$11,2,FALSE)*J1000,"")</f>
        <v/>
      </c>
      <c r="S1000" s="584" t="str">
        <f>IFERROR(VLOOKUP(D1000,'Species List'!$I$16:$J$61,2,FALSE)*J1000,"")</f>
        <v/>
      </c>
      <c r="T1000" s="584" t="str">
        <f>IFERROR(VLOOKUP(D1000,'Species List'!$I$66:$J$66,2,FALSE)*J1000,"")</f>
        <v/>
      </c>
      <c r="U1000" s="584" t="str">
        <f>IFERROR(VLOOKUP(D1000,'Species List'!$I$71:$J$82,2,FALSE)*J1000,"")</f>
        <v/>
      </c>
      <c r="V1000" s="585">
        <f t="shared" si="47"/>
        <v>0</v>
      </c>
      <c r="W1000" s="534"/>
      <c r="X1000" s="534"/>
      <c r="Y1000" s="534"/>
      <c r="Z1000" s="534"/>
      <c r="AA1000" s="534"/>
      <c r="AB1000" s="534"/>
      <c r="AC1000" s="659" t="str">
        <f>IFERROR(INDEX('3 - Land Summary'!$B$21:$B$120,(MATCH(AD1000,'3 - Land Summary'!$C$21:$C$120,0))),"")</f>
        <v/>
      </c>
      <c r="AD1000" s="629"/>
      <c r="AE1000" s="586"/>
      <c r="AF1000" s="587"/>
      <c r="AG1000" s="586"/>
    </row>
    <row r="1001" spans="2:33" ht="30" customHeight="1" x14ac:dyDescent="0.2">
      <c r="B1001" s="668" t="str">
        <f>IFERROR(INDEX('3 - Land Summary'!$B$21:$B$120,(MATCH('4 - Species Breakdown'!$V1001,'3 - Land Summary'!$C$21:$C$120,0))),"")</f>
        <v/>
      </c>
      <c r="C1001" s="632"/>
      <c r="D1001" s="579"/>
      <c r="E1001" s="676" t="str">
        <f>IF(OR(COUNTIF('Look Up Data'!$D$149:$D$203,D1001),COUNTIF('Look Up Data'!$D$149:$D$203,AE1001)),"YES","NO")</f>
        <v>NO</v>
      </c>
      <c r="F1001" s="580"/>
      <c r="G1001" s="581"/>
      <c r="H1001" s="669" t="str">
        <f>IFERROR(INDEX('3 - Land Summary'!$G$21:$G$120,(MATCH(C1001,'3 - Land Summary'!$C$21:$C$120,0))),"")</f>
        <v/>
      </c>
      <c r="I1001" s="669" t="str">
        <f>IFERROR(INDEX('3 - Land Summary'!$I$21:$I$120,(MATCH(C1001,'3 - Land Summary'!$C$21:$C$120,0))),"")</f>
        <v/>
      </c>
      <c r="J1001" s="669" t="str">
        <f t="shared" si="46"/>
        <v/>
      </c>
      <c r="K1001" s="670" t="str">
        <f t="shared" si="48"/>
        <v/>
      </c>
      <c r="L1001" s="579"/>
      <c r="M1001" s="579"/>
      <c r="N1001" s="632"/>
      <c r="O1001" s="582" t="str">
        <f>IFERROR(VLOOKUP(D1001,'Species List'!$D$10:$E$46,2,FALSE)*J1001,"")</f>
        <v/>
      </c>
      <c r="P1001" s="583" t="str">
        <f>IFERROR(VLOOKUP(D1001,'Species List'!$D$51:$E$89,2,FALSE)*J1001,"")</f>
        <v/>
      </c>
      <c r="Q1001" s="583" t="str">
        <f>IFERROR(VLOOKUP(D1001,'Species List'!$D$95:$E$102,2,FALSE)*J1001,"")</f>
        <v/>
      </c>
      <c r="R1001" s="583" t="str">
        <f>IFERROR(VLOOKUP(D1001,'Species List'!$I$10:$J$11,2,FALSE)*J1001,"")</f>
        <v/>
      </c>
      <c r="S1001" s="584" t="str">
        <f>IFERROR(VLOOKUP(D1001,'Species List'!$I$16:$J$61,2,FALSE)*J1001,"")</f>
        <v/>
      </c>
      <c r="T1001" s="584" t="str">
        <f>IFERROR(VLOOKUP(D1001,'Species List'!$I$66:$J$66,2,FALSE)*J1001,"")</f>
        <v/>
      </c>
      <c r="U1001" s="584" t="str">
        <f>IFERROR(VLOOKUP(D1001,'Species List'!$I$71:$J$82,2,FALSE)*J1001,"")</f>
        <v/>
      </c>
      <c r="V1001" s="585">
        <f t="shared" si="47"/>
        <v>0</v>
      </c>
      <c r="W1001" s="534"/>
      <c r="X1001" s="534"/>
      <c r="Y1001" s="534"/>
      <c r="Z1001" s="534"/>
      <c r="AA1001" s="534"/>
      <c r="AB1001" s="534"/>
      <c r="AC1001" s="659" t="str">
        <f>IFERROR(INDEX('3 - Land Summary'!$B$21:$B$120,(MATCH(AD1001,'3 - Land Summary'!$C$21:$C$120,0))),"")</f>
        <v/>
      </c>
      <c r="AD1001" s="629"/>
      <c r="AE1001" s="586"/>
      <c r="AF1001" s="587"/>
      <c r="AG1001" s="586"/>
    </row>
    <row r="1002" spans="2:33" ht="30" customHeight="1" x14ac:dyDescent="0.2">
      <c r="B1002" s="668" t="str">
        <f>IFERROR(INDEX('3 - Land Summary'!$B$21:$B$120,(MATCH('4 - Species Breakdown'!$V1002,'3 - Land Summary'!$C$21:$C$120,0))),"")</f>
        <v/>
      </c>
      <c r="C1002" s="632"/>
      <c r="D1002" s="579"/>
      <c r="E1002" s="676" t="str">
        <f>IF(OR(COUNTIF('Look Up Data'!$D$149:$D$203,D1002),COUNTIF('Look Up Data'!$D$149:$D$203,AE1002)),"YES","NO")</f>
        <v>NO</v>
      </c>
      <c r="F1002" s="580"/>
      <c r="G1002" s="581"/>
      <c r="H1002" s="669" t="str">
        <f>IFERROR(INDEX('3 - Land Summary'!$G$21:$G$120,(MATCH(C1002,'3 - Land Summary'!$C$21:$C$120,0))),"")</f>
        <v/>
      </c>
      <c r="I1002" s="669" t="str">
        <f>IFERROR(INDEX('3 - Land Summary'!$I$21:$I$120,(MATCH(C1002,'3 - Land Summary'!$C$21:$C$120,0))),"")</f>
        <v/>
      </c>
      <c r="J1002" s="669" t="str">
        <f t="shared" si="46"/>
        <v/>
      </c>
      <c r="K1002" s="670" t="str">
        <f t="shared" si="48"/>
        <v/>
      </c>
      <c r="L1002" s="579"/>
      <c r="M1002" s="579"/>
      <c r="N1002" s="632"/>
      <c r="O1002" s="582" t="str">
        <f>IFERROR(VLOOKUP(D1002,'Species List'!$D$10:$E$46,2,FALSE)*J1002,"")</f>
        <v/>
      </c>
      <c r="P1002" s="583" t="str">
        <f>IFERROR(VLOOKUP(D1002,'Species List'!$D$51:$E$89,2,FALSE)*J1002,"")</f>
        <v/>
      </c>
      <c r="Q1002" s="583" t="str">
        <f>IFERROR(VLOOKUP(D1002,'Species List'!$D$95:$E$102,2,FALSE)*J1002,"")</f>
        <v/>
      </c>
      <c r="R1002" s="583" t="str">
        <f>IFERROR(VLOOKUP(D1002,'Species List'!$I$10:$J$11,2,FALSE)*J1002,"")</f>
        <v/>
      </c>
      <c r="S1002" s="584" t="str">
        <f>IFERROR(VLOOKUP(D1002,'Species List'!$I$16:$J$61,2,FALSE)*J1002,"")</f>
        <v/>
      </c>
      <c r="T1002" s="584" t="str">
        <f>IFERROR(VLOOKUP(D1002,'Species List'!$I$66:$J$66,2,FALSE)*J1002,"")</f>
        <v/>
      </c>
      <c r="U1002" s="584" t="str">
        <f>IFERROR(VLOOKUP(D1002,'Species List'!$I$71:$J$82,2,FALSE)*J1002,"")</f>
        <v/>
      </c>
      <c r="V1002" s="585">
        <f t="shared" si="47"/>
        <v>0</v>
      </c>
      <c r="W1002" s="534"/>
      <c r="X1002" s="534"/>
      <c r="Y1002" s="534"/>
      <c r="Z1002" s="534"/>
      <c r="AA1002" s="534"/>
      <c r="AB1002" s="534"/>
      <c r="AC1002" s="659" t="str">
        <f>IFERROR(INDEX('3 - Land Summary'!$B$21:$B$120,(MATCH(AD1002,'3 - Land Summary'!$C$21:$C$120,0))),"")</f>
        <v/>
      </c>
      <c r="AD1002" s="629"/>
      <c r="AE1002" s="586"/>
      <c r="AF1002" s="587"/>
      <c r="AG1002" s="586"/>
    </row>
    <row r="1003" spans="2:33" ht="30" customHeight="1" x14ac:dyDescent="0.2">
      <c r="B1003" s="668" t="str">
        <f>IFERROR(INDEX('3 - Land Summary'!$B$21:$B$120,(MATCH('4 - Species Breakdown'!$V1003,'3 - Land Summary'!$C$21:$C$120,0))),"")</f>
        <v/>
      </c>
      <c r="C1003" s="632"/>
      <c r="D1003" s="579"/>
      <c r="E1003" s="676" t="str">
        <f>IF(OR(COUNTIF('Look Up Data'!$D$149:$D$203,D1003),COUNTIF('Look Up Data'!$D$149:$D$203,AE1003)),"YES","NO")</f>
        <v>NO</v>
      </c>
      <c r="F1003" s="580"/>
      <c r="G1003" s="581"/>
      <c r="H1003" s="669" t="str">
        <f>IFERROR(INDEX('3 - Land Summary'!$G$21:$G$120,(MATCH(C1003,'3 - Land Summary'!$C$21:$C$120,0))),"")</f>
        <v/>
      </c>
      <c r="I1003" s="669" t="str">
        <f>IFERROR(INDEX('3 - Land Summary'!$I$21:$I$120,(MATCH(C1003,'3 - Land Summary'!$C$21:$C$120,0))),"")</f>
        <v/>
      </c>
      <c r="J1003" s="669" t="str">
        <f t="shared" si="46"/>
        <v/>
      </c>
      <c r="K1003" s="670" t="str">
        <f t="shared" si="48"/>
        <v/>
      </c>
      <c r="L1003" s="579"/>
      <c r="M1003" s="579"/>
      <c r="N1003" s="632"/>
      <c r="O1003" s="582" t="str">
        <f>IFERROR(VLOOKUP(D1003,'Species List'!$D$10:$E$46,2,FALSE)*J1003,"")</f>
        <v/>
      </c>
      <c r="P1003" s="583" t="str">
        <f>IFERROR(VLOOKUP(D1003,'Species List'!$D$51:$E$89,2,FALSE)*J1003,"")</f>
        <v/>
      </c>
      <c r="Q1003" s="583" t="str">
        <f>IFERROR(VLOOKUP(D1003,'Species List'!$D$95:$E$102,2,FALSE)*J1003,"")</f>
        <v/>
      </c>
      <c r="R1003" s="583" t="str">
        <f>IFERROR(VLOOKUP(D1003,'Species List'!$I$10:$J$11,2,FALSE)*J1003,"")</f>
        <v/>
      </c>
      <c r="S1003" s="584" t="str">
        <f>IFERROR(VLOOKUP(D1003,'Species List'!$I$16:$J$61,2,FALSE)*J1003,"")</f>
        <v/>
      </c>
      <c r="T1003" s="584" t="str">
        <f>IFERROR(VLOOKUP(D1003,'Species List'!$I$66:$J$66,2,FALSE)*J1003,"")</f>
        <v/>
      </c>
      <c r="U1003" s="584" t="str">
        <f>IFERROR(VLOOKUP(D1003,'Species List'!$I$71:$J$82,2,FALSE)*J1003,"")</f>
        <v/>
      </c>
      <c r="V1003" s="585">
        <f t="shared" si="47"/>
        <v>0</v>
      </c>
      <c r="W1003" s="534"/>
      <c r="X1003" s="534"/>
      <c r="Y1003" s="534"/>
      <c r="Z1003" s="534"/>
      <c r="AA1003" s="534"/>
      <c r="AB1003" s="534"/>
      <c r="AC1003" s="659" t="str">
        <f>IFERROR(INDEX('3 - Land Summary'!$B$21:$B$120,(MATCH(AD1003,'3 - Land Summary'!$C$21:$C$120,0))),"")</f>
        <v/>
      </c>
      <c r="AD1003" s="629"/>
      <c r="AE1003" s="586"/>
      <c r="AF1003" s="587"/>
      <c r="AG1003" s="586"/>
    </row>
    <row r="1004" spans="2:33" ht="30" customHeight="1" x14ac:dyDescent="0.2">
      <c r="B1004" s="668" t="str">
        <f>IFERROR(INDEX('3 - Land Summary'!$B$21:$B$120,(MATCH('4 - Species Breakdown'!$V1004,'3 - Land Summary'!$C$21:$C$120,0))),"")</f>
        <v/>
      </c>
      <c r="C1004" s="632"/>
      <c r="D1004" s="579"/>
      <c r="E1004" s="676" t="str">
        <f>IF(OR(COUNTIF('Look Up Data'!$D$149:$D$203,D1004),COUNTIF('Look Up Data'!$D$149:$D$203,AE1004)),"YES","NO")</f>
        <v>NO</v>
      </c>
      <c r="F1004" s="580"/>
      <c r="G1004" s="581"/>
      <c r="H1004" s="669" t="str">
        <f>IFERROR(INDEX('3 - Land Summary'!$G$21:$G$120,(MATCH(C1004,'3 - Land Summary'!$C$21:$C$120,0))),"")</f>
        <v/>
      </c>
      <c r="I1004" s="669" t="str">
        <f>IFERROR(INDEX('3 - Land Summary'!$I$21:$I$120,(MATCH(C1004,'3 - Land Summary'!$C$21:$C$120,0))),"")</f>
        <v/>
      </c>
      <c r="J1004" s="669" t="str">
        <f t="shared" si="46"/>
        <v/>
      </c>
      <c r="K1004" s="670" t="str">
        <f t="shared" si="48"/>
        <v/>
      </c>
      <c r="L1004" s="579"/>
      <c r="M1004" s="579"/>
      <c r="N1004" s="632"/>
      <c r="O1004" s="582" t="str">
        <f>IFERROR(VLOOKUP(D1004,'Species List'!$D$10:$E$46,2,FALSE)*J1004,"")</f>
        <v/>
      </c>
      <c r="P1004" s="583" t="str">
        <f>IFERROR(VLOOKUP(D1004,'Species List'!$D$51:$E$89,2,FALSE)*J1004,"")</f>
        <v/>
      </c>
      <c r="Q1004" s="583" t="str">
        <f>IFERROR(VLOOKUP(D1004,'Species List'!$D$95:$E$102,2,FALSE)*J1004,"")</f>
        <v/>
      </c>
      <c r="R1004" s="583" t="str">
        <f>IFERROR(VLOOKUP(D1004,'Species List'!$I$10:$J$11,2,FALSE)*J1004,"")</f>
        <v/>
      </c>
      <c r="S1004" s="584" t="str">
        <f>IFERROR(VLOOKUP(D1004,'Species List'!$I$16:$J$61,2,FALSE)*J1004,"")</f>
        <v/>
      </c>
      <c r="T1004" s="584" t="str">
        <f>IFERROR(VLOOKUP(D1004,'Species List'!$I$66:$J$66,2,FALSE)*J1004,"")</f>
        <v/>
      </c>
      <c r="U1004" s="584" t="str">
        <f>IFERROR(VLOOKUP(D1004,'Species List'!$I$71:$J$82,2,FALSE)*J1004,"")</f>
        <v/>
      </c>
      <c r="V1004" s="585">
        <f t="shared" si="47"/>
        <v>0</v>
      </c>
      <c r="W1004" s="534"/>
      <c r="X1004" s="534"/>
      <c r="Y1004" s="534"/>
      <c r="Z1004" s="534"/>
      <c r="AA1004" s="534"/>
      <c r="AB1004" s="534"/>
      <c r="AC1004" s="659" t="str">
        <f>IFERROR(INDEX('3 - Land Summary'!$B$21:$B$120,(MATCH(AD1004,'3 - Land Summary'!$C$21:$C$120,0))),"")</f>
        <v/>
      </c>
      <c r="AD1004" s="629"/>
      <c r="AE1004" s="586"/>
      <c r="AF1004" s="587"/>
      <c r="AG1004" s="586"/>
    </row>
    <row r="1005" spans="2:33" ht="30" customHeight="1" x14ac:dyDescent="0.2">
      <c r="B1005" s="668" t="str">
        <f>IFERROR(INDEX('3 - Land Summary'!$B$21:$B$120,(MATCH('4 - Species Breakdown'!$V1005,'3 - Land Summary'!$C$21:$C$120,0))),"")</f>
        <v/>
      </c>
      <c r="C1005" s="632"/>
      <c r="D1005" s="579"/>
      <c r="E1005" s="676" t="str">
        <f>IF(OR(COUNTIF('Look Up Data'!$D$149:$D$203,D1005),COUNTIF('Look Up Data'!$D$149:$D$203,AE1005)),"YES","NO")</f>
        <v>NO</v>
      </c>
      <c r="F1005" s="580"/>
      <c r="G1005" s="581"/>
      <c r="H1005" s="669" t="str">
        <f>IFERROR(INDEX('3 - Land Summary'!$G$21:$G$120,(MATCH(C1005,'3 - Land Summary'!$C$21:$C$120,0))),"")</f>
        <v/>
      </c>
      <c r="I1005" s="669" t="str">
        <f>IFERROR(INDEX('3 - Land Summary'!$I$21:$I$120,(MATCH(C1005,'3 - Land Summary'!$C$21:$C$120,0))),"")</f>
        <v/>
      </c>
      <c r="J1005" s="669" t="str">
        <f t="shared" si="46"/>
        <v/>
      </c>
      <c r="K1005" s="670" t="str">
        <f t="shared" si="48"/>
        <v/>
      </c>
      <c r="L1005" s="579"/>
      <c r="M1005" s="579"/>
      <c r="N1005" s="632"/>
      <c r="O1005" s="582" t="str">
        <f>IFERROR(VLOOKUP(D1005,'Species List'!$D$10:$E$46,2,FALSE)*J1005,"")</f>
        <v/>
      </c>
      <c r="P1005" s="583" t="str">
        <f>IFERROR(VLOOKUP(D1005,'Species List'!$D$51:$E$89,2,FALSE)*J1005,"")</f>
        <v/>
      </c>
      <c r="Q1005" s="583" t="str">
        <f>IFERROR(VLOOKUP(D1005,'Species List'!$D$95:$E$102,2,FALSE)*J1005,"")</f>
        <v/>
      </c>
      <c r="R1005" s="583" t="str">
        <f>IFERROR(VLOOKUP(D1005,'Species List'!$I$10:$J$11,2,FALSE)*J1005,"")</f>
        <v/>
      </c>
      <c r="S1005" s="584" t="str">
        <f>IFERROR(VLOOKUP(D1005,'Species List'!$I$16:$J$61,2,FALSE)*J1005,"")</f>
        <v/>
      </c>
      <c r="T1005" s="584" t="str">
        <f>IFERROR(VLOOKUP(D1005,'Species List'!$I$66:$J$66,2,FALSE)*J1005,"")</f>
        <v/>
      </c>
      <c r="U1005" s="584" t="str">
        <f>IFERROR(VLOOKUP(D1005,'Species List'!$I$71:$J$82,2,FALSE)*J1005,"")</f>
        <v/>
      </c>
      <c r="V1005" s="585">
        <f t="shared" si="47"/>
        <v>0</v>
      </c>
      <c r="W1005" s="534"/>
      <c r="X1005" s="534"/>
      <c r="Y1005" s="534"/>
      <c r="Z1005" s="534"/>
      <c r="AA1005" s="534"/>
      <c r="AB1005" s="534"/>
      <c r="AC1005" s="659" t="str">
        <f>IFERROR(INDEX('3 - Land Summary'!$B$21:$B$120,(MATCH(AD1005,'3 - Land Summary'!$C$21:$C$120,0))),"")</f>
        <v/>
      </c>
      <c r="AD1005" s="629"/>
      <c r="AE1005" s="586"/>
      <c r="AF1005" s="587"/>
      <c r="AG1005" s="586"/>
    </row>
    <row r="1006" spans="2:33" ht="30" customHeight="1" x14ac:dyDescent="0.2">
      <c r="B1006" s="668" t="str">
        <f>IFERROR(INDEX('3 - Land Summary'!$B$21:$B$120,(MATCH('4 - Species Breakdown'!$V1006,'3 - Land Summary'!$C$21:$C$120,0))),"")</f>
        <v/>
      </c>
      <c r="C1006" s="632"/>
      <c r="D1006" s="579"/>
      <c r="E1006" s="676" t="str">
        <f>IF(OR(COUNTIF('Look Up Data'!$D$149:$D$203,D1006),COUNTIF('Look Up Data'!$D$149:$D$203,AE1006)),"YES","NO")</f>
        <v>NO</v>
      </c>
      <c r="F1006" s="580"/>
      <c r="G1006" s="581"/>
      <c r="H1006" s="669" t="str">
        <f>IFERROR(INDEX('3 - Land Summary'!$G$21:$G$120,(MATCH(C1006,'3 - Land Summary'!$C$21:$C$120,0))),"")</f>
        <v/>
      </c>
      <c r="I1006" s="669" t="str">
        <f>IFERROR(INDEX('3 - Land Summary'!$I$21:$I$120,(MATCH(C1006,'3 - Land Summary'!$C$21:$C$120,0))),"")</f>
        <v/>
      </c>
      <c r="J1006" s="669" t="str">
        <f t="shared" si="46"/>
        <v/>
      </c>
      <c r="K1006" s="670" t="str">
        <f t="shared" si="48"/>
        <v/>
      </c>
      <c r="L1006" s="579"/>
      <c r="M1006" s="579"/>
      <c r="N1006" s="632"/>
      <c r="O1006" s="582" t="str">
        <f>IFERROR(VLOOKUP(D1006,'Species List'!$D$10:$E$46,2,FALSE)*J1006,"")</f>
        <v/>
      </c>
      <c r="P1006" s="583" t="str">
        <f>IFERROR(VLOOKUP(D1006,'Species List'!$D$51:$E$89,2,FALSE)*J1006,"")</f>
        <v/>
      </c>
      <c r="Q1006" s="583" t="str">
        <f>IFERROR(VLOOKUP(D1006,'Species List'!$D$95:$E$102,2,FALSE)*J1006,"")</f>
        <v/>
      </c>
      <c r="R1006" s="583" t="str">
        <f>IFERROR(VLOOKUP(D1006,'Species List'!$I$10:$J$11,2,FALSE)*J1006,"")</f>
        <v/>
      </c>
      <c r="S1006" s="584" t="str">
        <f>IFERROR(VLOOKUP(D1006,'Species List'!$I$16:$J$61,2,FALSE)*J1006,"")</f>
        <v/>
      </c>
      <c r="T1006" s="584" t="str">
        <f>IFERROR(VLOOKUP(D1006,'Species List'!$I$66:$J$66,2,FALSE)*J1006,"")</f>
        <v/>
      </c>
      <c r="U1006" s="584" t="str">
        <f>IFERROR(VLOOKUP(D1006,'Species List'!$I$71:$J$82,2,FALSE)*J1006,"")</f>
        <v/>
      </c>
      <c r="V1006" s="585">
        <f t="shared" si="47"/>
        <v>0</v>
      </c>
      <c r="W1006" s="534"/>
      <c r="X1006" s="534"/>
      <c r="Y1006" s="534"/>
      <c r="Z1006" s="534"/>
      <c r="AA1006" s="534"/>
      <c r="AB1006" s="534"/>
      <c r="AC1006" s="659" t="str">
        <f>IFERROR(INDEX('3 - Land Summary'!$B$21:$B$120,(MATCH(AD1006,'3 - Land Summary'!$C$21:$C$120,0))),"")</f>
        <v/>
      </c>
      <c r="AD1006" s="629"/>
      <c r="AE1006" s="586"/>
      <c r="AF1006" s="587"/>
      <c r="AG1006" s="586"/>
    </row>
    <row r="1007" spans="2:33" ht="30" customHeight="1" x14ac:dyDescent="0.2">
      <c r="B1007" s="668" t="str">
        <f>IFERROR(INDEX('3 - Land Summary'!$B$21:$B$120,(MATCH('4 - Species Breakdown'!$V1007,'3 - Land Summary'!$C$21:$C$120,0))),"")</f>
        <v/>
      </c>
      <c r="C1007" s="632"/>
      <c r="D1007" s="579"/>
      <c r="E1007" s="676" t="str">
        <f>IF(OR(COUNTIF('Look Up Data'!$D$149:$D$203,D1007),COUNTIF('Look Up Data'!$D$149:$D$203,AE1007)),"YES","NO")</f>
        <v>NO</v>
      </c>
      <c r="F1007" s="580"/>
      <c r="G1007" s="581"/>
      <c r="H1007" s="669" t="str">
        <f>IFERROR(INDEX('3 - Land Summary'!$G$21:$G$120,(MATCH(C1007,'3 - Land Summary'!$C$21:$C$120,0))),"")</f>
        <v/>
      </c>
      <c r="I1007" s="669" t="str">
        <f>IFERROR(INDEX('3 - Land Summary'!$I$21:$I$120,(MATCH(C1007,'3 - Land Summary'!$C$21:$C$120,0))),"")</f>
        <v/>
      </c>
      <c r="J1007" s="669" t="str">
        <f t="shared" si="46"/>
        <v/>
      </c>
      <c r="K1007" s="670" t="str">
        <f t="shared" si="48"/>
        <v/>
      </c>
      <c r="L1007" s="579"/>
      <c r="M1007" s="579"/>
      <c r="N1007" s="632"/>
      <c r="O1007" s="582" t="str">
        <f>IFERROR(VLOOKUP(D1007,'Species List'!$D$10:$E$46,2,FALSE)*J1007,"")</f>
        <v/>
      </c>
      <c r="P1007" s="583" t="str">
        <f>IFERROR(VLOOKUP(D1007,'Species List'!$D$51:$E$89,2,FALSE)*J1007,"")</f>
        <v/>
      </c>
      <c r="Q1007" s="583" t="str">
        <f>IFERROR(VLOOKUP(D1007,'Species List'!$D$95:$E$102,2,FALSE)*J1007,"")</f>
        <v/>
      </c>
      <c r="R1007" s="583" t="str">
        <f>IFERROR(VLOOKUP(D1007,'Species List'!$I$10:$J$11,2,FALSE)*J1007,"")</f>
        <v/>
      </c>
      <c r="S1007" s="584" t="str">
        <f>IFERROR(VLOOKUP(D1007,'Species List'!$I$16:$J$61,2,FALSE)*J1007,"")</f>
        <v/>
      </c>
      <c r="T1007" s="584" t="str">
        <f>IFERROR(VLOOKUP(D1007,'Species List'!$I$66:$J$66,2,FALSE)*J1007,"")</f>
        <v/>
      </c>
      <c r="U1007" s="584" t="str">
        <f>IFERROR(VLOOKUP(D1007,'Species List'!$I$71:$J$82,2,FALSE)*J1007,"")</f>
        <v/>
      </c>
      <c r="V1007" s="585">
        <f t="shared" si="47"/>
        <v>0</v>
      </c>
      <c r="W1007" s="534"/>
      <c r="X1007" s="534"/>
      <c r="Y1007" s="534"/>
      <c r="Z1007" s="534"/>
      <c r="AA1007" s="534"/>
      <c r="AB1007" s="534"/>
      <c r="AC1007" s="659" t="str">
        <f>IFERROR(INDEX('3 - Land Summary'!$B$21:$B$120,(MATCH(AD1007,'3 - Land Summary'!$C$21:$C$120,0))),"")</f>
        <v/>
      </c>
      <c r="AD1007" s="629"/>
      <c r="AE1007" s="586"/>
      <c r="AF1007" s="587"/>
      <c r="AG1007" s="586"/>
    </row>
    <row r="1008" spans="2:33" ht="30" customHeight="1" x14ac:dyDescent="0.2">
      <c r="B1008" s="668" t="str">
        <f>IFERROR(INDEX('3 - Land Summary'!$B$21:$B$120,(MATCH('4 - Species Breakdown'!$V1008,'3 - Land Summary'!$C$21:$C$120,0))),"")</f>
        <v/>
      </c>
      <c r="C1008" s="632"/>
      <c r="D1008" s="579"/>
      <c r="E1008" s="676" t="str">
        <f>IF(OR(COUNTIF('Look Up Data'!$D$149:$D$203,D1008),COUNTIF('Look Up Data'!$D$149:$D$203,AE1008)),"YES","NO")</f>
        <v>NO</v>
      </c>
      <c r="F1008" s="580"/>
      <c r="G1008" s="581"/>
      <c r="H1008" s="669" t="str">
        <f>IFERROR(INDEX('3 - Land Summary'!$G$21:$G$120,(MATCH(C1008,'3 - Land Summary'!$C$21:$C$120,0))),"")</f>
        <v/>
      </c>
      <c r="I1008" s="669" t="str">
        <f>IFERROR(INDEX('3 - Land Summary'!$I$21:$I$120,(MATCH(C1008,'3 - Land Summary'!$C$21:$C$120,0))),"")</f>
        <v/>
      </c>
      <c r="J1008" s="669" t="str">
        <f t="shared" si="46"/>
        <v/>
      </c>
      <c r="K1008" s="670" t="str">
        <f t="shared" si="48"/>
        <v/>
      </c>
      <c r="L1008" s="579"/>
      <c r="M1008" s="579"/>
      <c r="N1008" s="632"/>
      <c r="O1008" s="582" t="str">
        <f>IFERROR(VLOOKUP(D1008,'Species List'!$D$10:$E$46,2,FALSE)*J1008,"")</f>
        <v/>
      </c>
      <c r="P1008" s="583" t="str">
        <f>IFERROR(VLOOKUP(D1008,'Species List'!$D$51:$E$89,2,FALSE)*J1008,"")</f>
        <v/>
      </c>
      <c r="Q1008" s="583" t="str">
        <f>IFERROR(VLOOKUP(D1008,'Species List'!$D$95:$E$102,2,FALSE)*J1008,"")</f>
        <v/>
      </c>
      <c r="R1008" s="583" t="str">
        <f>IFERROR(VLOOKUP(D1008,'Species List'!$I$10:$J$11,2,FALSE)*J1008,"")</f>
        <v/>
      </c>
      <c r="S1008" s="584" t="str">
        <f>IFERROR(VLOOKUP(D1008,'Species List'!$I$16:$J$61,2,FALSE)*J1008,"")</f>
        <v/>
      </c>
      <c r="T1008" s="584" t="str">
        <f>IFERROR(VLOOKUP(D1008,'Species List'!$I$66:$J$66,2,FALSE)*J1008,"")</f>
        <v/>
      </c>
      <c r="U1008" s="584" t="str">
        <f>IFERROR(VLOOKUP(D1008,'Species List'!$I$71:$J$82,2,FALSE)*J1008,"")</f>
        <v/>
      </c>
      <c r="V1008" s="585">
        <f t="shared" si="47"/>
        <v>0</v>
      </c>
      <c r="W1008" s="534"/>
      <c r="X1008" s="534"/>
      <c r="Y1008" s="534"/>
      <c r="Z1008" s="534"/>
      <c r="AA1008" s="534"/>
      <c r="AB1008" s="534"/>
      <c r="AC1008" s="659" t="str">
        <f>IFERROR(INDEX('3 - Land Summary'!$B$21:$B$120,(MATCH(AD1008,'3 - Land Summary'!$C$21:$C$120,0))),"")</f>
        <v/>
      </c>
      <c r="AD1008" s="629"/>
      <c r="AE1008" s="586"/>
      <c r="AF1008" s="587"/>
      <c r="AG1008" s="586"/>
    </row>
    <row r="1009" spans="2:33" ht="30" customHeight="1" x14ac:dyDescent="0.2">
      <c r="B1009" s="668" t="str">
        <f>IFERROR(INDEX('3 - Land Summary'!$B$21:$B$120,(MATCH('4 - Species Breakdown'!$V1009,'3 - Land Summary'!$C$21:$C$120,0))),"")</f>
        <v/>
      </c>
      <c r="C1009" s="632"/>
      <c r="D1009" s="579"/>
      <c r="E1009" s="676" t="str">
        <f>IF(OR(COUNTIF('Look Up Data'!$D$149:$D$203,D1009),COUNTIF('Look Up Data'!$D$149:$D$203,AE1009)),"YES","NO")</f>
        <v>NO</v>
      </c>
      <c r="F1009" s="580"/>
      <c r="G1009" s="581"/>
      <c r="H1009" s="669" t="str">
        <f>IFERROR(INDEX('3 - Land Summary'!$G$21:$G$120,(MATCH(C1009,'3 - Land Summary'!$C$21:$C$120,0))),"")</f>
        <v/>
      </c>
      <c r="I1009" s="669" t="str">
        <f>IFERROR(INDEX('3 - Land Summary'!$I$21:$I$120,(MATCH(C1009,'3 - Land Summary'!$C$21:$C$120,0))),"")</f>
        <v/>
      </c>
      <c r="J1009" s="669" t="str">
        <f t="shared" si="46"/>
        <v/>
      </c>
      <c r="K1009" s="670" t="str">
        <f t="shared" si="48"/>
        <v/>
      </c>
      <c r="L1009" s="579"/>
      <c r="M1009" s="579"/>
      <c r="N1009" s="632"/>
      <c r="O1009" s="582" t="str">
        <f>IFERROR(VLOOKUP(D1009,'Species List'!$D$10:$E$46,2,FALSE)*J1009,"")</f>
        <v/>
      </c>
      <c r="P1009" s="583" t="str">
        <f>IFERROR(VLOOKUP(D1009,'Species List'!$D$51:$E$89,2,FALSE)*J1009,"")</f>
        <v/>
      </c>
      <c r="Q1009" s="583" t="str">
        <f>IFERROR(VLOOKUP(D1009,'Species List'!$D$95:$E$102,2,FALSE)*J1009,"")</f>
        <v/>
      </c>
      <c r="R1009" s="583" t="str">
        <f>IFERROR(VLOOKUP(D1009,'Species List'!$I$10:$J$11,2,FALSE)*J1009,"")</f>
        <v/>
      </c>
      <c r="S1009" s="584" t="str">
        <f>IFERROR(VLOOKUP(D1009,'Species List'!$I$16:$J$61,2,FALSE)*J1009,"")</f>
        <v/>
      </c>
      <c r="T1009" s="584" t="str">
        <f>IFERROR(VLOOKUP(D1009,'Species List'!$I$66:$J$66,2,FALSE)*J1009,"")</f>
        <v/>
      </c>
      <c r="U1009" s="584" t="str">
        <f>IFERROR(VLOOKUP(D1009,'Species List'!$I$71:$J$82,2,FALSE)*J1009,"")</f>
        <v/>
      </c>
      <c r="V1009" s="585">
        <f t="shared" si="47"/>
        <v>0</v>
      </c>
      <c r="W1009" s="534"/>
      <c r="X1009" s="534"/>
      <c r="Y1009" s="534"/>
      <c r="Z1009" s="534"/>
      <c r="AA1009" s="534"/>
      <c r="AB1009" s="534"/>
      <c r="AC1009" s="659" t="str">
        <f>IFERROR(INDEX('3 - Land Summary'!$B$21:$B$120,(MATCH(AD1009,'3 - Land Summary'!$C$21:$C$120,0))),"")</f>
        <v/>
      </c>
      <c r="AD1009" s="629"/>
      <c r="AE1009" s="586"/>
      <c r="AF1009" s="587"/>
      <c r="AG1009" s="586"/>
    </row>
    <row r="1010" spans="2:33" ht="30" customHeight="1" x14ac:dyDescent="0.2">
      <c r="B1010" s="668" t="str">
        <f>IFERROR(INDEX('3 - Land Summary'!$B$21:$B$120,(MATCH('4 - Species Breakdown'!$V1010,'3 - Land Summary'!$C$21:$C$120,0))),"")</f>
        <v/>
      </c>
      <c r="C1010" s="632"/>
      <c r="D1010" s="579"/>
      <c r="E1010" s="676" t="str">
        <f>IF(OR(COUNTIF('Look Up Data'!$D$149:$D$203,D1010),COUNTIF('Look Up Data'!$D$149:$D$203,AE1010)),"YES","NO")</f>
        <v>NO</v>
      </c>
      <c r="F1010" s="580"/>
      <c r="G1010" s="581"/>
      <c r="H1010" s="669" t="str">
        <f>IFERROR(INDEX('3 - Land Summary'!$G$21:$G$120,(MATCH(C1010,'3 - Land Summary'!$C$21:$C$120,0))),"")</f>
        <v/>
      </c>
      <c r="I1010" s="669" t="str">
        <f>IFERROR(INDEX('3 - Land Summary'!$I$21:$I$120,(MATCH(C1010,'3 - Land Summary'!$C$21:$C$120,0))),"")</f>
        <v/>
      </c>
      <c r="J1010" s="669" t="str">
        <f t="shared" si="46"/>
        <v/>
      </c>
      <c r="K1010" s="670" t="str">
        <f t="shared" si="48"/>
        <v/>
      </c>
      <c r="L1010" s="579"/>
      <c r="M1010" s="579"/>
      <c r="N1010" s="632"/>
      <c r="O1010" s="582" t="str">
        <f>IFERROR(VLOOKUP(D1010,'Species List'!$D$10:$E$46,2,FALSE)*J1010,"")</f>
        <v/>
      </c>
      <c r="P1010" s="583" t="str">
        <f>IFERROR(VLOOKUP(D1010,'Species List'!$D$51:$E$89,2,FALSE)*J1010,"")</f>
        <v/>
      </c>
      <c r="Q1010" s="583" t="str">
        <f>IFERROR(VLOOKUP(D1010,'Species List'!$D$95:$E$102,2,FALSE)*J1010,"")</f>
        <v/>
      </c>
      <c r="R1010" s="583" t="str">
        <f>IFERROR(VLOOKUP(D1010,'Species List'!$I$10:$J$11,2,FALSE)*J1010,"")</f>
        <v/>
      </c>
      <c r="S1010" s="584" t="str">
        <f>IFERROR(VLOOKUP(D1010,'Species List'!$I$16:$J$61,2,FALSE)*J1010,"")</f>
        <v/>
      </c>
      <c r="T1010" s="584" t="str">
        <f>IFERROR(VLOOKUP(D1010,'Species List'!$I$66:$J$66,2,FALSE)*J1010,"")</f>
        <v/>
      </c>
      <c r="U1010" s="584" t="str">
        <f>IFERROR(VLOOKUP(D1010,'Species List'!$I$71:$J$82,2,FALSE)*J1010,"")</f>
        <v/>
      </c>
      <c r="V1010" s="585">
        <f t="shared" si="47"/>
        <v>0</v>
      </c>
      <c r="W1010" s="534"/>
      <c r="X1010" s="534"/>
      <c r="Y1010" s="534"/>
      <c r="Z1010" s="534"/>
      <c r="AA1010" s="534"/>
      <c r="AB1010" s="534"/>
      <c r="AC1010" s="659" t="str">
        <f>IFERROR(INDEX('3 - Land Summary'!$B$21:$B$120,(MATCH(AD1010,'3 - Land Summary'!$C$21:$C$120,0))),"")</f>
        <v/>
      </c>
      <c r="AD1010" s="629"/>
      <c r="AE1010" s="586"/>
      <c r="AF1010" s="587"/>
      <c r="AG1010" s="586"/>
    </row>
    <row r="1011" spans="2:33" ht="30" customHeight="1" x14ac:dyDescent="0.2">
      <c r="B1011" s="668" t="str">
        <f>IFERROR(INDEX('3 - Land Summary'!$B$21:$B$120,(MATCH('4 - Species Breakdown'!$V1011,'3 - Land Summary'!$C$21:$C$120,0))),"")</f>
        <v/>
      </c>
      <c r="C1011" s="632"/>
      <c r="D1011" s="579"/>
      <c r="E1011" s="676" t="str">
        <f>IF(OR(COUNTIF('Look Up Data'!$D$149:$D$203,D1011),COUNTIF('Look Up Data'!$D$149:$D$203,AE1011)),"YES","NO")</f>
        <v>NO</v>
      </c>
      <c r="F1011" s="580"/>
      <c r="G1011" s="581"/>
      <c r="H1011" s="669" t="str">
        <f>IFERROR(INDEX('3 - Land Summary'!$G$21:$G$120,(MATCH(C1011,'3 - Land Summary'!$C$21:$C$120,0))),"")</f>
        <v/>
      </c>
      <c r="I1011" s="669" t="str">
        <f>IFERROR(INDEX('3 - Land Summary'!$I$21:$I$120,(MATCH(C1011,'3 - Land Summary'!$C$21:$C$120,0))),"")</f>
        <v/>
      </c>
      <c r="J1011" s="669" t="str">
        <f t="shared" si="46"/>
        <v/>
      </c>
      <c r="K1011" s="670" t="str">
        <f t="shared" si="48"/>
        <v/>
      </c>
      <c r="L1011" s="579"/>
      <c r="M1011" s="579"/>
      <c r="N1011" s="632"/>
      <c r="O1011" s="582" t="str">
        <f>IFERROR(VLOOKUP(D1011,'Species List'!$D$10:$E$46,2,FALSE)*J1011,"")</f>
        <v/>
      </c>
      <c r="P1011" s="583" t="str">
        <f>IFERROR(VLOOKUP(D1011,'Species List'!$D$51:$E$89,2,FALSE)*J1011,"")</f>
        <v/>
      </c>
      <c r="Q1011" s="583" t="str">
        <f>IFERROR(VLOOKUP(D1011,'Species List'!$D$95:$E$102,2,FALSE)*J1011,"")</f>
        <v/>
      </c>
      <c r="R1011" s="583" t="str">
        <f>IFERROR(VLOOKUP(D1011,'Species List'!$I$10:$J$11,2,FALSE)*J1011,"")</f>
        <v/>
      </c>
      <c r="S1011" s="584" t="str">
        <f>IFERROR(VLOOKUP(D1011,'Species List'!$I$16:$J$61,2,FALSE)*J1011,"")</f>
        <v/>
      </c>
      <c r="T1011" s="584" t="str">
        <f>IFERROR(VLOOKUP(D1011,'Species List'!$I$66:$J$66,2,FALSE)*J1011,"")</f>
        <v/>
      </c>
      <c r="U1011" s="584" t="str">
        <f>IFERROR(VLOOKUP(D1011,'Species List'!$I$71:$J$82,2,FALSE)*J1011,"")</f>
        <v/>
      </c>
      <c r="V1011" s="585">
        <f t="shared" si="47"/>
        <v>0</v>
      </c>
      <c r="W1011" s="534"/>
      <c r="X1011" s="534"/>
      <c r="Y1011" s="534"/>
      <c r="Z1011" s="534"/>
      <c r="AA1011" s="534"/>
      <c r="AB1011" s="534"/>
      <c r="AC1011" s="659" t="str">
        <f>IFERROR(INDEX('3 - Land Summary'!$B$21:$B$120,(MATCH(AD1011,'3 - Land Summary'!$C$21:$C$120,0))),"")</f>
        <v/>
      </c>
      <c r="AD1011" s="629"/>
      <c r="AE1011" s="586"/>
      <c r="AF1011" s="587"/>
      <c r="AG1011" s="586"/>
    </row>
    <row r="1012" spans="2:33" ht="30" customHeight="1" x14ac:dyDescent="0.2">
      <c r="B1012" s="668" t="str">
        <f>IFERROR(INDEX('3 - Land Summary'!$B$21:$B$120,(MATCH('4 - Species Breakdown'!$V1012,'3 - Land Summary'!$C$21:$C$120,0))),"")</f>
        <v/>
      </c>
      <c r="C1012" s="632"/>
      <c r="D1012" s="579"/>
      <c r="E1012" s="676" t="str">
        <f>IF(OR(COUNTIF('Look Up Data'!$D$149:$D$203,D1012),COUNTIF('Look Up Data'!$D$149:$D$203,AE1012)),"YES","NO")</f>
        <v>NO</v>
      </c>
      <c r="F1012" s="580"/>
      <c r="G1012" s="581"/>
      <c r="H1012" s="669" t="str">
        <f>IFERROR(INDEX('3 - Land Summary'!$G$21:$G$120,(MATCH(C1012,'3 - Land Summary'!$C$21:$C$120,0))),"")</f>
        <v/>
      </c>
      <c r="I1012" s="669" t="str">
        <f>IFERROR(INDEX('3 - Land Summary'!$I$21:$I$120,(MATCH(C1012,'3 - Land Summary'!$C$21:$C$120,0))),"")</f>
        <v/>
      </c>
      <c r="J1012" s="669" t="str">
        <f t="shared" si="46"/>
        <v/>
      </c>
      <c r="K1012" s="670" t="str">
        <f t="shared" si="48"/>
        <v/>
      </c>
      <c r="L1012" s="579"/>
      <c r="M1012" s="579"/>
      <c r="N1012" s="632"/>
      <c r="O1012" s="582" t="str">
        <f>IFERROR(VLOOKUP(D1012,'Species List'!$D$10:$E$46,2,FALSE)*J1012,"")</f>
        <v/>
      </c>
      <c r="P1012" s="583" t="str">
        <f>IFERROR(VLOOKUP(D1012,'Species List'!$D$51:$E$89,2,FALSE)*J1012,"")</f>
        <v/>
      </c>
      <c r="Q1012" s="583" t="str">
        <f>IFERROR(VLOOKUP(D1012,'Species List'!$D$95:$E$102,2,FALSE)*J1012,"")</f>
        <v/>
      </c>
      <c r="R1012" s="583" t="str">
        <f>IFERROR(VLOOKUP(D1012,'Species List'!$I$10:$J$11,2,FALSE)*J1012,"")</f>
        <v/>
      </c>
      <c r="S1012" s="584" t="str">
        <f>IFERROR(VLOOKUP(D1012,'Species List'!$I$16:$J$61,2,FALSE)*J1012,"")</f>
        <v/>
      </c>
      <c r="T1012" s="584" t="str">
        <f>IFERROR(VLOOKUP(D1012,'Species List'!$I$66:$J$66,2,FALSE)*J1012,"")</f>
        <v/>
      </c>
      <c r="U1012" s="584" t="str">
        <f>IFERROR(VLOOKUP(D1012,'Species List'!$I$71:$J$82,2,FALSE)*J1012,"")</f>
        <v/>
      </c>
      <c r="V1012" s="585">
        <f t="shared" si="47"/>
        <v>0</v>
      </c>
      <c r="W1012" s="534"/>
      <c r="X1012" s="534"/>
      <c r="Y1012" s="534"/>
      <c r="Z1012" s="534"/>
      <c r="AA1012" s="534"/>
      <c r="AB1012" s="534"/>
      <c r="AC1012" s="659" t="str">
        <f>IFERROR(INDEX('3 - Land Summary'!$B$21:$B$120,(MATCH(AD1012,'3 - Land Summary'!$C$21:$C$120,0))),"")</f>
        <v/>
      </c>
      <c r="AD1012" s="629"/>
      <c r="AE1012" s="586"/>
      <c r="AF1012" s="587"/>
      <c r="AG1012" s="586"/>
    </row>
    <row r="1013" spans="2:33" ht="30" customHeight="1" x14ac:dyDescent="0.2">
      <c r="B1013" s="668" t="str">
        <f>IFERROR(INDEX('3 - Land Summary'!$B$21:$B$120,(MATCH('4 - Species Breakdown'!$V1013,'3 - Land Summary'!$C$21:$C$120,0))),"")</f>
        <v/>
      </c>
      <c r="C1013" s="632"/>
      <c r="D1013" s="579"/>
      <c r="E1013" s="676" t="str">
        <f>IF(OR(COUNTIF('Look Up Data'!$D$149:$D$203,D1013),COUNTIF('Look Up Data'!$D$149:$D$203,AE1013)),"YES","NO")</f>
        <v>NO</v>
      </c>
      <c r="F1013" s="580"/>
      <c r="G1013" s="581"/>
      <c r="H1013" s="669" t="str">
        <f>IFERROR(INDEX('3 - Land Summary'!$G$21:$G$120,(MATCH(C1013,'3 - Land Summary'!$C$21:$C$120,0))),"")</f>
        <v/>
      </c>
      <c r="I1013" s="669" t="str">
        <f>IFERROR(INDEX('3 - Land Summary'!$I$21:$I$120,(MATCH(C1013,'3 - Land Summary'!$C$21:$C$120,0))),"")</f>
        <v/>
      </c>
      <c r="J1013" s="669" t="str">
        <f t="shared" si="46"/>
        <v/>
      </c>
      <c r="K1013" s="670" t="str">
        <f t="shared" si="48"/>
        <v/>
      </c>
      <c r="L1013" s="579"/>
      <c r="M1013" s="579"/>
      <c r="N1013" s="632"/>
      <c r="O1013" s="582" t="str">
        <f>IFERROR(VLOOKUP(D1013,'Species List'!$D$10:$E$46,2,FALSE)*J1013,"")</f>
        <v/>
      </c>
      <c r="P1013" s="583" t="str">
        <f>IFERROR(VLOOKUP(D1013,'Species List'!$D$51:$E$89,2,FALSE)*J1013,"")</f>
        <v/>
      </c>
      <c r="Q1013" s="583" t="str">
        <f>IFERROR(VLOOKUP(D1013,'Species List'!$D$95:$E$102,2,FALSE)*J1013,"")</f>
        <v/>
      </c>
      <c r="R1013" s="583" t="str">
        <f>IFERROR(VLOOKUP(D1013,'Species List'!$I$10:$J$11,2,FALSE)*J1013,"")</f>
        <v/>
      </c>
      <c r="S1013" s="584" t="str">
        <f>IFERROR(VLOOKUP(D1013,'Species List'!$I$16:$J$61,2,FALSE)*J1013,"")</f>
        <v/>
      </c>
      <c r="T1013" s="584" t="str">
        <f>IFERROR(VLOOKUP(D1013,'Species List'!$I$66:$J$66,2,FALSE)*J1013,"")</f>
        <v/>
      </c>
      <c r="U1013" s="584" t="str">
        <f>IFERROR(VLOOKUP(D1013,'Species List'!$I$71:$J$82,2,FALSE)*J1013,"")</f>
        <v/>
      </c>
      <c r="V1013" s="585">
        <f t="shared" si="47"/>
        <v>0</v>
      </c>
      <c r="W1013" s="534"/>
      <c r="X1013" s="534"/>
      <c r="Y1013" s="534"/>
      <c r="Z1013" s="534"/>
      <c r="AA1013" s="534"/>
      <c r="AB1013" s="534"/>
      <c r="AC1013" s="659" t="str">
        <f>IFERROR(INDEX('3 - Land Summary'!$B$21:$B$120,(MATCH(AD1013,'3 - Land Summary'!$C$21:$C$120,0))),"")</f>
        <v/>
      </c>
      <c r="AD1013" s="629"/>
      <c r="AE1013" s="586"/>
      <c r="AF1013" s="587"/>
      <c r="AG1013" s="586"/>
    </row>
    <row r="1014" spans="2:33" ht="30" customHeight="1" x14ac:dyDescent="0.2">
      <c r="B1014" s="668" t="str">
        <f>IFERROR(INDEX('3 - Land Summary'!$B$21:$B$120,(MATCH('4 - Species Breakdown'!$V1014,'3 - Land Summary'!$C$21:$C$120,0))),"")</f>
        <v/>
      </c>
      <c r="C1014" s="632"/>
      <c r="D1014" s="579"/>
      <c r="E1014" s="676" t="str">
        <f>IF(OR(COUNTIF('Look Up Data'!$D$149:$D$203,D1014),COUNTIF('Look Up Data'!$D$149:$D$203,AE1014)),"YES","NO")</f>
        <v>NO</v>
      </c>
      <c r="F1014" s="580"/>
      <c r="G1014" s="581"/>
      <c r="H1014" s="669" t="str">
        <f>IFERROR(INDEX('3 - Land Summary'!$G$21:$G$120,(MATCH(C1014,'3 - Land Summary'!$C$21:$C$120,0))),"")</f>
        <v/>
      </c>
      <c r="I1014" s="669" t="str">
        <f>IFERROR(INDEX('3 - Land Summary'!$I$21:$I$120,(MATCH(C1014,'3 - Land Summary'!$C$21:$C$120,0))),"")</f>
        <v/>
      </c>
      <c r="J1014" s="669" t="str">
        <f t="shared" si="46"/>
        <v/>
      </c>
      <c r="K1014" s="670" t="str">
        <f t="shared" si="48"/>
        <v/>
      </c>
      <c r="L1014" s="579"/>
      <c r="M1014" s="579"/>
      <c r="N1014" s="632"/>
      <c r="O1014" s="582" t="str">
        <f>IFERROR(VLOOKUP(D1014,'Species List'!$D$10:$E$46,2,FALSE)*J1014,"")</f>
        <v/>
      </c>
      <c r="P1014" s="583" t="str">
        <f>IFERROR(VLOOKUP(D1014,'Species List'!$D$51:$E$89,2,FALSE)*J1014,"")</f>
        <v/>
      </c>
      <c r="Q1014" s="583" t="str">
        <f>IFERROR(VLOOKUP(D1014,'Species List'!$D$95:$E$102,2,FALSE)*J1014,"")</f>
        <v/>
      </c>
      <c r="R1014" s="583" t="str">
        <f>IFERROR(VLOOKUP(D1014,'Species List'!$I$10:$J$11,2,FALSE)*J1014,"")</f>
        <v/>
      </c>
      <c r="S1014" s="584" t="str">
        <f>IFERROR(VLOOKUP(D1014,'Species List'!$I$16:$J$61,2,FALSE)*J1014,"")</f>
        <v/>
      </c>
      <c r="T1014" s="584" t="str">
        <f>IFERROR(VLOOKUP(D1014,'Species List'!$I$66:$J$66,2,FALSE)*J1014,"")</f>
        <v/>
      </c>
      <c r="U1014" s="584" t="str">
        <f>IFERROR(VLOOKUP(D1014,'Species List'!$I$71:$J$82,2,FALSE)*J1014,"")</f>
        <v/>
      </c>
      <c r="V1014" s="585">
        <f t="shared" si="47"/>
        <v>0</v>
      </c>
      <c r="W1014" s="534"/>
      <c r="X1014" s="534"/>
      <c r="Y1014" s="534"/>
      <c r="Z1014" s="534"/>
      <c r="AA1014" s="534"/>
      <c r="AB1014" s="534"/>
      <c r="AC1014" s="659" t="str">
        <f>IFERROR(INDEX('3 - Land Summary'!$B$21:$B$120,(MATCH(AD1014,'3 - Land Summary'!$C$21:$C$120,0))),"")</f>
        <v/>
      </c>
      <c r="AD1014" s="629"/>
      <c r="AE1014" s="586"/>
      <c r="AF1014" s="587"/>
      <c r="AG1014" s="586"/>
    </row>
    <row r="1015" spans="2:33" ht="30" customHeight="1" x14ac:dyDescent="0.2">
      <c r="B1015" s="668" t="str">
        <f>IFERROR(INDEX('3 - Land Summary'!$B$21:$B$120,(MATCH('4 - Species Breakdown'!$V1015,'3 - Land Summary'!$C$21:$C$120,0))),"")</f>
        <v/>
      </c>
      <c r="C1015" s="632"/>
      <c r="D1015" s="579"/>
      <c r="E1015" s="676" t="str">
        <f>IF(OR(COUNTIF('Look Up Data'!$D$149:$D$203,D1015),COUNTIF('Look Up Data'!$D$149:$D$203,AE1015)),"YES","NO")</f>
        <v>NO</v>
      </c>
      <c r="F1015" s="580"/>
      <c r="G1015" s="581"/>
      <c r="H1015" s="669" t="str">
        <f>IFERROR(INDEX('3 - Land Summary'!$G$21:$G$120,(MATCH(C1015,'3 - Land Summary'!$C$21:$C$120,0))),"")</f>
        <v/>
      </c>
      <c r="I1015" s="669" t="str">
        <f>IFERROR(INDEX('3 - Land Summary'!$I$21:$I$120,(MATCH(C1015,'3 - Land Summary'!$C$21:$C$120,0))),"")</f>
        <v/>
      </c>
      <c r="J1015" s="669" t="str">
        <f t="shared" si="46"/>
        <v/>
      </c>
      <c r="K1015" s="670" t="str">
        <f t="shared" si="48"/>
        <v/>
      </c>
      <c r="L1015" s="579"/>
      <c r="M1015" s="579"/>
      <c r="N1015" s="632"/>
      <c r="O1015" s="582" t="str">
        <f>IFERROR(VLOOKUP(D1015,'Species List'!$D$10:$E$46,2,FALSE)*J1015,"")</f>
        <v/>
      </c>
      <c r="P1015" s="583" t="str">
        <f>IFERROR(VLOOKUP(D1015,'Species List'!$D$51:$E$89,2,FALSE)*J1015,"")</f>
        <v/>
      </c>
      <c r="Q1015" s="583" t="str">
        <f>IFERROR(VLOOKUP(D1015,'Species List'!$D$95:$E$102,2,FALSE)*J1015,"")</f>
        <v/>
      </c>
      <c r="R1015" s="583" t="str">
        <f>IFERROR(VLOOKUP(D1015,'Species List'!$I$10:$J$11,2,FALSE)*J1015,"")</f>
        <v/>
      </c>
      <c r="S1015" s="584" t="str">
        <f>IFERROR(VLOOKUP(D1015,'Species List'!$I$16:$J$61,2,FALSE)*J1015,"")</f>
        <v/>
      </c>
      <c r="T1015" s="584" t="str">
        <f>IFERROR(VLOOKUP(D1015,'Species List'!$I$66:$J$66,2,FALSE)*J1015,"")</f>
        <v/>
      </c>
      <c r="U1015" s="584" t="str">
        <f>IFERROR(VLOOKUP(D1015,'Species List'!$I$71:$J$82,2,FALSE)*J1015,"")</f>
        <v/>
      </c>
      <c r="V1015" s="585">
        <f t="shared" si="47"/>
        <v>0</v>
      </c>
      <c r="W1015" s="534"/>
      <c r="X1015" s="534"/>
      <c r="Y1015" s="534"/>
      <c r="Z1015" s="534"/>
      <c r="AA1015" s="534"/>
      <c r="AB1015" s="534"/>
      <c r="AC1015" s="659" t="str">
        <f>IFERROR(INDEX('3 - Land Summary'!$B$21:$B$120,(MATCH(AD1015,'3 - Land Summary'!$C$21:$C$120,0))),"")</f>
        <v/>
      </c>
      <c r="AD1015" s="629"/>
      <c r="AE1015" s="586"/>
      <c r="AF1015" s="587"/>
      <c r="AG1015" s="586"/>
    </row>
    <row r="1016" spans="2:33" ht="30" customHeight="1" x14ac:dyDescent="0.2">
      <c r="B1016" s="668" t="str">
        <f>IFERROR(INDEX('3 - Land Summary'!$B$21:$B$120,(MATCH('4 - Species Breakdown'!$V1016,'3 - Land Summary'!$C$21:$C$120,0))),"")</f>
        <v/>
      </c>
      <c r="C1016" s="632"/>
      <c r="D1016" s="579"/>
      <c r="E1016" s="676" t="str">
        <f>IF(OR(COUNTIF('Look Up Data'!$D$149:$D$203,D1016),COUNTIF('Look Up Data'!$D$149:$D$203,AE1016)),"YES","NO")</f>
        <v>NO</v>
      </c>
      <c r="F1016" s="580"/>
      <c r="G1016" s="581"/>
      <c r="H1016" s="669" t="str">
        <f>IFERROR(INDEX('3 - Land Summary'!$G$21:$G$120,(MATCH(C1016,'3 - Land Summary'!$C$21:$C$120,0))),"")</f>
        <v/>
      </c>
      <c r="I1016" s="669" t="str">
        <f>IFERROR(INDEX('3 - Land Summary'!$I$21:$I$120,(MATCH(C1016,'3 - Land Summary'!$C$21:$C$120,0))),"")</f>
        <v/>
      </c>
      <c r="J1016" s="669" t="str">
        <f t="shared" si="46"/>
        <v/>
      </c>
      <c r="K1016" s="670" t="str">
        <f t="shared" si="48"/>
        <v/>
      </c>
      <c r="L1016" s="579"/>
      <c r="M1016" s="579"/>
      <c r="N1016" s="632"/>
      <c r="O1016" s="582" t="str">
        <f>IFERROR(VLOOKUP(D1016,'Species List'!$D$10:$E$46,2,FALSE)*J1016,"")</f>
        <v/>
      </c>
      <c r="P1016" s="583" t="str">
        <f>IFERROR(VLOOKUP(D1016,'Species List'!$D$51:$E$89,2,FALSE)*J1016,"")</f>
        <v/>
      </c>
      <c r="Q1016" s="583" t="str">
        <f>IFERROR(VLOOKUP(D1016,'Species List'!$D$95:$E$102,2,FALSE)*J1016,"")</f>
        <v/>
      </c>
      <c r="R1016" s="583" t="str">
        <f>IFERROR(VLOOKUP(D1016,'Species List'!$I$10:$J$11,2,FALSE)*J1016,"")</f>
        <v/>
      </c>
      <c r="S1016" s="584" t="str">
        <f>IFERROR(VLOOKUP(D1016,'Species List'!$I$16:$J$61,2,FALSE)*J1016,"")</f>
        <v/>
      </c>
      <c r="T1016" s="584" t="str">
        <f>IFERROR(VLOOKUP(D1016,'Species List'!$I$66:$J$66,2,FALSE)*J1016,"")</f>
        <v/>
      </c>
      <c r="U1016" s="584" t="str">
        <f>IFERROR(VLOOKUP(D1016,'Species List'!$I$71:$J$82,2,FALSE)*J1016,"")</f>
        <v/>
      </c>
      <c r="V1016" s="585">
        <f t="shared" si="47"/>
        <v>0</v>
      </c>
      <c r="W1016" s="534"/>
      <c r="X1016" s="534"/>
      <c r="Y1016" s="534"/>
      <c r="Z1016" s="534"/>
      <c r="AA1016" s="534"/>
      <c r="AB1016" s="534"/>
      <c r="AC1016" s="659" t="str">
        <f>IFERROR(INDEX('3 - Land Summary'!$B$21:$B$120,(MATCH(AD1016,'3 - Land Summary'!$C$21:$C$120,0))),"")</f>
        <v/>
      </c>
      <c r="AD1016" s="629"/>
      <c r="AE1016" s="586"/>
      <c r="AF1016" s="587"/>
      <c r="AG1016" s="586"/>
    </row>
    <row r="1017" spans="2:33" ht="30" customHeight="1" x14ac:dyDescent="0.2">
      <c r="B1017" s="668" t="str">
        <f>IFERROR(INDEX('3 - Land Summary'!$B$21:$B$120,(MATCH('4 - Species Breakdown'!$V1017,'3 - Land Summary'!$C$21:$C$120,0))),"")</f>
        <v/>
      </c>
      <c r="C1017" s="632"/>
      <c r="D1017" s="579"/>
      <c r="E1017" s="676" t="str">
        <f>IF(OR(COUNTIF('Look Up Data'!$D$149:$D$203,D1017),COUNTIF('Look Up Data'!$D$149:$D$203,AE1017)),"YES","NO")</f>
        <v>NO</v>
      </c>
      <c r="F1017" s="580"/>
      <c r="G1017" s="581"/>
      <c r="H1017" s="669" t="str">
        <f>IFERROR(INDEX('3 - Land Summary'!$G$21:$G$120,(MATCH(C1017,'3 - Land Summary'!$C$21:$C$120,0))),"")</f>
        <v/>
      </c>
      <c r="I1017" s="669" t="str">
        <f>IFERROR(INDEX('3 - Land Summary'!$I$21:$I$120,(MATCH(C1017,'3 - Land Summary'!$C$21:$C$120,0))),"")</f>
        <v/>
      </c>
      <c r="J1017" s="669" t="str">
        <f t="shared" si="46"/>
        <v/>
      </c>
      <c r="K1017" s="670" t="str">
        <f t="shared" si="48"/>
        <v/>
      </c>
      <c r="L1017" s="579"/>
      <c r="M1017" s="579"/>
      <c r="N1017" s="632"/>
      <c r="O1017" s="582" t="str">
        <f>IFERROR(VLOOKUP(D1017,'Species List'!$D$10:$E$46,2,FALSE)*J1017,"")</f>
        <v/>
      </c>
      <c r="P1017" s="583" t="str">
        <f>IFERROR(VLOOKUP(D1017,'Species List'!$D$51:$E$89,2,FALSE)*J1017,"")</f>
        <v/>
      </c>
      <c r="Q1017" s="583" t="str">
        <f>IFERROR(VLOOKUP(D1017,'Species List'!$D$95:$E$102,2,FALSE)*J1017,"")</f>
        <v/>
      </c>
      <c r="R1017" s="583" t="str">
        <f>IFERROR(VLOOKUP(D1017,'Species List'!$I$10:$J$11,2,FALSE)*J1017,"")</f>
        <v/>
      </c>
      <c r="S1017" s="584" t="str">
        <f>IFERROR(VLOOKUP(D1017,'Species List'!$I$16:$J$61,2,FALSE)*J1017,"")</f>
        <v/>
      </c>
      <c r="T1017" s="584" t="str">
        <f>IFERROR(VLOOKUP(D1017,'Species List'!$I$66:$J$66,2,FALSE)*J1017,"")</f>
        <v/>
      </c>
      <c r="U1017" s="584" t="str">
        <f>IFERROR(VLOOKUP(D1017,'Species List'!$I$71:$J$82,2,FALSE)*J1017,"")</f>
        <v/>
      </c>
      <c r="V1017" s="585">
        <f t="shared" si="47"/>
        <v>0</v>
      </c>
      <c r="W1017" s="534"/>
      <c r="X1017" s="534"/>
      <c r="Y1017" s="534"/>
      <c r="Z1017" s="534"/>
      <c r="AA1017" s="534"/>
      <c r="AB1017" s="534"/>
      <c r="AC1017" s="659" t="str">
        <f>IFERROR(INDEX('3 - Land Summary'!$B$21:$B$120,(MATCH(AD1017,'3 - Land Summary'!$C$21:$C$120,0))),"")</f>
        <v/>
      </c>
      <c r="AD1017" s="629"/>
      <c r="AE1017" s="586"/>
      <c r="AF1017" s="587"/>
      <c r="AG1017" s="586"/>
    </row>
    <row r="1018" spans="2:33" ht="30" customHeight="1" x14ac:dyDescent="0.2">
      <c r="B1018" s="668" t="str">
        <f>IFERROR(INDEX('3 - Land Summary'!$B$21:$B$120,(MATCH('4 - Species Breakdown'!$V1018,'3 - Land Summary'!$C$21:$C$120,0))),"")</f>
        <v/>
      </c>
      <c r="C1018" s="632"/>
      <c r="D1018" s="579"/>
      <c r="E1018" s="676" t="str">
        <f>IF(OR(COUNTIF('Look Up Data'!$D$149:$D$203,D1018),COUNTIF('Look Up Data'!$D$149:$D$203,AE1018)),"YES","NO")</f>
        <v>NO</v>
      </c>
      <c r="F1018" s="580"/>
      <c r="G1018" s="581"/>
      <c r="H1018" s="669" t="str">
        <f>IFERROR(INDEX('3 - Land Summary'!$G$21:$G$120,(MATCH(C1018,'3 - Land Summary'!$C$21:$C$120,0))),"")</f>
        <v/>
      </c>
      <c r="I1018" s="669" t="str">
        <f>IFERROR(INDEX('3 - Land Summary'!$I$21:$I$120,(MATCH(C1018,'3 - Land Summary'!$C$21:$C$120,0))),"")</f>
        <v/>
      </c>
      <c r="J1018" s="669" t="str">
        <f t="shared" si="46"/>
        <v/>
      </c>
      <c r="K1018" s="670" t="str">
        <f t="shared" si="48"/>
        <v/>
      </c>
      <c r="L1018" s="579"/>
      <c r="M1018" s="579"/>
      <c r="N1018" s="632"/>
      <c r="O1018" s="582" t="str">
        <f>IFERROR(VLOOKUP(D1018,'Species List'!$D$10:$E$46,2,FALSE)*J1018,"")</f>
        <v/>
      </c>
      <c r="P1018" s="583" t="str">
        <f>IFERROR(VLOOKUP(D1018,'Species List'!$D$51:$E$89,2,FALSE)*J1018,"")</f>
        <v/>
      </c>
      <c r="Q1018" s="583" t="str">
        <f>IFERROR(VLOOKUP(D1018,'Species List'!$D$95:$E$102,2,FALSE)*J1018,"")</f>
        <v/>
      </c>
      <c r="R1018" s="583" t="str">
        <f>IFERROR(VLOOKUP(D1018,'Species List'!$I$10:$J$11,2,FALSE)*J1018,"")</f>
        <v/>
      </c>
      <c r="S1018" s="584" t="str">
        <f>IFERROR(VLOOKUP(D1018,'Species List'!$I$16:$J$61,2,FALSE)*J1018,"")</f>
        <v/>
      </c>
      <c r="T1018" s="584" t="str">
        <f>IFERROR(VLOOKUP(D1018,'Species List'!$I$66:$J$66,2,FALSE)*J1018,"")</f>
        <v/>
      </c>
      <c r="U1018" s="584" t="str">
        <f>IFERROR(VLOOKUP(D1018,'Species List'!$I$71:$J$82,2,FALSE)*J1018,"")</f>
        <v/>
      </c>
      <c r="V1018" s="585">
        <f t="shared" si="47"/>
        <v>0</v>
      </c>
      <c r="W1018" s="534"/>
      <c r="X1018" s="534"/>
      <c r="Y1018" s="534"/>
      <c r="Z1018" s="534"/>
      <c r="AA1018" s="534"/>
      <c r="AB1018" s="534"/>
      <c r="AC1018" s="659" t="str">
        <f>IFERROR(INDEX('3 - Land Summary'!$B$21:$B$120,(MATCH(AD1018,'3 - Land Summary'!$C$21:$C$120,0))),"")</f>
        <v/>
      </c>
      <c r="AD1018" s="629"/>
      <c r="AE1018" s="586"/>
      <c r="AF1018" s="587"/>
      <c r="AG1018" s="586"/>
    </row>
    <row r="1019" spans="2:33" ht="30" customHeight="1" x14ac:dyDescent="0.2">
      <c r="B1019" s="668" t="str">
        <f>IFERROR(INDEX('3 - Land Summary'!$B$21:$B$120,(MATCH('4 - Species Breakdown'!$V1019,'3 - Land Summary'!$C$21:$C$120,0))),"")</f>
        <v/>
      </c>
      <c r="C1019" s="632"/>
      <c r="D1019" s="579"/>
      <c r="E1019" s="676" t="str">
        <f>IF(OR(COUNTIF('Look Up Data'!$D$149:$D$203,D1019),COUNTIF('Look Up Data'!$D$149:$D$203,AE1019)),"YES","NO")</f>
        <v>NO</v>
      </c>
      <c r="F1019" s="580"/>
      <c r="G1019" s="581"/>
      <c r="H1019" s="669" t="str">
        <f>IFERROR(INDEX('3 - Land Summary'!$G$21:$G$120,(MATCH(C1019,'3 - Land Summary'!$C$21:$C$120,0))),"")</f>
        <v/>
      </c>
      <c r="I1019" s="669" t="str">
        <f>IFERROR(INDEX('3 - Land Summary'!$I$21:$I$120,(MATCH(C1019,'3 - Land Summary'!$C$21:$C$120,0))),"")</f>
        <v/>
      </c>
      <c r="J1019" s="669" t="str">
        <f t="shared" si="46"/>
        <v/>
      </c>
      <c r="K1019" s="670" t="str">
        <f t="shared" si="48"/>
        <v/>
      </c>
      <c r="L1019" s="579"/>
      <c r="M1019" s="579"/>
      <c r="N1019" s="632"/>
      <c r="O1019" s="582" t="str">
        <f>IFERROR(VLOOKUP(D1019,'Species List'!$D$10:$E$46,2,FALSE)*J1019,"")</f>
        <v/>
      </c>
      <c r="P1019" s="583" t="str">
        <f>IFERROR(VLOOKUP(D1019,'Species List'!$D$51:$E$89,2,FALSE)*J1019,"")</f>
        <v/>
      </c>
      <c r="Q1019" s="583" t="str">
        <f>IFERROR(VLOOKUP(D1019,'Species List'!$D$95:$E$102,2,FALSE)*J1019,"")</f>
        <v/>
      </c>
      <c r="R1019" s="583" t="str">
        <f>IFERROR(VLOOKUP(D1019,'Species List'!$I$10:$J$11,2,FALSE)*J1019,"")</f>
        <v/>
      </c>
      <c r="S1019" s="584" t="str">
        <f>IFERROR(VLOOKUP(D1019,'Species List'!$I$16:$J$61,2,FALSE)*J1019,"")</f>
        <v/>
      </c>
      <c r="T1019" s="584" t="str">
        <f>IFERROR(VLOOKUP(D1019,'Species List'!$I$66:$J$66,2,FALSE)*J1019,"")</f>
        <v/>
      </c>
      <c r="U1019" s="584" t="str">
        <f>IFERROR(VLOOKUP(D1019,'Species List'!$I$71:$J$82,2,FALSE)*J1019,"")</f>
        <v/>
      </c>
      <c r="V1019" s="585">
        <f t="shared" si="47"/>
        <v>0</v>
      </c>
      <c r="W1019" s="534"/>
      <c r="X1019" s="534"/>
      <c r="Y1019" s="534"/>
      <c r="Z1019" s="534"/>
      <c r="AA1019" s="534"/>
      <c r="AB1019" s="534"/>
      <c r="AC1019" s="659" t="str">
        <f>IFERROR(INDEX('3 - Land Summary'!$B$21:$B$120,(MATCH(AD1019,'3 - Land Summary'!$C$21:$C$120,0))),"")</f>
        <v/>
      </c>
      <c r="AD1019" s="629"/>
      <c r="AE1019" s="586"/>
      <c r="AF1019" s="587"/>
      <c r="AG1019" s="586"/>
    </row>
    <row r="1020" spans="2:33" ht="30" customHeight="1" x14ac:dyDescent="0.2">
      <c r="B1020" s="668" t="str">
        <f>IFERROR(INDEX('3 - Land Summary'!$B$21:$B$120,(MATCH('4 - Species Breakdown'!$V1020,'3 - Land Summary'!$C$21:$C$120,0))),"")</f>
        <v/>
      </c>
      <c r="C1020" s="632"/>
      <c r="D1020" s="579"/>
      <c r="E1020" s="676" t="str">
        <f>IF(OR(COUNTIF('Look Up Data'!$D$149:$D$203,D1020),COUNTIF('Look Up Data'!$D$149:$D$203,AE1020)),"YES","NO")</f>
        <v>NO</v>
      </c>
      <c r="F1020" s="580"/>
      <c r="G1020" s="581"/>
      <c r="H1020" s="669" t="str">
        <f>IFERROR(INDEX('3 - Land Summary'!$G$21:$G$120,(MATCH(C1020,'3 - Land Summary'!$C$21:$C$120,0))),"")</f>
        <v/>
      </c>
      <c r="I1020" s="669" t="str">
        <f>IFERROR(INDEX('3 - Land Summary'!$I$21:$I$120,(MATCH(C1020,'3 - Land Summary'!$C$21:$C$120,0))),"")</f>
        <v/>
      </c>
      <c r="J1020" s="669" t="str">
        <f t="shared" si="46"/>
        <v/>
      </c>
      <c r="K1020" s="670" t="str">
        <f t="shared" si="48"/>
        <v/>
      </c>
      <c r="L1020" s="579"/>
      <c r="M1020" s="579"/>
      <c r="N1020" s="632"/>
      <c r="O1020" s="582" t="str">
        <f>IFERROR(VLOOKUP(D1020,'Species List'!$D$10:$E$46,2,FALSE)*J1020,"")</f>
        <v/>
      </c>
      <c r="P1020" s="583" t="str">
        <f>IFERROR(VLOOKUP(D1020,'Species List'!$D$51:$E$89,2,FALSE)*J1020,"")</f>
        <v/>
      </c>
      <c r="Q1020" s="583" t="str">
        <f>IFERROR(VLOOKUP(D1020,'Species List'!$D$95:$E$102,2,FALSE)*J1020,"")</f>
        <v/>
      </c>
      <c r="R1020" s="583" t="str">
        <f>IFERROR(VLOOKUP(D1020,'Species List'!$I$10:$J$11,2,FALSE)*J1020,"")</f>
        <v/>
      </c>
      <c r="S1020" s="584" t="str">
        <f>IFERROR(VLOOKUP(D1020,'Species List'!$I$16:$J$61,2,FALSE)*J1020,"")</f>
        <v/>
      </c>
      <c r="T1020" s="584" t="str">
        <f>IFERROR(VLOOKUP(D1020,'Species List'!$I$66:$J$66,2,FALSE)*J1020,"")</f>
        <v/>
      </c>
      <c r="U1020" s="584" t="str">
        <f>IFERROR(VLOOKUP(D1020,'Species List'!$I$71:$J$82,2,FALSE)*J1020,"")</f>
        <v/>
      </c>
      <c r="V1020" s="585">
        <f t="shared" si="47"/>
        <v>0</v>
      </c>
      <c r="W1020" s="534"/>
      <c r="X1020" s="534"/>
      <c r="Y1020" s="534"/>
      <c r="Z1020" s="534"/>
      <c r="AA1020" s="534"/>
      <c r="AB1020" s="534"/>
      <c r="AC1020" s="659" t="str">
        <f>IFERROR(INDEX('3 - Land Summary'!$B$21:$B$120,(MATCH(AD1020,'3 - Land Summary'!$C$21:$C$120,0))),"")</f>
        <v/>
      </c>
      <c r="AD1020" s="629"/>
      <c r="AE1020" s="586"/>
      <c r="AF1020" s="587"/>
      <c r="AG1020" s="586"/>
    </row>
    <row r="1021" spans="2:33" ht="30" customHeight="1" x14ac:dyDescent="0.2">
      <c r="B1021" s="668" t="str">
        <f>IFERROR(INDEX('3 - Land Summary'!$B$21:$B$120,(MATCH('4 - Species Breakdown'!$V1021,'3 - Land Summary'!$C$21:$C$120,0))),"")</f>
        <v/>
      </c>
      <c r="C1021" s="632"/>
      <c r="D1021" s="579"/>
      <c r="E1021" s="676" t="str">
        <f>IF(OR(COUNTIF('Look Up Data'!$D$149:$D$203,D1021),COUNTIF('Look Up Data'!$D$149:$D$203,AE1021)),"YES","NO")</f>
        <v>NO</v>
      </c>
      <c r="F1021" s="580"/>
      <c r="G1021" s="581"/>
      <c r="H1021" s="669" t="str">
        <f>IFERROR(INDEX('3 - Land Summary'!$G$21:$G$120,(MATCH(C1021,'3 - Land Summary'!$C$21:$C$120,0))),"")</f>
        <v/>
      </c>
      <c r="I1021" s="669" t="str">
        <f>IFERROR(INDEX('3 - Land Summary'!$I$21:$I$120,(MATCH(C1021,'3 - Land Summary'!$C$21:$C$120,0))),"")</f>
        <v/>
      </c>
      <c r="J1021" s="669" t="str">
        <f t="shared" si="46"/>
        <v/>
      </c>
      <c r="K1021" s="670" t="str">
        <f t="shared" si="48"/>
        <v/>
      </c>
      <c r="L1021" s="579"/>
      <c r="M1021" s="579"/>
      <c r="N1021" s="632"/>
      <c r="O1021" s="582" t="str">
        <f>IFERROR(VLOOKUP(D1021,'Species List'!$D$10:$E$46,2,FALSE)*J1021,"")</f>
        <v/>
      </c>
      <c r="P1021" s="583" t="str">
        <f>IFERROR(VLOOKUP(D1021,'Species List'!$D$51:$E$89,2,FALSE)*J1021,"")</f>
        <v/>
      </c>
      <c r="Q1021" s="583" t="str">
        <f>IFERROR(VLOOKUP(D1021,'Species List'!$D$95:$E$102,2,FALSE)*J1021,"")</f>
        <v/>
      </c>
      <c r="R1021" s="583" t="str">
        <f>IFERROR(VLOOKUP(D1021,'Species List'!$I$10:$J$11,2,FALSE)*J1021,"")</f>
        <v/>
      </c>
      <c r="S1021" s="584" t="str">
        <f>IFERROR(VLOOKUP(D1021,'Species List'!$I$16:$J$61,2,FALSE)*J1021,"")</f>
        <v/>
      </c>
      <c r="T1021" s="584" t="str">
        <f>IFERROR(VLOOKUP(D1021,'Species List'!$I$66:$J$66,2,FALSE)*J1021,"")</f>
        <v/>
      </c>
      <c r="U1021" s="584" t="str">
        <f>IFERROR(VLOOKUP(D1021,'Species List'!$I$71:$J$82,2,FALSE)*J1021,"")</f>
        <v/>
      </c>
      <c r="V1021" s="585">
        <f t="shared" si="47"/>
        <v>0</v>
      </c>
      <c r="W1021" s="534"/>
      <c r="X1021" s="534"/>
      <c r="Y1021" s="534"/>
      <c r="Z1021" s="534"/>
      <c r="AA1021" s="534"/>
      <c r="AB1021" s="534"/>
      <c r="AC1021" s="659" t="str">
        <f>IFERROR(INDEX('3 - Land Summary'!$B$21:$B$120,(MATCH(AD1021,'3 - Land Summary'!$C$21:$C$120,0))),"")</f>
        <v/>
      </c>
      <c r="AD1021" s="629"/>
      <c r="AE1021" s="586"/>
      <c r="AF1021" s="587"/>
      <c r="AG1021" s="586"/>
    </row>
    <row r="1022" spans="2:33" ht="30" customHeight="1" x14ac:dyDescent="0.2">
      <c r="B1022" s="668" t="str">
        <f>IFERROR(INDEX('3 - Land Summary'!$B$21:$B$120,(MATCH('4 - Species Breakdown'!$V1022,'3 - Land Summary'!$C$21:$C$120,0))),"")</f>
        <v/>
      </c>
      <c r="C1022" s="632"/>
      <c r="D1022" s="579"/>
      <c r="E1022" s="676" t="str">
        <f>IF(OR(COUNTIF('Look Up Data'!$D$149:$D$203,D1022),COUNTIF('Look Up Data'!$D$149:$D$203,AE1022)),"YES","NO")</f>
        <v>NO</v>
      </c>
      <c r="F1022" s="580"/>
      <c r="G1022" s="581"/>
      <c r="H1022" s="669" t="str">
        <f>IFERROR(INDEX('3 - Land Summary'!$G$21:$G$120,(MATCH(C1022,'3 - Land Summary'!$C$21:$C$120,0))),"")</f>
        <v/>
      </c>
      <c r="I1022" s="669" t="str">
        <f>IFERROR(INDEX('3 - Land Summary'!$I$21:$I$120,(MATCH(C1022,'3 - Land Summary'!$C$21:$C$120,0))),"")</f>
        <v/>
      </c>
      <c r="J1022" s="669" t="str">
        <f t="shared" si="46"/>
        <v/>
      </c>
      <c r="K1022" s="670" t="str">
        <f t="shared" si="48"/>
        <v/>
      </c>
      <c r="L1022" s="579"/>
      <c r="M1022" s="579"/>
      <c r="N1022" s="632"/>
      <c r="O1022" s="582" t="str">
        <f>IFERROR(VLOOKUP(D1022,'Species List'!$D$10:$E$46,2,FALSE)*J1022,"")</f>
        <v/>
      </c>
      <c r="P1022" s="583" t="str">
        <f>IFERROR(VLOOKUP(D1022,'Species List'!$D$51:$E$89,2,FALSE)*J1022,"")</f>
        <v/>
      </c>
      <c r="Q1022" s="583" t="str">
        <f>IFERROR(VLOOKUP(D1022,'Species List'!$D$95:$E$102,2,FALSE)*J1022,"")</f>
        <v/>
      </c>
      <c r="R1022" s="583" t="str">
        <f>IFERROR(VLOOKUP(D1022,'Species List'!$I$10:$J$11,2,FALSE)*J1022,"")</f>
        <v/>
      </c>
      <c r="S1022" s="584" t="str">
        <f>IFERROR(VLOOKUP(D1022,'Species List'!$I$16:$J$61,2,FALSE)*J1022,"")</f>
        <v/>
      </c>
      <c r="T1022" s="584" t="str">
        <f>IFERROR(VLOOKUP(D1022,'Species List'!$I$66:$J$66,2,FALSE)*J1022,"")</f>
        <v/>
      </c>
      <c r="U1022" s="584" t="str">
        <f>IFERROR(VLOOKUP(D1022,'Species List'!$I$71:$J$82,2,FALSE)*J1022,"")</f>
        <v/>
      </c>
      <c r="V1022" s="585">
        <f t="shared" si="47"/>
        <v>0</v>
      </c>
      <c r="W1022" s="534"/>
      <c r="X1022" s="534"/>
      <c r="Y1022" s="534"/>
      <c r="Z1022" s="534"/>
      <c r="AA1022" s="534"/>
      <c r="AB1022" s="534"/>
      <c r="AC1022" s="659" t="str">
        <f>IFERROR(INDEX('3 - Land Summary'!$B$21:$B$120,(MATCH(AD1022,'3 - Land Summary'!$C$21:$C$120,0))),"")</f>
        <v/>
      </c>
      <c r="AD1022" s="629"/>
      <c r="AE1022" s="586"/>
      <c r="AF1022" s="587"/>
      <c r="AG1022" s="586"/>
    </row>
    <row r="1023" spans="2:33" ht="30" customHeight="1" x14ac:dyDescent="0.2">
      <c r="B1023" s="668" t="str">
        <f>IFERROR(INDEX('3 - Land Summary'!$B$21:$B$120,(MATCH('4 - Species Breakdown'!$V1023,'3 - Land Summary'!$C$21:$C$120,0))),"")</f>
        <v/>
      </c>
      <c r="C1023" s="632"/>
      <c r="D1023" s="579"/>
      <c r="E1023" s="676" t="str">
        <f>IF(OR(COUNTIF('Look Up Data'!$D$149:$D$203,D1023),COUNTIF('Look Up Data'!$D$149:$D$203,AE1023)),"YES","NO")</f>
        <v>NO</v>
      </c>
      <c r="F1023" s="580"/>
      <c r="G1023" s="581"/>
      <c r="H1023" s="669" t="str">
        <f>IFERROR(INDEX('3 - Land Summary'!$G$21:$G$120,(MATCH(C1023,'3 - Land Summary'!$C$21:$C$120,0))),"")</f>
        <v/>
      </c>
      <c r="I1023" s="669" t="str">
        <f>IFERROR(INDEX('3 - Land Summary'!$I$21:$I$120,(MATCH(C1023,'3 - Land Summary'!$C$21:$C$120,0))),"")</f>
        <v/>
      </c>
      <c r="J1023" s="669" t="str">
        <f t="shared" si="46"/>
        <v/>
      </c>
      <c r="K1023" s="670" t="str">
        <f t="shared" si="48"/>
        <v/>
      </c>
      <c r="L1023" s="579"/>
      <c r="M1023" s="579"/>
      <c r="N1023" s="632"/>
      <c r="O1023" s="582" t="str">
        <f>IFERROR(VLOOKUP(D1023,'Species List'!$D$10:$E$46,2,FALSE)*J1023,"")</f>
        <v/>
      </c>
      <c r="P1023" s="583" t="str">
        <f>IFERROR(VLOOKUP(D1023,'Species List'!$D$51:$E$89,2,FALSE)*J1023,"")</f>
        <v/>
      </c>
      <c r="Q1023" s="583" t="str">
        <f>IFERROR(VLOOKUP(D1023,'Species List'!$D$95:$E$102,2,FALSE)*J1023,"")</f>
        <v/>
      </c>
      <c r="R1023" s="583" t="str">
        <f>IFERROR(VLOOKUP(D1023,'Species List'!$I$10:$J$11,2,FALSE)*J1023,"")</f>
        <v/>
      </c>
      <c r="S1023" s="584" t="str">
        <f>IFERROR(VLOOKUP(D1023,'Species List'!$I$16:$J$61,2,FALSE)*J1023,"")</f>
        <v/>
      </c>
      <c r="T1023" s="584" t="str">
        <f>IFERROR(VLOOKUP(D1023,'Species List'!$I$66:$J$66,2,FALSE)*J1023,"")</f>
        <v/>
      </c>
      <c r="U1023" s="584" t="str">
        <f>IFERROR(VLOOKUP(D1023,'Species List'!$I$71:$J$82,2,FALSE)*J1023,"")</f>
        <v/>
      </c>
      <c r="V1023" s="585">
        <f t="shared" si="47"/>
        <v>0</v>
      </c>
      <c r="W1023" s="534"/>
      <c r="X1023" s="534"/>
      <c r="Y1023" s="534"/>
      <c r="Z1023" s="534"/>
      <c r="AA1023" s="534"/>
      <c r="AB1023" s="534"/>
      <c r="AC1023" s="659" t="str">
        <f>IFERROR(INDEX('3 - Land Summary'!$B$21:$B$120,(MATCH(AD1023,'3 - Land Summary'!$C$21:$C$120,0))),"")</f>
        <v/>
      </c>
      <c r="AD1023" s="629"/>
      <c r="AE1023" s="586"/>
      <c r="AF1023" s="587"/>
      <c r="AG1023" s="586"/>
    </row>
    <row r="1024" spans="2:33" ht="30" customHeight="1" x14ac:dyDescent="0.2">
      <c r="B1024" s="668" t="str">
        <f>IFERROR(INDEX('3 - Land Summary'!$B$21:$B$120,(MATCH('4 - Species Breakdown'!$V1024,'3 - Land Summary'!$C$21:$C$120,0))),"")</f>
        <v/>
      </c>
      <c r="C1024" s="632"/>
      <c r="D1024" s="579"/>
      <c r="E1024" s="676" t="str">
        <f>IF(OR(COUNTIF('Look Up Data'!$D$149:$D$203,D1024),COUNTIF('Look Up Data'!$D$149:$D$203,AE1024)),"YES","NO")</f>
        <v>NO</v>
      </c>
      <c r="F1024" s="580"/>
      <c r="G1024" s="581"/>
      <c r="H1024" s="669" t="str">
        <f>IFERROR(INDEX('3 - Land Summary'!$G$21:$G$120,(MATCH(C1024,'3 - Land Summary'!$C$21:$C$120,0))),"")</f>
        <v/>
      </c>
      <c r="I1024" s="669" t="str">
        <f>IFERROR(INDEX('3 - Land Summary'!$I$21:$I$120,(MATCH(C1024,'3 - Land Summary'!$C$21:$C$120,0))),"")</f>
        <v/>
      </c>
      <c r="J1024" s="669" t="str">
        <f t="shared" si="46"/>
        <v/>
      </c>
      <c r="K1024" s="670" t="str">
        <f t="shared" si="48"/>
        <v/>
      </c>
      <c r="L1024" s="579"/>
      <c r="M1024" s="579"/>
      <c r="N1024" s="632"/>
      <c r="O1024" s="582" t="str">
        <f>IFERROR(VLOOKUP(D1024,'Species List'!$D$10:$E$46,2,FALSE)*J1024,"")</f>
        <v/>
      </c>
      <c r="P1024" s="583" t="str">
        <f>IFERROR(VLOOKUP(D1024,'Species List'!$D$51:$E$89,2,FALSE)*J1024,"")</f>
        <v/>
      </c>
      <c r="Q1024" s="583" t="str">
        <f>IFERROR(VLOOKUP(D1024,'Species List'!$D$95:$E$102,2,FALSE)*J1024,"")</f>
        <v/>
      </c>
      <c r="R1024" s="583" t="str">
        <f>IFERROR(VLOOKUP(D1024,'Species List'!$I$10:$J$11,2,FALSE)*J1024,"")</f>
        <v/>
      </c>
      <c r="S1024" s="584" t="str">
        <f>IFERROR(VLOOKUP(D1024,'Species List'!$I$16:$J$61,2,FALSE)*J1024,"")</f>
        <v/>
      </c>
      <c r="T1024" s="584" t="str">
        <f>IFERROR(VLOOKUP(D1024,'Species List'!$I$66:$J$66,2,FALSE)*J1024,"")</f>
        <v/>
      </c>
      <c r="U1024" s="584" t="str">
        <f>IFERROR(VLOOKUP(D1024,'Species List'!$I$71:$J$82,2,FALSE)*J1024,"")</f>
        <v/>
      </c>
      <c r="V1024" s="585">
        <f t="shared" si="47"/>
        <v>0</v>
      </c>
      <c r="W1024" s="534"/>
      <c r="X1024" s="534"/>
      <c r="Y1024" s="534"/>
      <c r="Z1024" s="534"/>
      <c r="AA1024" s="534"/>
      <c r="AB1024" s="534"/>
      <c r="AC1024" s="659" t="str">
        <f>IFERROR(INDEX('3 - Land Summary'!$B$21:$B$120,(MATCH(AD1024,'3 - Land Summary'!$C$21:$C$120,0))),"")</f>
        <v/>
      </c>
      <c r="AD1024" s="629"/>
      <c r="AE1024" s="586"/>
      <c r="AF1024" s="587"/>
      <c r="AG1024" s="586"/>
    </row>
    <row r="1025" spans="2:33" ht="30" customHeight="1" x14ac:dyDescent="0.2">
      <c r="B1025" s="668" t="str">
        <f>IFERROR(INDEX('3 - Land Summary'!$B$21:$B$120,(MATCH('4 - Species Breakdown'!$V1025,'3 - Land Summary'!$C$21:$C$120,0))),"")</f>
        <v/>
      </c>
      <c r="C1025" s="632"/>
      <c r="D1025" s="579"/>
      <c r="E1025" s="676" t="str">
        <f>IF(OR(COUNTIF('Look Up Data'!$D$149:$D$203,D1025),COUNTIF('Look Up Data'!$D$149:$D$203,AE1025)),"YES","NO")</f>
        <v>NO</v>
      </c>
      <c r="F1025" s="580"/>
      <c r="G1025" s="581"/>
      <c r="H1025" s="669" t="str">
        <f>IFERROR(INDEX('3 - Land Summary'!$G$21:$G$120,(MATCH(C1025,'3 - Land Summary'!$C$21:$C$120,0))),"")</f>
        <v/>
      </c>
      <c r="I1025" s="669" t="str">
        <f>IFERROR(INDEX('3 - Land Summary'!$I$21:$I$120,(MATCH(C1025,'3 - Land Summary'!$C$21:$C$120,0))),"")</f>
        <v/>
      </c>
      <c r="J1025" s="669" t="str">
        <f t="shared" si="46"/>
        <v/>
      </c>
      <c r="K1025" s="670" t="str">
        <f t="shared" si="48"/>
        <v/>
      </c>
      <c r="L1025" s="579"/>
      <c r="M1025" s="579"/>
      <c r="N1025" s="632"/>
      <c r="O1025" s="582" t="str">
        <f>IFERROR(VLOOKUP(D1025,'Species List'!$D$10:$E$46,2,FALSE)*J1025,"")</f>
        <v/>
      </c>
      <c r="P1025" s="583" t="str">
        <f>IFERROR(VLOOKUP(D1025,'Species List'!$D$51:$E$89,2,FALSE)*J1025,"")</f>
        <v/>
      </c>
      <c r="Q1025" s="583" t="str">
        <f>IFERROR(VLOOKUP(D1025,'Species List'!$D$95:$E$102,2,FALSE)*J1025,"")</f>
        <v/>
      </c>
      <c r="R1025" s="583" t="str">
        <f>IFERROR(VLOOKUP(D1025,'Species List'!$I$10:$J$11,2,FALSE)*J1025,"")</f>
        <v/>
      </c>
      <c r="S1025" s="584" t="str">
        <f>IFERROR(VLOOKUP(D1025,'Species List'!$I$16:$J$61,2,FALSE)*J1025,"")</f>
        <v/>
      </c>
      <c r="T1025" s="584" t="str">
        <f>IFERROR(VLOOKUP(D1025,'Species List'!$I$66:$J$66,2,FALSE)*J1025,"")</f>
        <v/>
      </c>
      <c r="U1025" s="584" t="str">
        <f>IFERROR(VLOOKUP(D1025,'Species List'!$I$71:$J$82,2,FALSE)*J1025,"")</f>
        <v/>
      </c>
      <c r="V1025" s="585">
        <f t="shared" si="47"/>
        <v>0</v>
      </c>
      <c r="W1025" s="534"/>
      <c r="X1025" s="534"/>
      <c r="Y1025" s="534"/>
      <c r="Z1025" s="534"/>
      <c r="AA1025" s="534"/>
      <c r="AB1025" s="534"/>
      <c r="AC1025" s="659" t="str">
        <f>IFERROR(INDEX('3 - Land Summary'!$B$21:$B$120,(MATCH(AD1025,'3 - Land Summary'!$C$21:$C$120,0))),"")</f>
        <v/>
      </c>
      <c r="AD1025" s="629"/>
      <c r="AE1025" s="586"/>
      <c r="AF1025" s="587"/>
      <c r="AG1025" s="586"/>
    </row>
    <row r="1026" spans="2:33" ht="30" customHeight="1" x14ac:dyDescent="0.2">
      <c r="B1026" s="668" t="str">
        <f>IFERROR(INDEX('3 - Land Summary'!$B$21:$B$120,(MATCH('4 - Species Breakdown'!$V1026,'3 - Land Summary'!$C$21:$C$120,0))),"")</f>
        <v/>
      </c>
      <c r="C1026" s="632"/>
      <c r="D1026" s="579"/>
      <c r="E1026" s="676" t="str">
        <f>IF(OR(COUNTIF('Look Up Data'!$D$149:$D$203,D1026),COUNTIF('Look Up Data'!$D$149:$D$203,AE1026)),"YES","NO")</f>
        <v>NO</v>
      </c>
      <c r="F1026" s="580"/>
      <c r="G1026" s="581"/>
      <c r="H1026" s="669" t="str">
        <f>IFERROR(INDEX('3 - Land Summary'!$G$21:$G$120,(MATCH(C1026,'3 - Land Summary'!$C$21:$C$120,0))),"")</f>
        <v/>
      </c>
      <c r="I1026" s="669" t="str">
        <f>IFERROR(INDEX('3 - Land Summary'!$I$21:$I$120,(MATCH(C1026,'3 - Land Summary'!$C$21:$C$120,0))),"")</f>
        <v/>
      </c>
      <c r="J1026" s="669" t="str">
        <f t="shared" si="46"/>
        <v/>
      </c>
      <c r="K1026" s="670" t="str">
        <f t="shared" si="48"/>
        <v/>
      </c>
      <c r="L1026" s="579"/>
      <c r="M1026" s="579"/>
      <c r="N1026" s="632"/>
      <c r="O1026" s="582" t="str">
        <f>IFERROR(VLOOKUP(D1026,'Species List'!$D$10:$E$46,2,FALSE)*J1026,"")</f>
        <v/>
      </c>
      <c r="P1026" s="583" t="str">
        <f>IFERROR(VLOOKUP(D1026,'Species List'!$D$51:$E$89,2,FALSE)*J1026,"")</f>
        <v/>
      </c>
      <c r="Q1026" s="583" t="str">
        <f>IFERROR(VLOOKUP(D1026,'Species List'!$D$95:$E$102,2,FALSE)*J1026,"")</f>
        <v/>
      </c>
      <c r="R1026" s="583" t="str">
        <f>IFERROR(VLOOKUP(D1026,'Species List'!$I$10:$J$11,2,FALSE)*J1026,"")</f>
        <v/>
      </c>
      <c r="S1026" s="584" t="str">
        <f>IFERROR(VLOOKUP(D1026,'Species List'!$I$16:$J$61,2,FALSE)*J1026,"")</f>
        <v/>
      </c>
      <c r="T1026" s="584" t="str">
        <f>IFERROR(VLOOKUP(D1026,'Species List'!$I$66:$J$66,2,FALSE)*J1026,"")</f>
        <v/>
      </c>
      <c r="U1026" s="584" t="str">
        <f>IFERROR(VLOOKUP(D1026,'Species List'!$I$71:$J$82,2,FALSE)*J1026,"")</f>
        <v/>
      </c>
      <c r="V1026" s="585">
        <f t="shared" si="47"/>
        <v>0</v>
      </c>
      <c r="W1026" s="534"/>
      <c r="X1026" s="534"/>
      <c r="Y1026" s="534"/>
      <c r="Z1026" s="534"/>
      <c r="AA1026" s="534"/>
      <c r="AB1026" s="534"/>
      <c r="AC1026" s="659" t="str">
        <f>IFERROR(INDEX('3 - Land Summary'!$B$21:$B$120,(MATCH(AD1026,'3 - Land Summary'!$C$21:$C$120,0))),"")</f>
        <v/>
      </c>
      <c r="AD1026" s="629"/>
      <c r="AE1026" s="586"/>
      <c r="AF1026" s="587"/>
      <c r="AG1026" s="586"/>
    </row>
    <row r="1027" spans="2:33" ht="30" customHeight="1" x14ac:dyDescent="0.2">
      <c r="B1027" s="668" t="str">
        <f>IFERROR(INDEX('3 - Land Summary'!$B$21:$B$120,(MATCH('4 - Species Breakdown'!$V1027,'3 - Land Summary'!$C$21:$C$120,0))),"")</f>
        <v/>
      </c>
      <c r="C1027" s="632"/>
      <c r="D1027" s="579"/>
      <c r="E1027" s="676" t="str">
        <f>IF(OR(COUNTIF('Look Up Data'!$D$149:$D$203,D1027),COUNTIF('Look Up Data'!$D$149:$D$203,AE1027)),"YES","NO")</f>
        <v>NO</v>
      </c>
      <c r="F1027" s="580"/>
      <c r="G1027" s="581"/>
      <c r="H1027" s="669" t="str">
        <f>IFERROR(INDEX('3 - Land Summary'!$G$21:$G$120,(MATCH(C1027,'3 - Land Summary'!$C$21:$C$120,0))),"")</f>
        <v/>
      </c>
      <c r="I1027" s="669" t="str">
        <f>IFERROR(INDEX('3 - Land Summary'!$I$21:$I$120,(MATCH(C1027,'3 - Land Summary'!$C$21:$C$120,0))),"")</f>
        <v/>
      </c>
      <c r="J1027" s="669" t="str">
        <f t="shared" si="46"/>
        <v/>
      </c>
      <c r="K1027" s="670" t="str">
        <f t="shared" si="48"/>
        <v/>
      </c>
      <c r="L1027" s="579"/>
      <c r="M1027" s="579"/>
      <c r="N1027" s="632"/>
      <c r="O1027" s="582" t="str">
        <f>IFERROR(VLOOKUP(D1027,'Species List'!$D$10:$E$46,2,FALSE)*J1027,"")</f>
        <v/>
      </c>
      <c r="P1027" s="583" t="str">
        <f>IFERROR(VLOOKUP(D1027,'Species List'!$D$51:$E$89,2,FALSE)*J1027,"")</f>
        <v/>
      </c>
      <c r="Q1027" s="583" t="str">
        <f>IFERROR(VLOOKUP(D1027,'Species List'!$D$95:$E$102,2,FALSE)*J1027,"")</f>
        <v/>
      </c>
      <c r="R1027" s="583" t="str">
        <f>IFERROR(VLOOKUP(D1027,'Species List'!$I$10:$J$11,2,FALSE)*J1027,"")</f>
        <v/>
      </c>
      <c r="S1027" s="584" t="str">
        <f>IFERROR(VLOOKUP(D1027,'Species List'!$I$16:$J$61,2,FALSE)*J1027,"")</f>
        <v/>
      </c>
      <c r="T1027" s="584" t="str">
        <f>IFERROR(VLOOKUP(D1027,'Species List'!$I$66:$J$66,2,FALSE)*J1027,"")</f>
        <v/>
      </c>
      <c r="U1027" s="584" t="str">
        <f>IFERROR(VLOOKUP(D1027,'Species List'!$I$71:$J$82,2,FALSE)*J1027,"")</f>
        <v/>
      </c>
      <c r="V1027" s="585">
        <f t="shared" si="47"/>
        <v>0</v>
      </c>
      <c r="W1027" s="534"/>
      <c r="X1027" s="534"/>
      <c r="Y1027" s="534"/>
      <c r="Z1027" s="534"/>
      <c r="AA1027" s="534"/>
      <c r="AB1027" s="534"/>
      <c r="AC1027" s="659" t="str">
        <f>IFERROR(INDEX('3 - Land Summary'!$B$21:$B$120,(MATCH(AD1027,'3 - Land Summary'!$C$21:$C$120,0))),"")</f>
        <v/>
      </c>
      <c r="AD1027" s="629"/>
      <c r="AE1027" s="586"/>
      <c r="AF1027" s="587"/>
      <c r="AG1027" s="586"/>
    </row>
    <row r="1028" spans="2:33" ht="30" customHeight="1" thickBot="1" x14ac:dyDescent="0.25">
      <c r="B1028" s="668" t="str">
        <f>IFERROR(INDEX('3 - Land Summary'!$B$21:$B$120,(MATCH('4 - Species Breakdown'!$V1028,'3 - Land Summary'!$C$21:$C$120,0))),"")</f>
        <v/>
      </c>
      <c r="C1028" s="632"/>
      <c r="D1028" s="579"/>
      <c r="E1028" s="676" t="str">
        <f>IF(OR(COUNTIF('Look Up Data'!$D$149:$D$203,D1028),COUNTIF('Look Up Data'!$D$149:$D$203,AE1028)),"YES","NO")</f>
        <v>NO</v>
      </c>
      <c r="F1028" s="580"/>
      <c r="G1028" s="581"/>
      <c r="H1028" s="669" t="str">
        <f>IFERROR(INDEX('3 - Land Summary'!$G$21:$G$120,(MATCH(C1028,'3 - Land Summary'!$C$21:$C$120,0))),"")</f>
        <v/>
      </c>
      <c r="I1028" s="669" t="str">
        <f>IFERROR(INDEX('3 - Land Summary'!$I$21:$I$120,(MATCH(C1028,'3 - Land Summary'!$C$21:$C$120,0))),"")</f>
        <v/>
      </c>
      <c r="J1028" s="669" t="str">
        <f t="shared" si="46"/>
        <v/>
      </c>
      <c r="K1028" s="670" t="str">
        <f t="shared" si="48"/>
        <v/>
      </c>
      <c r="L1028" s="579"/>
      <c r="M1028" s="579"/>
      <c r="N1028" s="632"/>
      <c r="O1028" s="588" t="str">
        <f>IFERROR(VLOOKUP(D1028,'Species List'!$D$10:$E$46,2,FALSE)*J1028,"")</f>
        <v/>
      </c>
      <c r="P1028" s="589" t="str">
        <f>IFERROR(VLOOKUP(D1028,'Species List'!$D$51:$E$89,2,FALSE)*J1028,"")</f>
        <v/>
      </c>
      <c r="Q1028" s="589" t="str">
        <f>IFERROR(VLOOKUP(D1028,'Species List'!$D$95:$E$102,2,FALSE)*J1028,"")</f>
        <v/>
      </c>
      <c r="R1028" s="589" t="str">
        <f>IFERROR(VLOOKUP(D1028,'Species List'!$I$10:$J$11,2,FALSE)*J1028,"")</f>
        <v/>
      </c>
      <c r="S1028" s="590" t="str">
        <f>IFERROR(VLOOKUP(D1028,'Species List'!$I$16:$J$61,2,FALSE)*J1028,"")</f>
        <v/>
      </c>
      <c r="T1028" s="590" t="str">
        <f>IFERROR(VLOOKUP(D1028,'Species List'!$I$66:$J$66,2,FALSE)*J1028,"")</f>
        <v/>
      </c>
      <c r="U1028" s="590" t="str">
        <f>IFERROR(VLOOKUP(D1028,'Species List'!$I$71:$J$82,2,FALSE)*J1028,"")</f>
        <v/>
      </c>
      <c r="V1028" s="591">
        <f t="shared" si="47"/>
        <v>0</v>
      </c>
      <c r="W1028" s="534"/>
      <c r="X1028" s="534"/>
      <c r="Y1028" s="534"/>
      <c r="Z1028" s="534"/>
      <c r="AA1028" s="534"/>
      <c r="AB1028" s="534"/>
      <c r="AC1028" s="659" t="str">
        <f>IFERROR(INDEX('3 - Land Summary'!$B$21:$B$120,(MATCH(AD1028,'3 - Land Summary'!$C$21:$C$120,0))),"")</f>
        <v/>
      </c>
      <c r="AD1028" s="629"/>
      <c r="AE1028" s="586"/>
      <c r="AF1028" s="587"/>
      <c r="AG1028" s="586"/>
    </row>
    <row r="1029" spans="2:33" ht="20.25" customHeight="1" x14ac:dyDescent="0.2">
      <c r="B1029" s="534"/>
      <c r="C1029" s="557"/>
      <c r="D1029" s="557"/>
      <c r="E1029" s="557"/>
      <c r="F1029" s="557"/>
      <c r="G1029" s="557"/>
      <c r="H1029" s="557"/>
      <c r="I1029" s="557"/>
      <c r="J1029" s="557"/>
      <c r="K1029" s="557"/>
      <c r="L1029" s="557"/>
      <c r="M1029" s="557"/>
      <c r="N1029" s="557"/>
      <c r="O1029" s="534"/>
      <c r="P1029" s="534"/>
      <c r="Q1029" s="534"/>
      <c r="R1029" s="534"/>
      <c r="S1029" s="534"/>
      <c r="T1029" s="534"/>
      <c r="U1029" s="534"/>
      <c r="V1029" s="534"/>
      <c r="W1029" s="534"/>
      <c r="X1029" s="534"/>
      <c r="Y1029" s="534"/>
      <c r="Z1029" s="534"/>
      <c r="AA1029" s="534"/>
      <c r="AB1029" s="534"/>
      <c r="AC1029" s="534"/>
      <c r="AD1029" s="558"/>
      <c r="AE1029" s="534"/>
      <c r="AF1029" s="534"/>
      <c r="AG1029" s="534"/>
    </row>
    <row r="1030" spans="2:33" ht="30" hidden="1" customHeight="1" x14ac:dyDescent="0.2">
      <c r="B1030" s="534"/>
      <c r="C1030" s="557"/>
      <c r="D1030" s="557"/>
      <c r="E1030" s="557"/>
      <c r="F1030" s="557"/>
      <c r="G1030" s="557"/>
      <c r="H1030" s="557"/>
      <c r="I1030" s="557"/>
      <c r="J1030" s="557"/>
      <c r="K1030" s="557"/>
      <c r="L1030" s="557"/>
      <c r="M1030" s="557"/>
      <c r="N1030" s="557"/>
      <c r="O1030" s="534"/>
      <c r="P1030" s="534"/>
      <c r="Q1030" s="534"/>
      <c r="R1030" s="534"/>
      <c r="S1030" s="534"/>
      <c r="T1030" s="534"/>
      <c r="U1030" s="534"/>
      <c r="V1030" s="534"/>
      <c r="W1030" s="534"/>
      <c r="X1030" s="534"/>
      <c r="Y1030" s="534"/>
      <c r="Z1030" s="534"/>
      <c r="AA1030" s="534"/>
      <c r="AB1030" s="534"/>
      <c r="AC1030" s="534"/>
      <c r="AD1030" s="558"/>
      <c r="AE1030" s="534"/>
      <c r="AF1030" s="534"/>
      <c r="AG1030" s="534"/>
    </row>
    <row r="1031" spans="2:33" ht="30" hidden="1" customHeight="1" x14ac:dyDescent="0.2">
      <c r="B1031" s="534"/>
      <c r="C1031" s="557"/>
      <c r="D1031" s="557"/>
      <c r="E1031" s="557"/>
      <c r="F1031" s="557"/>
      <c r="G1031" s="557"/>
      <c r="H1031" s="557"/>
      <c r="I1031" s="557"/>
      <c r="J1031" s="557"/>
      <c r="K1031" s="557"/>
      <c r="L1031" s="557"/>
      <c r="M1031" s="557"/>
      <c r="N1031" s="557"/>
      <c r="O1031" s="534"/>
      <c r="P1031" s="534"/>
      <c r="Q1031" s="534"/>
      <c r="R1031" s="534"/>
      <c r="S1031" s="534"/>
      <c r="T1031" s="534"/>
      <c r="U1031" s="534"/>
      <c r="V1031" s="534"/>
      <c r="W1031" s="534"/>
      <c r="X1031" s="534"/>
      <c r="Y1031" s="534"/>
      <c r="Z1031" s="534"/>
      <c r="AA1031" s="534"/>
      <c r="AB1031" s="534"/>
      <c r="AC1031" s="534"/>
      <c r="AD1031" s="558"/>
      <c r="AE1031" s="534"/>
      <c r="AF1031" s="534"/>
      <c r="AG1031" s="534"/>
    </row>
    <row r="1032" spans="2:33" ht="30" hidden="1" customHeight="1" x14ac:dyDescent="0.2">
      <c r="B1032" s="534"/>
      <c r="C1032" s="557"/>
      <c r="D1032" s="557"/>
      <c r="E1032" s="557"/>
      <c r="F1032" s="557"/>
      <c r="G1032" s="557"/>
      <c r="H1032" s="557"/>
      <c r="I1032" s="557"/>
      <c r="J1032" s="557"/>
      <c r="K1032" s="557"/>
      <c r="L1032" s="557"/>
      <c r="M1032" s="557"/>
      <c r="N1032" s="557"/>
      <c r="O1032" s="534"/>
      <c r="P1032" s="534"/>
      <c r="Q1032" s="534"/>
      <c r="R1032" s="534"/>
      <c r="S1032" s="534"/>
      <c r="T1032" s="534"/>
      <c r="U1032" s="534"/>
      <c r="V1032" s="534"/>
      <c r="W1032" s="534"/>
      <c r="X1032" s="534"/>
      <c r="Y1032" s="534"/>
      <c r="Z1032" s="534"/>
      <c r="AA1032" s="534"/>
      <c r="AB1032" s="534"/>
      <c r="AC1032" s="534"/>
      <c r="AD1032" s="558"/>
      <c r="AE1032" s="534"/>
      <c r="AF1032" s="534"/>
      <c r="AG1032" s="534"/>
    </row>
    <row r="1033" spans="2:33" ht="30" hidden="1" customHeight="1" x14ac:dyDescent="0.2">
      <c r="B1033" s="534"/>
      <c r="C1033" s="557"/>
      <c r="D1033" s="557"/>
      <c r="E1033" s="557"/>
      <c r="F1033" s="557"/>
      <c r="G1033" s="557"/>
      <c r="H1033" s="557"/>
      <c r="I1033" s="557"/>
      <c r="J1033" s="557"/>
      <c r="K1033" s="557"/>
      <c r="L1033" s="557"/>
      <c r="M1033" s="557"/>
      <c r="N1033" s="557"/>
      <c r="O1033" s="534"/>
      <c r="P1033" s="534"/>
      <c r="Q1033" s="534"/>
      <c r="R1033" s="534"/>
      <c r="S1033" s="534"/>
      <c r="T1033" s="534"/>
      <c r="U1033" s="534"/>
      <c r="V1033" s="534"/>
      <c r="W1033" s="534"/>
      <c r="X1033" s="534"/>
      <c r="Y1033" s="534"/>
      <c r="Z1033" s="534"/>
      <c r="AA1033" s="534"/>
      <c r="AB1033" s="534"/>
      <c r="AC1033" s="534"/>
      <c r="AD1033" s="558"/>
      <c r="AE1033" s="534"/>
      <c r="AF1033" s="534"/>
      <c r="AG1033" s="534"/>
    </row>
    <row r="1034" spans="2:33" ht="30" hidden="1" customHeight="1" x14ac:dyDescent="0.2">
      <c r="B1034" s="534"/>
      <c r="C1034" s="557"/>
      <c r="D1034" s="557"/>
      <c r="E1034" s="557"/>
      <c r="F1034" s="557"/>
      <c r="G1034" s="557"/>
      <c r="H1034" s="557"/>
      <c r="I1034" s="557"/>
      <c r="J1034" s="557"/>
      <c r="K1034" s="557"/>
      <c r="L1034" s="557"/>
      <c r="M1034" s="557"/>
      <c r="N1034" s="557"/>
      <c r="O1034" s="534"/>
      <c r="P1034" s="534"/>
      <c r="Q1034" s="534"/>
      <c r="R1034" s="534"/>
      <c r="S1034" s="534"/>
      <c r="T1034" s="534"/>
      <c r="U1034" s="534"/>
      <c r="V1034" s="534"/>
      <c r="W1034" s="534"/>
      <c r="X1034" s="534"/>
      <c r="Y1034" s="534"/>
      <c r="Z1034" s="534"/>
      <c r="AA1034" s="534"/>
      <c r="AB1034" s="534"/>
      <c r="AC1034" s="534"/>
      <c r="AD1034" s="558"/>
      <c r="AE1034" s="534"/>
      <c r="AF1034" s="534"/>
      <c r="AG1034" s="534"/>
    </row>
    <row r="1035" spans="2:33" ht="30" hidden="1" customHeight="1" x14ac:dyDescent="0.2">
      <c r="B1035" s="534"/>
      <c r="C1035" s="557"/>
      <c r="D1035" s="557"/>
      <c r="E1035" s="557"/>
      <c r="F1035" s="557"/>
      <c r="G1035" s="557"/>
      <c r="H1035" s="557"/>
      <c r="I1035" s="557"/>
      <c r="J1035" s="557"/>
      <c r="K1035" s="557"/>
      <c r="L1035" s="557"/>
      <c r="M1035" s="557"/>
      <c r="N1035" s="557"/>
      <c r="O1035" s="534"/>
      <c r="P1035" s="534"/>
      <c r="Q1035" s="534"/>
      <c r="R1035" s="534"/>
      <c r="S1035" s="534"/>
      <c r="T1035" s="534"/>
      <c r="U1035" s="534"/>
      <c r="V1035" s="534"/>
      <c r="W1035" s="534"/>
      <c r="X1035" s="534"/>
      <c r="Y1035" s="534"/>
      <c r="Z1035" s="534"/>
      <c r="AA1035" s="534"/>
      <c r="AB1035" s="534"/>
      <c r="AC1035" s="534"/>
      <c r="AD1035" s="558"/>
      <c r="AE1035" s="534"/>
      <c r="AF1035" s="534"/>
      <c r="AG1035" s="534"/>
    </row>
    <row r="1036" spans="2:33" ht="30" hidden="1" customHeight="1" x14ac:dyDescent="0.2">
      <c r="B1036" s="534"/>
      <c r="C1036" s="557"/>
      <c r="D1036" s="557"/>
      <c r="E1036" s="557"/>
      <c r="F1036" s="557"/>
      <c r="G1036" s="557"/>
      <c r="H1036" s="557"/>
      <c r="I1036" s="557"/>
      <c r="J1036" s="557"/>
      <c r="K1036" s="557"/>
      <c r="L1036" s="557"/>
      <c r="M1036" s="557"/>
      <c r="N1036" s="557"/>
      <c r="O1036" s="534"/>
      <c r="P1036" s="534"/>
      <c r="Q1036" s="534"/>
      <c r="R1036" s="534"/>
      <c r="S1036" s="534"/>
      <c r="T1036" s="534"/>
      <c r="U1036" s="534"/>
      <c r="V1036" s="534"/>
      <c r="W1036" s="534"/>
      <c r="X1036" s="534"/>
      <c r="Y1036" s="534"/>
      <c r="Z1036" s="534"/>
      <c r="AA1036" s="534"/>
      <c r="AB1036" s="534"/>
      <c r="AC1036" s="534"/>
      <c r="AD1036" s="558"/>
      <c r="AE1036" s="534"/>
      <c r="AF1036" s="534"/>
      <c r="AG1036" s="534"/>
    </row>
    <row r="1037" spans="2:33" ht="30" hidden="1" customHeight="1" x14ac:dyDescent="0.2">
      <c r="B1037" s="534"/>
      <c r="C1037" s="557"/>
      <c r="D1037" s="557"/>
      <c r="E1037" s="557"/>
      <c r="F1037" s="557"/>
      <c r="G1037" s="557"/>
      <c r="H1037" s="557"/>
      <c r="I1037" s="557"/>
      <c r="J1037" s="557"/>
      <c r="K1037" s="557"/>
      <c r="L1037" s="557"/>
      <c r="M1037" s="557"/>
      <c r="N1037" s="557"/>
      <c r="O1037" s="534"/>
      <c r="P1037" s="534"/>
      <c r="Q1037" s="534"/>
      <c r="R1037" s="534"/>
      <c r="S1037" s="534"/>
      <c r="T1037" s="534"/>
      <c r="U1037" s="534"/>
      <c r="V1037" s="534"/>
      <c r="W1037" s="534"/>
      <c r="X1037" s="534"/>
      <c r="Y1037" s="534"/>
      <c r="Z1037" s="534"/>
      <c r="AA1037" s="534"/>
      <c r="AB1037" s="534"/>
      <c r="AC1037" s="534"/>
      <c r="AD1037" s="558"/>
      <c r="AE1037" s="534"/>
      <c r="AF1037" s="534"/>
      <c r="AG1037" s="534"/>
    </row>
    <row r="1038" spans="2:33" ht="30" hidden="1" customHeight="1" x14ac:dyDescent="0.2">
      <c r="B1038" s="534"/>
      <c r="C1038" s="557"/>
      <c r="D1038" s="557"/>
      <c r="E1038" s="557"/>
      <c r="F1038" s="557"/>
      <c r="G1038" s="557"/>
      <c r="H1038" s="557"/>
      <c r="I1038" s="557"/>
      <c r="J1038" s="557"/>
      <c r="K1038" s="557"/>
      <c r="L1038" s="557"/>
      <c r="M1038" s="557"/>
      <c r="N1038" s="557"/>
      <c r="O1038" s="534"/>
      <c r="P1038" s="534"/>
      <c r="Q1038" s="534"/>
      <c r="R1038" s="534"/>
      <c r="S1038" s="534"/>
      <c r="T1038" s="534"/>
      <c r="U1038" s="534"/>
      <c r="V1038" s="534"/>
      <c r="W1038" s="534"/>
      <c r="X1038" s="534"/>
      <c r="Y1038" s="534"/>
      <c r="Z1038" s="534"/>
      <c r="AA1038" s="534"/>
      <c r="AB1038" s="534"/>
      <c r="AC1038" s="534"/>
      <c r="AD1038" s="558"/>
      <c r="AE1038" s="534"/>
      <c r="AF1038" s="534"/>
      <c r="AG1038" s="534"/>
    </row>
    <row r="1039" spans="2:33" ht="30" hidden="1" customHeight="1" x14ac:dyDescent="0.2">
      <c r="B1039" s="534"/>
      <c r="C1039" s="557"/>
      <c r="D1039" s="557"/>
      <c r="E1039" s="557"/>
      <c r="F1039" s="557"/>
      <c r="G1039" s="557"/>
      <c r="H1039" s="557"/>
      <c r="I1039" s="557"/>
      <c r="J1039" s="557"/>
      <c r="K1039" s="557"/>
      <c r="L1039" s="557"/>
      <c r="M1039" s="557"/>
      <c r="N1039" s="557"/>
      <c r="O1039" s="534"/>
      <c r="P1039" s="534"/>
      <c r="Q1039" s="534"/>
      <c r="R1039" s="534"/>
      <c r="S1039" s="534"/>
      <c r="T1039" s="534"/>
      <c r="U1039" s="534"/>
      <c r="V1039" s="534"/>
      <c r="W1039" s="534"/>
      <c r="X1039" s="534"/>
      <c r="Y1039" s="534"/>
      <c r="Z1039" s="534"/>
      <c r="AA1039" s="534"/>
      <c r="AB1039" s="534"/>
      <c r="AC1039" s="534"/>
      <c r="AD1039" s="558"/>
      <c r="AE1039" s="534"/>
      <c r="AF1039" s="534"/>
      <c r="AG1039" s="534"/>
    </row>
    <row r="1040" spans="2:33" ht="30" hidden="1" customHeight="1" x14ac:dyDescent="0.2">
      <c r="B1040" s="534"/>
      <c r="C1040" s="557"/>
      <c r="D1040" s="557"/>
      <c r="E1040" s="557"/>
      <c r="F1040" s="557"/>
      <c r="G1040" s="557"/>
      <c r="H1040" s="557"/>
      <c r="I1040" s="557"/>
      <c r="J1040" s="557"/>
      <c r="K1040" s="557"/>
      <c r="L1040" s="557"/>
      <c r="M1040" s="557"/>
      <c r="N1040" s="557"/>
      <c r="O1040" s="534"/>
      <c r="P1040" s="534"/>
      <c r="Q1040" s="534"/>
      <c r="R1040" s="534"/>
      <c r="S1040" s="534"/>
      <c r="T1040" s="534"/>
      <c r="U1040" s="534"/>
      <c r="V1040" s="534"/>
      <c r="W1040" s="534"/>
      <c r="X1040" s="534"/>
      <c r="Y1040" s="534"/>
      <c r="Z1040" s="534"/>
      <c r="AA1040" s="534"/>
      <c r="AB1040" s="534"/>
      <c r="AC1040" s="534"/>
      <c r="AD1040" s="558"/>
      <c r="AE1040" s="534"/>
      <c r="AF1040" s="534"/>
      <c r="AG1040" s="534"/>
    </row>
    <row r="1041" ht="30" hidden="1" customHeight="1" x14ac:dyDescent="0.2"/>
    <row r="1042" ht="30" hidden="1" customHeight="1" x14ac:dyDescent="0.2"/>
    <row r="1043" ht="30" hidden="1" customHeight="1" x14ac:dyDescent="0.2"/>
    <row r="1044" ht="30" hidden="1" customHeight="1" x14ac:dyDescent="0.2"/>
    <row r="1045" ht="30" hidden="1" customHeight="1" x14ac:dyDescent="0.2"/>
    <row r="1046" ht="30" hidden="1" customHeight="1" x14ac:dyDescent="0.2"/>
    <row r="1047" ht="30" hidden="1" customHeight="1" x14ac:dyDescent="0.2"/>
    <row r="1048" ht="30" hidden="1" customHeight="1" x14ac:dyDescent="0.2"/>
    <row r="1049" ht="30" hidden="1" customHeight="1" x14ac:dyDescent="0.2"/>
    <row r="1050" ht="30" hidden="1" customHeight="1" x14ac:dyDescent="0.2"/>
    <row r="1051" ht="30" hidden="1" customHeight="1" x14ac:dyDescent="0.2"/>
    <row r="1052" ht="30" hidden="1" customHeight="1" x14ac:dyDescent="0.2"/>
    <row r="1053" ht="30" hidden="1" customHeight="1" x14ac:dyDescent="0.2"/>
    <row r="1054" ht="30" hidden="1" customHeight="1" x14ac:dyDescent="0.2"/>
    <row r="1055" ht="30" hidden="1" customHeight="1" x14ac:dyDescent="0.2"/>
    <row r="1056" ht="30" hidden="1" customHeight="1" x14ac:dyDescent="0.2"/>
    <row r="1057" ht="30" hidden="1" customHeight="1" x14ac:dyDescent="0.2"/>
    <row r="1058" ht="30" hidden="1" customHeight="1" x14ac:dyDescent="0.2"/>
    <row r="1059" ht="30" hidden="1" customHeight="1" x14ac:dyDescent="0.2"/>
    <row r="1060" ht="30" hidden="1" customHeight="1" x14ac:dyDescent="0.2"/>
    <row r="1061" ht="30" hidden="1" customHeight="1" x14ac:dyDescent="0.2"/>
    <row r="1062" ht="30" hidden="1" customHeight="1" x14ac:dyDescent="0.2"/>
    <row r="1063" ht="30" hidden="1" customHeight="1" x14ac:dyDescent="0.2"/>
    <row r="1064" ht="30" hidden="1" customHeight="1" x14ac:dyDescent="0.2"/>
    <row r="1065" ht="30" hidden="1" customHeight="1" x14ac:dyDescent="0.2"/>
    <row r="1066" ht="30" hidden="1" customHeight="1" x14ac:dyDescent="0.2"/>
    <row r="1067" ht="30" hidden="1" customHeight="1" x14ac:dyDescent="0.2"/>
    <row r="1068" ht="30" hidden="1" customHeight="1" x14ac:dyDescent="0.2"/>
    <row r="1069" ht="30" hidden="1" customHeight="1" x14ac:dyDescent="0.2"/>
    <row r="1070" ht="30" hidden="1" customHeight="1" x14ac:dyDescent="0.2"/>
  </sheetData>
  <sheetProtection algorithmName="SHA-512" hashValue="6wDOSZolq6ppIN8lffj/kCLLbda911EpzVh+D18bNs4nPlpdQ9wwNcgudYBgUfh95MWmCA7r5Cdf76+N/EK3uQ==" saltValue="2i7rq3DPvwp9VWm9Mxdx3w==" spinCount="100000" sheet="1" objects="1" scenarios="1" selectLockedCells="1"/>
  <dataConsolidate/>
  <mergeCells count="33">
    <mergeCell ref="B6:C6"/>
    <mergeCell ref="D10:G10"/>
    <mergeCell ref="D11:G11"/>
    <mergeCell ref="AC17:AD17"/>
    <mergeCell ref="AC16:AD16"/>
    <mergeCell ref="B7:C7"/>
    <mergeCell ref="AC14:AD14"/>
    <mergeCell ref="AC15:AD15"/>
    <mergeCell ref="M14:M16"/>
    <mergeCell ref="L14:L16"/>
    <mergeCell ref="B10:C10"/>
    <mergeCell ref="B11:C11"/>
    <mergeCell ref="AC28:AG28"/>
    <mergeCell ref="AC13:AE13"/>
    <mergeCell ref="B21:C23"/>
    <mergeCell ref="AC21:AD21"/>
    <mergeCell ref="AC22:AD22"/>
    <mergeCell ref="B14:B16"/>
    <mergeCell ref="B18:M18"/>
    <mergeCell ref="B13:M13"/>
    <mergeCell ref="K14:K16"/>
    <mergeCell ref="G14:G16"/>
    <mergeCell ref="F14:F16"/>
    <mergeCell ref="D14:D16"/>
    <mergeCell ref="C14:C16"/>
    <mergeCell ref="B25:N25"/>
    <mergeCell ref="AC25:AG25"/>
    <mergeCell ref="B20:M20"/>
    <mergeCell ref="D21:D23"/>
    <mergeCell ref="F21:G23"/>
    <mergeCell ref="K21:M23"/>
    <mergeCell ref="B28:K28"/>
    <mergeCell ref="L28:N28"/>
  </mergeCells>
  <conditionalFormatting sqref="B17:M17">
    <cfRule type="expression" dxfId="92" priority="320">
      <formula>SUM($B$17:$V$17)=100</formula>
    </cfRule>
    <cfRule type="expression" dxfId="91" priority="321">
      <formula>SUM($B$17:$V$17)&gt;100</formula>
    </cfRule>
  </conditionalFormatting>
  <conditionalFormatting sqref="D21">
    <cfRule type="cellIs" dxfId="90" priority="6" operator="equal">
      <formula>0</formula>
    </cfRule>
  </conditionalFormatting>
  <conditionalFormatting sqref="D21:D23">
    <cfRule type="cellIs" dxfId="89" priority="3" operator="equal">
      <formula>"No"</formula>
    </cfRule>
    <cfRule type="cellIs" dxfId="88" priority="4" operator="equal">
      <formula>"Yes"</formula>
    </cfRule>
  </conditionalFormatting>
  <conditionalFormatting sqref="D31:G1028">
    <cfRule type="expression" dxfId="87" priority="20">
      <formula>NOT(ISBLANK(D31))</formula>
    </cfRule>
    <cfRule type="expression" dxfId="86" priority="21">
      <formula>NOT(ISBLANK($C31))</formula>
    </cfRule>
  </conditionalFormatting>
  <conditionalFormatting sqref="H10:J10">
    <cfRule type="expression" dxfId="85" priority="119">
      <formula>$D$10=""</formula>
    </cfRule>
  </conditionalFormatting>
  <conditionalFormatting sqref="H11:J11">
    <cfRule type="expression" dxfId="84" priority="118">
      <formula>$D$11=""</formula>
    </cfRule>
  </conditionalFormatting>
  <conditionalFormatting sqref="K21">
    <cfRule type="cellIs" dxfId="83" priority="5" operator="equal">
      <formula>0</formula>
    </cfRule>
  </conditionalFormatting>
  <conditionalFormatting sqref="AE31:AE1028">
    <cfRule type="expression" dxfId="81" priority="93">
      <formula>NOT(ISBLANK($AE31))</formula>
    </cfRule>
  </conditionalFormatting>
  <conditionalFormatting sqref="AE31:AG1028">
    <cfRule type="expression" dxfId="80" priority="94">
      <formula>NOT(ISBLANK($AD31))</formula>
    </cfRule>
  </conditionalFormatting>
  <conditionalFormatting sqref="AF31:AF1028">
    <cfRule type="expression" dxfId="79" priority="92">
      <formula>NOT(ISBLANK($AF31))</formula>
    </cfRule>
  </conditionalFormatting>
  <conditionalFormatting sqref="AG31:AG1028">
    <cfRule type="expression" dxfId="78" priority="91">
      <formula>NOT(ISBLANK($AG31))</formula>
    </cfRule>
  </conditionalFormatting>
  <dataValidations xWindow="1124" yWindow="510" count="8">
    <dataValidation type="list" allowBlank="1" showInputMessage="1" showErrorMessage="1" sqref="N30:N1028" xr:uid="{B7CC1A13-4783-4F0D-A5A4-01DA7BC9765F}">
      <formula1>"Thinned,No thin"</formula1>
    </dataValidation>
    <dataValidation type="decimal" allowBlank="1" showInputMessage="1" showErrorMessage="1" errorTitle="Invalid data" error="Please enter a numerical value." sqref="AG31:AG1028" xr:uid="{611B72A1-5111-4A44-BFB9-0DF1FA189165}">
      <formula1>0</formula1>
      <formula2>10000000000000</formula2>
    </dataValidation>
    <dataValidation type="whole" allowBlank="1" showInputMessage="1" showErrorMessage="1" errorTitle="Invalid data" error="Please enter a whole numerical value." sqref="M31:M1028" xr:uid="{EBB30BD1-1F50-49C9-A3F2-56996DC44E8B}">
      <formula1>0</formula1>
      <formula2>100000000000</formula2>
    </dataValidation>
    <dataValidation type="decimal" allowBlank="1" showInputMessage="1" showErrorMessage="1" errorTitle="Invalid data" error="Please enter a numerical value." sqref="L39:L1028 L31:L38" xr:uid="{A57B66BF-AE56-4214-9322-EF18B91FB81C}">
      <formula1>0</formula1>
      <formula2>100000000000</formula2>
    </dataValidation>
    <dataValidation allowBlank="1" showDropDown="1" showInputMessage="1" showErrorMessage="1" errorTitle="Invalid data" error="Please specify a species code as found in the Species List tab." sqref="E31:E1076" xr:uid="{7DF18240-FFC7-4301-9A67-18934A57AA27}"/>
    <dataValidation type="custom" allowBlank="1" showInputMessage="1" showErrorMessage="1" errorTitle="Invalid data" error="Please enter a numerical value of less than or equal to 100 to 1 decimal place." sqref="F31:F1028" xr:uid="{F8A42871-DFE8-4D00-9D4C-E6AABA9F98D3}">
      <formula1>AND($F31&gt;=0,$F31&lt;=100,$F31=ROUND($F31,1))</formula1>
    </dataValidation>
    <dataValidation type="whole" allowBlank="1" showInputMessage="1" showErrorMessage="1" errorTitle="Invalid data" error="Please enter a whole numerical value of at least 400 stems per hectare." sqref="G31:G1028" xr:uid="{FE92C237-B644-45DF-A5EA-86AA88E7F986}">
      <formula1>400</formula1>
      <formula2>3000</formula2>
    </dataValidation>
    <dataValidation type="whole" allowBlank="1" showInputMessage="1" showErrorMessage="1" errorTitle="Invalid data" error="Please enter a whole numerical value." sqref="AF31:AF1028" xr:uid="{C245E4F8-3A9D-4E07-B146-810619A5DD06}">
      <formula1>0</formula1>
      <formula2>10000000000000</formula2>
    </dataValidation>
  </dataValidations>
  <hyperlinks>
    <hyperlink ref="B7" r:id="rId1" xr:uid="{EF69BA9C-4642-45BD-8D09-2EF86B612AA6}"/>
    <hyperlink ref="B6" r:id="rId2" display="https://woodlandcarboncode.org.uk/ " xr:uid="{E53D171F-47A2-4911-B1D9-F5560DC7E150}"/>
    <hyperlink ref="B6:C6" r:id="rId3" display="woodlandcarboncode.org.uk/ " xr:uid="{70469A05-B7FE-4298-A392-B85F0812C3A8}"/>
  </hyperlinks>
  <pageMargins left="0.70866141732283472" right="0.70866141732283472" top="0.74803149606299213" bottom="0.74803149606299213" header="0.31496062992125984" footer="0.31496062992125984"/>
  <pageSetup paperSize="9" scale="32" fitToHeight="0" orientation="portrait" r:id="rId4"/>
  <headerFooter>
    <oddHeader>&amp;L&amp;"Verdana,Bold"&amp;20 Section 4 - Species Breakdown&amp;R&amp;G</oddHeader>
    <oddFooter>&amp;L&amp;D&amp;C&amp;A&amp;REWCO Application Form - Page &amp;P of &amp;N</oddFooter>
  </headerFooter>
  <ignoredErrors>
    <ignoredError sqref="M17 AE21:AE22" formulaRange="1"/>
  </ignoredErrors>
  <drawing r:id="rId5"/>
  <legacyDrawingHF r:id="rId6"/>
  <extLst>
    <ext xmlns:x14="http://schemas.microsoft.com/office/spreadsheetml/2009/9/main" uri="{78C0D931-6437-407d-A8EE-F0AAD7539E65}">
      <x14:conditionalFormattings>
        <x14:conditionalFormatting xmlns:xm="http://schemas.microsoft.com/office/excel/2006/main">
          <x14:cfRule type="expression" priority="19" id="{CB0D1A2F-72EF-4349-BC33-2F14FDC2B590}">
            <xm:f>COUNTIF('Look Up Data'!$D$149:$D$203,D31)</xm:f>
            <x14:dxf>
              <fill>
                <patternFill>
                  <bgColor theme="5" tint="0.39994506668294322"/>
                </patternFill>
              </fill>
            </x14:dxf>
          </x14:cfRule>
          <xm:sqref>AE31:AE1028 D31:E1029</xm:sqref>
        </x14:conditionalFormatting>
      </x14:conditionalFormattings>
    </ext>
    <ext xmlns:x14="http://schemas.microsoft.com/office/spreadsheetml/2009/9/main" uri="{CCE6A557-97BC-4b89-ADB6-D9C93CAAB3DF}">
      <x14:dataValidations xmlns:xm="http://schemas.microsoft.com/office/excel/2006/main" xWindow="1124" yWindow="510" count="3">
        <x14:dataValidation type="list" allowBlank="1" showDropDown="1" showInputMessage="1" showErrorMessage="1" errorTitle="Invalid data" error="Please specify a species code as found in the Species List tab." xr:uid="{88AAF2E8-3FE7-41AD-B1F3-1586035FC732}">
          <x14:formula1>
            <xm:f>'Look Up Data'!$D$4:$D$147</xm:f>
          </x14:formula1>
          <xm:sqref>D31:D1028</xm:sqref>
        </x14:dataValidation>
        <x14:dataValidation type="list" allowBlank="1" showDropDown="1" showInputMessage="1" showErrorMessage="1" errorTitle="Invalid data" error="Please enter a species code as found in the Species List tab." xr:uid="{AB1F9826-24BC-4238-A6A0-C20103BDE046}">
          <x14:formula1>
            <xm:f>'Look Up Data'!$D$4:$D$147</xm:f>
          </x14:formula1>
          <xm:sqref>AE31:AE1028</xm:sqref>
        </x14:dataValidation>
        <x14:dataValidation type="list" allowBlank="1" showInputMessage="1" showErrorMessage="1" xr:uid="{D90164E9-0E26-4691-A8AF-E8369DF2BAB4}">
          <x14:formula1>
            <xm:f>OFFSET('3 - Land Summary'!$W$19:$W$120,1,0,MAX('3 - Land Summary'!$V:$V),1)</xm:f>
          </x14:formula1>
          <xm:sqref>C31:C1028 AD31:AD1028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9EFA4-EF28-4E20-8B0D-90B42898BDAE}">
  <sheetPr codeName="Sheet10">
    <tabColor rgb="FF62A60E"/>
    <pageSetUpPr autoPageBreaks="0" fitToPage="1"/>
  </sheetPr>
  <dimension ref="A1:Z121"/>
  <sheetViews>
    <sheetView showGridLines="0" showRowColHeaders="0" zoomScaleNormal="100" workbookViewId="0">
      <selection activeCell="N18" sqref="N18"/>
    </sheetView>
  </sheetViews>
  <sheetFormatPr defaultColWidth="0" defaultRowHeight="14.25" zeroHeight="1" x14ac:dyDescent="0.2"/>
  <cols>
    <col min="1" max="1" width="3.140625" style="2" customWidth="1"/>
    <col min="2" max="2" width="8.5703125" style="2" customWidth="1"/>
    <col min="3" max="3" width="16.85546875" style="2" bestFit="1" customWidth="1"/>
    <col min="4" max="4" width="15.140625" style="2" customWidth="1"/>
    <col min="5" max="5" width="15.42578125" style="2" customWidth="1"/>
    <col min="6" max="6" width="15.5703125" style="2" customWidth="1"/>
    <col min="7" max="7" width="17.140625" style="2" customWidth="1"/>
    <col min="8" max="8" width="18" style="2" customWidth="1"/>
    <col min="9" max="9" width="19.42578125" style="2" customWidth="1"/>
    <col min="10" max="10" width="20.42578125" style="2" customWidth="1"/>
    <col min="11" max="11" width="19.85546875" style="2" customWidth="1"/>
    <col min="12" max="12" width="19.42578125" style="2" customWidth="1"/>
    <col min="13" max="13" width="19.140625" style="2" customWidth="1"/>
    <col min="14" max="19" width="20.5703125" style="2" customWidth="1"/>
    <col min="20" max="20" width="22.42578125" style="2" customWidth="1"/>
    <col min="21" max="21" width="20.5703125" style="2" customWidth="1"/>
    <col min="22" max="23" width="20.5703125" style="2" hidden="1" customWidth="1"/>
    <col min="24" max="24" width="20.5703125" style="2" customWidth="1"/>
    <col min="25" max="25" width="3.28515625" style="2" customWidth="1"/>
    <col min="26" max="26" width="7.28515625" style="2" hidden="1" customWidth="1"/>
    <col min="27" max="16384" width="17.42578125" style="2" hidden="1"/>
  </cols>
  <sheetData>
    <row r="1" spans="2:25" ht="15" customHeight="1" x14ac:dyDescent="0.2"/>
    <row r="2" spans="2:25" ht="39.950000000000003" customHeight="1" x14ac:dyDescent="0.3">
      <c r="B2" s="152" t="s">
        <v>773</v>
      </c>
    </row>
    <row r="3" spans="2:25" ht="9.9499999999999993" customHeight="1" x14ac:dyDescent="0.2"/>
    <row r="4" spans="2:25" ht="127.5" customHeight="1" x14ac:dyDescent="0.2">
      <c r="B4" s="82"/>
      <c r="C4" s="76"/>
      <c r="D4" s="76"/>
      <c r="E4" s="76"/>
      <c r="F4" s="76"/>
      <c r="G4" s="76"/>
      <c r="H4" s="76"/>
      <c r="I4" s="76"/>
      <c r="J4" s="76"/>
      <c r="K4" s="76"/>
      <c r="L4" s="76"/>
      <c r="M4" s="76"/>
      <c r="N4" s="77"/>
      <c r="O4" s="83"/>
      <c r="P4" s="83"/>
      <c r="Q4" s="83"/>
      <c r="R4" s="83"/>
      <c r="S4" s="83"/>
      <c r="T4" s="83"/>
      <c r="U4" s="83"/>
      <c r="V4" s="83"/>
      <c r="W4" s="83"/>
      <c r="X4" s="83"/>
      <c r="Y4" s="83"/>
    </row>
    <row r="5" spans="2:25" ht="18" customHeight="1" x14ac:dyDescent="0.2">
      <c r="B5" s="858" t="s">
        <v>774</v>
      </c>
      <c r="C5" s="859"/>
      <c r="D5" s="859"/>
      <c r="E5" s="859"/>
      <c r="F5" s="859"/>
      <c r="G5" s="859"/>
      <c r="H5" s="859"/>
      <c r="I5" s="30"/>
      <c r="J5" s="30"/>
      <c r="K5" s="30"/>
      <c r="L5" s="30"/>
      <c r="M5" s="30"/>
      <c r="N5" s="31"/>
      <c r="O5" s="83"/>
      <c r="P5" s="83"/>
      <c r="Q5" s="83"/>
      <c r="R5" s="83"/>
      <c r="S5" s="83"/>
      <c r="T5" s="83"/>
      <c r="U5" s="83"/>
      <c r="V5" s="83"/>
      <c r="W5" s="83"/>
      <c r="X5" s="83"/>
      <c r="Y5" s="83"/>
    </row>
    <row r="6" spans="2:25" ht="21" customHeight="1" x14ac:dyDescent="0.2">
      <c r="B6" s="854" t="s">
        <v>775</v>
      </c>
      <c r="C6" s="855"/>
      <c r="D6" s="855"/>
      <c r="E6" s="855"/>
      <c r="F6" s="855"/>
      <c r="G6" s="855"/>
      <c r="H6" s="855"/>
      <c r="I6" s="52"/>
      <c r="J6" s="52"/>
      <c r="K6" s="52"/>
      <c r="L6" s="52"/>
      <c r="M6" s="52"/>
      <c r="N6" s="53"/>
      <c r="O6" s="83"/>
      <c r="P6" s="83"/>
      <c r="Q6" s="83"/>
      <c r="R6" s="83"/>
      <c r="S6" s="83"/>
      <c r="T6" s="83"/>
      <c r="U6" s="83"/>
      <c r="V6" s="83"/>
      <c r="W6" s="83"/>
      <c r="X6" s="83"/>
      <c r="Y6" s="83"/>
    </row>
    <row r="7" spans="2:25" x14ac:dyDescent="0.2">
      <c r="O7" s="83"/>
      <c r="P7" s="83"/>
      <c r="Q7" s="83"/>
      <c r="R7" s="83"/>
      <c r="S7" s="83"/>
      <c r="T7" s="83"/>
      <c r="U7" s="83"/>
      <c r="V7" s="83"/>
      <c r="W7" s="83"/>
      <c r="X7" s="83"/>
      <c r="Y7" s="83"/>
    </row>
    <row r="8" spans="2:25" s="6" customFormat="1" ht="12.75" x14ac:dyDescent="0.2">
      <c r="B8" s="534"/>
      <c r="C8" s="534"/>
      <c r="D8" s="534"/>
      <c r="E8" s="534"/>
      <c r="F8" s="534"/>
      <c r="G8" s="534"/>
      <c r="H8" s="534"/>
      <c r="I8" s="534"/>
      <c r="J8" s="534"/>
      <c r="K8" s="534"/>
      <c r="L8" s="534"/>
      <c r="M8" s="534"/>
      <c r="N8" s="534"/>
      <c r="O8" s="534"/>
      <c r="P8" s="534"/>
      <c r="Q8" s="534"/>
      <c r="R8" s="534"/>
      <c r="S8" s="534"/>
      <c r="T8" s="534"/>
      <c r="U8" s="534"/>
      <c r="V8" s="534"/>
      <c r="W8" s="534"/>
      <c r="X8" s="534"/>
      <c r="Y8" s="534"/>
    </row>
    <row r="9" spans="2:25" s="13" customFormat="1" ht="15" x14ac:dyDescent="0.25">
      <c r="B9" s="728" t="s">
        <v>61</v>
      </c>
      <c r="C9" s="728"/>
      <c r="D9" s="861" t="str">
        <f>IF('1 - Site Details'!C7="","",'1 - Site Details'!C7)</f>
        <v/>
      </c>
      <c r="E9" s="861"/>
      <c r="F9" s="861"/>
      <c r="G9" s="861"/>
      <c r="H9" s="543"/>
      <c r="I9" s="543"/>
      <c r="J9" s="543"/>
      <c r="K9" s="543"/>
      <c r="L9" s="543"/>
      <c r="M9" s="543"/>
      <c r="N9" s="543"/>
      <c r="O9" s="543"/>
      <c r="P9" s="543"/>
      <c r="Q9" s="543"/>
      <c r="R9" s="543"/>
      <c r="S9" s="543"/>
      <c r="T9" s="592" t="s">
        <v>776</v>
      </c>
      <c r="U9" s="593">
        <f>IF('3 - Land Summary'!$K$12="","",'3 - Land Summary'!$K$12)</f>
        <v>0</v>
      </c>
      <c r="V9"/>
      <c r="W9"/>
      <c r="X9" s="543"/>
      <c r="Y9" s="543"/>
    </row>
    <row r="10" spans="2:25" s="13" customFormat="1" ht="15" x14ac:dyDescent="0.25">
      <c r="B10" s="728" t="s">
        <v>719</v>
      </c>
      <c r="C10" s="728"/>
      <c r="D10" s="861" t="str">
        <f>IF('1 - Site Details'!C8="","",'1 - Site Details'!C8)</f>
        <v/>
      </c>
      <c r="E10" s="861"/>
      <c r="F10" s="861"/>
      <c r="G10" s="861"/>
      <c r="H10" s="543"/>
      <c r="I10" s="543"/>
      <c r="J10" s="543"/>
      <c r="K10" s="543"/>
      <c r="L10" s="543"/>
      <c r="M10" s="543"/>
      <c r="N10" s="543"/>
      <c r="O10" s="543"/>
      <c r="P10" s="543"/>
      <c r="Q10" s="543"/>
      <c r="R10" s="543"/>
      <c r="S10" s="543"/>
      <c r="T10" s="592" t="s">
        <v>777</v>
      </c>
      <c r="U10" s="593">
        <f>IF('3 - Land Summary'!K14="","",'3 - Land Summary'!K14)</f>
        <v>0</v>
      </c>
      <c r="V10"/>
      <c r="W10"/>
      <c r="X10" s="543"/>
      <c r="Y10" s="543"/>
    </row>
    <row r="11" spans="2:25" s="13" customFormat="1" ht="12.75" x14ac:dyDescent="0.25">
      <c r="B11" s="8"/>
      <c r="C11" s="8"/>
      <c r="D11" s="543"/>
      <c r="E11" s="543"/>
      <c r="F11" s="543"/>
      <c r="G11" s="543"/>
      <c r="H11" s="543"/>
      <c r="I11" s="543"/>
      <c r="J11" s="543"/>
      <c r="K11" s="543"/>
      <c r="L11" s="543"/>
      <c r="M11" s="543"/>
      <c r="N11" s="543"/>
      <c r="O11" s="543"/>
      <c r="P11" s="543"/>
      <c r="Q11" s="543"/>
      <c r="R11" s="543"/>
      <c r="S11" s="543"/>
      <c r="T11" s="8"/>
      <c r="U11" s="8"/>
      <c r="V11" s="8"/>
      <c r="W11" s="8"/>
      <c r="X11" s="569"/>
      <c r="Y11" s="543"/>
    </row>
    <row r="12" spans="2:25" s="6" customFormat="1" ht="12.75" x14ac:dyDescent="0.2">
      <c r="B12" s="16" t="s">
        <v>104</v>
      </c>
      <c r="C12" s="16" t="s">
        <v>105</v>
      </c>
      <c r="D12" s="16" t="s">
        <v>106</v>
      </c>
      <c r="E12" s="16" t="s">
        <v>107</v>
      </c>
      <c r="F12" s="16" t="s">
        <v>108</v>
      </c>
      <c r="G12" s="16" t="s">
        <v>109</v>
      </c>
      <c r="H12" s="16" t="s">
        <v>110</v>
      </c>
      <c r="I12" s="16" t="s">
        <v>111</v>
      </c>
      <c r="J12" s="16" t="s">
        <v>112</v>
      </c>
      <c r="K12" s="16" t="s">
        <v>113</v>
      </c>
      <c r="L12" s="16" t="s">
        <v>114</v>
      </c>
      <c r="M12" s="16" t="s">
        <v>115</v>
      </c>
      <c r="N12" s="16" t="s">
        <v>116</v>
      </c>
      <c r="O12" s="16" t="s">
        <v>117</v>
      </c>
      <c r="P12" s="16" t="s">
        <v>118</v>
      </c>
      <c r="Q12" s="16" t="s">
        <v>119</v>
      </c>
      <c r="R12" s="16" t="s">
        <v>120</v>
      </c>
      <c r="S12" s="16" t="s">
        <v>778</v>
      </c>
      <c r="T12" s="16" t="s">
        <v>779</v>
      </c>
      <c r="U12" s="16" t="s">
        <v>780</v>
      </c>
      <c r="V12" s="641" t="s">
        <v>781</v>
      </c>
      <c r="W12" s="641" t="s">
        <v>782</v>
      </c>
      <c r="X12" s="16" t="s">
        <v>783</v>
      </c>
      <c r="Y12" s="534"/>
    </row>
    <row r="13" spans="2:25" s="13" customFormat="1" ht="39.950000000000003" customHeight="1" x14ac:dyDescent="0.25">
      <c r="B13" s="862" t="s">
        <v>784</v>
      </c>
      <c r="C13" s="863"/>
      <c r="D13" s="863"/>
      <c r="E13" s="863"/>
      <c r="F13" s="863"/>
      <c r="G13" s="863"/>
      <c r="H13" s="863"/>
      <c r="I13" s="863"/>
      <c r="J13" s="863"/>
      <c r="K13" s="863"/>
      <c r="L13" s="863"/>
      <c r="M13" s="863"/>
      <c r="N13" s="864" t="s">
        <v>785</v>
      </c>
      <c r="O13" s="865"/>
      <c r="P13" s="865"/>
      <c r="Q13" s="865"/>
      <c r="R13" s="865"/>
      <c r="S13" s="865"/>
      <c r="T13" s="865"/>
      <c r="U13" s="865"/>
      <c r="V13" s="671"/>
      <c r="W13" s="671"/>
      <c r="X13" s="672" t="s">
        <v>786</v>
      </c>
      <c r="Y13" s="543"/>
    </row>
    <row r="14" spans="2:25" s="6" customFormat="1" ht="99.75" x14ac:dyDescent="0.2">
      <c r="B14" s="860" t="s">
        <v>787</v>
      </c>
      <c r="C14" s="860" t="s">
        <v>788</v>
      </c>
      <c r="D14" s="860" t="s">
        <v>789</v>
      </c>
      <c r="E14" s="860" t="s">
        <v>790</v>
      </c>
      <c r="F14" s="860" t="s">
        <v>791</v>
      </c>
      <c r="G14" s="860" t="s">
        <v>792</v>
      </c>
      <c r="H14" s="860" t="s">
        <v>1224</v>
      </c>
      <c r="I14" s="860" t="s">
        <v>1225</v>
      </c>
      <c r="J14" s="860" t="s">
        <v>1226</v>
      </c>
      <c r="K14" s="860" t="s">
        <v>1227</v>
      </c>
      <c r="L14" s="860" t="s">
        <v>793</v>
      </c>
      <c r="M14" s="860" t="s">
        <v>794</v>
      </c>
      <c r="N14" s="468" t="s">
        <v>795</v>
      </c>
      <c r="O14" s="468" t="s">
        <v>796</v>
      </c>
      <c r="P14" s="468" t="s">
        <v>797</v>
      </c>
      <c r="Q14" s="468" t="s">
        <v>798</v>
      </c>
      <c r="R14" s="468" t="s">
        <v>799</v>
      </c>
      <c r="S14" s="468" t="s">
        <v>800</v>
      </c>
      <c r="T14" s="468" t="s">
        <v>801</v>
      </c>
      <c r="U14" s="468" t="s">
        <v>802</v>
      </c>
      <c r="V14" s="468" t="s">
        <v>803</v>
      </c>
      <c r="W14" s="468" t="s">
        <v>803</v>
      </c>
      <c r="X14" s="866" t="s">
        <v>804</v>
      </c>
      <c r="Y14" s="534"/>
    </row>
    <row r="15" spans="2:25" s="6" customFormat="1" ht="27.95" customHeight="1" x14ac:dyDescent="0.2">
      <c r="B15" s="860"/>
      <c r="C15" s="860"/>
      <c r="D15" s="860"/>
      <c r="E15" s="860"/>
      <c r="F15" s="860"/>
      <c r="G15" s="860"/>
      <c r="H15" s="860"/>
      <c r="I15" s="860"/>
      <c r="J15" s="860"/>
      <c r="K15" s="860"/>
      <c r="L15" s="860"/>
      <c r="M15" s="860"/>
      <c r="N15" s="867" t="s">
        <v>805</v>
      </c>
      <c r="O15" s="867"/>
      <c r="P15" s="867"/>
      <c r="Q15" s="867"/>
      <c r="R15" s="867"/>
      <c r="S15" s="867"/>
      <c r="T15" s="867"/>
      <c r="U15" s="867"/>
      <c r="V15" s="468"/>
      <c r="W15" s="468"/>
      <c r="X15" s="866"/>
      <c r="Y15" s="534"/>
    </row>
    <row r="16" spans="2:25" s="6" customFormat="1" ht="27.95" customHeight="1" x14ac:dyDescent="0.2">
      <c r="B16" s="860"/>
      <c r="C16" s="860"/>
      <c r="D16" s="860"/>
      <c r="E16" s="860"/>
      <c r="F16" s="860"/>
      <c r="G16" s="860"/>
      <c r="H16" s="860"/>
      <c r="I16" s="860"/>
      <c r="J16" s="860"/>
      <c r="K16" s="860"/>
      <c r="L16" s="860"/>
      <c r="M16" s="860"/>
      <c r="N16" s="151"/>
      <c r="O16" s="151"/>
      <c r="P16" s="151"/>
      <c r="Q16" s="151"/>
      <c r="R16" s="151"/>
      <c r="S16" s="151"/>
      <c r="T16" s="151"/>
      <c r="U16" s="151"/>
      <c r="V16" s="151"/>
      <c r="W16" s="151"/>
      <c r="X16" s="866"/>
      <c r="Y16" s="534"/>
    </row>
    <row r="17" spans="2:26" s="6" customFormat="1" ht="25.5" x14ac:dyDescent="0.2">
      <c r="B17" s="673" t="s">
        <v>144</v>
      </c>
      <c r="C17" s="673" t="s">
        <v>806</v>
      </c>
      <c r="D17" s="674">
        <v>2</v>
      </c>
      <c r="E17" s="674">
        <v>20</v>
      </c>
      <c r="F17" s="674">
        <v>1.6</v>
      </c>
      <c r="G17" s="674"/>
      <c r="H17" s="673">
        <v>2704</v>
      </c>
      <c r="I17" s="673" t="s">
        <v>807</v>
      </c>
      <c r="J17" s="673" t="s">
        <v>808</v>
      </c>
      <c r="K17" s="673" t="s">
        <v>809</v>
      </c>
      <c r="L17" s="673"/>
      <c r="M17" s="673"/>
      <c r="N17" s="19">
        <v>2</v>
      </c>
      <c r="O17" s="19">
        <v>0</v>
      </c>
      <c r="P17" s="19">
        <v>0</v>
      </c>
      <c r="Q17" s="19">
        <v>2</v>
      </c>
      <c r="R17" s="19">
        <v>2</v>
      </c>
      <c r="S17" s="19">
        <v>0</v>
      </c>
      <c r="T17" s="19">
        <v>0</v>
      </c>
      <c r="U17" s="19">
        <v>0</v>
      </c>
      <c r="V17" s="19">
        <v>0</v>
      </c>
      <c r="W17" s="19">
        <v>0</v>
      </c>
      <c r="X17" s="19">
        <v>0</v>
      </c>
      <c r="Y17" s="534"/>
      <c r="Z17" s="534"/>
    </row>
    <row r="18" spans="2:26" s="6" customFormat="1" ht="12.75" x14ac:dyDescent="0.2">
      <c r="B18" s="675" t="str">
        <f>IF('3 - Land Summary'!B21=0,"",'3 - Land Summary'!B21)</f>
        <v/>
      </c>
      <c r="C18" s="594" t="str">
        <f>IF('3 - Land Summary'!C21=0," ",'3 - Land Summary'!C21)</f>
        <v xml:space="preserve"> </v>
      </c>
      <c r="D18" s="595" t="str">
        <f>IF('3 - Land Summary'!D21=0,"",'3 - Land Summary'!D21)</f>
        <v/>
      </c>
      <c r="E18" s="595" t="str">
        <f>IF('3 - Land Summary'!F21=0,"",'3 - Land Summary'!F21)</f>
        <v/>
      </c>
      <c r="F18" s="595" t="str">
        <f>IF('3 - Land Summary'!G21=0,"",'3 - Land Summary'!G21)</f>
        <v/>
      </c>
      <c r="G18" s="595" t="str">
        <f>IF('3 - Land Summary'!I21=0,"",'3 - Land Summary'!I21)</f>
        <v/>
      </c>
      <c r="H18" s="596" t="str">
        <f>IF((SUMIF('4 - Species Breakdown'!$C$31:$C$1028,'3 - Land Summary'!C21,'4 - Species Breakdown'!$K$31:$K$1028))=0,"",SUMIF('4 - Species Breakdown'!$C$31:$C$1028,'3 - Land Summary'!C21,'4 - Species Breakdown'!$K$31:$K$1028))</f>
        <v/>
      </c>
      <c r="I18" s="595" t="str" cm="1">
        <f t="array" ref="I18">_xlfn.TEXTJOIN("|",TRUE,IF('4 - Species Breakdown'!$C$31:$C$1028=C18,'4 - Species Breakdown'!$D$31:$D$1028,""))</f>
        <v/>
      </c>
      <c r="J18" s="595" t="str" cm="1">
        <f t="array" ref="J18">_xlfn.TEXTJOIN("|",TRUE,IF('4 - Species Breakdown'!$C$31:$C$1028=C18,'4 - Species Breakdown'!$F$31:$F$1028,""))</f>
        <v/>
      </c>
      <c r="K18" s="596" t="str" cm="1">
        <f t="array" ref="K18">_xlfn.TEXTJOIN("|",TRUE,IF('4 - Species Breakdown'!$C$31:$C$1028=C18,'4 - Species Breakdown'!$G$31:$G$1028,""))</f>
        <v/>
      </c>
      <c r="L18" s="596" t="str">
        <f>IF((SUMIF('4 - Species Breakdown'!$AD$31:$AD$1028,'5 - Composition &amp; ACs'!C18,'4 - Species Breakdown'!$AF$31:$AF$1028))=0,"",SUMIF('4 - Species Breakdown'!$AD$31:$AD$1028,'5 - Composition &amp; ACs'!C18,'4 - Species Breakdown'!$AF$31:$AF$1028))</f>
        <v/>
      </c>
      <c r="M18" s="595" t="str" cm="1">
        <f t="array" ref="M18">_xlfn.TEXTJOIN("|",TRUE,IF('4 - Species Breakdown'!$AD$31:$AD$1028=C18,'4 - Species Breakdown'!$AE$31:$AE$1028,""))</f>
        <v/>
      </c>
      <c r="N18" s="597"/>
      <c r="O18" s="597"/>
      <c r="P18" s="597"/>
      <c r="Q18" s="597"/>
      <c r="R18" s="597"/>
      <c r="S18" s="597"/>
      <c r="T18" s="597"/>
      <c r="U18" s="597"/>
      <c r="V18" s="597"/>
      <c r="W18" s="597"/>
      <c r="X18" s="597"/>
      <c r="Y18" s="534"/>
      <c r="Z18" s="534">
        <f>COUNT(B18:B117)</f>
        <v>0</v>
      </c>
    </row>
    <row r="19" spans="2:26" s="6" customFormat="1" ht="12.75" x14ac:dyDescent="0.2">
      <c r="B19" s="675" t="str">
        <f>IF('3 - Land Summary'!B22=0,"",'3 - Land Summary'!B22)</f>
        <v/>
      </c>
      <c r="C19" s="594" t="str">
        <f>IF('3 - Land Summary'!C22=0," ",'3 - Land Summary'!C22)</f>
        <v xml:space="preserve"> </v>
      </c>
      <c r="D19" s="595" t="str">
        <f>IF('3 - Land Summary'!D22=0,"",'3 - Land Summary'!D22)</f>
        <v/>
      </c>
      <c r="E19" s="595" t="str">
        <f>IF('3 - Land Summary'!F22=0,"",'3 - Land Summary'!F22)</f>
        <v/>
      </c>
      <c r="F19" s="595" t="str">
        <f>IF('3 - Land Summary'!G22=0,"",'3 - Land Summary'!G22)</f>
        <v/>
      </c>
      <c r="G19" s="595" t="str">
        <f>IF('3 - Land Summary'!I22=0,"",'3 - Land Summary'!I22)</f>
        <v/>
      </c>
      <c r="H19" s="596" t="str">
        <f>IF((SUMIF('4 - Species Breakdown'!$C$31:$C$1028,'3 - Land Summary'!C22,'4 - Species Breakdown'!$K$31:$K$1028))=0,"",SUMIF('4 - Species Breakdown'!$C$31:$C$1028,'3 - Land Summary'!C22,'4 - Species Breakdown'!$K$31:$K$1028))</f>
        <v/>
      </c>
      <c r="I19" s="595" t="str" cm="1">
        <f t="array" ref="I19">_xlfn.TEXTJOIN("|",TRUE,IF('4 - Species Breakdown'!$C$31:$C$1028=C19,'4 - Species Breakdown'!$D$31:$D$1028,""))</f>
        <v/>
      </c>
      <c r="J19" s="595" t="str" cm="1">
        <f t="array" ref="J19">_xlfn.TEXTJOIN("|",TRUE,IF('4 - Species Breakdown'!$C$31:$C$1028=C19,'4 - Species Breakdown'!$F$31:$F$1028,""))</f>
        <v/>
      </c>
      <c r="K19" s="596" t="str" cm="1">
        <f t="array" ref="K19">_xlfn.TEXTJOIN("|",TRUE,IF('4 - Species Breakdown'!$C$31:$C$1028=C19,'4 - Species Breakdown'!$G$31:$G$1028,""))</f>
        <v/>
      </c>
      <c r="L19" s="596" t="str">
        <f>IF((SUMIF('4 - Species Breakdown'!$AD$31:$AD$1028,'5 - Composition &amp; ACs'!C19,'4 - Species Breakdown'!$AF$31:$AF$1028))=0,"",SUMIF('4 - Species Breakdown'!$AD$31:$AD$1028,'5 - Composition &amp; ACs'!C19,'4 - Species Breakdown'!$AF$31:$AF$1028))</f>
        <v/>
      </c>
      <c r="M19" s="595" t="str" cm="1">
        <f t="array" ref="M19">_xlfn.TEXTJOIN("|",TRUE,IF('4 - Species Breakdown'!$AD$31:$AD$1028=C19,'4 - Species Breakdown'!$AE$31:$AE$1028,""))</f>
        <v/>
      </c>
      <c r="N19" s="597"/>
      <c r="O19" s="597"/>
      <c r="P19" s="597"/>
      <c r="Q19" s="597"/>
      <c r="R19" s="597"/>
      <c r="S19" s="597"/>
      <c r="T19" s="597"/>
      <c r="U19" s="597"/>
      <c r="V19" s="597"/>
      <c r="W19" s="597"/>
      <c r="X19" s="597"/>
      <c r="Y19" s="534"/>
      <c r="Z19" s="534"/>
    </row>
    <row r="20" spans="2:26" s="6" customFormat="1" ht="12.75" x14ac:dyDescent="0.2">
      <c r="B20" s="675" t="str">
        <f>IF('3 - Land Summary'!B23=0,"",'3 - Land Summary'!B23)</f>
        <v/>
      </c>
      <c r="C20" s="594" t="str">
        <f>IF('3 - Land Summary'!C23=0," ",'3 - Land Summary'!C23)</f>
        <v xml:space="preserve"> </v>
      </c>
      <c r="D20" s="595" t="str">
        <f>IF('3 - Land Summary'!D23=0,"",'3 - Land Summary'!D23)</f>
        <v/>
      </c>
      <c r="E20" s="595" t="str">
        <f>IF('3 - Land Summary'!F23=0,"",'3 - Land Summary'!F23)</f>
        <v/>
      </c>
      <c r="F20" s="595" t="str">
        <f>IF('3 - Land Summary'!G23=0,"",'3 - Land Summary'!G23)</f>
        <v/>
      </c>
      <c r="G20" s="595" t="str">
        <f>IF('3 - Land Summary'!I23=0,"",'3 - Land Summary'!I23)</f>
        <v/>
      </c>
      <c r="H20" s="596" t="str">
        <f>IF((SUMIF('4 - Species Breakdown'!$C$31:$C$1028,'3 - Land Summary'!C23,'4 - Species Breakdown'!$K$31:$K$1028))=0,"",SUMIF('4 - Species Breakdown'!$C$31:$C$1028,'3 - Land Summary'!C23,'4 - Species Breakdown'!$K$31:$K$1028))</f>
        <v/>
      </c>
      <c r="I20" s="595" t="str" cm="1">
        <f t="array" ref="I20">_xlfn.TEXTJOIN("|",TRUE,IF('4 - Species Breakdown'!$C$31:$C$1028=C20,'4 - Species Breakdown'!$D$31:$D$1028,""))</f>
        <v/>
      </c>
      <c r="J20" s="595" t="str" cm="1">
        <f t="array" ref="J20">_xlfn.TEXTJOIN("|",TRUE,IF('4 - Species Breakdown'!$C$31:$C$1028=C20,'4 - Species Breakdown'!$F$31:$F$1028,""))</f>
        <v/>
      </c>
      <c r="K20" s="596" t="str" cm="1">
        <f t="array" ref="K20">_xlfn.TEXTJOIN("|",TRUE,IF('4 - Species Breakdown'!$C$31:$C$1028=C20,'4 - Species Breakdown'!$G$31:$G$1028,""))</f>
        <v/>
      </c>
      <c r="L20" s="596" t="str">
        <f>IF((SUMIF('4 - Species Breakdown'!$AD$31:$AD$1028,'5 - Composition &amp; ACs'!C20,'4 - Species Breakdown'!$AF$31:$AF$1028))=0,"",SUMIF('4 - Species Breakdown'!$AD$31:$AD$1028,'5 - Composition &amp; ACs'!C20,'4 - Species Breakdown'!$AF$31:$AF$1028))</f>
        <v/>
      </c>
      <c r="M20" s="595" t="str" cm="1">
        <f t="array" ref="M20">_xlfn.TEXTJOIN("|",TRUE,IF('4 - Species Breakdown'!$AD$31:$AD$1028=C20,'4 - Species Breakdown'!$AE$31:$AE$1028,""))</f>
        <v/>
      </c>
      <c r="N20" s="597"/>
      <c r="O20" s="597"/>
      <c r="P20" s="597"/>
      <c r="Q20" s="597"/>
      <c r="R20" s="597"/>
      <c r="S20" s="597"/>
      <c r="T20" s="597"/>
      <c r="U20" s="597"/>
      <c r="V20" s="597"/>
      <c r="W20" s="597"/>
      <c r="X20" s="597"/>
      <c r="Y20" s="534"/>
      <c r="Z20" s="534"/>
    </row>
    <row r="21" spans="2:26" s="6" customFormat="1" ht="12.75" x14ac:dyDescent="0.2">
      <c r="B21" s="675" t="str">
        <f>IF('3 - Land Summary'!B24=0,"",'3 - Land Summary'!B24)</f>
        <v/>
      </c>
      <c r="C21" s="594" t="str">
        <f>IF('3 - Land Summary'!C24=0," ",'3 - Land Summary'!C24)</f>
        <v xml:space="preserve"> </v>
      </c>
      <c r="D21" s="595" t="str">
        <f>IF('3 - Land Summary'!D24=0,"",'3 - Land Summary'!D24)</f>
        <v/>
      </c>
      <c r="E21" s="595" t="str">
        <f>IF('3 - Land Summary'!F24=0,"",'3 - Land Summary'!F24)</f>
        <v/>
      </c>
      <c r="F21" s="595" t="str">
        <f>IF('3 - Land Summary'!G24=0,"",'3 - Land Summary'!G24)</f>
        <v/>
      </c>
      <c r="G21" s="595" t="str">
        <f>IF('3 - Land Summary'!I24=0,"",'3 - Land Summary'!I24)</f>
        <v/>
      </c>
      <c r="H21" s="596" t="str">
        <f>IF((SUMIF('4 - Species Breakdown'!$C$31:$C$1028,'3 - Land Summary'!C24,'4 - Species Breakdown'!$K$31:$K$1028))=0,"",SUMIF('4 - Species Breakdown'!$C$31:$C$1028,'3 - Land Summary'!C24,'4 - Species Breakdown'!$K$31:$K$1028))</f>
        <v/>
      </c>
      <c r="I21" s="595" t="str" cm="1">
        <f t="array" ref="I21">_xlfn.TEXTJOIN("|",TRUE,IF('4 - Species Breakdown'!$C$31:$C$1028=C21,'4 - Species Breakdown'!$D$31:$D$1028,""))</f>
        <v/>
      </c>
      <c r="J21" s="595" t="str" cm="1">
        <f t="array" ref="J21">_xlfn.TEXTJOIN("|",TRUE,IF('4 - Species Breakdown'!$C$31:$C$1028=C21,'4 - Species Breakdown'!$F$31:$F$1028,""))</f>
        <v/>
      </c>
      <c r="K21" s="596" t="str" cm="1">
        <f t="array" ref="K21">_xlfn.TEXTJOIN("|",TRUE,IF('4 - Species Breakdown'!$C$31:$C$1028=C21,'4 - Species Breakdown'!$G$31:$G$1028,""))</f>
        <v/>
      </c>
      <c r="L21" s="596" t="str">
        <f>IF((SUMIF('4 - Species Breakdown'!$AD$31:$AD$1028,'5 - Composition &amp; ACs'!C21,'4 - Species Breakdown'!$AF$31:$AF$1028))=0,"",SUMIF('4 - Species Breakdown'!$AD$31:$AD$1028,'5 - Composition &amp; ACs'!C21,'4 - Species Breakdown'!$AF$31:$AF$1028))</f>
        <v/>
      </c>
      <c r="M21" s="595" t="str" cm="1">
        <f t="array" ref="M21">_xlfn.TEXTJOIN("|",TRUE,IF('4 - Species Breakdown'!$AD$31:$AD$1028=C21,'4 - Species Breakdown'!$AE$31:$AE$1028,""))</f>
        <v/>
      </c>
      <c r="N21" s="597"/>
      <c r="O21" s="597"/>
      <c r="P21" s="597"/>
      <c r="Q21" s="597"/>
      <c r="R21" s="597"/>
      <c r="S21" s="597"/>
      <c r="T21" s="597"/>
      <c r="U21" s="597"/>
      <c r="V21" s="597"/>
      <c r="W21" s="597"/>
      <c r="X21" s="597"/>
      <c r="Y21" s="534"/>
      <c r="Z21" s="534"/>
    </row>
    <row r="22" spans="2:26" s="6" customFormat="1" ht="12.75" x14ac:dyDescent="0.2">
      <c r="B22" s="675" t="str">
        <f>IF('3 - Land Summary'!B25=0,"",'3 - Land Summary'!B25)</f>
        <v/>
      </c>
      <c r="C22" s="594" t="str">
        <f>IF('3 - Land Summary'!C25=0," ",'3 - Land Summary'!C25)</f>
        <v xml:space="preserve"> </v>
      </c>
      <c r="D22" s="595" t="str">
        <f>IF('3 - Land Summary'!D25=0,"",'3 - Land Summary'!D25)</f>
        <v/>
      </c>
      <c r="E22" s="595" t="str">
        <f>IF('3 - Land Summary'!F25=0,"",'3 - Land Summary'!F25)</f>
        <v/>
      </c>
      <c r="F22" s="595" t="str">
        <f>IF('3 - Land Summary'!G25=0,"",'3 - Land Summary'!G25)</f>
        <v/>
      </c>
      <c r="G22" s="595" t="str">
        <f>IF('3 - Land Summary'!I25=0,"",'3 - Land Summary'!I25)</f>
        <v/>
      </c>
      <c r="H22" s="596" t="str">
        <f>IF((SUMIF('4 - Species Breakdown'!$C$31:$C$1028,'3 - Land Summary'!C25,'4 - Species Breakdown'!$K$31:$K$1028))=0,"",SUMIF('4 - Species Breakdown'!$C$31:$C$1028,'3 - Land Summary'!C25,'4 - Species Breakdown'!$K$31:$K$1028))</f>
        <v/>
      </c>
      <c r="I22" s="595" t="str" cm="1">
        <f t="array" ref="I22">_xlfn.TEXTJOIN("|",TRUE,IF('4 - Species Breakdown'!$C$31:$C$1028=C22,'4 - Species Breakdown'!$D$31:$D$1028,""))</f>
        <v/>
      </c>
      <c r="J22" s="595" t="str" cm="1">
        <f t="array" ref="J22">_xlfn.TEXTJOIN("|",TRUE,IF('4 - Species Breakdown'!$C$31:$C$1028=C22,'4 - Species Breakdown'!$F$31:$F$1028,""))</f>
        <v/>
      </c>
      <c r="K22" s="596" t="str" cm="1">
        <f t="array" ref="K22">_xlfn.TEXTJOIN("|",TRUE,IF('4 - Species Breakdown'!$C$31:$C$1028=C22,'4 - Species Breakdown'!$G$31:$G$1028,""))</f>
        <v/>
      </c>
      <c r="L22" s="596" t="str">
        <f>IF((SUMIF('4 - Species Breakdown'!$AD$31:$AD$1028,'5 - Composition &amp; ACs'!C22,'4 - Species Breakdown'!$AF$31:$AF$1028))=0,"",SUMIF('4 - Species Breakdown'!$AD$31:$AD$1028,'5 - Composition &amp; ACs'!C22,'4 - Species Breakdown'!$AF$31:$AF$1028))</f>
        <v/>
      </c>
      <c r="M22" s="595" t="str" cm="1">
        <f t="array" ref="M22">_xlfn.TEXTJOIN("|",TRUE,IF('4 - Species Breakdown'!$AD$31:$AD$1028=C22,'4 - Species Breakdown'!$AE$31:$AE$1028,""))</f>
        <v/>
      </c>
      <c r="N22" s="597"/>
      <c r="O22" s="597"/>
      <c r="P22" s="597"/>
      <c r="Q22" s="597"/>
      <c r="R22" s="597"/>
      <c r="S22" s="597"/>
      <c r="T22" s="597"/>
      <c r="U22" s="597"/>
      <c r="V22" s="597"/>
      <c r="W22" s="597"/>
      <c r="X22" s="597"/>
      <c r="Y22" s="534"/>
      <c r="Z22" s="534"/>
    </row>
    <row r="23" spans="2:26" s="6" customFormat="1" ht="12.75" x14ac:dyDescent="0.2">
      <c r="B23" s="675" t="str">
        <f>IF('3 - Land Summary'!B26=0,"",'3 - Land Summary'!B26)</f>
        <v/>
      </c>
      <c r="C23" s="594" t="str">
        <f>IF('3 - Land Summary'!C26=0," ",'3 - Land Summary'!C26)</f>
        <v xml:space="preserve"> </v>
      </c>
      <c r="D23" s="595" t="str">
        <f>IF('3 - Land Summary'!D26=0,"",'3 - Land Summary'!D26)</f>
        <v/>
      </c>
      <c r="E23" s="595" t="str">
        <f>IF('3 - Land Summary'!F26=0,"",'3 - Land Summary'!F26)</f>
        <v/>
      </c>
      <c r="F23" s="595" t="str">
        <f>IF('3 - Land Summary'!G26=0,"",'3 - Land Summary'!G26)</f>
        <v/>
      </c>
      <c r="G23" s="595" t="str">
        <f>IF('3 - Land Summary'!I26=0,"",'3 - Land Summary'!I26)</f>
        <v/>
      </c>
      <c r="H23" s="596" t="str">
        <f>IF((SUMIF('4 - Species Breakdown'!$C$31:$C$1028,'3 - Land Summary'!C26,'4 - Species Breakdown'!$K$31:$K$1028))=0,"",SUMIF('4 - Species Breakdown'!$C$31:$C$1028,'3 - Land Summary'!C26,'4 - Species Breakdown'!$K$31:$K$1028))</f>
        <v/>
      </c>
      <c r="I23" s="595" t="str" cm="1">
        <f t="array" ref="I23">_xlfn.TEXTJOIN("|",TRUE,IF('4 - Species Breakdown'!$C$31:$C$1028=C23,'4 - Species Breakdown'!$D$31:$D$1028,""))</f>
        <v/>
      </c>
      <c r="J23" s="595" t="str" cm="1">
        <f t="array" ref="J23">_xlfn.TEXTJOIN("|",TRUE,IF('4 - Species Breakdown'!$C$31:$C$1028=C23,'4 - Species Breakdown'!$F$31:$F$1028,""))</f>
        <v/>
      </c>
      <c r="K23" s="596" t="str" cm="1">
        <f t="array" ref="K23">_xlfn.TEXTJOIN("|",TRUE,IF('4 - Species Breakdown'!$C$31:$C$1028=C23,'4 - Species Breakdown'!$G$31:$G$1028,""))</f>
        <v/>
      </c>
      <c r="L23" s="596" t="str">
        <f>IF((SUMIF('4 - Species Breakdown'!$AD$31:$AD$1028,'5 - Composition &amp; ACs'!C23,'4 - Species Breakdown'!$AF$31:$AF$1028))=0,"",SUMIF('4 - Species Breakdown'!$AD$31:$AD$1028,'5 - Composition &amp; ACs'!C23,'4 - Species Breakdown'!$AF$31:$AF$1028))</f>
        <v/>
      </c>
      <c r="M23" s="595" t="str" cm="1">
        <f t="array" ref="M23">_xlfn.TEXTJOIN("|",TRUE,IF('4 - Species Breakdown'!$AD$31:$AD$1028=C23,'4 - Species Breakdown'!$AE$31:$AE$1028,""))</f>
        <v/>
      </c>
      <c r="N23" s="597"/>
      <c r="O23" s="597"/>
      <c r="P23" s="597"/>
      <c r="Q23" s="597"/>
      <c r="R23" s="597"/>
      <c r="S23" s="597"/>
      <c r="T23" s="597"/>
      <c r="U23" s="597"/>
      <c r="V23" s="597"/>
      <c r="W23" s="597"/>
      <c r="X23" s="597"/>
      <c r="Y23" s="534"/>
      <c r="Z23" s="534"/>
    </row>
    <row r="24" spans="2:26" s="6" customFormat="1" ht="12.75" x14ac:dyDescent="0.2">
      <c r="B24" s="675" t="str">
        <f>IF('3 - Land Summary'!B27=0,"",'3 - Land Summary'!B27)</f>
        <v/>
      </c>
      <c r="C24" s="594" t="str">
        <f>IF('3 - Land Summary'!C27=0," ",'3 - Land Summary'!C27)</f>
        <v xml:space="preserve"> </v>
      </c>
      <c r="D24" s="595" t="str">
        <f>IF('3 - Land Summary'!D27=0,"",'3 - Land Summary'!D27)</f>
        <v/>
      </c>
      <c r="E24" s="595" t="str">
        <f>IF('3 - Land Summary'!F27=0,"",'3 - Land Summary'!F27)</f>
        <v/>
      </c>
      <c r="F24" s="595" t="str">
        <f>IF('3 - Land Summary'!G27=0,"",'3 - Land Summary'!G27)</f>
        <v/>
      </c>
      <c r="G24" s="595" t="str">
        <f>IF('3 - Land Summary'!I27=0,"",'3 - Land Summary'!I27)</f>
        <v/>
      </c>
      <c r="H24" s="596" t="str">
        <f>IF((SUMIF('4 - Species Breakdown'!$C$31:$C$1028,'3 - Land Summary'!C27,'4 - Species Breakdown'!$K$31:$K$1028))=0,"",SUMIF('4 - Species Breakdown'!$C$31:$C$1028,'3 - Land Summary'!C27,'4 - Species Breakdown'!$K$31:$K$1028))</f>
        <v/>
      </c>
      <c r="I24" s="595" t="str" cm="1">
        <f t="array" ref="I24">_xlfn.TEXTJOIN("|",TRUE,IF('4 - Species Breakdown'!$C$31:$C$1028=C24,'4 - Species Breakdown'!$D$31:$D$1028,""))</f>
        <v/>
      </c>
      <c r="J24" s="595" t="str" cm="1">
        <f t="array" ref="J24">_xlfn.TEXTJOIN("|",TRUE,IF('4 - Species Breakdown'!$C$31:$C$1028=C24,'4 - Species Breakdown'!$F$31:$F$1028,""))</f>
        <v/>
      </c>
      <c r="K24" s="596" t="str" cm="1">
        <f t="array" ref="K24">_xlfn.TEXTJOIN("|",TRUE,IF('4 - Species Breakdown'!$C$31:$C$1028=C24,'4 - Species Breakdown'!$G$31:$G$1028,""))</f>
        <v/>
      </c>
      <c r="L24" s="596" t="str">
        <f>IF((SUMIF('4 - Species Breakdown'!$AD$31:$AD$1028,'5 - Composition &amp; ACs'!C24,'4 - Species Breakdown'!$AF$31:$AF$1028))=0,"",SUMIF('4 - Species Breakdown'!$AD$31:$AD$1028,'5 - Composition &amp; ACs'!C24,'4 - Species Breakdown'!$AF$31:$AF$1028))</f>
        <v/>
      </c>
      <c r="M24" s="595" t="str" cm="1">
        <f t="array" ref="M24">_xlfn.TEXTJOIN("|",TRUE,IF('4 - Species Breakdown'!$AD$31:$AD$1028=C24,'4 - Species Breakdown'!$AE$31:$AE$1028,""))</f>
        <v/>
      </c>
      <c r="N24" s="597"/>
      <c r="O24" s="597"/>
      <c r="P24" s="597"/>
      <c r="Q24" s="597"/>
      <c r="R24" s="597"/>
      <c r="S24" s="597"/>
      <c r="T24" s="597"/>
      <c r="U24" s="597"/>
      <c r="V24" s="597"/>
      <c r="W24" s="597"/>
      <c r="X24" s="597"/>
      <c r="Y24" s="534"/>
      <c r="Z24" s="534"/>
    </row>
    <row r="25" spans="2:26" s="6" customFormat="1" ht="12.75" x14ac:dyDescent="0.2">
      <c r="B25" s="675" t="str">
        <f>IF('3 - Land Summary'!B28=0,"",'3 - Land Summary'!B28)</f>
        <v/>
      </c>
      <c r="C25" s="594" t="str">
        <f>IF('3 - Land Summary'!C28=0," ",'3 - Land Summary'!C28)</f>
        <v xml:space="preserve"> </v>
      </c>
      <c r="D25" s="595" t="str">
        <f>IF('3 - Land Summary'!D28=0,"",'3 - Land Summary'!D28)</f>
        <v/>
      </c>
      <c r="E25" s="595" t="str">
        <f>IF('3 - Land Summary'!F28=0,"",'3 - Land Summary'!F28)</f>
        <v/>
      </c>
      <c r="F25" s="595" t="str">
        <f>IF('3 - Land Summary'!G28=0,"",'3 - Land Summary'!G28)</f>
        <v/>
      </c>
      <c r="G25" s="595" t="str">
        <f>IF('3 - Land Summary'!I28=0,"",'3 - Land Summary'!I28)</f>
        <v/>
      </c>
      <c r="H25" s="596" t="str">
        <f>IF((SUMIF('4 - Species Breakdown'!$C$31:$C$1028,'3 - Land Summary'!C28,'4 - Species Breakdown'!$K$31:$K$1028))=0,"",SUMIF('4 - Species Breakdown'!$C$31:$C$1028,'3 - Land Summary'!C28,'4 - Species Breakdown'!$K$31:$K$1028))</f>
        <v/>
      </c>
      <c r="I25" s="595" t="str" cm="1">
        <f t="array" ref="I25">_xlfn.TEXTJOIN("|",TRUE,IF('4 - Species Breakdown'!$C$31:$C$1028=C25,'4 - Species Breakdown'!$D$31:$D$1028,""))</f>
        <v/>
      </c>
      <c r="J25" s="595" t="str" cm="1">
        <f t="array" ref="J25">_xlfn.TEXTJOIN("|",TRUE,IF('4 - Species Breakdown'!$C$31:$C$1028=C25,'4 - Species Breakdown'!$F$31:$F$1028,""))</f>
        <v/>
      </c>
      <c r="K25" s="596" t="str" cm="1">
        <f t="array" ref="K25">_xlfn.TEXTJOIN("|",TRUE,IF('4 - Species Breakdown'!$C$31:$C$1028=C25,'4 - Species Breakdown'!$G$31:$G$1028,""))</f>
        <v/>
      </c>
      <c r="L25" s="596" t="str">
        <f>IF((SUMIF('4 - Species Breakdown'!$AD$31:$AD$1028,'5 - Composition &amp; ACs'!C25,'4 - Species Breakdown'!$AF$31:$AF$1028))=0,"",SUMIF('4 - Species Breakdown'!$AD$31:$AD$1028,'5 - Composition &amp; ACs'!C25,'4 - Species Breakdown'!$AF$31:$AF$1028))</f>
        <v/>
      </c>
      <c r="M25" s="595" t="str" cm="1">
        <f t="array" ref="M25">_xlfn.TEXTJOIN("|",TRUE,IF('4 - Species Breakdown'!$AD$31:$AD$1028=C25,'4 - Species Breakdown'!$AE$31:$AE$1028,""))</f>
        <v/>
      </c>
      <c r="N25" s="597"/>
      <c r="O25" s="597"/>
      <c r="P25" s="597"/>
      <c r="Q25" s="597"/>
      <c r="R25" s="597"/>
      <c r="S25" s="597"/>
      <c r="T25" s="597"/>
      <c r="U25" s="597"/>
      <c r="V25" s="597"/>
      <c r="W25" s="597"/>
      <c r="X25" s="597"/>
      <c r="Y25" s="534"/>
      <c r="Z25" s="534"/>
    </row>
    <row r="26" spans="2:26" s="6" customFormat="1" ht="12.75" x14ac:dyDescent="0.2">
      <c r="B26" s="675" t="str">
        <f>IF('3 - Land Summary'!B29=0,"",'3 - Land Summary'!B29)</f>
        <v/>
      </c>
      <c r="C26" s="594" t="str">
        <f>IF('3 - Land Summary'!C29=0," ",'3 - Land Summary'!C29)</f>
        <v xml:space="preserve"> </v>
      </c>
      <c r="D26" s="595" t="str">
        <f>IF('3 - Land Summary'!D29=0,"",'3 - Land Summary'!D29)</f>
        <v/>
      </c>
      <c r="E26" s="595" t="str">
        <f>IF('3 - Land Summary'!F29=0,"",'3 - Land Summary'!F29)</f>
        <v/>
      </c>
      <c r="F26" s="595" t="str">
        <f>IF('3 - Land Summary'!G29=0,"",'3 - Land Summary'!G29)</f>
        <v/>
      </c>
      <c r="G26" s="595" t="str">
        <f>IF('3 - Land Summary'!I29=0,"",'3 - Land Summary'!I29)</f>
        <v/>
      </c>
      <c r="H26" s="596" t="str">
        <f>IF((SUMIF('4 - Species Breakdown'!$C$31:$C$1028,'3 - Land Summary'!C29,'4 - Species Breakdown'!$K$31:$K$1028))=0,"",SUMIF('4 - Species Breakdown'!$C$31:$C$1028,'3 - Land Summary'!C29,'4 - Species Breakdown'!$K$31:$K$1028))</f>
        <v/>
      </c>
      <c r="I26" s="595" t="str" cm="1">
        <f t="array" ref="I26">_xlfn.TEXTJOIN("|",TRUE,IF('4 - Species Breakdown'!$C$31:$C$1028=C26,'4 - Species Breakdown'!$D$31:$D$1028,""))</f>
        <v/>
      </c>
      <c r="J26" s="595" t="str" cm="1">
        <f t="array" ref="J26">_xlfn.TEXTJOIN("|",TRUE,IF('4 - Species Breakdown'!$C$31:$C$1028=C26,'4 - Species Breakdown'!$F$31:$F$1028,""))</f>
        <v/>
      </c>
      <c r="K26" s="596" t="str" cm="1">
        <f t="array" ref="K26">_xlfn.TEXTJOIN("|",TRUE,IF('4 - Species Breakdown'!$C$31:$C$1028=C26,'4 - Species Breakdown'!$G$31:$G$1028,""))</f>
        <v/>
      </c>
      <c r="L26" s="596" t="str">
        <f>IF((SUMIF('4 - Species Breakdown'!$AD$31:$AD$1028,'5 - Composition &amp; ACs'!C26,'4 - Species Breakdown'!$AF$31:$AF$1028))=0,"",SUMIF('4 - Species Breakdown'!$AD$31:$AD$1028,'5 - Composition &amp; ACs'!C26,'4 - Species Breakdown'!$AF$31:$AF$1028))</f>
        <v/>
      </c>
      <c r="M26" s="595" t="str" cm="1">
        <f t="array" ref="M26">_xlfn.TEXTJOIN("|",TRUE,IF('4 - Species Breakdown'!$AD$31:$AD$1028=C26,'4 - Species Breakdown'!$AE$31:$AE$1028,""))</f>
        <v/>
      </c>
      <c r="N26" s="597"/>
      <c r="O26" s="597"/>
      <c r="P26" s="597"/>
      <c r="Q26" s="597"/>
      <c r="R26" s="597"/>
      <c r="S26" s="597"/>
      <c r="T26" s="597"/>
      <c r="U26" s="597"/>
      <c r="V26" s="597"/>
      <c r="W26" s="597"/>
      <c r="X26" s="597"/>
      <c r="Y26" s="534"/>
      <c r="Z26" s="534"/>
    </row>
    <row r="27" spans="2:26" s="6" customFormat="1" ht="12.75" x14ac:dyDescent="0.2">
      <c r="B27" s="675" t="str">
        <f>IF('3 - Land Summary'!B30=0,"",'3 - Land Summary'!B30)</f>
        <v/>
      </c>
      <c r="C27" s="594" t="str">
        <f>IF('3 - Land Summary'!C30=0," ",'3 - Land Summary'!C30)</f>
        <v xml:space="preserve"> </v>
      </c>
      <c r="D27" s="595" t="str">
        <f>IF('3 - Land Summary'!D30=0,"",'3 - Land Summary'!D30)</f>
        <v/>
      </c>
      <c r="E27" s="595" t="str">
        <f>IF('3 - Land Summary'!F30=0,"",'3 - Land Summary'!F30)</f>
        <v/>
      </c>
      <c r="F27" s="595" t="str">
        <f>IF('3 - Land Summary'!G30=0,"",'3 - Land Summary'!G30)</f>
        <v/>
      </c>
      <c r="G27" s="595" t="str">
        <f>IF('3 - Land Summary'!I30=0,"",'3 - Land Summary'!I30)</f>
        <v/>
      </c>
      <c r="H27" s="596" t="str">
        <f>IF((SUMIF('4 - Species Breakdown'!$C$31:$C$1028,'3 - Land Summary'!C30,'4 - Species Breakdown'!$K$31:$K$1028))=0,"",SUMIF('4 - Species Breakdown'!$C$31:$C$1028,'3 - Land Summary'!C30,'4 - Species Breakdown'!$K$31:$K$1028))</f>
        <v/>
      </c>
      <c r="I27" s="595" t="str" cm="1">
        <f t="array" ref="I27">_xlfn.TEXTJOIN("|",TRUE,IF('4 - Species Breakdown'!$C$31:$C$1028=C27,'4 - Species Breakdown'!$D$31:$D$1028,""))</f>
        <v/>
      </c>
      <c r="J27" s="595" t="str" cm="1">
        <f t="array" ref="J27">_xlfn.TEXTJOIN("|",TRUE,IF('4 - Species Breakdown'!$C$31:$C$1028=C27,'4 - Species Breakdown'!$F$31:$F$1028,""))</f>
        <v/>
      </c>
      <c r="K27" s="596" t="str" cm="1">
        <f t="array" ref="K27">_xlfn.TEXTJOIN("|",TRUE,IF('4 - Species Breakdown'!$C$31:$C$1028=C27,'4 - Species Breakdown'!$G$31:$G$1028,""))</f>
        <v/>
      </c>
      <c r="L27" s="596" t="str">
        <f>IF((SUMIF('4 - Species Breakdown'!$AD$31:$AD$1028,'5 - Composition &amp; ACs'!C27,'4 - Species Breakdown'!$AF$31:$AF$1028))=0,"",SUMIF('4 - Species Breakdown'!$AD$31:$AD$1028,'5 - Composition &amp; ACs'!C27,'4 - Species Breakdown'!$AF$31:$AF$1028))</f>
        <v/>
      </c>
      <c r="M27" s="595" t="str" cm="1">
        <f t="array" ref="M27">_xlfn.TEXTJOIN("|",TRUE,IF('4 - Species Breakdown'!$AD$31:$AD$1028=C27,'4 - Species Breakdown'!$AE$31:$AE$1028,""))</f>
        <v/>
      </c>
      <c r="N27" s="597"/>
      <c r="O27" s="597"/>
      <c r="P27" s="597"/>
      <c r="Q27" s="597"/>
      <c r="R27" s="597"/>
      <c r="S27" s="597"/>
      <c r="T27" s="597"/>
      <c r="U27" s="597"/>
      <c r="V27" s="597"/>
      <c r="W27" s="597"/>
      <c r="X27" s="597"/>
      <c r="Y27" s="534"/>
      <c r="Z27" s="534"/>
    </row>
    <row r="28" spans="2:26" s="6" customFormat="1" ht="12.75" x14ac:dyDescent="0.2">
      <c r="B28" s="675" t="str">
        <f>IF('3 - Land Summary'!B31=0,"",'3 - Land Summary'!B31)</f>
        <v/>
      </c>
      <c r="C28" s="594" t="str">
        <f>IF('3 - Land Summary'!C31=0," ",'3 - Land Summary'!C31)</f>
        <v xml:space="preserve"> </v>
      </c>
      <c r="D28" s="595" t="str">
        <f>IF('3 - Land Summary'!D31=0,"",'3 - Land Summary'!D31)</f>
        <v/>
      </c>
      <c r="E28" s="595" t="str">
        <f>IF('3 - Land Summary'!F31=0,"",'3 - Land Summary'!F31)</f>
        <v/>
      </c>
      <c r="F28" s="595" t="str">
        <f>IF('3 - Land Summary'!G31=0,"",'3 - Land Summary'!G31)</f>
        <v/>
      </c>
      <c r="G28" s="595" t="str">
        <f>IF('3 - Land Summary'!I31=0,"",'3 - Land Summary'!I31)</f>
        <v/>
      </c>
      <c r="H28" s="596" t="str">
        <f>IF((SUMIF('4 - Species Breakdown'!$C$31:$C$1028,'3 - Land Summary'!C31,'4 - Species Breakdown'!$K$31:$K$1028))=0,"",SUMIF('4 - Species Breakdown'!$C$31:$C$1028,'3 - Land Summary'!C31,'4 - Species Breakdown'!$K$31:$K$1028))</f>
        <v/>
      </c>
      <c r="I28" s="595" t="str" cm="1">
        <f t="array" ref="I28">_xlfn.TEXTJOIN("|",TRUE,IF('4 - Species Breakdown'!$C$31:$C$1028=C28,'4 - Species Breakdown'!$D$31:$D$1028,""))</f>
        <v/>
      </c>
      <c r="J28" s="595" t="str" cm="1">
        <f t="array" ref="J28">_xlfn.TEXTJOIN("|",TRUE,IF('4 - Species Breakdown'!$C$31:$C$1028=C28,'4 - Species Breakdown'!$F$31:$F$1028,""))</f>
        <v/>
      </c>
      <c r="K28" s="596" t="str" cm="1">
        <f t="array" ref="K28">_xlfn.TEXTJOIN("|",TRUE,IF('4 - Species Breakdown'!$C$31:$C$1028=C28,'4 - Species Breakdown'!$G$31:$G$1028,""))</f>
        <v/>
      </c>
      <c r="L28" s="596" t="str">
        <f>IF((SUMIF('4 - Species Breakdown'!$AD$31:$AD$1028,'5 - Composition &amp; ACs'!C28,'4 - Species Breakdown'!$AF$31:$AF$1028))=0,"",SUMIF('4 - Species Breakdown'!$AD$31:$AD$1028,'5 - Composition &amp; ACs'!C28,'4 - Species Breakdown'!$AF$31:$AF$1028))</f>
        <v/>
      </c>
      <c r="M28" s="595" t="str" cm="1">
        <f t="array" ref="M28">_xlfn.TEXTJOIN("|",TRUE,IF('4 - Species Breakdown'!$AD$31:$AD$1028=C28,'4 - Species Breakdown'!$AE$31:$AE$1028,""))</f>
        <v/>
      </c>
      <c r="N28" s="597"/>
      <c r="O28" s="597"/>
      <c r="P28" s="597"/>
      <c r="Q28" s="597"/>
      <c r="R28" s="597"/>
      <c r="S28" s="597"/>
      <c r="T28" s="597"/>
      <c r="U28" s="597"/>
      <c r="V28" s="597"/>
      <c r="W28" s="597"/>
      <c r="X28" s="597"/>
      <c r="Y28" s="534"/>
      <c r="Z28" s="534"/>
    </row>
    <row r="29" spans="2:26" s="6" customFormat="1" ht="12.75" x14ac:dyDescent="0.2">
      <c r="B29" s="675" t="str">
        <f>IF('3 - Land Summary'!B32=0,"",'3 - Land Summary'!B32)</f>
        <v/>
      </c>
      <c r="C29" s="594" t="str">
        <f>IF('3 - Land Summary'!C32=0," ",'3 - Land Summary'!C32)</f>
        <v xml:space="preserve"> </v>
      </c>
      <c r="D29" s="595" t="str">
        <f>IF('3 - Land Summary'!D32=0,"",'3 - Land Summary'!D32)</f>
        <v/>
      </c>
      <c r="E29" s="595" t="str">
        <f>IF('3 - Land Summary'!F32=0,"",'3 - Land Summary'!F32)</f>
        <v/>
      </c>
      <c r="F29" s="595" t="str">
        <f>IF('3 - Land Summary'!G32=0,"",'3 - Land Summary'!G32)</f>
        <v/>
      </c>
      <c r="G29" s="595" t="str">
        <f>IF('3 - Land Summary'!I32=0,"",'3 - Land Summary'!I32)</f>
        <v/>
      </c>
      <c r="H29" s="596" t="str">
        <f>IF((SUMIF('4 - Species Breakdown'!$C$31:$C$1028,'3 - Land Summary'!C32,'4 - Species Breakdown'!$K$31:$K$1028))=0,"",SUMIF('4 - Species Breakdown'!$C$31:$C$1028,'3 - Land Summary'!C32,'4 - Species Breakdown'!$K$31:$K$1028))</f>
        <v/>
      </c>
      <c r="I29" s="595" t="str" cm="1">
        <f t="array" ref="I29">_xlfn.TEXTJOIN("|",TRUE,IF('4 - Species Breakdown'!$C$31:$C$1028=C29,'4 - Species Breakdown'!$D$31:$D$1028,""))</f>
        <v/>
      </c>
      <c r="J29" s="595" t="str" cm="1">
        <f t="array" ref="J29">_xlfn.TEXTJOIN("|",TRUE,IF('4 - Species Breakdown'!$C$31:$C$1028=C29,'4 - Species Breakdown'!$F$31:$F$1028,""))</f>
        <v/>
      </c>
      <c r="K29" s="596" t="str" cm="1">
        <f t="array" ref="K29">_xlfn.TEXTJOIN("|",TRUE,IF('4 - Species Breakdown'!$C$31:$C$1028=C29,'4 - Species Breakdown'!$G$31:$G$1028,""))</f>
        <v/>
      </c>
      <c r="L29" s="596" t="str">
        <f>IF((SUMIF('4 - Species Breakdown'!$AD$31:$AD$1028,'5 - Composition &amp; ACs'!C29,'4 - Species Breakdown'!$AF$31:$AF$1028))=0,"",SUMIF('4 - Species Breakdown'!$AD$31:$AD$1028,'5 - Composition &amp; ACs'!C29,'4 - Species Breakdown'!$AF$31:$AF$1028))</f>
        <v/>
      </c>
      <c r="M29" s="595" t="str" cm="1">
        <f t="array" ref="M29">_xlfn.TEXTJOIN("|",TRUE,IF('4 - Species Breakdown'!$AD$31:$AD$1028=C29,'4 - Species Breakdown'!$AE$31:$AE$1028,""))</f>
        <v/>
      </c>
      <c r="N29" s="597"/>
      <c r="O29" s="597"/>
      <c r="P29" s="597"/>
      <c r="Q29" s="597"/>
      <c r="R29" s="597"/>
      <c r="S29" s="597"/>
      <c r="T29" s="597"/>
      <c r="U29" s="597"/>
      <c r="V29" s="597"/>
      <c r="W29" s="597"/>
      <c r="X29" s="597"/>
      <c r="Y29" s="534"/>
      <c r="Z29" s="534"/>
    </row>
    <row r="30" spans="2:26" s="6" customFormat="1" ht="12.75" x14ac:dyDescent="0.2">
      <c r="B30" s="675" t="str">
        <f>IF('3 - Land Summary'!B33=0,"",'3 - Land Summary'!B33)</f>
        <v/>
      </c>
      <c r="C30" s="594" t="str">
        <f>IF('3 - Land Summary'!C33=0," ",'3 - Land Summary'!C33)</f>
        <v xml:space="preserve"> </v>
      </c>
      <c r="D30" s="595" t="str">
        <f>IF('3 - Land Summary'!D33=0,"",'3 - Land Summary'!D33)</f>
        <v/>
      </c>
      <c r="E30" s="595" t="str">
        <f>IF('3 - Land Summary'!F33=0,"",'3 - Land Summary'!F33)</f>
        <v/>
      </c>
      <c r="F30" s="595" t="str">
        <f>IF('3 - Land Summary'!G33=0,"",'3 - Land Summary'!G33)</f>
        <v/>
      </c>
      <c r="G30" s="595" t="str">
        <f>IF('3 - Land Summary'!I33=0,"",'3 - Land Summary'!I33)</f>
        <v/>
      </c>
      <c r="H30" s="596" t="str">
        <f>IF((SUMIF('4 - Species Breakdown'!$C$31:$C$1028,'3 - Land Summary'!C33,'4 - Species Breakdown'!$K$31:$K$1028))=0,"",SUMIF('4 - Species Breakdown'!$C$31:$C$1028,'3 - Land Summary'!C33,'4 - Species Breakdown'!$K$31:$K$1028))</f>
        <v/>
      </c>
      <c r="I30" s="595" t="str" cm="1">
        <f t="array" ref="I30">_xlfn.TEXTJOIN("|",TRUE,IF('4 - Species Breakdown'!$C$31:$C$1028=C30,'4 - Species Breakdown'!$D$31:$D$1028,""))</f>
        <v/>
      </c>
      <c r="J30" s="595" t="str" cm="1">
        <f t="array" ref="J30">_xlfn.TEXTJOIN("|",TRUE,IF('4 - Species Breakdown'!$C$31:$C$1028=C30,'4 - Species Breakdown'!$F$31:$F$1028,""))</f>
        <v/>
      </c>
      <c r="K30" s="596" t="str" cm="1">
        <f t="array" ref="K30">_xlfn.TEXTJOIN("|",TRUE,IF('4 - Species Breakdown'!$C$31:$C$1028=C30,'4 - Species Breakdown'!$G$31:$G$1028,""))</f>
        <v/>
      </c>
      <c r="L30" s="596" t="str">
        <f>IF((SUMIF('4 - Species Breakdown'!$AD$31:$AD$1028,'5 - Composition &amp; ACs'!C30,'4 - Species Breakdown'!$AF$31:$AF$1028))=0,"",SUMIF('4 - Species Breakdown'!$AD$31:$AD$1028,'5 - Composition &amp; ACs'!C30,'4 - Species Breakdown'!$AF$31:$AF$1028))</f>
        <v/>
      </c>
      <c r="M30" s="595" t="str" cm="1">
        <f t="array" ref="M30">_xlfn.TEXTJOIN("|",TRUE,IF('4 - Species Breakdown'!$AD$31:$AD$1028=C30,'4 - Species Breakdown'!$AE$31:$AE$1028,""))</f>
        <v/>
      </c>
      <c r="N30" s="597"/>
      <c r="O30" s="597"/>
      <c r="P30" s="597"/>
      <c r="Q30" s="597"/>
      <c r="R30" s="597"/>
      <c r="S30" s="597"/>
      <c r="T30" s="597"/>
      <c r="U30" s="597"/>
      <c r="V30" s="597"/>
      <c r="W30" s="597"/>
      <c r="X30" s="597"/>
      <c r="Y30" s="534"/>
      <c r="Z30" s="534"/>
    </row>
    <row r="31" spans="2:26" s="6" customFormat="1" ht="12.75" x14ac:dyDescent="0.2">
      <c r="B31" s="675" t="str">
        <f>IF('3 - Land Summary'!B34=0,"",'3 - Land Summary'!B34)</f>
        <v/>
      </c>
      <c r="C31" s="594" t="str">
        <f>IF('3 - Land Summary'!C34=0," ",'3 - Land Summary'!C34)</f>
        <v xml:space="preserve"> </v>
      </c>
      <c r="D31" s="595" t="str">
        <f>IF('3 - Land Summary'!D34=0,"",'3 - Land Summary'!D34)</f>
        <v/>
      </c>
      <c r="E31" s="595" t="str">
        <f>IF('3 - Land Summary'!F34=0,"",'3 - Land Summary'!F34)</f>
        <v/>
      </c>
      <c r="F31" s="595" t="str">
        <f>IF('3 - Land Summary'!G34=0,"",'3 - Land Summary'!G34)</f>
        <v/>
      </c>
      <c r="G31" s="595" t="str">
        <f>IF('3 - Land Summary'!I34=0,"",'3 - Land Summary'!I34)</f>
        <v/>
      </c>
      <c r="H31" s="596" t="str">
        <f>IF((SUMIF('4 - Species Breakdown'!$C$31:$C$1028,'3 - Land Summary'!C34,'4 - Species Breakdown'!$K$31:$K$1028))=0,"",SUMIF('4 - Species Breakdown'!$C$31:$C$1028,'3 - Land Summary'!C34,'4 - Species Breakdown'!$K$31:$K$1028))</f>
        <v/>
      </c>
      <c r="I31" s="595" t="str" cm="1">
        <f t="array" ref="I31">_xlfn.TEXTJOIN("|",TRUE,IF('4 - Species Breakdown'!$C$31:$C$1028=C31,'4 - Species Breakdown'!$D$31:$D$1028,""))</f>
        <v/>
      </c>
      <c r="J31" s="595" t="str" cm="1">
        <f t="array" ref="J31">_xlfn.TEXTJOIN("|",TRUE,IF('4 - Species Breakdown'!$C$31:$C$1028=C31,'4 - Species Breakdown'!$F$31:$F$1028,""))</f>
        <v/>
      </c>
      <c r="K31" s="596" t="str" cm="1">
        <f t="array" ref="K31">_xlfn.TEXTJOIN("|",TRUE,IF('4 - Species Breakdown'!$C$31:$C$1028=C31,'4 - Species Breakdown'!$G$31:$G$1028,""))</f>
        <v/>
      </c>
      <c r="L31" s="596" t="str">
        <f>IF((SUMIF('4 - Species Breakdown'!$AD$31:$AD$1028,'5 - Composition &amp; ACs'!C31,'4 - Species Breakdown'!$AF$31:$AF$1028))=0,"",SUMIF('4 - Species Breakdown'!$AD$31:$AD$1028,'5 - Composition &amp; ACs'!C31,'4 - Species Breakdown'!$AF$31:$AF$1028))</f>
        <v/>
      </c>
      <c r="M31" s="595" t="str" cm="1">
        <f t="array" ref="M31">_xlfn.TEXTJOIN("|",TRUE,IF('4 - Species Breakdown'!$AD$31:$AD$1028=C31,'4 - Species Breakdown'!$AE$31:$AE$1028,""))</f>
        <v/>
      </c>
      <c r="N31" s="597"/>
      <c r="O31" s="597"/>
      <c r="P31" s="597"/>
      <c r="Q31" s="597"/>
      <c r="R31" s="597"/>
      <c r="S31" s="597"/>
      <c r="T31" s="597"/>
      <c r="U31" s="597"/>
      <c r="V31" s="597"/>
      <c r="W31" s="597"/>
      <c r="X31" s="597"/>
      <c r="Y31" s="534"/>
      <c r="Z31" s="534"/>
    </row>
    <row r="32" spans="2:26" s="6" customFormat="1" ht="12.75" x14ac:dyDescent="0.2">
      <c r="B32" s="675" t="str">
        <f>IF('3 - Land Summary'!B35=0,"",'3 - Land Summary'!B35)</f>
        <v/>
      </c>
      <c r="C32" s="594" t="str">
        <f>IF('3 - Land Summary'!C35=0," ",'3 - Land Summary'!C35)</f>
        <v xml:space="preserve"> </v>
      </c>
      <c r="D32" s="595" t="str">
        <f>IF('3 - Land Summary'!D35=0,"",'3 - Land Summary'!D35)</f>
        <v/>
      </c>
      <c r="E32" s="595" t="str">
        <f>IF('3 - Land Summary'!F35=0,"",'3 - Land Summary'!F35)</f>
        <v/>
      </c>
      <c r="F32" s="595" t="str">
        <f>IF('3 - Land Summary'!G35=0,"",'3 - Land Summary'!G35)</f>
        <v/>
      </c>
      <c r="G32" s="595" t="str">
        <f>IF('3 - Land Summary'!I35=0,"",'3 - Land Summary'!I35)</f>
        <v/>
      </c>
      <c r="H32" s="596" t="str">
        <f>IF((SUMIF('4 - Species Breakdown'!$C$31:$C$1028,'3 - Land Summary'!C35,'4 - Species Breakdown'!$K$31:$K$1028))=0,"",SUMIF('4 - Species Breakdown'!$C$31:$C$1028,'3 - Land Summary'!C35,'4 - Species Breakdown'!$K$31:$K$1028))</f>
        <v/>
      </c>
      <c r="I32" s="595" t="str" cm="1">
        <f t="array" ref="I32">_xlfn.TEXTJOIN("|",TRUE,IF('4 - Species Breakdown'!$C$31:$C$1028=C32,'4 - Species Breakdown'!$D$31:$D$1028,""))</f>
        <v/>
      </c>
      <c r="J32" s="595" t="str" cm="1">
        <f t="array" ref="J32">_xlfn.TEXTJOIN("|",TRUE,IF('4 - Species Breakdown'!$C$31:$C$1028=C32,'4 - Species Breakdown'!$F$31:$F$1028,""))</f>
        <v/>
      </c>
      <c r="K32" s="596" t="str" cm="1">
        <f t="array" ref="K32">_xlfn.TEXTJOIN("|",TRUE,IF('4 - Species Breakdown'!$C$31:$C$1028=C32,'4 - Species Breakdown'!$G$31:$G$1028,""))</f>
        <v/>
      </c>
      <c r="L32" s="596" t="str">
        <f>IF((SUMIF('4 - Species Breakdown'!$AD$31:$AD$1028,'5 - Composition &amp; ACs'!C32,'4 - Species Breakdown'!$AF$31:$AF$1028))=0,"",SUMIF('4 - Species Breakdown'!$AD$31:$AD$1028,'5 - Composition &amp; ACs'!C32,'4 - Species Breakdown'!$AF$31:$AF$1028))</f>
        <v/>
      </c>
      <c r="M32" s="595" t="str" cm="1">
        <f t="array" ref="M32">_xlfn.TEXTJOIN("|",TRUE,IF('4 - Species Breakdown'!$AD$31:$AD$1028=C32,'4 - Species Breakdown'!$AE$31:$AE$1028,""))</f>
        <v/>
      </c>
      <c r="N32" s="597"/>
      <c r="O32" s="597"/>
      <c r="P32" s="597"/>
      <c r="Q32" s="597"/>
      <c r="R32" s="597"/>
      <c r="S32" s="597"/>
      <c r="T32" s="597"/>
      <c r="U32" s="597"/>
      <c r="V32" s="597"/>
      <c r="W32" s="597"/>
      <c r="X32" s="597"/>
      <c r="Y32" s="534"/>
      <c r="Z32" s="534"/>
    </row>
    <row r="33" spans="2:24" s="6" customFormat="1" ht="12.75" x14ac:dyDescent="0.2">
      <c r="B33" s="675" t="str">
        <f>IF('3 - Land Summary'!B36=0,"",'3 - Land Summary'!B36)</f>
        <v/>
      </c>
      <c r="C33" s="594" t="str">
        <f>IF('3 - Land Summary'!C36=0," ",'3 - Land Summary'!C36)</f>
        <v xml:space="preserve"> </v>
      </c>
      <c r="D33" s="595" t="str">
        <f>IF('3 - Land Summary'!D36=0,"",'3 - Land Summary'!D36)</f>
        <v/>
      </c>
      <c r="E33" s="595" t="str">
        <f>IF('3 - Land Summary'!F36=0,"",'3 - Land Summary'!F36)</f>
        <v/>
      </c>
      <c r="F33" s="595" t="str">
        <f>IF('3 - Land Summary'!G36=0,"",'3 - Land Summary'!G36)</f>
        <v/>
      </c>
      <c r="G33" s="595" t="str">
        <f>IF('3 - Land Summary'!I36=0,"",'3 - Land Summary'!I36)</f>
        <v/>
      </c>
      <c r="H33" s="596" t="str">
        <f>IF((SUMIF('4 - Species Breakdown'!$C$31:$C$1028,'3 - Land Summary'!C36,'4 - Species Breakdown'!$K$31:$K$1028))=0,"",SUMIF('4 - Species Breakdown'!$C$31:$C$1028,'3 - Land Summary'!C36,'4 - Species Breakdown'!$K$31:$K$1028))</f>
        <v/>
      </c>
      <c r="I33" s="595" t="str" cm="1">
        <f t="array" ref="I33">_xlfn.TEXTJOIN("|",TRUE,IF('4 - Species Breakdown'!$C$31:$C$1028=C33,'4 - Species Breakdown'!$D$31:$D$1028,""))</f>
        <v/>
      </c>
      <c r="J33" s="595" t="str" cm="1">
        <f t="array" ref="J33">_xlfn.TEXTJOIN("|",TRUE,IF('4 - Species Breakdown'!$C$31:$C$1028=C33,'4 - Species Breakdown'!$F$31:$F$1028,""))</f>
        <v/>
      </c>
      <c r="K33" s="596" t="str" cm="1">
        <f t="array" ref="K33">_xlfn.TEXTJOIN("|",TRUE,IF('4 - Species Breakdown'!$C$31:$C$1028=C33,'4 - Species Breakdown'!$G$31:$G$1028,""))</f>
        <v/>
      </c>
      <c r="L33" s="596" t="str">
        <f>IF((SUMIF('4 - Species Breakdown'!$AD$31:$AD$1028,'5 - Composition &amp; ACs'!C33,'4 - Species Breakdown'!$AF$31:$AF$1028))=0,"",SUMIF('4 - Species Breakdown'!$AD$31:$AD$1028,'5 - Composition &amp; ACs'!C33,'4 - Species Breakdown'!$AF$31:$AF$1028))</f>
        <v/>
      </c>
      <c r="M33" s="595" t="str" cm="1">
        <f t="array" ref="M33">_xlfn.TEXTJOIN("|",TRUE,IF('4 - Species Breakdown'!$AD$31:$AD$1028=C33,'4 - Species Breakdown'!$AE$31:$AE$1028,""))</f>
        <v/>
      </c>
      <c r="N33" s="597"/>
      <c r="O33" s="597"/>
      <c r="P33" s="597"/>
      <c r="Q33" s="597"/>
      <c r="R33" s="597"/>
      <c r="S33" s="597"/>
      <c r="T33" s="597"/>
      <c r="U33" s="597"/>
      <c r="V33" s="597"/>
      <c r="W33" s="597"/>
      <c r="X33" s="597"/>
    </row>
    <row r="34" spans="2:24" s="6" customFormat="1" ht="12.75" x14ac:dyDescent="0.2">
      <c r="B34" s="675" t="str">
        <f>IF('3 - Land Summary'!B37=0,"",'3 - Land Summary'!B37)</f>
        <v/>
      </c>
      <c r="C34" s="594" t="str">
        <f>IF('3 - Land Summary'!C37=0," ",'3 - Land Summary'!C37)</f>
        <v xml:space="preserve"> </v>
      </c>
      <c r="D34" s="595" t="str">
        <f>IF('3 - Land Summary'!D37=0,"",'3 - Land Summary'!D37)</f>
        <v/>
      </c>
      <c r="E34" s="595" t="str">
        <f>IF('3 - Land Summary'!F37=0,"",'3 - Land Summary'!F37)</f>
        <v/>
      </c>
      <c r="F34" s="595" t="str">
        <f>IF('3 - Land Summary'!G37=0,"",'3 - Land Summary'!G37)</f>
        <v/>
      </c>
      <c r="G34" s="595" t="str">
        <f>IF('3 - Land Summary'!I37=0,"",'3 - Land Summary'!I37)</f>
        <v/>
      </c>
      <c r="H34" s="596" t="str">
        <f>IF((SUMIF('4 - Species Breakdown'!$C$31:$C$1028,'3 - Land Summary'!C37,'4 - Species Breakdown'!$K$31:$K$1028))=0,"",SUMIF('4 - Species Breakdown'!$C$31:$C$1028,'3 - Land Summary'!C37,'4 - Species Breakdown'!$K$31:$K$1028))</f>
        <v/>
      </c>
      <c r="I34" s="595" t="str" cm="1">
        <f t="array" ref="I34">_xlfn.TEXTJOIN("|",TRUE,IF('4 - Species Breakdown'!$C$31:$C$1028=C34,'4 - Species Breakdown'!$D$31:$D$1028,""))</f>
        <v/>
      </c>
      <c r="J34" s="595" t="str" cm="1">
        <f t="array" ref="J34">_xlfn.TEXTJOIN("|",TRUE,IF('4 - Species Breakdown'!$C$31:$C$1028=C34,'4 - Species Breakdown'!$F$31:$F$1028,""))</f>
        <v/>
      </c>
      <c r="K34" s="596" t="str" cm="1">
        <f t="array" ref="K34">_xlfn.TEXTJOIN("|",TRUE,IF('4 - Species Breakdown'!$C$31:$C$1028=C34,'4 - Species Breakdown'!$G$31:$G$1028,""))</f>
        <v/>
      </c>
      <c r="L34" s="596" t="str">
        <f>IF((SUMIF('4 - Species Breakdown'!$AD$31:$AD$1028,'5 - Composition &amp; ACs'!C34,'4 - Species Breakdown'!$AF$31:$AF$1028))=0,"",SUMIF('4 - Species Breakdown'!$AD$31:$AD$1028,'5 - Composition &amp; ACs'!C34,'4 - Species Breakdown'!$AF$31:$AF$1028))</f>
        <v/>
      </c>
      <c r="M34" s="595" t="str" cm="1">
        <f t="array" ref="M34">_xlfn.TEXTJOIN("|",TRUE,IF('4 - Species Breakdown'!$AD$31:$AD$1028=C34,'4 - Species Breakdown'!$AE$31:$AE$1028,""))</f>
        <v/>
      </c>
      <c r="N34" s="597"/>
      <c r="O34" s="597"/>
      <c r="P34" s="597"/>
      <c r="Q34" s="597"/>
      <c r="R34" s="597"/>
      <c r="S34" s="597"/>
      <c r="T34" s="597"/>
      <c r="U34" s="597"/>
      <c r="V34" s="597"/>
      <c r="W34" s="597"/>
      <c r="X34" s="597"/>
    </row>
    <row r="35" spans="2:24" s="6" customFormat="1" ht="12.75" x14ac:dyDescent="0.2">
      <c r="B35" s="675" t="str">
        <f>IF('3 - Land Summary'!B38=0,"",'3 - Land Summary'!B38)</f>
        <v/>
      </c>
      <c r="C35" s="594" t="str">
        <f>IF('3 - Land Summary'!C38=0," ",'3 - Land Summary'!C38)</f>
        <v xml:space="preserve"> </v>
      </c>
      <c r="D35" s="595" t="str">
        <f>IF('3 - Land Summary'!D38=0,"",'3 - Land Summary'!D38)</f>
        <v/>
      </c>
      <c r="E35" s="595" t="str">
        <f>IF('3 - Land Summary'!F38=0,"",'3 - Land Summary'!F38)</f>
        <v/>
      </c>
      <c r="F35" s="595" t="str">
        <f>IF('3 - Land Summary'!G38=0,"",'3 - Land Summary'!G38)</f>
        <v/>
      </c>
      <c r="G35" s="595" t="str">
        <f>IF('3 - Land Summary'!I38=0,"",'3 - Land Summary'!I38)</f>
        <v/>
      </c>
      <c r="H35" s="596" t="str">
        <f>IF((SUMIF('4 - Species Breakdown'!$C$31:$C$1028,'3 - Land Summary'!C38,'4 - Species Breakdown'!$K$31:$K$1028))=0,"",SUMIF('4 - Species Breakdown'!$C$31:$C$1028,'3 - Land Summary'!C38,'4 - Species Breakdown'!$K$31:$K$1028))</f>
        <v/>
      </c>
      <c r="I35" s="595" t="str" cm="1">
        <f t="array" ref="I35">_xlfn.TEXTJOIN("|",TRUE,IF('4 - Species Breakdown'!$C$31:$C$1028=C35,'4 - Species Breakdown'!$D$31:$D$1028,""))</f>
        <v/>
      </c>
      <c r="J35" s="595" t="str" cm="1">
        <f t="array" ref="J35">_xlfn.TEXTJOIN("|",TRUE,IF('4 - Species Breakdown'!$C$31:$C$1028=C35,'4 - Species Breakdown'!$F$31:$F$1028,""))</f>
        <v/>
      </c>
      <c r="K35" s="596" t="str" cm="1">
        <f t="array" ref="K35">_xlfn.TEXTJOIN("|",TRUE,IF('4 - Species Breakdown'!$C$31:$C$1028=C35,'4 - Species Breakdown'!$G$31:$G$1028,""))</f>
        <v/>
      </c>
      <c r="L35" s="596" t="str">
        <f>IF((SUMIF('4 - Species Breakdown'!$AD$31:$AD$1028,'5 - Composition &amp; ACs'!C35,'4 - Species Breakdown'!$AF$31:$AF$1028))=0,"",SUMIF('4 - Species Breakdown'!$AD$31:$AD$1028,'5 - Composition &amp; ACs'!C35,'4 - Species Breakdown'!$AF$31:$AF$1028))</f>
        <v/>
      </c>
      <c r="M35" s="595" t="str" cm="1">
        <f t="array" ref="M35">_xlfn.TEXTJOIN("|",TRUE,IF('4 - Species Breakdown'!$AD$31:$AD$1028=C35,'4 - Species Breakdown'!$AE$31:$AE$1028,""))</f>
        <v/>
      </c>
      <c r="N35" s="597"/>
      <c r="O35" s="597"/>
      <c r="P35" s="597"/>
      <c r="Q35" s="597"/>
      <c r="R35" s="597"/>
      <c r="S35" s="597"/>
      <c r="T35" s="597"/>
      <c r="U35" s="597"/>
      <c r="V35" s="597"/>
      <c r="W35" s="597"/>
      <c r="X35" s="597"/>
    </row>
    <row r="36" spans="2:24" s="6" customFormat="1" ht="12.75" x14ac:dyDescent="0.2">
      <c r="B36" s="675" t="str">
        <f>IF('3 - Land Summary'!B39=0,"",'3 - Land Summary'!B39)</f>
        <v/>
      </c>
      <c r="C36" s="594" t="str">
        <f>IF('3 - Land Summary'!C39=0," ",'3 - Land Summary'!C39)</f>
        <v xml:space="preserve"> </v>
      </c>
      <c r="D36" s="595" t="str">
        <f>IF('3 - Land Summary'!D39=0,"",'3 - Land Summary'!D39)</f>
        <v/>
      </c>
      <c r="E36" s="595" t="str">
        <f>IF('3 - Land Summary'!F39=0,"",'3 - Land Summary'!F39)</f>
        <v/>
      </c>
      <c r="F36" s="595" t="str">
        <f>IF('3 - Land Summary'!G39=0,"",'3 - Land Summary'!G39)</f>
        <v/>
      </c>
      <c r="G36" s="595" t="str">
        <f>IF('3 - Land Summary'!I39=0,"",'3 - Land Summary'!I39)</f>
        <v/>
      </c>
      <c r="H36" s="596" t="str">
        <f>IF((SUMIF('4 - Species Breakdown'!$C$31:$C$1028,'3 - Land Summary'!C39,'4 - Species Breakdown'!$K$31:$K$1028))=0,"",SUMIF('4 - Species Breakdown'!$C$31:$C$1028,'3 - Land Summary'!C39,'4 - Species Breakdown'!$K$31:$K$1028))</f>
        <v/>
      </c>
      <c r="I36" s="595" t="str" cm="1">
        <f t="array" ref="I36">_xlfn.TEXTJOIN("|",TRUE,IF('4 - Species Breakdown'!$C$31:$C$1028=C36,'4 - Species Breakdown'!$D$31:$D$1028,""))</f>
        <v/>
      </c>
      <c r="J36" s="595" t="str" cm="1">
        <f t="array" ref="J36">_xlfn.TEXTJOIN("|",TRUE,IF('4 - Species Breakdown'!$C$31:$C$1028=C36,'4 - Species Breakdown'!$F$31:$F$1028,""))</f>
        <v/>
      </c>
      <c r="K36" s="596" t="str" cm="1">
        <f t="array" ref="K36">_xlfn.TEXTJOIN("|",TRUE,IF('4 - Species Breakdown'!$C$31:$C$1028=C36,'4 - Species Breakdown'!$G$31:$G$1028,""))</f>
        <v/>
      </c>
      <c r="L36" s="596" t="str">
        <f>IF((SUMIF('4 - Species Breakdown'!$AD$31:$AD$1028,'5 - Composition &amp; ACs'!C36,'4 - Species Breakdown'!$AF$31:$AF$1028))=0,"",SUMIF('4 - Species Breakdown'!$AD$31:$AD$1028,'5 - Composition &amp; ACs'!C36,'4 - Species Breakdown'!$AF$31:$AF$1028))</f>
        <v/>
      </c>
      <c r="M36" s="595" t="str" cm="1">
        <f t="array" ref="M36">_xlfn.TEXTJOIN("|",TRUE,IF('4 - Species Breakdown'!$AD$31:$AD$1028=C36,'4 - Species Breakdown'!$AE$31:$AE$1028,""))</f>
        <v/>
      </c>
      <c r="N36" s="597"/>
      <c r="O36" s="597"/>
      <c r="P36" s="597"/>
      <c r="Q36" s="597"/>
      <c r="R36" s="597"/>
      <c r="S36" s="597"/>
      <c r="T36" s="597"/>
      <c r="U36" s="597"/>
      <c r="V36" s="597"/>
      <c r="W36" s="597"/>
      <c r="X36" s="597"/>
    </row>
    <row r="37" spans="2:24" s="6" customFormat="1" ht="12.75" x14ac:dyDescent="0.2">
      <c r="B37" s="675" t="str">
        <f>IF('3 - Land Summary'!B40=0,"",'3 - Land Summary'!B40)</f>
        <v/>
      </c>
      <c r="C37" s="594" t="str">
        <f>IF('3 - Land Summary'!C40=0," ",'3 - Land Summary'!C40)</f>
        <v xml:space="preserve"> </v>
      </c>
      <c r="D37" s="595" t="str">
        <f>IF('3 - Land Summary'!D40=0,"",'3 - Land Summary'!D40)</f>
        <v/>
      </c>
      <c r="E37" s="595" t="str">
        <f>IF('3 - Land Summary'!F40=0,"",'3 - Land Summary'!F40)</f>
        <v/>
      </c>
      <c r="F37" s="595" t="str">
        <f>IF('3 - Land Summary'!G40=0,"",'3 - Land Summary'!G40)</f>
        <v/>
      </c>
      <c r="G37" s="595" t="str">
        <f>IF('3 - Land Summary'!I40=0,"",'3 - Land Summary'!I40)</f>
        <v/>
      </c>
      <c r="H37" s="596" t="str">
        <f>IF((SUMIF('4 - Species Breakdown'!$C$31:$C$1028,'3 - Land Summary'!C40,'4 - Species Breakdown'!$K$31:$K$1028))=0,"",SUMIF('4 - Species Breakdown'!$C$31:$C$1028,'3 - Land Summary'!C40,'4 - Species Breakdown'!$K$31:$K$1028))</f>
        <v/>
      </c>
      <c r="I37" s="595" t="str" cm="1">
        <f t="array" ref="I37">_xlfn.TEXTJOIN("|",TRUE,IF('4 - Species Breakdown'!$C$31:$C$1028=C37,'4 - Species Breakdown'!$D$31:$D$1028,""))</f>
        <v/>
      </c>
      <c r="J37" s="595" t="str" cm="1">
        <f t="array" ref="J37">_xlfn.TEXTJOIN("|",TRUE,IF('4 - Species Breakdown'!$C$31:$C$1028=C37,'4 - Species Breakdown'!$F$31:$F$1028,""))</f>
        <v/>
      </c>
      <c r="K37" s="596" t="str" cm="1">
        <f t="array" ref="K37">_xlfn.TEXTJOIN("|",TRUE,IF('4 - Species Breakdown'!$C$31:$C$1028=C37,'4 - Species Breakdown'!$G$31:$G$1028,""))</f>
        <v/>
      </c>
      <c r="L37" s="596" t="str">
        <f>IF((SUMIF('4 - Species Breakdown'!$AD$31:$AD$1028,'5 - Composition &amp; ACs'!C37,'4 - Species Breakdown'!$AF$31:$AF$1028))=0,"",SUMIF('4 - Species Breakdown'!$AD$31:$AD$1028,'5 - Composition &amp; ACs'!C37,'4 - Species Breakdown'!$AF$31:$AF$1028))</f>
        <v/>
      </c>
      <c r="M37" s="595" t="str" cm="1">
        <f t="array" ref="M37">_xlfn.TEXTJOIN("|",TRUE,IF('4 - Species Breakdown'!$AD$31:$AD$1028=C37,'4 - Species Breakdown'!$AE$31:$AE$1028,""))</f>
        <v/>
      </c>
      <c r="N37" s="597"/>
      <c r="O37" s="597"/>
      <c r="P37" s="597"/>
      <c r="Q37" s="597"/>
      <c r="R37" s="597"/>
      <c r="S37" s="597"/>
      <c r="T37" s="597"/>
      <c r="U37" s="597"/>
      <c r="V37" s="597"/>
      <c r="W37" s="597"/>
      <c r="X37" s="597"/>
    </row>
    <row r="38" spans="2:24" s="6" customFormat="1" ht="12.75" x14ac:dyDescent="0.2">
      <c r="B38" s="675" t="str">
        <f>IF('3 - Land Summary'!B41=0,"",'3 - Land Summary'!B41)</f>
        <v/>
      </c>
      <c r="C38" s="594" t="str">
        <f>IF('3 - Land Summary'!C41=0," ",'3 - Land Summary'!C41)</f>
        <v xml:space="preserve"> </v>
      </c>
      <c r="D38" s="595" t="str">
        <f>IF('3 - Land Summary'!D41=0,"",'3 - Land Summary'!D41)</f>
        <v/>
      </c>
      <c r="E38" s="595" t="str">
        <f>IF('3 - Land Summary'!F41=0,"",'3 - Land Summary'!F41)</f>
        <v/>
      </c>
      <c r="F38" s="595" t="str">
        <f>IF('3 - Land Summary'!G41=0,"",'3 - Land Summary'!G41)</f>
        <v/>
      </c>
      <c r="G38" s="595" t="str">
        <f>IF('3 - Land Summary'!I41=0,"",'3 - Land Summary'!I41)</f>
        <v/>
      </c>
      <c r="H38" s="596" t="str">
        <f>IF((SUMIF('4 - Species Breakdown'!$C$31:$C$1028,'3 - Land Summary'!C41,'4 - Species Breakdown'!$K$31:$K$1028))=0,"",SUMIF('4 - Species Breakdown'!$C$31:$C$1028,'3 - Land Summary'!C41,'4 - Species Breakdown'!$K$31:$K$1028))</f>
        <v/>
      </c>
      <c r="I38" s="595" t="str" cm="1">
        <f t="array" ref="I38">_xlfn.TEXTJOIN("|",TRUE,IF('4 - Species Breakdown'!$C$31:$C$1028=C38,'4 - Species Breakdown'!$D$31:$D$1028,""))</f>
        <v/>
      </c>
      <c r="J38" s="595" t="str" cm="1">
        <f t="array" ref="J38">_xlfn.TEXTJOIN("|",TRUE,IF('4 - Species Breakdown'!$C$31:$C$1028=C38,'4 - Species Breakdown'!$F$31:$F$1028,""))</f>
        <v/>
      </c>
      <c r="K38" s="596" t="str" cm="1">
        <f t="array" ref="K38">_xlfn.TEXTJOIN("|",TRUE,IF('4 - Species Breakdown'!$C$31:$C$1028=C38,'4 - Species Breakdown'!$G$31:$G$1028,""))</f>
        <v/>
      </c>
      <c r="L38" s="596" t="str">
        <f>IF((SUMIF('4 - Species Breakdown'!$AD$31:$AD$1028,'5 - Composition &amp; ACs'!C38,'4 - Species Breakdown'!$AF$31:$AF$1028))=0,"",SUMIF('4 - Species Breakdown'!$AD$31:$AD$1028,'5 - Composition &amp; ACs'!C38,'4 - Species Breakdown'!$AF$31:$AF$1028))</f>
        <v/>
      </c>
      <c r="M38" s="595" t="str" cm="1">
        <f t="array" ref="M38">_xlfn.TEXTJOIN("|",TRUE,IF('4 - Species Breakdown'!$AD$31:$AD$1028=C38,'4 - Species Breakdown'!$AE$31:$AE$1028,""))</f>
        <v/>
      </c>
      <c r="N38" s="597"/>
      <c r="O38" s="597"/>
      <c r="P38" s="597"/>
      <c r="Q38" s="597"/>
      <c r="R38" s="597"/>
      <c r="S38" s="597"/>
      <c r="T38" s="597"/>
      <c r="U38" s="597"/>
      <c r="V38" s="597"/>
      <c r="W38" s="597"/>
      <c r="X38" s="597"/>
    </row>
    <row r="39" spans="2:24" s="6" customFormat="1" ht="12.75" x14ac:dyDescent="0.2">
      <c r="B39" s="675" t="str">
        <f>IF('3 - Land Summary'!B42=0,"",'3 - Land Summary'!B42)</f>
        <v/>
      </c>
      <c r="C39" s="594" t="str">
        <f>IF('3 - Land Summary'!C42=0," ",'3 - Land Summary'!C42)</f>
        <v xml:space="preserve"> </v>
      </c>
      <c r="D39" s="595" t="str">
        <f>IF('3 - Land Summary'!D42=0,"",'3 - Land Summary'!D42)</f>
        <v/>
      </c>
      <c r="E39" s="595" t="str">
        <f>IF('3 - Land Summary'!F42=0,"",'3 - Land Summary'!F42)</f>
        <v/>
      </c>
      <c r="F39" s="595" t="str">
        <f>IF('3 - Land Summary'!G42=0,"",'3 - Land Summary'!G42)</f>
        <v/>
      </c>
      <c r="G39" s="595" t="str">
        <f>IF('3 - Land Summary'!I42=0,"",'3 - Land Summary'!I42)</f>
        <v/>
      </c>
      <c r="H39" s="596" t="str">
        <f>IF((SUMIF('4 - Species Breakdown'!$C$31:$C$1028,'3 - Land Summary'!C42,'4 - Species Breakdown'!$K$31:$K$1028))=0,"",SUMIF('4 - Species Breakdown'!$C$31:$C$1028,'3 - Land Summary'!C42,'4 - Species Breakdown'!$K$31:$K$1028))</f>
        <v/>
      </c>
      <c r="I39" s="595" t="str" cm="1">
        <f t="array" ref="I39">_xlfn.TEXTJOIN("|",TRUE,IF('4 - Species Breakdown'!$C$31:$C$1028=C39,'4 - Species Breakdown'!$D$31:$D$1028,""))</f>
        <v/>
      </c>
      <c r="J39" s="595" t="str" cm="1">
        <f t="array" ref="J39">_xlfn.TEXTJOIN("|",TRUE,IF('4 - Species Breakdown'!$C$31:$C$1028=C39,'4 - Species Breakdown'!$F$31:$F$1028,""))</f>
        <v/>
      </c>
      <c r="K39" s="596" t="str" cm="1">
        <f t="array" ref="K39">_xlfn.TEXTJOIN("|",TRUE,IF('4 - Species Breakdown'!$C$31:$C$1028=C39,'4 - Species Breakdown'!$G$31:$G$1028,""))</f>
        <v/>
      </c>
      <c r="L39" s="596" t="str">
        <f>IF((SUMIF('4 - Species Breakdown'!$AD$31:$AD$1028,'5 - Composition &amp; ACs'!C39,'4 - Species Breakdown'!$AF$31:$AF$1028))=0,"",SUMIF('4 - Species Breakdown'!$AD$31:$AD$1028,'5 - Composition &amp; ACs'!C39,'4 - Species Breakdown'!$AF$31:$AF$1028))</f>
        <v/>
      </c>
      <c r="M39" s="595" t="str" cm="1">
        <f t="array" ref="M39">_xlfn.TEXTJOIN("|",TRUE,IF('4 - Species Breakdown'!$AD$31:$AD$1028=C39,'4 - Species Breakdown'!$AE$31:$AE$1028,""))</f>
        <v/>
      </c>
      <c r="N39" s="597"/>
      <c r="O39" s="597"/>
      <c r="P39" s="597"/>
      <c r="Q39" s="597"/>
      <c r="R39" s="597"/>
      <c r="S39" s="597"/>
      <c r="T39" s="597"/>
      <c r="U39" s="597"/>
      <c r="V39" s="597"/>
      <c r="W39" s="597"/>
      <c r="X39" s="597"/>
    </row>
    <row r="40" spans="2:24" s="6" customFormat="1" ht="12.75" x14ac:dyDescent="0.2">
      <c r="B40" s="675" t="str">
        <f>IF('3 - Land Summary'!B43=0,"",'3 - Land Summary'!B43)</f>
        <v/>
      </c>
      <c r="C40" s="594" t="str">
        <f>IF('3 - Land Summary'!C43=0," ",'3 - Land Summary'!C43)</f>
        <v xml:space="preserve"> </v>
      </c>
      <c r="D40" s="595" t="str">
        <f>IF('3 - Land Summary'!D43=0,"",'3 - Land Summary'!D43)</f>
        <v/>
      </c>
      <c r="E40" s="595" t="str">
        <f>IF('3 - Land Summary'!F43=0,"",'3 - Land Summary'!F43)</f>
        <v/>
      </c>
      <c r="F40" s="595" t="str">
        <f>IF('3 - Land Summary'!G43=0,"",'3 - Land Summary'!G43)</f>
        <v/>
      </c>
      <c r="G40" s="595" t="str">
        <f>IF('3 - Land Summary'!I43=0,"",'3 - Land Summary'!I43)</f>
        <v/>
      </c>
      <c r="H40" s="596" t="str">
        <f>IF((SUMIF('4 - Species Breakdown'!$C$31:$C$1028,'3 - Land Summary'!C43,'4 - Species Breakdown'!$K$31:$K$1028))=0,"",SUMIF('4 - Species Breakdown'!$C$31:$C$1028,'3 - Land Summary'!C43,'4 - Species Breakdown'!$K$31:$K$1028))</f>
        <v/>
      </c>
      <c r="I40" s="595" t="str" cm="1">
        <f t="array" ref="I40">_xlfn.TEXTJOIN("|",TRUE,IF('4 - Species Breakdown'!$C$31:$C$1028=C40,'4 - Species Breakdown'!$D$31:$D$1028,""))</f>
        <v/>
      </c>
      <c r="J40" s="595" t="str" cm="1">
        <f t="array" ref="J40">_xlfn.TEXTJOIN("|",TRUE,IF('4 - Species Breakdown'!$C$31:$C$1028=C40,'4 - Species Breakdown'!$F$31:$F$1028,""))</f>
        <v/>
      </c>
      <c r="K40" s="596" t="str" cm="1">
        <f t="array" ref="K40">_xlfn.TEXTJOIN("|",TRUE,IF('4 - Species Breakdown'!$C$31:$C$1028=C40,'4 - Species Breakdown'!$G$31:$G$1028,""))</f>
        <v/>
      </c>
      <c r="L40" s="596" t="str">
        <f>IF((SUMIF('4 - Species Breakdown'!$AD$31:$AD$1028,'5 - Composition &amp; ACs'!C40,'4 - Species Breakdown'!$AF$31:$AF$1028))=0,"",SUMIF('4 - Species Breakdown'!$AD$31:$AD$1028,'5 - Composition &amp; ACs'!C40,'4 - Species Breakdown'!$AF$31:$AF$1028))</f>
        <v/>
      </c>
      <c r="M40" s="595" t="str" cm="1">
        <f t="array" ref="M40">_xlfn.TEXTJOIN("|",TRUE,IF('4 - Species Breakdown'!$AD$31:$AD$1028=C40,'4 - Species Breakdown'!$AE$31:$AE$1028,""))</f>
        <v/>
      </c>
      <c r="N40" s="597"/>
      <c r="O40" s="597"/>
      <c r="P40" s="597"/>
      <c r="Q40" s="597"/>
      <c r="R40" s="597"/>
      <c r="S40" s="597"/>
      <c r="T40" s="597"/>
      <c r="U40" s="597"/>
      <c r="V40" s="597"/>
      <c r="W40" s="597"/>
      <c r="X40" s="597"/>
    </row>
    <row r="41" spans="2:24" s="6" customFormat="1" ht="12.75" x14ac:dyDescent="0.2">
      <c r="B41" s="675" t="str">
        <f>IF('3 - Land Summary'!B44=0,"",'3 - Land Summary'!B44)</f>
        <v/>
      </c>
      <c r="C41" s="594" t="str">
        <f>IF('3 - Land Summary'!C44=0," ",'3 - Land Summary'!C44)</f>
        <v xml:space="preserve"> </v>
      </c>
      <c r="D41" s="595" t="str">
        <f>IF('3 - Land Summary'!D44=0,"",'3 - Land Summary'!D44)</f>
        <v/>
      </c>
      <c r="E41" s="595" t="str">
        <f>IF('3 - Land Summary'!F44=0,"",'3 - Land Summary'!F44)</f>
        <v/>
      </c>
      <c r="F41" s="595" t="str">
        <f>IF('3 - Land Summary'!G44=0,"",'3 - Land Summary'!G44)</f>
        <v/>
      </c>
      <c r="G41" s="595" t="str">
        <f>IF('3 - Land Summary'!I44=0,"",'3 - Land Summary'!I44)</f>
        <v/>
      </c>
      <c r="H41" s="596" t="str">
        <f>IF((SUMIF('4 - Species Breakdown'!$C$31:$C$1028,'3 - Land Summary'!C44,'4 - Species Breakdown'!$K$31:$K$1028))=0,"",SUMIF('4 - Species Breakdown'!$C$31:$C$1028,'3 - Land Summary'!C44,'4 - Species Breakdown'!$K$31:$K$1028))</f>
        <v/>
      </c>
      <c r="I41" s="595" t="str" cm="1">
        <f t="array" ref="I41">_xlfn.TEXTJOIN("|",TRUE,IF('4 - Species Breakdown'!$C$31:$C$1028=C41,'4 - Species Breakdown'!$D$31:$D$1028,""))</f>
        <v/>
      </c>
      <c r="J41" s="595" t="str" cm="1">
        <f t="array" ref="J41">_xlfn.TEXTJOIN("|",TRUE,IF('4 - Species Breakdown'!$C$31:$C$1028=C41,'4 - Species Breakdown'!$F$31:$F$1028,""))</f>
        <v/>
      </c>
      <c r="K41" s="596" t="str" cm="1">
        <f t="array" ref="K41">_xlfn.TEXTJOIN("|",TRUE,IF('4 - Species Breakdown'!$C$31:$C$1028=C41,'4 - Species Breakdown'!$G$31:$G$1028,""))</f>
        <v/>
      </c>
      <c r="L41" s="596" t="str">
        <f>IF((SUMIF('4 - Species Breakdown'!$AD$31:$AD$1028,'5 - Composition &amp; ACs'!C41,'4 - Species Breakdown'!$AF$31:$AF$1028))=0,"",SUMIF('4 - Species Breakdown'!$AD$31:$AD$1028,'5 - Composition &amp; ACs'!C41,'4 - Species Breakdown'!$AF$31:$AF$1028))</f>
        <v/>
      </c>
      <c r="M41" s="595" t="str" cm="1">
        <f t="array" ref="M41">_xlfn.TEXTJOIN("|",TRUE,IF('4 - Species Breakdown'!$AD$31:$AD$1028=C41,'4 - Species Breakdown'!$AE$31:$AE$1028,""))</f>
        <v/>
      </c>
      <c r="N41" s="597"/>
      <c r="O41" s="597"/>
      <c r="P41" s="597"/>
      <c r="Q41" s="597"/>
      <c r="R41" s="597"/>
      <c r="S41" s="597"/>
      <c r="T41" s="597"/>
      <c r="U41" s="597"/>
      <c r="V41" s="597"/>
      <c r="W41" s="597"/>
      <c r="X41" s="597"/>
    </row>
    <row r="42" spans="2:24" s="6" customFormat="1" ht="12.75" x14ac:dyDescent="0.2">
      <c r="B42" s="675" t="str">
        <f>IF('3 - Land Summary'!B45=0,"",'3 - Land Summary'!B45)</f>
        <v/>
      </c>
      <c r="C42" s="594" t="str">
        <f>IF('3 - Land Summary'!C45=0," ",'3 - Land Summary'!C45)</f>
        <v xml:space="preserve"> </v>
      </c>
      <c r="D42" s="595" t="str">
        <f>IF('3 - Land Summary'!D45=0,"",'3 - Land Summary'!D45)</f>
        <v/>
      </c>
      <c r="E42" s="595" t="str">
        <f>IF('3 - Land Summary'!F45=0,"",'3 - Land Summary'!F45)</f>
        <v/>
      </c>
      <c r="F42" s="595" t="str">
        <f>IF('3 - Land Summary'!G45=0,"",'3 - Land Summary'!G45)</f>
        <v/>
      </c>
      <c r="G42" s="595" t="str">
        <f>IF('3 - Land Summary'!I45=0,"",'3 - Land Summary'!I45)</f>
        <v/>
      </c>
      <c r="H42" s="596" t="str">
        <f>IF((SUMIF('4 - Species Breakdown'!$C$31:$C$1028,'3 - Land Summary'!C45,'4 - Species Breakdown'!$K$31:$K$1028))=0,"",SUMIF('4 - Species Breakdown'!$C$31:$C$1028,'3 - Land Summary'!C45,'4 - Species Breakdown'!$K$31:$K$1028))</f>
        <v/>
      </c>
      <c r="I42" s="595" t="str" cm="1">
        <f t="array" ref="I42">_xlfn.TEXTJOIN("|",TRUE,IF('4 - Species Breakdown'!$C$31:$C$1028=C42,'4 - Species Breakdown'!$D$31:$D$1028,""))</f>
        <v/>
      </c>
      <c r="J42" s="595" t="str" cm="1">
        <f t="array" ref="J42">_xlfn.TEXTJOIN("|",TRUE,IF('4 - Species Breakdown'!$C$31:$C$1028=C42,'4 - Species Breakdown'!$F$31:$F$1028,""))</f>
        <v/>
      </c>
      <c r="K42" s="596" t="str" cm="1">
        <f t="array" ref="K42">_xlfn.TEXTJOIN("|",TRUE,IF('4 - Species Breakdown'!$C$31:$C$1028=C42,'4 - Species Breakdown'!$G$31:$G$1028,""))</f>
        <v/>
      </c>
      <c r="L42" s="596" t="str">
        <f>IF((SUMIF('4 - Species Breakdown'!$AD$31:$AD$1028,'5 - Composition &amp; ACs'!C42,'4 - Species Breakdown'!$AF$31:$AF$1028))=0,"",SUMIF('4 - Species Breakdown'!$AD$31:$AD$1028,'5 - Composition &amp; ACs'!C42,'4 - Species Breakdown'!$AF$31:$AF$1028))</f>
        <v/>
      </c>
      <c r="M42" s="595" t="str" cm="1">
        <f t="array" ref="M42">_xlfn.TEXTJOIN("|",TRUE,IF('4 - Species Breakdown'!$AD$31:$AD$1028=C42,'4 - Species Breakdown'!$AE$31:$AE$1028,""))</f>
        <v/>
      </c>
      <c r="N42" s="597"/>
      <c r="O42" s="597"/>
      <c r="P42" s="597"/>
      <c r="Q42" s="597"/>
      <c r="R42" s="597"/>
      <c r="S42" s="597"/>
      <c r="T42" s="597"/>
      <c r="U42" s="597"/>
      <c r="V42" s="597"/>
      <c r="W42" s="597"/>
      <c r="X42" s="597"/>
    </row>
    <row r="43" spans="2:24" s="6" customFormat="1" ht="12.75" x14ac:dyDescent="0.2">
      <c r="B43" s="675" t="str">
        <f>IF('3 - Land Summary'!B46=0,"",'3 - Land Summary'!B46)</f>
        <v/>
      </c>
      <c r="C43" s="594" t="str">
        <f>IF('3 - Land Summary'!C46=0," ",'3 - Land Summary'!C46)</f>
        <v xml:space="preserve"> </v>
      </c>
      <c r="D43" s="595" t="str">
        <f>IF('3 - Land Summary'!D46=0,"",'3 - Land Summary'!D46)</f>
        <v/>
      </c>
      <c r="E43" s="595" t="str">
        <f>IF('3 - Land Summary'!F46=0,"",'3 - Land Summary'!F46)</f>
        <v/>
      </c>
      <c r="F43" s="595" t="str">
        <f>IF('3 - Land Summary'!G46=0,"",'3 - Land Summary'!G46)</f>
        <v/>
      </c>
      <c r="G43" s="595" t="str">
        <f>IF('3 - Land Summary'!I46=0,"",'3 - Land Summary'!I46)</f>
        <v/>
      </c>
      <c r="H43" s="596" t="str">
        <f>IF((SUMIF('4 - Species Breakdown'!$C$31:$C$1028,'3 - Land Summary'!C46,'4 - Species Breakdown'!$K$31:$K$1028))=0,"",SUMIF('4 - Species Breakdown'!$C$31:$C$1028,'3 - Land Summary'!C46,'4 - Species Breakdown'!$K$31:$K$1028))</f>
        <v/>
      </c>
      <c r="I43" s="595" t="str" cm="1">
        <f t="array" ref="I43">_xlfn.TEXTJOIN("|",TRUE,IF('4 - Species Breakdown'!$C$31:$C$1028=C43,'4 - Species Breakdown'!$D$31:$D$1028,""))</f>
        <v/>
      </c>
      <c r="J43" s="595" t="str" cm="1">
        <f t="array" ref="J43">_xlfn.TEXTJOIN("|",TRUE,IF('4 - Species Breakdown'!$C$31:$C$1028=C43,'4 - Species Breakdown'!$F$31:$F$1028,""))</f>
        <v/>
      </c>
      <c r="K43" s="596" t="str" cm="1">
        <f t="array" ref="K43">_xlfn.TEXTJOIN("|",TRUE,IF('4 - Species Breakdown'!$C$31:$C$1028=C43,'4 - Species Breakdown'!$G$31:$G$1028,""))</f>
        <v/>
      </c>
      <c r="L43" s="596" t="str">
        <f>IF((SUMIF('4 - Species Breakdown'!$AD$31:$AD$1028,'5 - Composition &amp; ACs'!C43,'4 - Species Breakdown'!$AF$31:$AF$1028))=0,"",SUMIF('4 - Species Breakdown'!$AD$31:$AD$1028,'5 - Composition &amp; ACs'!C43,'4 - Species Breakdown'!$AF$31:$AF$1028))</f>
        <v/>
      </c>
      <c r="M43" s="595" t="str" cm="1">
        <f t="array" ref="M43">_xlfn.TEXTJOIN("|",TRUE,IF('4 - Species Breakdown'!$AD$31:$AD$1028=C43,'4 - Species Breakdown'!$AE$31:$AE$1028,""))</f>
        <v/>
      </c>
      <c r="N43" s="597"/>
      <c r="O43" s="597"/>
      <c r="P43" s="597"/>
      <c r="Q43" s="597"/>
      <c r="R43" s="597"/>
      <c r="S43" s="597"/>
      <c r="T43" s="597"/>
      <c r="U43" s="597"/>
      <c r="V43" s="597"/>
      <c r="W43" s="597"/>
      <c r="X43" s="597"/>
    </row>
    <row r="44" spans="2:24" s="6" customFormat="1" ht="12.75" x14ac:dyDescent="0.2">
      <c r="B44" s="675" t="str">
        <f>IF('3 - Land Summary'!B47=0,"",'3 - Land Summary'!B47)</f>
        <v/>
      </c>
      <c r="C44" s="594" t="str">
        <f>IF('3 - Land Summary'!C47=0," ",'3 - Land Summary'!C47)</f>
        <v xml:space="preserve"> </v>
      </c>
      <c r="D44" s="595" t="str">
        <f>IF('3 - Land Summary'!D47=0,"",'3 - Land Summary'!D47)</f>
        <v/>
      </c>
      <c r="E44" s="595" t="str">
        <f>IF('3 - Land Summary'!F47=0,"",'3 - Land Summary'!F47)</f>
        <v/>
      </c>
      <c r="F44" s="595" t="str">
        <f>IF('3 - Land Summary'!G47=0,"",'3 - Land Summary'!G47)</f>
        <v/>
      </c>
      <c r="G44" s="595" t="str">
        <f>IF('3 - Land Summary'!I47=0,"",'3 - Land Summary'!I47)</f>
        <v/>
      </c>
      <c r="H44" s="596" t="str">
        <f>IF((SUMIF('4 - Species Breakdown'!$C$31:$C$1028,'3 - Land Summary'!C47,'4 - Species Breakdown'!$K$31:$K$1028))=0,"",SUMIF('4 - Species Breakdown'!$C$31:$C$1028,'3 - Land Summary'!C47,'4 - Species Breakdown'!$K$31:$K$1028))</f>
        <v/>
      </c>
      <c r="I44" s="595" t="str" cm="1">
        <f t="array" ref="I44">_xlfn.TEXTJOIN("|",TRUE,IF('4 - Species Breakdown'!$C$31:$C$1028=C44,'4 - Species Breakdown'!$D$31:$D$1028,""))</f>
        <v/>
      </c>
      <c r="J44" s="595" t="str" cm="1">
        <f t="array" ref="J44">_xlfn.TEXTJOIN("|",TRUE,IF('4 - Species Breakdown'!$C$31:$C$1028=C44,'4 - Species Breakdown'!$F$31:$F$1028,""))</f>
        <v/>
      </c>
      <c r="K44" s="596" t="str" cm="1">
        <f t="array" ref="K44">_xlfn.TEXTJOIN("|",TRUE,IF('4 - Species Breakdown'!$C$31:$C$1028=C44,'4 - Species Breakdown'!$G$31:$G$1028,""))</f>
        <v/>
      </c>
      <c r="L44" s="596" t="str">
        <f>IF((SUMIF('4 - Species Breakdown'!$AD$31:$AD$1028,'5 - Composition &amp; ACs'!C44,'4 - Species Breakdown'!$AF$31:$AF$1028))=0,"",SUMIF('4 - Species Breakdown'!$AD$31:$AD$1028,'5 - Composition &amp; ACs'!C44,'4 - Species Breakdown'!$AF$31:$AF$1028))</f>
        <v/>
      </c>
      <c r="M44" s="595" t="str" cm="1">
        <f t="array" ref="M44">_xlfn.TEXTJOIN("|",TRUE,IF('4 - Species Breakdown'!$AD$31:$AD$1028=C44,'4 - Species Breakdown'!$AE$31:$AE$1028,""))</f>
        <v/>
      </c>
      <c r="N44" s="597"/>
      <c r="O44" s="597"/>
      <c r="P44" s="597"/>
      <c r="Q44" s="597"/>
      <c r="R44" s="597"/>
      <c r="S44" s="597"/>
      <c r="T44" s="597"/>
      <c r="U44" s="597"/>
      <c r="V44" s="597"/>
      <c r="W44" s="597"/>
      <c r="X44" s="597"/>
    </row>
    <row r="45" spans="2:24" s="6" customFormat="1" ht="12.75" x14ac:dyDescent="0.2">
      <c r="B45" s="675" t="str">
        <f>IF('3 - Land Summary'!B48=0,"",'3 - Land Summary'!B48)</f>
        <v/>
      </c>
      <c r="C45" s="594" t="str">
        <f>IF('3 - Land Summary'!C48=0," ",'3 - Land Summary'!C48)</f>
        <v xml:space="preserve"> </v>
      </c>
      <c r="D45" s="595" t="str">
        <f>IF('3 - Land Summary'!D48=0,"",'3 - Land Summary'!D48)</f>
        <v/>
      </c>
      <c r="E45" s="595" t="str">
        <f>IF('3 - Land Summary'!F48=0,"",'3 - Land Summary'!F48)</f>
        <v/>
      </c>
      <c r="F45" s="595" t="str">
        <f>IF('3 - Land Summary'!G48=0,"",'3 - Land Summary'!G48)</f>
        <v/>
      </c>
      <c r="G45" s="595" t="str">
        <f>IF('3 - Land Summary'!I48=0,"",'3 - Land Summary'!I48)</f>
        <v/>
      </c>
      <c r="H45" s="596" t="str">
        <f>IF((SUMIF('4 - Species Breakdown'!$C$31:$C$1028,'3 - Land Summary'!C48,'4 - Species Breakdown'!$K$31:$K$1028))=0,"",SUMIF('4 - Species Breakdown'!$C$31:$C$1028,'3 - Land Summary'!C48,'4 - Species Breakdown'!$K$31:$K$1028))</f>
        <v/>
      </c>
      <c r="I45" s="595" t="str" cm="1">
        <f t="array" ref="I45">_xlfn.TEXTJOIN("|",TRUE,IF('4 - Species Breakdown'!$C$31:$C$1028=C45,'4 - Species Breakdown'!$D$31:$D$1028,""))</f>
        <v/>
      </c>
      <c r="J45" s="595" t="str" cm="1">
        <f t="array" ref="J45">_xlfn.TEXTJOIN("|",TRUE,IF('4 - Species Breakdown'!$C$31:$C$1028=C45,'4 - Species Breakdown'!$F$31:$F$1028,""))</f>
        <v/>
      </c>
      <c r="K45" s="596" t="str" cm="1">
        <f t="array" ref="K45">_xlfn.TEXTJOIN("|",TRUE,IF('4 - Species Breakdown'!$C$31:$C$1028=C45,'4 - Species Breakdown'!$G$31:$G$1028,""))</f>
        <v/>
      </c>
      <c r="L45" s="596" t="str">
        <f>IF((SUMIF('4 - Species Breakdown'!$AD$31:$AD$1028,'5 - Composition &amp; ACs'!C45,'4 - Species Breakdown'!$AF$31:$AF$1028))=0,"",SUMIF('4 - Species Breakdown'!$AD$31:$AD$1028,'5 - Composition &amp; ACs'!C45,'4 - Species Breakdown'!$AF$31:$AF$1028))</f>
        <v/>
      </c>
      <c r="M45" s="595" t="str" cm="1">
        <f t="array" ref="M45">_xlfn.TEXTJOIN("|",TRUE,IF('4 - Species Breakdown'!$AD$31:$AD$1028=C45,'4 - Species Breakdown'!$AE$31:$AE$1028,""))</f>
        <v/>
      </c>
      <c r="N45" s="597"/>
      <c r="O45" s="597"/>
      <c r="P45" s="597"/>
      <c r="Q45" s="597"/>
      <c r="R45" s="597"/>
      <c r="S45" s="597"/>
      <c r="T45" s="597"/>
      <c r="U45" s="597"/>
      <c r="V45" s="597"/>
      <c r="W45" s="597"/>
      <c r="X45" s="597"/>
    </row>
    <row r="46" spans="2:24" s="6" customFormat="1" ht="12.75" x14ac:dyDescent="0.2">
      <c r="B46" s="675" t="str">
        <f>IF('3 - Land Summary'!B49=0,"",'3 - Land Summary'!B49)</f>
        <v/>
      </c>
      <c r="C46" s="594" t="str">
        <f>IF('3 - Land Summary'!C49=0," ",'3 - Land Summary'!C49)</f>
        <v xml:space="preserve"> </v>
      </c>
      <c r="D46" s="595" t="str">
        <f>IF('3 - Land Summary'!D49=0,"",'3 - Land Summary'!D49)</f>
        <v/>
      </c>
      <c r="E46" s="595" t="str">
        <f>IF('3 - Land Summary'!F49=0,"",'3 - Land Summary'!F49)</f>
        <v/>
      </c>
      <c r="F46" s="595" t="str">
        <f>IF('3 - Land Summary'!G49=0,"",'3 - Land Summary'!G49)</f>
        <v/>
      </c>
      <c r="G46" s="595" t="str">
        <f>IF('3 - Land Summary'!I49=0,"",'3 - Land Summary'!I49)</f>
        <v/>
      </c>
      <c r="H46" s="596" t="str">
        <f>IF((SUMIF('4 - Species Breakdown'!$C$31:$C$1028,'3 - Land Summary'!C49,'4 - Species Breakdown'!$K$31:$K$1028))=0,"",SUMIF('4 - Species Breakdown'!$C$31:$C$1028,'3 - Land Summary'!C49,'4 - Species Breakdown'!$K$31:$K$1028))</f>
        <v/>
      </c>
      <c r="I46" s="595" t="str" cm="1">
        <f t="array" ref="I46">_xlfn.TEXTJOIN("|",TRUE,IF('4 - Species Breakdown'!$C$31:$C$1028=C46,'4 - Species Breakdown'!$D$31:$D$1028,""))</f>
        <v/>
      </c>
      <c r="J46" s="595" t="str" cm="1">
        <f t="array" ref="J46">_xlfn.TEXTJOIN("|",TRUE,IF('4 - Species Breakdown'!$C$31:$C$1028=C46,'4 - Species Breakdown'!$F$31:$F$1028,""))</f>
        <v/>
      </c>
      <c r="K46" s="596" t="str" cm="1">
        <f t="array" ref="K46">_xlfn.TEXTJOIN("|",TRUE,IF('4 - Species Breakdown'!$C$31:$C$1028=C46,'4 - Species Breakdown'!$G$31:$G$1028,""))</f>
        <v/>
      </c>
      <c r="L46" s="596" t="str">
        <f>IF((SUMIF('4 - Species Breakdown'!$AD$31:$AD$1028,'5 - Composition &amp; ACs'!C46,'4 - Species Breakdown'!$AF$31:$AF$1028))=0,"",SUMIF('4 - Species Breakdown'!$AD$31:$AD$1028,'5 - Composition &amp; ACs'!C46,'4 - Species Breakdown'!$AF$31:$AF$1028))</f>
        <v/>
      </c>
      <c r="M46" s="595" t="str" cm="1">
        <f t="array" ref="M46">_xlfn.TEXTJOIN("|",TRUE,IF('4 - Species Breakdown'!$AD$31:$AD$1028=C46,'4 - Species Breakdown'!$AE$31:$AE$1028,""))</f>
        <v/>
      </c>
      <c r="N46" s="597"/>
      <c r="O46" s="597"/>
      <c r="P46" s="597"/>
      <c r="Q46" s="597"/>
      <c r="R46" s="597"/>
      <c r="S46" s="597"/>
      <c r="T46" s="597"/>
      <c r="U46" s="597"/>
      <c r="V46" s="597"/>
      <c r="W46" s="597"/>
      <c r="X46" s="597"/>
    </row>
    <row r="47" spans="2:24" s="6" customFormat="1" ht="12.75" x14ac:dyDescent="0.2">
      <c r="B47" s="675" t="str">
        <f>IF('3 - Land Summary'!B50=0,"",'3 - Land Summary'!B50)</f>
        <v/>
      </c>
      <c r="C47" s="594" t="str">
        <f>IF('3 - Land Summary'!C50=0," ",'3 - Land Summary'!C50)</f>
        <v xml:space="preserve"> </v>
      </c>
      <c r="D47" s="595" t="str">
        <f>IF('3 - Land Summary'!D50=0,"",'3 - Land Summary'!D50)</f>
        <v/>
      </c>
      <c r="E47" s="595" t="str">
        <f>IF('3 - Land Summary'!F50=0,"",'3 - Land Summary'!F50)</f>
        <v/>
      </c>
      <c r="F47" s="595" t="str">
        <f>IF('3 - Land Summary'!G50=0,"",'3 - Land Summary'!G50)</f>
        <v/>
      </c>
      <c r="G47" s="595" t="str">
        <f>IF('3 - Land Summary'!I50=0,"",'3 - Land Summary'!I50)</f>
        <v/>
      </c>
      <c r="H47" s="596" t="str">
        <f>IF((SUMIF('4 - Species Breakdown'!$C$31:$C$1028,'3 - Land Summary'!C50,'4 - Species Breakdown'!$K$31:$K$1028))=0,"",SUMIF('4 - Species Breakdown'!$C$31:$C$1028,'3 - Land Summary'!C50,'4 - Species Breakdown'!$K$31:$K$1028))</f>
        <v/>
      </c>
      <c r="I47" s="595" t="str" cm="1">
        <f t="array" ref="I47">_xlfn.TEXTJOIN("|",TRUE,IF('4 - Species Breakdown'!$C$31:$C$1028=C47,'4 - Species Breakdown'!$D$31:$D$1028,""))</f>
        <v/>
      </c>
      <c r="J47" s="595" t="str" cm="1">
        <f t="array" ref="J47">_xlfn.TEXTJOIN("|",TRUE,IF('4 - Species Breakdown'!$C$31:$C$1028=C47,'4 - Species Breakdown'!$F$31:$F$1028,""))</f>
        <v/>
      </c>
      <c r="K47" s="596" t="str" cm="1">
        <f t="array" ref="K47">_xlfn.TEXTJOIN("|",TRUE,IF('4 - Species Breakdown'!$C$31:$C$1028=C47,'4 - Species Breakdown'!$G$31:$G$1028,""))</f>
        <v/>
      </c>
      <c r="L47" s="596" t="str">
        <f>IF((SUMIF('4 - Species Breakdown'!$AD$31:$AD$1028,'5 - Composition &amp; ACs'!C47,'4 - Species Breakdown'!$AF$31:$AF$1028))=0,"",SUMIF('4 - Species Breakdown'!$AD$31:$AD$1028,'5 - Composition &amp; ACs'!C47,'4 - Species Breakdown'!$AF$31:$AF$1028))</f>
        <v/>
      </c>
      <c r="M47" s="595" t="str" cm="1">
        <f t="array" ref="M47">_xlfn.TEXTJOIN("|",TRUE,IF('4 - Species Breakdown'!$AD$31:$AD$1028=C47,'4 - Species Breakdown'!$AE$31:$AE$1028,""))</f>
        <v/>
      </c>
      <c r="N47" s="597"/>
      <c r="O47" s="597"/>
      <c r="P47" s="597"/>
      <c r="Q47" s="597"/>
      <c r="R47" s="597"/>
      <c r="S47" s="597"/>
      <c r="T47" s="597"/>
      <c r="U47" s="597"/>
      <c r="V47" s="597"/>
      <c r="W47" s="597"/>
      <c r="X47" s="597"/>
    </row>
    <row r="48" spans="2:24" s="6" customFormat="1" ht="12.75" x14ac:dyDescent="0.2">
      <c r="B48" s="675" t="str">
        <f>IF('3 - Land Summary'!B51=0,"",'3 - Land Summary'!B51)</f>
        <v/>
      </c>
      <c r="C48" s="594" t="str">
        <f>IF('3 - Land Summary'!C51=0," ",'3 - Land Summary'!C51)</f>
        <v xml:space="preserve"> </v>
      </c>
      <c r="D48" s="595" t="str">
        <f>IF('3 - Land Summary'!D51=0,"",'3 - Land Summary'!D51)</f>
        <v/>
      </c>
      <c r="E48" s="595" t="str">
        <f>IF('3 - Land Summary'!F51=0,"",'3 - Land Summary'!F51)</f>
        <v/>
      </c>
      <c r="F48" s="595" t="str">
        <f>IF('3 - Land Summary'!G51=0,"",'3 - Land Summary'!G51)</f>
        <v/>
      </c>
      <c r="G48" s="595" t="str">
        <f>IF('3 - Land Summary'!I51=0,"",'3 - Land Summary'!I51)</f>
        <v/>
      </c>
      <c r="H48" s="596" t="str">
        <f>IF((SUMIF('4 - Species Breakdown'!$C$31:$C$1028,'3 - Land Summary'!C51,'4 - Species Breakdown'!$K$31:$K$1028))=0,"",SUMIF('4 - Species Breakdown'!$C$31:$C$1028,'3 - Land Summary'!C51,'4 - Species Breakdown'!$K$31:$K$1028))</f>
        <v/>
      </c>
      <c r="I48" s="595" t="str" cm="1">
        <f t="array" ref="I48">_xlfn.TEXTJOIN("|",TRUE,IF('4 - Species Breakdown'!$C$31:$C$1028=C48,'4 - Species Breakdown'!$D$31:$D$1028,""))</f>
        <v/>
      </c>
      <c r="J48" s="595" t="str" cm="1">
        <f t="array" ref="J48">_xlfn.TEXTJOIN("|",TRUE,IF('4 - Species Breakdown'!$C$31:$C$1028=C48,'4 - Species Breakdown'!$F$31:$F$1028,""))</f>
        <v/>
      </c>
      <c r="K48" s="596" t="str" cm="1">
        <f t="array" ref="K48">_xlfn.TEXTJOIN("|",TRUE,IF('4 - Species Breakdown'!$C$31:$C$1028=C48,'4 - Species Breakdown'!$G$31:$G$1028,""))</f>
        <v/>
      </c>
      <c r="L48" s="596" t="str">
        <f>IF((SUMIF('4 - Species Breakdown'!$AD$31:$AD$1028,'5 - Composition &amp; ACs'!C48,'4 - Species Breakdown'!$AF$31:$AF$1028))=0,"",SUMIF('4 - Species Breakdown'!$AD$31:$AD$1028,'5 - Composition &amp; ACs'!C48,'4 - Species Breakdown'!$AF$31:$AF$1028))</f>
        <v/>
      </c>
      <c r="M48" s="595" t="str" cm="1">
        <f t="array" ref="M48">_xlfn.TEXTJOIN("|",TRUE,IF('4 - Species Breakdown'!$AD$31:$AD$1028=C48,'4 - Species Breakdown'!$AE$31:$AE$1028,""))</f>
        <v/>
      </c>
      <c r="N48" s="597"/>
      <c r="O48" s="597"/>
      <c r="P48" s="597"/>
      <c r="Q48" s="597"/>
      <c r="R48" s="597"/>
      <c r="S48" s="597"/>
      <c r="T48" s="597"/>
      <c r="U48" s="597"/>
      <c r="V48" s="597"/>
      <c r="W48" s="597"/>
      <c r="X48" s="597"/>
    </row>
    <row r="49" spans="2:24" s="6" customFormat="1" ht="12.75" x14ac:dyDescent="0.2">
      <c r="B49" s="675" t="str">
        <f>IF('3 - Land Summary'!B52=0,"",'3 - Land Summary'!B52)</f>
        <v/>
      </c>
      <c r="C49" s="594" t="str">
        <f>IF('3 - Land Summary'!C52=0," ",'3 - Land Summary'!C52)</f>
        <v xml:space="preserve"> </v>
      </c>
      <c r="D49" s="595" t="str">
        <f>IF('3 - Land Summary'!D52=0,"",'3 - Land Summary'!D52)</f>
        <v/>
      </c>
      <c r="E49" s="595" t="str">
        <f>IF('3 - Land Summary'!F52=0,"",'3 - Land Summary'!F52)</f>
        <v/>
      </c>
      <c r="F49" s="595" t="str">
        <f>IF('3 - Land Summary'!G52=0,"",'3 - Land Summary'!G52)</f>
        <v/>
      </c>
      <c r="G49" s="595" t="str">
        <f>IF('3 - Land Summary'!I52=0,"",'3 - Land Summary'!I52)</f>
        <v/>
      </c>
      <c r="H49" s="596" t="str">
        <f>IF((SUMIF('4 - Species Breakdown'!$C$31:$C$1028,'3 - Land Summary'!C52,'4 - Species Breakdown'!$K$31:$K$1028))=0,"",SUMIF('4 - Species Breakdown'!$C$31:$C$1028,'3 - Land Summary'!C52,'4 - Species Breakdown'!$K$31:$K$1028))</f>
        <v/>
      </c>
      <c r="I49" s="595" t="str" cm="1">
        <f t="array" ref="I49">_xlfn.TEXTJOIN("|",TRUE,IF('4 - Species Breakdown'!$C$31:$C$1028=C49,'4 - Species Breakdown'!$D$31:$D$1028,""))</f>
        <v/>
      </c>
      <c r="J49" s="595" t="str" cm="1">
        <f t="array" ref="J49">_xlfn.TEXTJOIN("|",TRUE,IF('4 - Species Breakdown'!$C$31:$C$1028=C49,'4 - Species Breakdown'!$F$31:$F$1028,""))</f>
        <v/>
      </c>
      <c r="K49" s="596" t="str" cm="1">
        <f t="array" ref="K49">_xlfn.TEXTJOIN("|",TRUE,IF('4 - Species Breakdown'!$C$31:$C$1028=C49,'4 - Species Breakdown'!$G$31:$G$1028,""))</f>
        <v/>
      </c>
      <c r="L49" s="596" t="str">
        <f>IF((SUMIF('4 - Species Breakdown'!$AD$31:$AD$1028,'5 - Composition &amp; ACs'!C49,'4 - Species Breakdown'!$AF$31:$AF$1028))=0,"",SUMIF('4 - Species Breakdown'!$AD$31:$AD$1028,'5 - Composition &amp; ACs'!C49,'4 - Species Breakdown'!$AF$31:$AF$1028))</f>
        <v/>
      </c>
      <c r="M49" s="595" t="str" cm="1">
        <f t="array" ref="M49">_xlfn.TEXTJOIN("|",TRUE,IF('4 - Species Breakdown'!$AD$31:$AD$1028=C49,'4 - Species Breakdown'!$AE$31:$AE$1028,""))</f>
        <v/>
      </c>
      <c r="N49" s="597"/>
      <c r="O49" s="597"/>
      <c r="P49" s="597"/>
      <c r="Q49" s="597"/>
      <c r="R49" s="597"/>
      <c r="S49" s="597"/>
      <c r="T49" s="597"/>
      <c r="U49" s="597"/>
      <c r="V49" s="597"/>
      <c r="W49" s="597"/>
      <c r="X49" s="597"/>
    </row>
    <row r="50" spans="2:24" s="6" customFormat="1" ht="12.75" x14ac:dyDescent="0.2">
      <c r="B50" s="675" t="str">
        <f>IF('3 - Land Summary'!B53=0,"",'3 - Land Summary'!B53)</f>
        <v/>
      </c>
      <c r="C50" s="594" t="str">
        <f>IF('3 - Land Summary'!C53=0," ",'3 - Land Summary'!C53)</f>
        <v xml:space="preserve"> </v>
      </c>
      <c r="D50" s="595" t="str">
        <f>IF('3 - Land Summary'!D53=0,"",'3 - Land Summary'!D53)</f>
        <v/>
      </c>
      <c r="E50" s="595" t="str">
        <f>IF('3 - Land Summary'!F53=0,"",'3 - Land Summary'!F53)</f>
        <v/>
      </c>
      <c r="F50" s="595" t="str">
        <f>IF('3 - Land Summary'!G53=0,"",'3 - Land Summary'!G53)</f>
        <v/>
      </c>
      <c r="G50" s="595" t="str">
        <f>IF('3 - Land Summary'!I53=0,"",'3 - Land Summary'!I53)</f>
        <v/>
      </c>
      <c r="H50" s="596" t="str">
        <f>IF((SUMIF('4 - Species Breakdown'!$C$31:$C$1028,'3 - Land Summary'!C53,'4 - Species Breakdown'!$K$31:$K$1028))=0,"",SUMIF('4 - Species Breakdown'!$C$31:$C$1028,'3 - Land Summary'!C53,'4 - Species Breakdown'!$K$31:$K$1028))</f>
        <v/>
      </c>
      <c r="I50" s="595" t="str" cm="1">
        <f t="array" ref="I50">_xlfn.TEXTJOIN("|",TRUE,IF('4 - Species Breakdown'!$C$31:$C$1028=C50,'4 - Species Breakdown'!$D$31:$D$1028,""))</f>
        <v/>
      </c>
      <c r="J50" s="595" t="str" cm="1">
        <f t="array" ref="J50">_xlfn.TEXTJOIN("|",TRUE,IF('4 - Species Breakdown'!$C$31:$C$1028=C50,'4 - Species Breakdown'!$F$31:$F$1028,""))</f>
        <v/>
      </c>
      <c r="K50" s="596" t="str" cm="1">
        <f t="array" ref="K50">_xlfn.TEXTJOIN("|",TRUE,IF('4 - Species Breakdown'!$C$31:$C$1028=C50,'4 - Species Breakdown'!$G$31:$G$1028,""))</f>
        <v/>
      </c>
      <c r="L50" s="596" t="str">
        <f>IF((SUMIF('4 - Species Breakdown'!$AD$31:$AD$1028,'5 - Composition &amp; ACs'!C50,'4 - Species Breakdown'!$AF$31:$AF$1028))=0,"",SUMIF('4 - Species Breakdown'!$AD$31:$AD$1028,'5 - Composition &amp; ACs'!C50,'4 - Species Breakdown'!$AF$31:$AF$1028))</f>
        <v/>
      </c>
      <c r="M50" s="595" t="str" cm="1">
        <f t="array" ref="M50">_xlfn.TEXTJOIN("|",TRUE,IF('4 - Species Breakdown'!$AD$31:$AD$1028=C50,'4 - Species Breakdown'!$AE$31:$AE$1028,""))</f>
        <v/>
      </c>
      <c r="N50" s="597"/>
      <c r="O50" s="597"/>
      <c r="P50" s="597"/>
      <c r="Q50" s="597"/>
      <c r="R50" s="597"/>
      <c r="S50" s="597"/>
      <c r="T50" s="597"/>
      <c r="U50" s="597"/>
      <c r="V50" s="597"/>
      <c r="W50" s="597"/>
      <c r="X50" s="597"/>
    </row>
    <row r="51" spans="2:24" s="6" customFormat="1" ht="12.75" x14ac:dyDescent="0.2">
      <c r="B51" s="675" t="str">
        <f>IF('3 - Land Summary'!B54=0,"",'3 - Land Summary'!B54)</f>
        <v/>
      </c>
      <c r="C51" s="594" t="str">
        <f>IF('3 - Land Summary'!C54=0," ",'3 - Land Summary'!C54)</f>
        <v xml:space="preserve"> </v>
      </c>
      <c r="D51" s="595" t="str">
        <f>IF('3 - Land Summary'!D54=0,"",'3 - Land Summary'!D54)</f>
        <v/>
      </c>
      <c r="E51" s="595" t="str">
        <f>IF('3 - Land Summary'!F54=0,"",'3 - Land Summary'!F54)</f>
        <v/>
      </c>
      <c r="F51" s="595" t="str">
        <f>IF('3 - Land Summary'!G54=0,"",'3 - Land Summary'!G54)</f>
        <v/>
      </c>
      <c r="G51" s="595" t="str">
        <f>IF('3 - Land Summary'!I54=0,"",'3 - Land Summary'!I54)</f>
        <v/>
      </c>
      <c r="H51" s="596" t="str">
        <f>IF((SUMIF('4 - Species Breakdown'!$C$31:$C$1028,'3 - Land Summary'!C54,'4 - Species Breakdown'!$K$31:$K$1028))=0,"",SUMIF('4 - Species Breakdown'!$C$31:$C$1028,'3 - Land Summary'!C54,'4 - Species Breakdown'!$K$31:$K$1028))</f>
        <v/>
      </c>
      <c r="I51" s="595" t="str" cm="1">
        <f t="array" ref="I51">_xlfn.TEXTJOIN("|",TRUE,IF('4 - Species Breakdown'!$C$31:$C$1028=C51,'4 - Species Breakdown'!$D$31:$D$1028,""))</f>
        <v/>
      </c>
      <c r="J51" s="595" t="str" cm="1">
        <f t="array" ref="J51">_xlfn.TEXTJOIN("|",TRUE,IF('4 - Species Breakdown'!$C$31:$C$1028=C51,'4 - Species Breakdown'!$F$31:$F$1028,""))</f>
        <v/>
      </c>
      <c r="K51" s="596" t="str" cm="1">
        <f t="array" ref="K51">_xlfn.TEXTJOIN("|",TRUE,IF('4 - Species Breakdown'!$C$31:$C$1028=C51,'4 - Species Breakdown'!$G$31:$G$1028,""))</f>
        <v/>
      </c>
      <c r="L51" s="596" t="str">
        <f>IF((SUMIF('4 - Species Breakdown'!$AD$31:$AD$1028,'5 - Composition &amp; ACs'!C51,'4 - Species Breakdown'!$AF$31:$AF$1028))=0,"",SUMIF('4 - Species Breakdown'!$AD$31:$AD$1028,'5 - Composition &amp; ACs'!C51,'4 - Species Breakdown'!$AF$31:$AF$1028))</f>
        <v/>
      </c>
      <c r="M51" s="595" t="str" cm="1">
        <f t="array" ref="M51">_xlfn.TEXTJOIN("|",TRUE,IF('4 - Species Breakdown'!$AD$31:$AD$1028=C51,'4 - Species Breakdown'!$AE$31:$AE$1028,""))</f>
        <v/>
      </c>
      <c r="N51" s="597"/>
      <c r="O51" s="597"/>
      <c r="P51" s="597"/>
      <c r="Q51" s="597"/>
      <c r="R51" s="597"/>
      <c r="S51" s="597"/>
      <c r="T51" s="597"/>
      <c r="U51" s="597"/>
      <c r="V51" s="597"/>
      <c r="W51" s="597"/>
      <c r="X51" s="597"/>
    </row>
    <row r="52" spans="2:24" s="6" customFormat="1" ht="12.75" x14ac:dyDescent="0.2">
      <c r="B52" s="675" t="str">
        <f>IF('3 - Land Summary'!B55=0,"",'3 - Land Summary'!B55)</f>
        <v/>
      </c>
      <c r="C52" s="594" t="str">
        <f>IF('3 - Land Summary'!C55=0," ",'3 - Land Summary'!C55)</f>
        <v xml:space="preserve"> </v>
      </c>
      <c r="D52" s="595" t="str">
        <f>IF('3 - Land Summary'!D55=0,"",'3 - Land Summary'!D55)</f>
        <v/>
      </c>
      <c r="E52" s="595" t="str">
        <f>IF('3 - Land Summary'!F55=0,"",'3 - Land Summary'!F55)</f>
        <v/>
      </c>
      <c r="F52" s="595" t="str">
        <f>IF('3 - Land Summary'!G55=0,"",'3 - Land Summary'!G55)</f>
        <v/>
      </c>
      <c r="G52" s="595" t="str">
        <f>IF('3 - Land Summary'!I55=0,"",'3 - Land Summary'!I55)</f>
        <v/>
      </c>
      <c r="H52" s="596" t="str">
        <f>IF((SUMIF('4 - Species Breakdown'!$C$31:$C$1028,'3 - Land Summary'!C55,'4 - Species Breakdown'!$K$31:$K$1028))=0,"",SUMIF('4 - Species Breakdown'!$C$31:$C$1028,'3 - Land Summary'!C55,'4 - Species Breakdown'!$K$31:$K$1028))</f>
        <v/>
      </c>
      <c r="I52" s="595" t="str" cm="1">
        <f t="array" ref="I52">_xlfn.TEXTJOIN("|",TRUE,IF('4 - Species Breakdown'!$C$31:$C$1028=C52,'4 - Species Breakdown'!$D$31:$D$1028,""))</f>
        <v/>
      </c>
      <c r="J52" s="595" t="str" cm="1">
        <f t="array" ref="J52">_xlfn.TEXTJOIN("|",TRUE,IF('4 - Species Breakdown'!$C$31:$C$1028=C52,'4 - Species Breakdown'!$F$31:$F$1028,""))</f>
        <v/>
      </c>
      <c r="K52" s="596" t="str" cm="1">
        <f t="array" ref="K52">_xlfn.TEXTJOIN("|",TRUE,IF('4 - Species Breakdown'!$C$31:$C$1028=C52,'4 - Species Breakdown'!$G$31:$G$1028,""))</f>
        <v/>
      </c>
      <c r="L52" s="596" t="str">
        <f>IF((SUMIF('4 - Species Breakdown'!$AD$31:$AD$1028,'5 - Composition &amp; ACs'!C52,'4 - Species Breakdown'!$AF$31:$AF$1028))=0,"",SUMIF('4 - Species Breakdown'!$AD$31:$AD$1028,'5 - Composition &amp; ACs'!C52,'4 - Species Breakdown'!$AF$31:$AF$1028))</f>
        <v/>
      </c>
      <c r="M52" s="595" t="str" cm="1">
        <f t="array" ref="M52">_xlfn.TEXTJOIN("|",TRUE,IF('4 - Species Breakdown'!$AD$31:$AD$1028=C52,'4 - Species Breakdown'!$AE$31:$AE$1028,""))</f>
        <v/>
      </c>
      <c r="N52" s="597"/>
      <c r="O52" s="597"/>
      <c r="P52" s="597"/>
      <c r="Q52" s="597"/>
      <c r="R52" s="597"/>
      <c r="S52" s="597"/>
      <c r="T52" s="597"/>
      <c r="U52" s="597"/>
      <c r="V52" s="597"/>
      <c r="W52" s="597"/>
      <c r="X52" s="597"/>
    </row>
    <row r="53" spans="2:24" s="6" customFormat="1" ht="12.75" x14ac:dyDescent="0.2">
      <c r="B53" s="675" t="str">
        <f>IF('3 - Land Summary'!B56=0,"",'3 - Land Summary'!B56)</f>
        <v/>
      </c>
      <c r="C53" s="594" t="str">
        <f>IF('3 - Land Summary'!C56=0," ",'3 - Land Summary'!C56)</f>
        <v xml:space="preserve"> </v>
      </c>
      <c r="D53" s="595" t="str">
        <f>IF('3 - Land Summary'!D56=0,"",'3 - Land Summary'!D56)</f>
        <v/>
      </c>
      <c r="E53" s="595" t="str">
        <f>IF('3 - Land Summary'!F56=0,"",'3 - Land Summary'!F56)</f>
        <v/>
      </c>
      <c r="F53" s="595" t="str">
        <f>IF('3 - Land Summary'!G56=0,"",'3 - Land Summary'!G56)</f>
        <v/>
      </c>
      <c r="G53" s="595" t="str">
        <f>IF('3 - Land Summary'!I56=0,"",'3 - Land Summary'!I56)</f>
        <v/>
      </c>
      <c r="H53" s="596" t="str">
        <f>IF((SUMIF('4 - Species Breakdown'!$C$31:$C$1028,'3 - Land Summary'!C56,'4 - Species Breakdown'!$K$31:$K$1028))=0,"",SUMIF('4 - Species Breakdown'!$C$31:$C$1028,'3 - Land Summary'!C56,'4 - Species Breakdown'!$K$31:$K$1028))</f>
        <v/>
      </c>
      <c r="I53" s="595" t="str" cm="1">
        <f t="array" ref="I53">_xlfn.TEXTJOIN("|",TRUE,IF('4 - Species Breakdown'!$C$31:$C$1028=C53,'4 - Species Breakdown'!$D$31:$D$1028,""))</f>
        <v/>
      </c>
      <c r="J53" s="595" t="str" cm="1">
        <f t="array" ref="J53">_xlfn.TEXTJOIN("|",TRUE,IF('4 - Species Breakdown'!$C$31:$C$1028=C53,'4 - Species Breakdown'!$F$31:$F$1028,""))</f>
        <v/>
      </c>
      <c r="K53" s="596" t="str" cm="1">
        <f t="array" ref="K53">_xlfn.TEXTJOIN("|",TRUE,IF('4 - Species Breakdown'!$C$31:$C$1028=C53,'4 - Species Breakdown'!$G$31:$G$1028,""))</f>
        <v/>
      </c>
      <c r="L53" s="596" t="str">
        <f>IF((SUMIF('4 - Species Breakdown'!$AD$31:$AD$1028,'5 - Composition &amp; ACs'!C53,'4 - Species Breakdown'!$AF$31:$AF$1028))=0,"",SUMIF('4 - Species Breakdown'!$AD$31:$AD$1028,'5 - Composition &amp; ACs'!C53,'4 - Species Breakdown'!$AF$31:$AF$1028))</f>
        <v/>
      </c>
      <c r="M53" s="595" t="str" cm="1">
        <f t="array" ref="M53">_xlfn.TEXTJOIN("|",TRUE,IF('4 - Species Breakdown'!$AD$31:$AD$1028=C53,'4 - Species Breakdown'!$AE$31:$AE$1028,""))</f>
        <v/>
      </c>
      <c r="N53" s="597"/>
      <c r="O53" s="597"/>
      <c r="P53" s="597"/>
      <c r="Q53" s="597"/>
      <c r="R53" s="597"/>
      <c r="S53" s="597"/>
      <c r="T53" s="597"/>
      <c r="U53" s="597"/>
      <c r="V53" s="597"/>
      <c r="W53" s="597"/>
      <c r="X53" s="597"/>
    </row>
    <row r="54" spans="2:24" s="6" customFormat="1" ht="12.75" x14ac:dyDescent="0.2">
      <c r="B54" s="675" t="str">
        <f>IF('3 - Land Summary'!B57=0,"",'3 - Land Summary'!B57)</f>
        <v/>
      </c>
      <c r="C54" s="594" t="str">
        <f>IF('3 - Land Summary'!C57=0," ",'3 - Land Summary'!C57)</f>
        <v xml:space="preserve"> </v>
      </c>
      <c r="D54" s="595" t="str">
        <f>IF('3 - Land Summary'!D57=0,"",'3 - Land Summary'!D57)</f>
        <v/>
      </c>
      <c r="E54" s="595" t="str">
        <f>IF('3 - Land Summary'!F57=0,"",'3 - Land Summary'!F57)</f>
        <v/>
      </c>
      <c r="F54" s="595" t="str">
        <f>IF('3 - Land Summary'!G57=0,"",'3 - Land Summary'!G57)</f>
        <v/>
      </c>
      <c r="G54" s="595" t="str">
        <f>IF('3 - Land Summary'!I57=0,"",'3 - Land Summary'!I57)</f>
        <v/>
      </c>
      <c r="H54" s="596" t="str">
        <f>IF((SUMIF('4 - Species Breakdown'!$C$31:$C$1028,'3 - Land Summary'!C57,'4 - Species Breakdown'!$K$31:$K$1028))=0,"",SUMIF('4 - Species Breakdown'!$C$31:$C$1028,'3 - Land Summary'!C57,'4 - Species Breakdown'!$K$31:$K$1028))</f>
        <v/>
      </c>
      <c r="I54" s="595" t="str" cm="1">
        <f t="array" ref="I54">_xlfn.TEXTJOIN("|",TRUE,IF('4 - Species Breakdown'!$C$31:$C$1028=C54,'4 - Species Breakdown'!$D$31:$D$1028,""))</f>
        <v/>
      </c>
      <c r="J54" s="595" t="str" cm="1">
        <f t="array" ref="J54">_xlfn.TEXTJOIN("|",TRUE,IF('4 - Species Breakdown'!$C$31:$C$1028=C54,'4 - Species Breakdown'!$F$31:$F$1028,""))</f>
        <v/>
      </c>
      <c r="K54" s="596" t="str" cm="1">
        <f t="array" ref="K54">_xlfn.TEXTJOIN("|",TRUE,IF('4 - Species Breakdown'!$C$31:$C$1028=C54,'4 - Species Breakdown'!$G$31:$G$1028,""))</f>
        <v/>
      </c>
      <c r="L54" s="596" t="str">
        <f>IF((SUMIF('4 - Species Breakdown'!$AD$31:$AD$1028,'5 - Composition &amp; ACs'!C54,'4 - Species Breakdown'!$AF$31:$AF$1028))=0,"",SUMIF('4 - Species Breakdown'!$AD$31:$AD$1028,'5 - Composition &amp; ACs'!C54,'4 - Species Breakdown'!$AF$31:$AF$1028))</f>
        <v/>
      </c>
      <c r="M54" s="595" t="str" cm="1">
        <f t="array" ref="M54">_xlfn.TEXTJOIN("|",TRUE,IF('4 - Species Breakdown'!$AD$31:$AD$1028=C54,'4 - Species Breakdown'!$AE$31:$AE$1028,""))</f>
        <v/>
      </c>
      <c r="N54" s="597"/>
      <c r="O54" s="597"/>
      <c r="P54" s="597"/>
      <c r="Q54" s="597"/>
      <c r="R54" s="597"/>
      <c r="S54" s="597"/>
      <c r="T54" s="597"/>
      <c r="U54" s="597"/>
      <c r="V54" s="597"/>
      <c r="W54" s="597"/>
      <c r="X54" s="597"/>
    </row>
    <row r="55" spans="2:24" s="6" customFormat="1" ht="12.75" x14ac:dyDescent="0.2">
      <c r="B55" s="675" t="str">
        <f>IF('3 - Land Summary'!B58=0,"",'3 - Land Summary'!B58)</f>
        <v/>
      </c>
      <c r="C55" s="594" t="str">
        <f>IF('3 - Land Summary'!C58=0," ",'3 - Land Summary'!C58)</f>
        <v xml:space="preserve"> </v>
      </c>
      <c r="D55" s="595" t="str">
        <f>IF('3 - Land Summary'!D58=0,"",'3 - Land Summary'!D58)</f>
        <v/>
      </c>
      <c r="E55" s="595" t="str">
        <f>IF('3 - Land Summary'!F58=0,"",'3 - Land Summary'!F58)</f>
        <v/>
      </c>
      <c r="F55" s="595" t="str">
        <f>IF('3 - Land Summary'!G58=0,"",'3 - Land Summary'!G58)</f>
        <v/>
      </c>
      <c r="G55" s="595" t="str">
        <f>IF('3 - Land Summary'!I58=0,"",'3 - Land Summary'!I58)</f>
        <v/>
      </c>
      <c r="H55" s="596" t="str">
        <f>IF((SUMIF('4 - Species Breakdown'!$C$31:$C$1028,'3 - Land Summary'!C58,'4 - Species Breakdown'!$K$31:$K$1028))=0,"",SUMIF('4 - Species Breakdown'!$C$31:$C$1028,'3 - Land Summary'!C58,'4 - Species Breakdown'!$K$31:$K$1028))</f>
        <v/>
      </c>
      <c r="I55" s="595" t="str" cm="1">
        <f t="array" ref="I55">_xlfn.TEXTJOIN("|",TRUE,IF('4 - Species Breakdown'!$C$31:$C$1028=C55,'4 - Species Breakdown'!$D$31:$D$1028,""))</f>
        <v/>
      </c>
      <c r="J55" s="595" t="str" cm="1">
        <f t="array" ref="J55">_xlfn.TEXTJOIN("|",TRUE,IF('4 - Species Breakdown'!$C$31:$C$1028=C55,'4 - Species Breakdown'!$F$31:$F$1028,""))</f>
        <v/>
      </c>
      <c r="K55" s="596" t="str" cm="1">
        <f t="array" ref="K55">_xlfn.TEXTJOIN("|",TRUE,IF('4 - Species Breakdown'!$C$31:$C$1028=C55,'4 - Species Breakdown'!$G$31:$G$1028,""))</f>
        <v/>
      </c>
      <c r="L55" s="596" t="str">
        <f>IF((SUMIF('4 - Species Breakdown'!$AD$31:$AD$1028,'5 - Composition &amp; ACs'!C55,'4 - Species Breakdown'!$AF$31:$AF$1028))=0,"",SUMIF('4 - Species Breakdown'!$AD$31:$AD$1028,'5 - Composition &amp; ACs'!C55,'4 - Species Breakdown'!$AF$31:$AF$1028))</f>
        <v/>
      </c>
      <c r="M55" s="595" t="str" cm="1">
        <f t="array" ref="M55">_xlfn.TEXTJOIN("|",TRUE,IF('4 - Species Breakdown'!$AD$31:$AD$1028=C55,'4 - Species Breakdown'!$AE$31:$AE$1028,""))</f>
        <v/>
      </c>
      <c r="N55" s="597"/>
      <c r="O55" s="597"/>
      <c r="P55" s="597"/>
      <c r="Q55" s="597"/>
      <c r="R55" s="597"/>
      <c r="S55" s="597"/>
      <c r="T55" s="597"/>
      <c r="U55" s="597"/>
      <c r="V55" s="597"/>
      <c r="W55" s="597"/>
      <c r="X55" s="597"/>
    </row>
    <row r="56" spans="2:24" s="6" customFormat="1" ht="12.75" x14ac:dyDescent="0.2">
      <c r="B56" s="675" t="str">
        <f>IF('3 - Land Summary'!B59=0,"",'3 - Land Summary'!B59)</f>
        <v/>
      </c>
      <c r="C56" s="594" t="str">
        <f>IF('3 - Land Summary'!C59=0," ",'3 - Land Summary'!C59)</f>
        <v xml:space="preserve"> </v>
      </c>
      <c r="D56" s="595" t="str">
        <f>IF('3 - Land Summary'!D59=0,"",'3 - Land Summary'!D59)</f>
        <v/>
      </c>
      <c r="E56" s="595" t="str">
        <f>IF('3 - Land Summary'!F59=0,"",'3 - Land Summary'!F59)</f>
        <v/>
      </c>
      <c r="F56" s="595" t="str">
        <f>IF('3 - Land Summary'!G59=0,"",'3 - Land Summary'!G59)</f>
        <v/>
      </c>
      <c r="G56" s="595" t="str">
        <f>IF('3 - Land Summary'!I59=0,"",'3 - Land Summary'!I59)</f>
        <v/>
      </c>
      <c r="H56" s="596" t="str">
        <f>IF((SUMIF('4 - Species Breakdown'!$C$31:$C$1028,'3 - Land Summary'!C59,'4 - Species Breakdown'!$K$31:$K$1028))=0,"",SUMIF('4 - Species Breakdown'!$C$31:$C$1028,'3 - Land Summary'!C59,'4 - Species Breakdown'!$K$31:$K$1028))</f>
        <v/>
      </c>
      <c r="I56" s="595" t="str" cm="1">
        <f t="array" ref="I56">_xlfn.TEXTJOIN("|",TRUE,IF('4 - Species Breakdown'!$C$31:$C$1028=C56,'4 - Species Breakdown'!$D$31:$D$1028,""))</f>
        <v/>
      </c>
      <c r="J56" s="595" t="str" cm="1">
        <f t="array" ref="J56">_xlfn.TEXTJOIN("|",TRUE,IF('4 - Species Breakdown'!$C$31:$C$1028=C56,'4 - Species Breakdown'!$F$31:$F$1028,""))</f>
        <v/>
      </c>
      <c r="K56" s="596" t="str" cm="1">
        <f t="array" ref="K56">_xlfn.TEXTJOIN("|",TRUE,IF('4 - Species Breakdown'!$C$31:$C$1028=C56,'4 - Species Breakdown'!$G$31:$G$1028,""))</f>
        <v/>
      </c>
      <c r="L56" s="596" t="str">
        <f>IF((SUMIF('4 - Species Breakdown'!$AD$31:$AD$1028,'5 - Composition &amp; ACs'!C56,'4 - Species Breakdown'!$AF$31:$AF$1028))=0,"",SUMIF('4 - Species Breakdown'!$AD$31:$AD$1028,'5 - Composition &amp; ACs'!C56,'4 - Species Breakdown'!$AF$31:$AF$1028))</f>
        <v/>
      </c>
      <c r="M56" s="595" t="str" cm="1">
        <f t="array" ref="M56">_xlfn.TEXTJOIN("|",TRUE,IF('4 - Species Breakdown'!$AD$31:$AD$1028=C56,'4 - Species Breakdown'!$AE$31:$AE$1028,""))</f>
        <v/>
      </c>
      <c r="N56" s="597"/>
      <c r="O56" s="597"/>
      <c r="P56" s="597"/>
      <c r="Q56" s="597"/>
      <c r="R56" s="597"/>
      <c r="S56" s="597"/>
      <c r="T56" s="597"/>
      <c r="U56" s="597"/>
      <c r="V56" s="597"/>
      <c r="W56" s="597"/>
      <c r="X56" s="597"/>
    </row>
    <row r="57" spans="2:24" s="6" customFormat="1" ht="12.75" x14ac:dyDescent="0.2">
      <c r="B57" s="675" t="str">
        <f>IF('3 - Land Summary'!B60=0,"",'3 - Land Summary'!B60)</f>
        <v/>
      </c>
      <c r="C57" s="594" t="str">
        <f>IF('3 - Land Summary'!C60=0," ",'3 - Land Summary'!C60)</f>
        <v xml:space="preserve"> </v>
      </c>
      <c r="D57" s="595" t="str">
        <f>IF('3 - Land Summary'!D60=0,"",'3 - Land Summary'!D60)</f>
        <v/>
      </c>
      <c r="E57" s="595" t="str">
        <f>IF('3 - Land Summary'!F60=0,"",'3 - Land Summary'!F60)</f>
        <v/>
      </c>
      <c r="F57" s="595" t="str">
        <f>IF('3 - Land Summary'!G60=0,"",'3 - Land Summary'!G60)</f>
        <v/>
      </c>
      <c r="G57" s="595" t="str">
        <f>IF('3 - Land Summary'!I60=0,"",'3 - Land Summary'!I60)</f>
        <v/>
      </c>
      <c r="H57" s="596" t="str">
        <f>IF((SUMIF('4 - Species Breakdown'!$C$31:$C$1028,'3 - Land Summary'!C60,'4 - Species Breakdown'!$K$31:$K$1028))=0,"",SUMIF('4 - Species Breakdown'!$C$31:$C$1028,'3 - Land Summary'!C60,'4 - Species Breakdown'!$K$31:$K$1028))</f>
        <v/>
      </c>
      <c r="I57" s="595" t="str" cm="1">
        <f t="array" ref="I57">_xlfn.TEXTJOIN("|",TRUE,IF('4 - Species Breakdown'!$C$31:$C$1028=C57,'4 - Species Breakdown'!$D$31:$D$1028,""))</f>
        <v/>
      </c>
      <c r="J57" s="595" t="str" cm="1">
        <f t="array" ref="J57">_xlfn.TEXTJOIN("|",TRUE,IF('4 - Species Breakdown'!$C$31:$C$1028=C57,'4 - Species Breakdown'!$F$31:$F$1028,""))</f>
        <v/>
      </c>
      <c r="K57" s="596" t="str" cm="1">
        <f t="array" ref="K57">_xlfn.TEXTJOIN("|",TRUE,IF('4 - Species Breakdown'!$C$31:$C$1028=C57,'4 - Species Breakdown'!$G$31:$G$1028,""))</f>
        <v/>
      </c>
      <c r="L57" s="596" t="str">
        <f>IF((SUMIF('4 - Species Breakdown'!$AD$31:$AD$1028,'5 - Composition &amp; ACs'!C57,'4 - Species Breakdown'!$AF$31:$AF$1028))=0,"",SUMIF('4 - Species Breakdown'!$AD$31:$AD$1028,'5 - Composition &amp; ACs'!C57,'4 - Species Breakdown'!$AF$31:$AF$1028))</f>
        <v/>
      </c>
      <c r="M57" s="595" t="str" cm="1">
        <f t="array" ref="M57">_xlfn.TEXTJOIN("|",TRUE,IF('4 - Species Breakdown'!$AD$31:$AD$1028=C57,'4 - Species Breakdown'!$AE$31:$AE$1028,""))</f>
        <v/>
      </c>
      <c r="N57" s="597"/>
      <c r="O57" s="597"/>
      <c r="P57" s="597"/>
      <c r="Q57" s="597"/>
      <c r="R57" s="597"/>
      <c r="S57" s="597"/>
      <c r="T57" s="597"/>
      <c r="U57" s="597"/>
      <c r="V57" s="597"/>
      <c r="W57" s="597"/>
      <c r="X57" s="597"/>
    </row>
    <row r="58" spans="2:24" s="6" customFormat="1" ht="12.75" x14ac:dyDescent="0.2">
      <c r="B58" s="675" t="str">
        <f>IF('3 - Land Summary'!B61=0,"",'3 - Land Summary'!B61)</f>
        <v/>
      </c>
      <c r="C58" s="594" t="str">
        <f>IF('3 - Land Summary'!C61=0," ",'3 - Land Summary'!C61)</f>
        <v xml:space="preserve"> </v>
      </c>
      <c r="D58" s="595" t="str">
        <f>IF('3 - Land Summary'!D61=0,"",'3 - Land Summary'!D61)</f>
        <v/>
      </c>
      <c r="E58" s="595" t="str">
        <f>IF('3 - Land Summary'!F61=0,"",'3 - Land Summary'!F61)</f>
        <v/>
      </c>
      <c r="F58" s="595" t="str">
        <f>IF('3 - Land Summary'!G61=0,"",'3 - Land Summary'!G61)</f>
        <v/>
      </c>
      <c r="G58" s="595" t="str">
        <f>IF('3 - Land Summary'!I61=0,"",'3 - Land Summary'!I61)</f>
        <v/>
      </c>
      <c r="H58" s="596" t="str">
        <f>IF((SUMIF('4 - Species Breakdown'!$C$31:$C$1028,'3 - Land Summary'!C61,'4 - Species Breakdown'!$K$31:$K$1028))=0,"",SUMIF('4 - Species Breakdown'!$C$31:$C$1028,'3 - Land Summary'!C61,'4 - Species Breakdown'!$K$31:$K$1028))</f>
        <v/>
      </c>
      <c r="I58" s="595" t="str" cm="1">
        <f t="array" ref="I58">_xlfn.TEXTJOIN("|",TRUE,IF('4 - Species Breakdown'!$C$31:$C$1028=C58,'4 - Species Breakdown'!$D$31:$D$1028,""))</f>
        <v/>
      </c>
      <c r="J58" s="595" t="str" cm="1">
        <f t="array" ref="J58">_xlfn.TEXTJOIN("|",TRUE,IF('4 - Species Breakdown'!$C$31:$C$1028=C58,'4 - Species Breakdown'!$F$31:$F$1028,""))</f>
        <v/>
      </c>
      <c r="K58" s="596" t="str" cm="1">
        <f t="array" ref="K58">_xlfn.TEXTJOIN("|",TRUE,IF('4 - Species Breakdown'!$C$31:$C$1028=C58,'4 - Species Breakdown'!$G$31:$G$1028,""))</f>
        <v/>
      </c>
      <c r="L58" s="596" t="str">
        <f>IF((SUMIF('4 - Species Breakdown'!$AD$31:$AD$1028,'5 - Composition &amp; ACs'!C58,'4 - Species Breakdown'!$AF$31:$AF$1028))=0,"",SUMIF('4 - Species Breakdown'!$AD$31:$AD$1028,'5 - Composition &amp; ACs'!C58,'4 - Species Breakdown'!$AF$31:$AF$1028))</f>
        <v/>
      </c>
      <c r="M58" s="595" t="str" cm="1">
        <f t="array" ref="M58">_xlfn.TEXTJOIN("|",TRUE,IF('4 - Species Breakdown'!$AD$31:$AD$1028=C58,'4 - Species Breakdown'!$AE$31:$AE$1028,""))</f>
        <v/>
      </c>
      <c r="N58" s="597"/>
      <c r="O58" s="597"/>
      <c r="P58" s="597"/>
      <c r="Q58" s="597"/>
      <c r="R58" s="597"/>
      <c r="S58" s="597"/>
      <c r="T58" s="597"/>
      <c r="U58" s="597"/>
      <c r="V58" s="597"/>
      <c r="W58" s="597"/>
      <c r="X58" s="597"/>
    </row>
    <row r="59" spans="2:24" s="6" customFormat="1" ht="12.75" x14ac:dyDescent="0.2">
      <c r="B59" s="675" t="str">
        <f>IF('3 - Land Summary'!B62=0,"",'3 - Land Summary'!B62)</f>
        <v/>
      </c>
      <c r="C59" s="594" t="str">
        <f>IF('3 - Land Summary'!C62=0," ",'3 - Land Summary'!C62)</f>
        <v xml:space="preserve"> </v>
      </c>
      <c r="D59" s="595" t="str">
        <f>IF('3 - Land Summary'!D62=0,"",'3 - Land Summary'!D62)</f>
        <v/>
      </c>
      <c r="E59" s="595" t="str">
        <f>IF('3 - Land Summary'!F62=0,"",'3 - Land Summary'!F62)</f>
        <v/>
      </c>
      <c r="F59" s="595" t="str">
        <f>IF('3 - Land Summary'!G62=0,"",'3 - Land Summary'!G62)</f>
        <v/>
      </c>
      <c r="G59" s="595" t="str">
        <f>IF('3 - Land Summary'!I62=0,"",'3 - Land Summary'!I62)</f>
        <v/>
      </c>
      <c r="H59" s="596" t="str">
        <f>IF((SUMIF('4 - Species Breakdown'!$C$31:$C$1028,'3 - Land Summary'!C62,'4 - Species Breakdown'!$K$31:$K$1028))=0,"",SUMIF('4 - Species Breakdown'!$C$31:$C$1028,'3 - Land Summary'!C62,'4 - Species Breakdown'!$K$31:$K$1028))</f>
        <v/>
      </c>
      <c r="I59" s="595" t="str" cm="1">
        <f t="array" ref="I59">_xlfn.TEXTJOIN("|",TRUE,IF('4 - Species Breakdown'!$C$31:$C$1028=C59,'4 - Species Breakdown'!$D$31:$D$1028,""))</f>
        <v/>
      </c>
      <c r="J59" s="595" t="str" cm="1">
        <f t="array" ref="J59">_xlfn.TEXTJOIN("|",TRUE,IF('4 - Species Breakdown'!$C$31:$C$1028=C59,'4 - Species Breakdown'!$F$31:$F$1028,""))</f>
        <v/>
      </c>
      <c r="K59" s="596" t="str" cm="1">
        <f t="array" ref="K59">_xlfn.TEXTJOIN("|",TRUE,IF('4 - Species Breakdown'!$C$31:$C$1028=C59,'4 - Species Breakdown'!$G$31:$G$1028,""))</f>
        <v/>
      </c>
      <c r="L59" s="596" t="str">
        <f>IF((SUMIF('4 - Species Breakdown'!$AD$31:$AD$1028,'5 - Composition &amp; ACs'!C59,'4 - Species Breakdown'!$AF$31:$AF$1028))=0,"",SUMIF('4 - Species Breakdown'!$AD$31:$AD$1028,'5 - Composition &amp; ACs'!C59,'4 - Species Breakdown'!$AF$31:$AF$1028))</f>
        <v/>
      </c>
      <c r="M59" s="595" t="str" cm="1">
        <f t="array" ref="M59">_xlfn.TEXTJOIN("|",TRUE,IF('4 - Species Breakdown'!$AD$31:$AD$1028=C59,'4 - Species Breakdown'!$AE$31:$AE$1028,""))</f>
        <v/>
      </c>
      <c r="N59" s="597"/>
      <c r="O59" s="597"/>
      <c r="P59" s="597"/>
      <c r="Q59" s="597"/>
      <c r="R59" s="597"/>
      <c r="S59" s="597"/>
      <c r="T59" s="597"/>
      <c r="U59" s="597"/>
      <c r="V59" s="597"/>
      <c r="W59" s="597"/>
      <c r="X59" s="597"/>
    </row>
    <row r="60" spans="2:24" s="6" customFormat="1" ht="12.75" x14ac:dyDescent="0.2">
      <c r="B60" s="675" t="str">
        <f>IF('3 - Land Summary'!B63=0,"",'3 - Land Summary'!B63)</f>
        <v/>
      </c>
      <c r="C60" s="594" t="str">
        <f>IF('3 - Land Summary'!C63=0," ",'3 - Land Summary'!C63)</f>
        <v xml:space="preserve"> </v>
      </c>
      <c r="D60" s="595" t="str">
        <f>IF('3 - Land Summary'!D63=0,"",'3 - Land Summary'!D63)</f>
        <v/>
      </c>
      <c r="E60" s="595" t="str">
        <f>IF('3 - Land Summary'!F63=0,"",'3 - Land Summary'!F63)</f>
        <v/>
      </c>
      <c r="F60" s="595" t="str">
        <f>IF('3 - Land Summary'!G63=0,"",'3 - Land Summary'!G63)</f>
        <v/>
      </c>
      <c r="G60" s="595" t="str">
        <f>IF('3 - Land Summary'!I63=0,"",'3 - Land Summary'!I63)</f>
        <v/>
      </c>
      <c r="H60" s="596" t="str">
        <f>IF((SUMIF('4 - Species Breakdown'!$C$31:$C$1028,'3 - Land Summary'!C63,'4 - Species Breakdown'!$K$31:$K$1028))=0,"",SUMIF('4 - Species Breakdown'!$C$31:$C$1028,'3 - Land Summary'!C63,'4 - Species Breakdown'!$K$31:$K$1028))</f>
        <v/>
      </c>
      <c r="I60" s="595" t="str" cm="1">
        <f t="array" ref="I60">_xlfn.TEXTJOIN("|",TRUE,IF('4 - Species Breakdown'!$C$31:$C$1028=C60,'4 - Species Breakdown'!$D$31:$D$1028,""))</f>
        <v/>
      </c>
      <c r="J60" s="595" t="str" cm="1">
        <f t="array" ref="J60">_xlfn.TEXTJOIN("|",TRUE,IF('4 - Species Breakdown'!$C$31:$C$1028=C60,'4 - Species Breakdown'!$F$31:$F$1028,""))</f>
        <v/>
      </c>
      <c r="K60" s="596" t="str" cm="1">
        <f t="array" ref="K60">_xlfn.TEXTJOIN("|",TRUE,IF('4 - Species Breakdown'!$C$31:$C$1028=C60,'4 - Species Breakdown'!$G$31:$G$1028,""))</f>
        <v/>
      </c>
      <c r="L60" s="596" t="str">
        <f>IF((SUMIF('4 - Species Breakdown'!$AD$31:$AD$1028,'5 - Composition &amp; ACs'!C60,'4 - Species Breakdown'!$AF$31:$AF$1028))=0,"",SUMIF('4 - Species Breakdown'!$AD$31:$AD$1028,'5 - Composition &amp; ACs'!C60,'4 - Species Breakdown'!$AF$31:$AF$1028))</f>
        <v/>
      </c>
      <c r="M60" s="595" t="str" cm="1">
        <f t="array" ref="M60">_xlfn.TEXTJOIN("|",TRUE,IF('4 - Species Breakdown'!$AD$31:$AD$1028=C60,'4 - Species Breakdown'!$AE$31:$AE$1028,""))</f>
        <v/>
      </c>
      <c r="N60" s="597"/>
      <c r="O60" s="597"/>
      <c r="P60" s="597"/>
      <c r="Q60" s="597"/>
      <c r="R60" s="597"/>
      <c r="S60" s="597"/>
      <c r="T60" s="597"/>
      <c r="U60" s="597"/>
      <c r="V60" s="597"/>
      <c r="W60" s="597"/>
      <c r="X60" s="597"/>
    </row>
    <row r="61" spans="2:24" s="6" customFormat="1" ht="12.75" x14ac:dyDescent="0.2">
      <c r="B61" s="675" t="str">
        <f>IF('3 - Land Summary'!B64=0,"",'3 - Land Summary'!B64)</f>
        <v/>
      </c>
      <c r="C61" s="594" t="str">
        <f>IF('3 - Land Summary'!C64=0," ",'3 - Land Summary'!C64)</f>
        <v xml:space="preserve"> </v>
      </c>
      <c r="D61" s="595" t="str">
        <f>IF('3 - Land Summary'!D64=0,"",'3 - Land Summary'!D64)</f>
        <v/>
      </c>
      <c r="E61" s="595" t="str">
        <f>IF('3 - Land Summary'!F64=0,"",'3 - Land Summary'!F64)</f>
        <v/>
      </c>
      <c r="F61" s="595" t="str">
        <f>IF('3 - Land Summary'!G64=0,"",'3 - Land Summary'!G64)</f>
        <v/>
      </c>
      <c r="G61" s="595" t="str">
        <f>IF('3 - Land Summary'!I64=0,"",'3 - Land Summary'!I64)</f>
        <v/>
      </c>
      <c r="H61" s="596" t="str">
        <f>IF((SUMIF('4 - Species Breakdown'!$C$31:$C$1028,'3 - Land Summary'!C64,'4 - Species Breakdown'!$K$31:$K$1028))=0,"",SUMIF('4 - Species Breakdown'!$C$31:$C$1028,'3 - Land Summary'!C64,'4 - Species Breakdown'!$K$31:$K$1028))</f>
        <v/>
      </c>
      <c r="I61" s="595" t="str" cm="1">
        <f t="array" ref="I61">_xlfn.TEXTJOIN("|",TRUE,IF('4 - Species Breakdown'!$C$31:$C$1028=C61,'4 - Species Breakdown'!$D$31:$D$1028,""))</f>
        <v/>
      </c>
      <c r="J61" s="595" t="str" cm="1">
        <f t="array" ref="J61">_xlfn.TEXTJOIN("|",TRUE,IF('4 - Species Breakdown'!$C$31:$C$1028=C61,'4 - Species Breakdown'!$F$31:$F$1028,""))</f>
        <v/>
      </c>
      <c r="K61" s="596" t="str" cm="1">
        <f t="array" ref="K61">_xlfn.TEXTJOIN("|",TRUE,IF('4 - Species Breakdown'!$C$31:$C$1028=C61,'4 - Species Breakdown'!$G$31:$G$1028,""))</f>
        <v/>
      </c>
      <c r="L61" s="596" t="str">
        <f>IF((SUMIF('4 - Species Breakdown'!$AD$31:$AD$1028,'5 - Composition &amp; ACs'!C61,'4 - Species Breakdown'!$AF$31:$AF$1028))=0,"",SUMIF('4 - Species Breakdown'!$AD$31:$AD$1028,'5 - Composition &amp; ACs'!C61,'4 - Species Breakdown'!$AF$31:$AF$1028))</f>
        <v/>
      </c>
      <c r="M61" s="595" t="str" cm="1">
        <f t="array" ref="M61">_xlfn.TEXTJOIN("|",TRUE,IF('4 - Species Breakdown'!$AD$31:$AD$1028=C61,'4 - Species Breakdown'!$AE$31:$AE$1028,""))</f>
        <v/>
      </c>
      <c r="N61" s="597"/>
      <c r="O61" s="597"/>
      <c r="P61" s="597"/>
      <c r="Q61" s="597"/>
      <c r="R61" s="597"/>
      <c r="S61" s="597"/>
      <c r="T61" s="597"/>
      <c r="U61" s="597"/>
      <c r="V61" s="597"/>
      <c r="W61" s="597"/>
      <c r="X61" s="597"/>
    </row>
    <row r="62" spans="2:24" s="6" customFormat="1" ht="12.75" x14ac:dyDescent="0.2">
      <c r="B62" s="675" t="str">
        <f>IF('3 - Land Summary'!B65=0,"",'3 - Land Summary'!B65)</f>
        <v/>
      </c>
      <c r="C62" s="594" t="str">
        <f>IF('3 - Land Summary'!C65=0," ",'3 - Land Summary'!C65)</f>
        <v xml:space="preserve"> </v>
      </c>
      <c r="D62" s="595" t="str">
        <f>IF('3 - Land Summary'!D65=0,"",'3 - Land Summary'!D65)</f>
        <v/>
      </c>
      <c r="E62" s="595" t="str">
        <f>IF('3 - Land Summary'!F65=0,"",'3 - Land Summary'!F65)</f>
        <v/>
      </c>
      <c r="F62" s="595" t="str">
        <f>IF('3 - Land Summary'!G65=0,"",'3 - Land Summary'!G65)</f>
        <v/>
      </c>
      <c r="G62" s="595" t="str">
        <f>IF('3 - Land Summary'!I65=0,"",'3 - Land Summary'!I65)</f>
        <v/>
      </c>
      <c r="H62" s="596" t="str">
        <f>IF((SUMIF('4 - Species Breakdown'!$C$31:$C$1028,'3 - Land Summary'!C65,'4 - Species Breakdown'!$K$31:$K$1028))=0,"",SUMIF('4 - Species Breakdown'!$C$31:$C$1028,'3 - Land Summary'!C65,'4 - Species Breakdown'!$K$31:$K$1028))</f>
        <v/>
      </c>
      <c r="I62" s="595" t="str" cm="1">
        <f t="array" ref="I62">_xlfn.TEXTJOIN("|",TRUE,IF('4 - Species Breakdown'!$C$31:$C$1028=C62,'4 - Species Breakdown'!$D$31:$D$1028,""))</f>
        <v/>
      </c>
      <c r="J62" s="595" t="str" cm="1">
        <f t="array" ref="J62">_xlfn.TEXTJOIN("|",TRUE,IF('4 - Species Breakdown'!$C$31:$C$1028=C62,'4 - Species Breakdown'!$F$31:$F$1028,""))</f>
        <v/>
      </c>
      <c r="K62" s="596" t="str" cm="1">
        <f t="array" ref="K62">_xlfn.TEXTJOIN("|",TRUE,IF('4 - Species Breakdown'!$C$31:$C$1028=C62,'4 - Species Breakdown'!$G$31:$G$1028,""))</f>
        <v/>
      </c>
      <c r="L62" s="596" t="str">
        <f>IF((SUMIF('4 - Species Breakdown'!$AD$31:$AD$1028,'5 - Composition &amp; ACs'!C62,'4 - Species Breakdown'!$AF$31:$AF$1028))=0,"",SUMIF('4 - Species Breakdown'!$AD$31:$AD$1028,'5 - Composition &amp; ACs'!C62,'4 - Species Breakdown'!$AF$31:$AF$1028))</f>
        <v/>
      </c>
      <c r="M62" s="595" t="str" cm="1">
        <f t="array" ref="M62">_xlfn.TEXTJOIN("|",TRUE,IF('4 - Species Breakdown'!$AD$31:$AD$1028=C62,'4 - Species Breakdown'!$AE$31:$AE$1028,""))</f>
        <v/>
      </c>
      <c r="N62" s="597"/>
      <c r="O62" s="597"/>
      <c r="P62" s="597"/>
      <c r="Q62" s="597"/>
      <c r="R62" s="597"/>
      <c r="S62" s="597"/>
      <c r="T62" s="597"/>
      <c r="U62" s="597"/>
      <c r="V62" s="597"/>
      <c r="W62" s="597"/>
      <c r="X62" s="597"/>
    </row>
    <row r="63" spans="2:24" s="6" customFormat="1" ht="12.75" x14ac:dyDescent="0.2">
      <c r="B63" s="675" t="str">
        <f>IF('3 - Land Summary'!B66=0,"",'3 - Land Summary'!B66)</f>
        <v/>
      </c>
      <c r="C63" s="594" t="str">
        <f>IF('3 - Land Summary'!C66=0," ",'3 - Land Summary'!C66)</f>
        <v xml:space="preserve"> </v>
      </c>
      <c r="D63" s="595" t="str">
        <f>IF('3 - Land Summary'!D66=0,"",'3 - Land Summary'!D66)</f>
        <v/>
      </c>
      <c r="E63" s="595" t="str">
        <f>IF('3 - Land Summary'!F66=0,"",'3 - Land Summary'!F66)</f>
        <v/>
      </c>
      <c r="F63" s="595" t="str">
        <f>IF('3 - Land Summary'!G66=0,"",'3 - Land Summary'!G66)</f>
        <v/>
      </c>
      <c r="G63" s="595" t="str">
        <f>IF('3 - Land Summary'!I66=0,"",'3 - Land Summary'!I66)</f>
        <v/>
      </c>
      <c r="H63" s="596" t="str">
        <f>IF((SUMIF('4 - Species Breakdown'!$C$31:$C$1028,'3 - Land Summary'!C66,'4 - Species Breakdown'!$K$31:$K$1028))=0,"",SUMIF('4 - Species Breakdown'!$C$31:$C$1028,'3 - Land Summary'!C66,'4 - Species Breakdown'!$K$31:$K$1028))</f>
        <v/>
      </c>
      <c r="I63" s="595" t="str" cm="1">
        <f t="array" ref="I63">_xlfn.TEXTJOIN("|",TRUE,IF('4 - Species Breakdown'!$C$31:$C$1028=C63,'4 - Species Breakdown'!$D$31:$D$1028,""))</f>
        <v/>
      </c>
      <c r="J63" s="595" t="str" cm="1">
        <f t="array" ref="J63">_xlfn.TEXTJOIN("|",TRUE,IF('4 - Species Breakdown'!$C$31:$C$1028=C63,'4 - Species Breakdown'!$F$31:$F$1028,""))</f>
        <v/>
      </c>
      <c r="K63" s="596" t="str" cm="1">
        <f t="array" ref="K63">_xlfn.TEXTJOIN("|",TRUE,IF('4 - Species Breakdown'!$C$31:$C$1028=C63,'4 - Species Breakdown'!$G$31:$G$1028,""))</f>
        <v/>
      </c>
      <c r="L63" s="596" t="str">
        <f>IF((SUMIF('4 - Species Breakdown'!$AD$31:$AD$1028,'5 - Composition &amp; ACs'!C63,'4 - Species Breakdown'!$AF$31:$AF$1028))=0,"",SUMIF('4 - Species Breakdown'!$AD$31:$AD$1028,'5 - Composition &amp; ACs'!C63,'4 - Species Breakdown'!$AF$31:$AF$1028))</f>
        <v/>
      </c>
      <c r="M63" s="595" t="str" cm="1">
        <f t="array" ref="M63">_xlfn.TEXTJOIN("|",TRUE,IF('4 - Species Breakdown'!$AD$31:$AD$1028=C63,'4 - Species Breakdown'!$AE$31:$AE$1028,""))</f>
        <v/>
      </c>
      <c r="N63" s="597"/>
      <c r="O63" s="597"/>
      <c r="P63" s="597"/>
      <c r="Q63" s="597"/>
      <c r="R63" s="597"/>
      <c r="S63" s="597"/>
      <c r="T63" s="597"/>
      <c r="U63" s="597"/>
      <c r="V63" s="597"/>
      <c r="W63" s="597"/>
      <c r="X63" s="597"/>
    </row>
    <row r="64" spans="2:24" s="6" customFormat="1" ht="12.75" x14ac:dyDescent="0.2">
      <c r="B64" s="675" t="str">
        <f>IF('3 - Land Summary'!B67=0,"",'3 - Land Summary'!B67)</f>
        <v/>
      </c>
      <c r="C64" s="594" t="str">
        <f>IF('3 - Land Summary'!C67=0," ",'3 - Land Summary'!C67)</f>
        <v xml:space="preserve"> </v>
      </c>
      <c r="D64" s="595" t="str">
        <f>IF('3 - Land Summary'!D67=0,"",'3 - Land Summary'!D67)</f>
        <v/>
      </c>
      <c r="E64" s="595" t="str">
        <f>IF('3 - Land Summary'!F67=0,"",'3 - Land Summary'!F67)</f>
        <v/>
      </c>
      <c r="F64" s="595" t="str">
        <f>IF('3 - Land Summary'!G67=0,"",'3 - Land Summary'!G67)</f>
        <v/>
      </c>
      <c r="G64" s="595" t="str">
        <f>IF('3 - Land Summary'!I67=0,"",'3 - Land Summary'!I67)</f>
        <v/>
      </c>
      <c r="H64" s="596" t="str">
        <f>IF((SUMIF('4 - Species Breakdown'!$C$31:$C$1028,'3 - Land Summary'!C67,'4 - Species Breakdown'!$K$31:$K$1028))=0,"",SUMIF('4 - Species Breakdown'!$C$31:$C$1028,'3 - Land Summary'!C67,'4 - Species Breakdown'!$K$31:$K$1028))</f>
        <v/>
      </c>
      <c r="I64" s="595" t="str" cm="1">
        <f t="array" ref="I64">_xlfn.TEXTJOIN("|",TRUE,IF('4 - Species Breakdown'!$C$31:$C$1028=C64,'4 - Species Breakdown'!$D$31:$D$1028,""))</f>
        <v/>
      </c>
      <c r="J64" s="595" t="str" cm="1">
        <f t="array" ref="J64">_xlfn.TEXTJOIN("|",TRUE,IF('4 - Species Breakdown'!$C$31:$C$1028=C64,'4 - Species Breakdown'!$F$31:$F$1028,""))</f>
        <v/>
      </c>
      <c r="K64" s="596" t="str" cm="1">
        <f t="array" ref="K64">_xlfn.TEXTJOIN("|",TRUE,IF('4 - Species Breakdown'!$C$31:$C$1028=C64,'4 - Species Breakdown'!$G$31:$G$1028,""))</f>
        <v/>
      </c>
      <c r="L64" s="596" t="str">
        <f>IF((SUMIF('4 - Species Breakdown'!$AD$31:$AD$1028,'5 - Composition &amp; ACs'!C64,'4 - Species Breakdown'!$AF$31:$AF$1028))=0,"",SUMIF('4 - Species Breakdown'!$AD$31:$AD$1028,'5 - Composition &amp; ACs'!C64,'4 - Species Breakdown'!$AF$31:$AF$1028))</f>
        <v/>
      </c>
      <c r="M64" s="595" t="str" cm="1">
        <f t="array" ref="M64">_xlfn.TEXTJOIN("|",TRUE,IF('4 - Species Breakdown'!$AD$31:$AD$1028=C64,'4 - Species Breakdown'!$AE$31:$AE$1028,""))</f>
        <v/>
      </c>
      <c r="N64" s="597"/>
      <c r="O64" s="597"/>
      <c r="P64" s="597"/>
      <c r="Q64" s="597"/>
      <c r="R64" s="597"/>
      <c r="S64" s="597"/>
      <c r="T64" s="597"/>
      <c r="U64" s="597"/>
      <c r="V64" s="597"/>
      <c r="W64" s="597"/>
      <c r="X64" s="597"/>
    </row>
    <row r="65" spans="2:24" s="6" customFormat="1" ht="12.75" x14ac:dyDescent="0.2">
      <c r="B65" s="675" t="str">
        <f>IF('3 - Land Summary'!B68=0,"",'3 - Land Summary'!B68)</f>
        <v/>
      </c>
      <c r="C65" s="594" t="str">
        <f>IF('3 - Land Summary'!C68=0," ",'3 - Land Summary'!C68)</f>
        <v xml:space="preserve"> </v>
      </c>
      <c r="D65" s="595" t="str">
        <f>IF('3 - Land Summary'!D68=0,"",'3 - Land Summary'!D68)</f>
        <v/>
      </c>
      <c r="E65" s="595" t="str">
        <f>IF('3 - Land Summary'!F68=0,"",'3 - Land Summary'!F68)</f>
        <v/>
      </c>
      <c r="F65" s="595" t="str">
        <f>IF('3 - Land Summary'!G68=0,"",'3 - Land Summary'!G68)</f>
        <v/>
      </c>
      <c r="G65" s="595" t="str">
        <f>IF('3 - Land Summary'!I68=0,"",'3 - Land Summary'!I68)</f>
        <v/>
      </c>
      <c r="H65" s="596" t="str">
        <f>IF((SUMIF('4 - Species Breakdown'!$C$31:$C$1028,'3 - Land Summary'!C68,'4 - Species Breakdown'!$K$31:$K$1028))=0,"",SUMIF('4 - Species Breakdown'!$C$31:$C$1028,'3 - Land Summary'!C68,'4 - Species Breakdown'!$K$31:$K$1028))</f>
        <v/>
      </c>
      <c r="I65" s="595" t="str" cm="1">
        <f t="array" ref="I65">_xlfn.TEXTJOIN("|",TRUE,IF('4 - Species Breakdown'!$C$31:$C$1028=C65,'4 - Species Breakdown'!$D$31:$D$1028,""))</f>
        <v/>
      </c>
      <c r="J65" s="595" t="str" cm="1">
        <f t="array" ref="J65">_xlfn.TEXTJOIN("|",TRUE,IF('4 - Species Breakdown'!$C$31:$C$1028=C65,'4 - Species Breakdown'!$F$31:$F$1028,""))</f>
        <v/>
      </c>
      <c r="K65" s="596" t="str" cm="1">
        <f t="array" ref="K65">_xlfn.TEXTJOIN("|",TRUE,IF('4 - Species Breakdown'!$C$31:$C$1028=C65,'4 - Species Breakdown'!$G$31:$G$1028,""))</f>
        <v/>
      </c>
      <c r="L65" s="596" t="str">
        <f>IF((SUMIF('4 - Species Breakdown'!$AD$31:$AD$1028,'5 - Composition &amp; ACs'!C65,'4 - Species Breakdown'!$AF$31:$AF$1028))=0,"",SUMIF('4 - Species Breakdown'!$AD$31:$AD$1028,'5 - Composition &amp; ACs'!C65,'4 - Species Breakdown'!$AF$31:$AF$1028))</f>
        <v/>
      </c>
      <c r="M65" s="595" t="str" cm="1">
        <f t="array" ref="M65">_xlfn.TEXTJOIN("|",TRUE,IF('4 - Species Breakdown'!$AD$31:$AD$1028=C65,'4 - Species Breakdown'!$AE$31:$AE$1028,""))</f>
        <v/>
      </c>
      <c r="N65" s="597"/>
      <c r="O65" s="597"/>
      <c r="P65" s="597"/>
      <c r="Q65" s="597"/>
      <c r="R65" s="597"/>
      <c r="S65" s="597"/>
      <c r="T65" s="597"/>
      <c r="U65" s="597"/>
      <c r="V65" s="597"/>
      <c r="W65" s="597"/>
      <c r="X65" s="597"/>
    </row>
    <row r="66" spans="2:24" s="6" customFormat="1" ht="12.75" x14ac:dyDescent="0.2">
      <c r="B66" s="675" t="str">
        <f>IF('3 - Land Summary'!B69=0,"",'3 - Land Summary'!B69)</f>
        <v/>
      </c>
      <c r="C66" s="594" t="str">
        <f>IF('3 - Land Summary'!C69=0," ",'3 - Land Summary'!C69)</f>
        <v xml:space="preserve"> </v>
      </c>
      <c r="D66" s="595" t="str">
        <f>IF('3 - Land Summary'!D69=0,"",'3 - Land Summary'!D69)</f>
        <v/>
      </c>
      <c r="E66" s="595" t="str">
        <f>IF('3 - Land Summary'!F69=0,"",'3 - Land Summary'!F69)</f>
        <v/>
      </c>
      <c r="F66" s="595" t="str">
        <f>IF('3 - Land Summary'!G69=0,"",'3 - Land Summary'!G69)</f>
        <v/>
      </c>
      <c r="G66" s="595" t="str">
        <f>IF('3 - Land Summary'!I69=0,"",'3 - Land Summary'!I69)</f>
        <v/>
      </c>
      <c r="H66" s="596" t="str">
        <f>IF((SUMIF('4 - Species Breakdown'!$C$31:$C$1028,'3 - Land Summary'!C69,'4 - Species Breakdown'!$K$31:$K$1028))=0,"",SUMIF('4 - Species Breakdown'!$C$31:$C$1028,'3 - Land Summary'!C69,'4 - Species Breakdown'!$K$31:$K$1028))</f>
        <v/>
      </c>
      <c r="I66" s="595" t="str" cm="1">
        <f t="array" ref="I66">_xlfn.TEXTJOIN("|",TRUE,IF('4 - Species Breakdown'!$C$31:$C$1028=C66,'4 - Species Breakdown'!$D$31:$D$1028,""))</f>
        <v/>
      </c>
      <c r="J66" s="595" t="str" cm="1">
        <f t="array" ref="J66">_xlfn.TEXTJOIN("|",TRUE,IF('4 - Species Breakdown'!$C$31:$C$1028=C66,'4 - Species Breakdown'!$F$31:$F$1028,""))</f>
        <v/>
      </c>
      <c r="K66" s="596" t="str" cm="1">
        <f t="array" ref="K66">_xlfn.TEXTJOIN("|",TRUE,IF('4 - Species Breakdown'!$C$31:$C$1028=C66,'4 - Species Breakdown'!$G$31:$G$1028,""))</f>
        <v/>
      </c>
      <c r="L66" s="596" t="str">
        <f>IF((SUMIF('4 - Species Breakdown'!$AD$31:$AD$1028,'5 - Composition &amp; ACs'!C66,'4 - Species Breakdown'!$AF$31:$AF$1028))=0,"",SUMIF('4 - Species Breakdown'!$AD$31:$AD$1028,'5 - Composition &amp; ACs'!C66,'4 - Species Breakdown'!$AF$31:$AF$1028))</f>
        <v/>
      </c>
      <c r="M66" s="595" t="str" cm="1">
        <f t="array" ref="M66">_xlfn.TEXTJOIN("|",TRUE,IF('4 - Species Breakdown'!$AD$31:$AD$1028=C66,'4 - Species Breakdown'!$AE$31:$AE$1028,""))</f>
        <v/>
      </c>
      <c r="N66" s="597"/>
      <c r="O66" s="597"/>
      <c r="P66" s="597"/>
      <c r="Q66" s="597"/>
      <c r="R66" s="597"/>
      <c r="S66" s="597"/>
      <c r="T66" s="597"/>
      <c r="U66" s="597"/>
      <c r="V66" s="597"/>
      <c r="W66" s="597"/>
      <c r="X66" s="597"/>
    </row>
    <row r="67" spans="2:24" s="6" customFormat="1" ht="12.75" x14ac:dyDescent="0.2">
      <c r="B67" s="675" t="str">
        <f>IF('3 - Land Summary'!B70=0,"",'3 - Land Summary'!B70)</f>
        <v/>
      </c>
      <c r="C67" s="594" t="str">
        <f>IF('3 - Land Summary'!C70=0," ",'3 - Land Summary'!C70)</f>
        <v xml:space="preserve"> </v>
      </c>
      <c r="D67" s="595" t="str">
        <f>IF('3 - Land Summary'!D70=0,"",'3 - Land Summary'!D70)</f>
        <v/>
      </c>
      <c r="E67" s="595" t="str">
        <f>IF('3 - Land Summary'!F70=0,"",'3 - Land Summary'!F70)</f>
        <v/>
      </c>
      <c r="F67" s="595" t="str">
        <f>IF('3 - Land Summary'!G70=0,"",'3 - Land Summary'!G70)</f>
        <v/>
      </c>
      <c r="G67" s="595" t="str">
        <f>IF('3 - Land Summary'!I70=0,"",'3 - Land Summary'!I70)</f>
        <v/>
      </c>
      <c r="H67" s="596" t="str">
        <f>IF((SUMIF('4 - Species Breakdown'!$C$31:$C$1028,'3 - Land Summary'!C70,'4 - Species Breakdown'!$K$31:$K$1028))=0,"",SUMIF('4 - Species Breakdown'!$C$31:$C$1028,'3 - Land Summary'!C70,'4 - Species Breakdown'!$K$31:$K$1028))</f>
        <v/>
      </c>
      <c r="I67" s="595" t="str" cm="1">
        <f t="array" ref="I67">_xlfn.TEXTJOIN("|",TRUE,IF('4 - Species Breakdown'!$C$31:$C$1028=C67,'4 - Species Breakdown'!$D$31:$D$1028,""))</f>
        <v/>
      </c>
      <c r="J67" s="595" t="str" cm="1">
        <f t="array" ref="J67">_xlfn.TEXTJOIN("|",TRUE,IF('4 - Species Breakdown'!$C$31:$C$1028=C67,'4 - Species Breakdown'!$F$31:$F$1028,""))</f>
        <v/>
      </c>
      <c r="K67" s="596" t="str" cm="1">
        <f t="array" ref="K67">_xlfn.TEXTJOIN("|",TRUE,IF('4 - Species Breakdown'!$C$31:$C$1028=C67,'4 - Species Breakdown'!$G$31:$G$1028,""))</f>
        <v/>
      </c>
      <c r="L67" s="596" t="str">
        <f>IF((SUMIF('4 - Species Breakdown'!$AD$31:$AD$1028,'5 - Composition &amp; ACs'!C67,'4 - Species Breakdown'!$AF$31:$AF$1028))=0,"",SUMIF('4 - Species Breakdown'!$AD$31:$AD$1028,'5 - Composition &amp; ACs'!C67,'4 - Species Breakdown'!$AF$31:$AF$1028))</f>
        <v/>
      </c>
      <c r="M67" s="595" t="str" cm="1">
        <f t="array" ref="M67">_xlfn.TEXTJOIN("|",TRUE,IF('4 - Species Breakdown'!$AD$31:$AD$1028=C67,'4 - Species Breakdown'!$AE$31:$AE$1028,""))</f>
        <v/>
      </c>
      <c r="N67" s="597"/>
      <c r="O67" s="597"/>
      <c r="P67" s="597"/>
      <c r="Q67" s="597"/>
      <c r="R67" s="597"/>
      <c r="S67" s="597"/>
      <c r="T67" s="597"/>
      <c r="U67" s="597"/>
      <c r="V67" s="597"/>
      <c r="W67" s="597"/>
      <c r="X67" s="597"/>
    </row>
    <row r="68" spans="2:24" s="6" customFormat="1" ht="12.75" x14ac:dyDescent="0.2">
      <c r="B68" s="675" t="str">
        <f>IF('3 - Land Summary'!B71=0,"",'3 - Land Summary'!B71)</f>
        <v/>
      </c>
      <c r="C68" s="594" t="str">
        <f>IF('3 - Land Summary'!C71=0," ",'3 - Land Summary'!C71)</f>
        <v xml:space="preserve"> </v>
      </c>
      <c r="D68" s="595" t="str">
        <f>IF('3 - Land Summary'!D71=0,"",'3 - Land Summary'!D71)</f>
        <v/>
      </c>
      <c r="E68" s="595" t="str">
        <f>IF('3 - Land Summary'!F71=0,"",'3 - Land Summary'!F71)</f>
        <v/>
      </c>
      <c r="F68" s="595" t="str">
        <f>IF('3 - Land Summary'!G71=0,"",'3 - Land Summary'!G71)</f>
        <v/>
      </c>
      <c r="G68" s="595" t="str">
        <f>IF('3 - Land Summary'!I71=0,"",'3 - Land Summary'!I71)</f>
        <v/>
      </c>
      <c r="H68" s="596" t="str">
        <f>IF((SUMIF('4 - Species Breakdown'!$C$31:$C$1028,'3 - Land Summary'!C71,'4 - Species Breakdown'!$K$31:$K$1028))=0,"",SUMIF('4 - Species Breakdown'!$C$31:$C$1028,'3 - Land Summary'!C71,'4 - Species Breakdown'!$K$31:$K$1028))</f>
        <v/>
      </c>
      <c r="I68" s="595" t="str" cm="1">
        <f t="array" ref="I68">_xlfn.TEXTJOIN("|",TRUE,IF('4 - Species Breakdown'!$C$31:$C$1028=C68,'4 - Species Breakdown'!$D$31:$D$1028,""))</f>
        <v/>
      </c>
      <c r="J68" s="595" t="str" cm="1">
        <f t="array" ref="J68">_xlfn.TEXTJOIN("|",TRUE,IF('4 - Species Breakdown'!$C$31:$C$1028=C68,'4 - Species Breakdown'!$F$31:$F$1028,""))</f>
        <v/>
      </c>
      <c r="K68" s="596" t="str" cm="1">
        <f t="array" ref="K68">_xlfn.TEXTJOIN("|",TRUE,IF('4 - Species Breakdown'!$C$31:$C$1028=C68,'4 - Species Breakdown'!$G$31:$G$1028,""))</f>
        <v/>
      </c>
      <c r="L68" s="596" t="str">
        <f>IF((SUMIF('4 - Species Breakdown'!$AD$31:$AD$1028,'5 - Composition &amp; ACs'!C68,'4 - Species Breakdown'!$AF$31:$AF$1028))=0,"",SUMIF('4 - Species Breakdown'!$AD$31:$AD$1028,'5 - Composition &amp; ACs'!C68,'4 - Species Breakdown'!$AF$31:$AF$1028))</f>
        <v/>
      </c>
      <c r="M68" s="595" t="str" cm="1">
        <f t="array" ref="M68">_xlfn.TEXTJOIN("|",TRUE,IF('4 - Species Breakdown'!$AD$31:$AD$1028=C68,'4 - Species Breakdown'!$AE$31:$AE$1028,""))</f>
        <v/>
      </c>
      <c r="N68" s="597"/>
      <c r="O68" s="597"/>
      <c r="P68" s="597"/>
      <c r="Q68" s="597"/>
      <c r="R68" s="597"/>
      <c r="S68" s="597"/>
      <c r="T68" s="597"/>
      <c r="U68" s="597"/>
      <c r="V68" s="597"/>
      <c r="W68" s="597"/>
      <c r="X68" s="597"/>
    </row>
    <row r="69" spans="2:24" s="6" customFormat="1" ht="12.75" x14ac:dyDescent="0.2">
      <c r="B69" s="675" t="str">
        <f>IF('3 - Land Summary'!B72=0,"",'3 - Land Summary'!B72)</f>
        <v/>
      </c>
      <c r="C69" s="594" t="str">
        <f>IF('3 - Land Summary'!C72=0," ",'3 - Land Summary'!C72)</f>
        <v xml:space="preserve"> </v>
      </c>
      <c r="D69" s="595" t="str">
        <f>IF('3 - Land Summary'!D72=0,"",'3 - Land Summary'!D72)</f>
        <v/>
      </c>
      <c r="E69" s="595" t="str">
        <f>IF('3 - Land Summary'!F72=0,"",'3 - Land Summary'!F72)</f>
        <v/>
      </c>
      <c r="F69" s="595" t="str">
        <f>IF('3 - Land Summary'!G72=0,"",'3 - Land Summary'!G72)</f>
        <v/>
      </c>
      <c r="G69" s="595" t="str">
        <f>IF('3 - Land Summary'!I72=0,"",'3 - Land Summary'!I72)</f>
        <v/>
      </c>
      <c r="H69" s="596" t="str">
        <f>IF((SUMIF('4 - Species Breakdown'!$C$31:$C$1028,'3 - Land Summary'!C72,'4 - Species Breakdown'!$K$31:$K$1028))=0,"",SUMIF('4 - Species Breakdown'!$C$31:$C$1028,'3 - Land Summary'!C72,'4 - Species Breakdown'!$K$31:$K$1028))</f>
        <v/>
      </c>
      <c r="I69" s="595" t="str" cm="1">
        <f t="array" ref="I69">_xlfn.TEXTJOIN("|",TRUE,IF('4 - Species Breakdown'!$C$31:$C$1028=C69,'4 - Species Breakdown'!$D$31:$D$1028,""))</f>
        <v/>
      </c>
      <c r="J69" s="595" t="str" cm="1">
        <f t="array" ref="J69">_xlfn.TEXTJOIN("|",TRUE,IF('4 - Species Breakdown'!$C$31:$C$1028=C69,'4 - Species Breakdown'!$F$31:$F$1028,""))</f>
        <v/>
      </c>
      <c r="K69" s="596" t="str" cm="1">
        <f t="array" ref="K69">_xlfn.TEXTJOIN("|",TRUE,IF('4 - Species Breakdown'!$C$31:$C$1028=C69,'4 - Species Breakdown'!$G$31:$G$1028,""))</f>
        <v/>
      </c>
      <c r="L69" s="596" t="str">
        <f>IF((SUMIF('4 - Species Breakdown'!$AD$31:$AD$1028,'5 - Composition &amp; ACs'!C69,'4 - Species Breakdown'!$AF$31:$AF$1028))=0,"",SUMIF('4 - Species Breakdown'!$AD$31:$AD$1028,'5 - Composition &amp; ACs'!C69,'4 - Species Breakdown'!$AF$31:$AF$1028))</f>
        <v/>
      </c>
      <c r="M69" s="595" t="str" cm="1">
        <f t="array" ref="M69">_xlfn.TEXTJOIN("|",TRUE,IF('4 - Species Breakdown'!$AD$31:$AD$1028=C69,'4 - Species Breakdown'!$AE$31:$AE$1028,""))</f>
        <v/>
      </c>
      <c r="N69" s="597"/>
      <c r="O69" s="597"/>
      <c r="P69" s="597"/>
      <c r="Q69" s="597"/>
      <c r="R69" s="597"/>
      <c r="S69" s="597"/>
      <c r="T69" s="597"/>
      <c r="U69" s="597"/>
      <c r="V69" s="597"/>
      <c r="W69" s="597"/>
      <c r="X69" s="597"/>
    </row>
    <row r="70" spans="2:24" s="6" customFormat="1" ht="12.75" x14ac:dyDescent="0.2">
      <c r="B70" s="675" t="str">
        <f>IF('3 - Land Summary'!B73=0,"",'3 - Land Summary'!B73)</f>
        <v/>
      </c>
      <c r="C70" s="594" t="str">
        <f>IF('3 - Land Summary'!C73=0," ",'3 - Land Summary'!C73)</f>
        <v xml:space="preserve"> </v>
      </c>
      <c r="D70" s="595" t="str">
        <f>IF('3 - Land Summary'!D73=0,"",'3 - Land Summary'!D73)</f>
        <v/>
      </c>
      <c r="E70" s="595" t="str">
        <f>IF('3 - Land Summary'!F73=0,"",'3 - Land Summary'!F73)</f>
        <v/>
      </c>
      <c r="F70" s="595" t="str">
        <f>IF('3 - Land Summary'!G73=0,"",'3 - Land Summary'!G73)</f>
        <v/>
      </c>
      <c r="G70" s="595" t="str">
        <f>IF('3 - Land Summary'!I73=0,"",'3 - Land Summary'!I73)</f>
        <v/>
      </c>
      <c r="H70" s="596" t="str">
        <f>IF((SUMIF('4 - Species Breakdown'!$C$31:$C$1028,'3 - Land Summary'!C73,'4 - Species Breakdown'!$K$31:$K$1028))=0,"",SUMIF('4 - Species Breakdown'!$C$31:$C$1028,'3 - Land Summary'!C73,'4 - Species Breakdown'!$K$31:$K$1028))</f>
        <v/>
      </c>
      <c r="I70" s="595" t="str" cm="1">
        <f t="array" ref="I70">_xlfn.TEXTJOIN("|",TRUE,IF('4 - Species Breakdown'!$C$31:$C$1028=C70,'4 - Species Breakdown'!$D$31:$D$1028,""))</f>
        <v/>
      </c>
      <c r="J70" s="595" t="str" cm="1">
        <f t="array" ref="J70">_xlfn.TEXTJOIN("|",TRUE,IF('4 - Species Breakdown'!$C$31:$C$1028=C70,'4 - Species Breakdown'!$F$31:$F$1028,""))</f>
        <v/>
      </c>
      <c r="K70" s="596" t="str" cm="1">
        <f t="array" ref="K70">_xlfn.TEXTJOIN("|",TRUE,IF('4 - Species Breakdown'!$C$31:$C$1028=C70,'4 - Species Breakdown'!$G$31:$G$1028,""))</f>
        <v/>
      </c>
      <c r="L70" s="596" t="str">
        <f>IF((SUMIF('4 - Species Breakdown'!$AD$31:$AD$1028,'5 - Composition &amp; ACs'!C70,'4 - Species Breakdown'!$AF$31:$AF$1028))=0,"",SUMIF('4 - Species Breakdown'!$AD$31:$AD$1028,'5 - Composition &amp; ACs'!C70,'4 - Species Breakdown'!$AF$31:$AF$1028))</f>
        <v/>
      </c>
      <c r="M70" s="595" t="str" cm="1">
        <f t="array" ref="M70">_xlfn.TEXTJOIN("|",TRUE,IF('4 - Species Breakdown'!$AD$31:$AD$1028=C70,'4 - Species Breakdown'!$AE$31:$AE$1028,""))</f>
        <v/>
      </c>
      <c r="N70" s="597"/>
      <c r="O70" s="597"/>
      <c r="P70" s="597"/>
      <c r="Q70" s="597"/>
      <c r="R70" s="597"/>
      <c r="S70" s="597"/>
      <c r="T70" s="597"/>
      <c r="U70" s="597"/>
      <c r="V70" s="597"/>
      <c r="W70" s="597"/>
      <c r="X70" s="597"/>
    </row>
    <row r="71" spans="2:24" s="6" customFormat="1" ht="12.75" x14ac:dyDescent="0.2">
      <c r="B71" s="675" t="str">
        <f>IF('3 - Land Summary'!B74=0,"",'3 - Land Summary'!B74)</f>
        <v/>
      </c>
      <c r="C71" s="594" t="str">
        <f>IF('3 - Land Summary'!C74=0," ",'3 - Land Summary'!C74)</f>
        <v xml:space="preserve"> </v>
      </c>
      <c r="D71" s="595" t="str">
        <f>IF('3 - Land Summary'!D74=0,"",'3 - Land Summary'!D74)</f>
        <v/>
      </c>
      <c r="E71" s="595" t="str">
        <f>IF('3 - Land Summary'!F74=0,"",'3 - Land Summary'!F74)</f>
        <v/>
      </c>
      <c r="F71" s="595" t="str">
        <f>IF('3 - Land Summary'!G74=0,"",'3 - Land Summary'!G74)</f>
        <v/>
      </c>
      <c r="G71" s="595" t="str">
        <f>IF('3 - Land Summary'!I74=0,"",'3 - Land Summary'!I74)</f>
        <v/>
      </c>
      <c r="H71" s="596" t="str">
        <f>IF((SUMIF('4 - Species Breakdown'!$C$31:$C$1028,'3 - Land Summary'!C74,'4 - Species Breakdown'!$K$31:$K$1028))=0,"",SUMIF('4 - Species Breakdown'!$C$31:$C$1028,'3 - Land Summary'!C74,'4 - Species Breakdown'!$K$31:$K$1028))</f>
        <v/>
      </c>
      <c r="I71" s="595" t="str" cm="1">
        <f t="array" ref="I71">_xlfn.TEXTJOIN("|",TRUE,IF('4 - Species Breakdown'!$C$31:$C$1028=C71,'4 - Species Breakdown'!$D$31:$D$1028,""))</f>
        <v/>
      </c>
      <c r="J71" s="595" t="str" cm="1">
        <f t="array" ref="J71">_xlfn.TEXTJOIN("|",TRUE,IF('4 - Species Breakdown'!$C$31:$C$1028=C71,'4 - Species Breakdown'!$F$31:$F$1028,""))</f>
        <v/>
      </c>
      <c r="K71" s="596" t="str" cm="1">
        <f t="array" ref="K71">_xlfn.TEXTJOIN("|",TRUE,IF('4 - Species Breakdown'!$C$31:$C$1028=C71,'4 - Species Breakdown'!$G$31:$G$1028,""))</f>
        <v/>
      </c>
      <c r="L71" s="596" t="str">
        <f>IF((SUMIF('4 - Species Breakdown'!$AD$31:$AD$1028,'5 - Composition &amp; ACs'!C71,'4 - Species Breakdown'!$AF$31:$AF$1028))=0,"",SUMIF('4 - Species Breakdown'!$AD$31:$AD$1028,'5 - Composition &amp; ACs'!C71,'4 - Species Breakdown'!$AF$31:$AF$1028))</f>
        <v/>
      </c>
      <c r="M71" s="595" t="str" cm="1">
        <f t="array" ref="M71">_xlfn.TEXTJOIN("|",TRUE,IF('4 - Species Breakdown'!$AD$31:$AD$1028=C71,'4 - Species Breakdown'!$AE$31:$AE$1028,""))</f>
        <v/>
      </c>
      <c r="N71" s="597"/>
      <c r="O71" s="597"/>
      <c r="P71" s="597"/>
      <c r="Q71" s="597"/>
      <c r="R71" s="597"/>
      <c r="S71" s="597"/>
      <c r="T71" s="597"/>
      <c r="U71" s="597"/>
      <c r="V71" s="597"/>
      <c r="W71" s="597"/>
      <c r="X71" s="597"/>
    </row>
    <row r="72" spans="2:24" s="6" customFormat="1" ht="12.75" x14ac:dyDescent="0.2">
      <c r="B72" s="675" t="str">
        <f>IF('3 - Land Summary'!B75=0,"",'3 - Land Summary'!B75)</f>
        <v/>
      </c>
      <c r="C72" s="594" t="str">
        <f>IF('3 - Land Summary'!C75=0," ",'3 - Land Summary'!C75)</f>
        <v xml:space="preserve"> </v>
      </c>
      <c r="D72" s="595" t="str">
        <f>IF('3 - Land Summary'!D75=0,"",'3 - Land Summary'!D75)</f>
        <v/>
      </c>
      <c r="E72" s="595" t="str">
        <f>IF('3 - Land Summary'!F75=0,"",'3 - Land Summary'!F75)</f>
        <v/>
      </c>
      <c r="F72" s="595" t="str">
        <f>IF('3 - Land Summary'!G75=0,"",'3 - Land Summary'!G75)</f>
        <v/>
      </c>
      <c r="G72" s="595" t="str">
        <f>IF('3 - Land Summary'!I75=0,"",'3 - Land Summary'!I75)</f>
        <v/>
      </c>
      <c r="H72" s="596" t="str">
        <f>IF((SUMIF('4 - Species Breakdown'!$C$31:$C$1028,'3 - Land Summary'!C75,'4 - Species Breakdown'!$K$31:$K$1028))=0,"",SUMIF('4 - Species Breakdown'!$C$31:$C$1028,'3 - Land Summary'!C75,'4 - Species Breakdown'!$K$31:$K$1028))</f>
        <v/>
      </c>
      <c r="I72" s="595" t="str" cm="1">
        <f t="array" ref="I72">_xlfn.TEXTJOIN("|",TRUE,IF('4 - Species Breakdown'!$C$31:$C$1028=C72,'4 - Species Breakdown'!$D$31:$D$1028,""))</f>
        <v/>
      </c>
      <c r="J72" s="595" t="str" cm="1">
        <f t="array" ref="J72">_xlfn.TEXTJOIN("|",TRUE,IF('4 - Species Breakdown'!$C$31:$C$1028=C72,'4 - Species Breakdown'!$F$31:$F$1028,""))</f>
        <v/>
      </c>
      <c r="K72" s="596" t="str" cm="1">
        <f t="array" ref="K72">_xlfn.TEXTJOIN("|",TRUE,IF('4 - Species Breakdown'!$C$31:$C$1028=C72,'4 - Species Breakdown'!$G$31:$G$1028,""))</f>
        <v/>
      </c>
      <c r="L72" s="596" t="str">
        <f>IF((SUMIF('4 - Species Breakdown'!$AD$31:$AD$1028,'5 - Composition &amp; ACs'!C72,'4 - Species Breakdown'!$AF$31:$AF$1028))=0,"",SUMIF('4 - Species Breakdown'!$AD$31:$AD$1028,'5 - Composition &amp; ACs'!C72,'4 - Species Breakdown'!$AF$31:$AF$1028))</f>
        <v/>
      </c>
      <c r="M72" s="595" t="str" cm="1">
        <f t="array" ref="M72">_xlfn.TEXTJOIN("|",TRUE,IF('4 - Species Breakdown'!$AD$31:$AD$1028=C72,'4 - Species Breakdown'!$AE$31:$AE$1028,""))</f>
        <v/>
      </c>
      <c r="N72" s="597"/>
      <c r="O72" s="597"/>
      <c r="P72" s="597"/>
      <c r="Q72" s="597"/>
      <c r="R72" s="597"/>
      <c r="S72" s="597"/>
      <c r="T72" s="597"/>
      <c r="U72" s="597"/>
      <c r="V72" s="597"/>
      <c r="W72" s="597"/>
      <c r="X72" s="597"/>
    </row>
    <row r="73" spans="2:24" s="6" customFormat="1" ht="12.75" x14ac:dyDescent="0.2">
      <c r="B73" s="675" t="str">
        <f>IF('3 - Land Summary'!B76=0,"",'3 - Land Summary'!B76)</f>
        <v/>
      </c>
      <c r="C73" s="594" t="str">
        <f>IF('3 - Land Summary'!C76=0," ",'3 - Land Summary'!C76)</f>
        <v xml:space="preserve"> </v>
      </c>
      <c r="D73" s="595" t="str">
        <f>IF('3 - Land Summary'!D76=0,"",'3 - Land Summary'!D76)</f>
        <v/>
      </c>
      <c r="E73" s="595" t="str">
        <f>IF('3 - Land Summary'!F76=0,"",'3 - Land Summary'!F76)</f>
        <v/>
      </c>
      <c r="F73" s="595" t="str">
        <f>IF('3 - Land Summary'!G76=0,"",'3 - Land Summary'!G76)</f>
        <v/>
      </c>
      <c r="G73" s="595" t="str">
        <f>IF('3 - Land Summary'!I76=0,"",'3 - Land Summary'!I76)</f>
        <v/>
      </c>
      <c r="H73" s="596" t="str">
        <f>IF((SUMIF('4 - Species Breakdown'!$C$31:$C$1028,'3 - Land Summary'!C76,'4 - Species Breakdown'!$K$31:$K$1028))=0,"",SUMIF('4 - Species Breakdown'!$C$31:$C$1028,'3 - Land Summary'!C76,'4 - Species Breakdown'!$K$31:$K$1028))</f>
        <v/>
      </c>
      <c r="I73" s="595" t="str" cm="1">
        <f t="array" ref="I73">_xlfn.TEXTJOIN("|",TRUE,IF('4 - Species Breakdown'!$C$31:$C$1028=C73,'4 - Species Breakdown'!$D$31:$D$1028,""))</f>
        <v/>
      </c>
      <c r="J73" s="595" t="str" cm="1">
        <f t="array" ref="J73">_xlfn.TEXTJOIN("|",TRUE,IF('4 - Species Breakdown'!$C$31:$C$1028=C73,'4 - Species Breakdown'!$F$31:$F$1028,""))</f>
        <v/>
      </c>
      <c r="K73" s="596" t="str" cm="1">
        <f t="array" ref="K73">_xlfn.TEXTJOIN("|",TRUE,IF('4 - Species Breakdown'!$C$31:$C$1028=C73,'4 - Species Breakdown'!$G$31:$G$1028,""))</f>
        <v/>
      </c>
      <c r="L73" s="596" t="str">
        <f>IF((SUMIF('4 - Species Breakdown'!$AD$31:$AD$1028,'5 - Composition &amp; ACs'!C73,'4 - Species Breakdown'!$AF$31:$AF$1028))=0,"",SUMIF('4 - Species Breakdown'!$AD$31:$AD$1028,'5 - Composition &amp; ACs'!C73,'4 - Species Breakdown'!$AF$31:$AF$1028))</f>
        <v/>
      </c>
      <c r="M73" s="595" t="str" cm="1">
        <f t="array" ref="M73">_xlfn.TEXTJOIN("|",TRUE,IF('4 - Species Breakdown'!$AD$31:$AD$1028=C73,'4 - Species Breakdown'!$AE$31:$AE$1028,""))</f>
        <v/>
      </c>
      <c r="N73" s="597"/>
      <c r="O73" s="597"/>
      <c r="P73" s="597"/>
      <c r="Q73" s="597"/>
      <c r="R73" s="597"/>
      <c r="S73" s="597"/>
      <c r="T73" s="597"/>
      <c r="U73" s="597"/>
      <c r="V73" s="597"/>
      <c r="W73" s="597"/>
      <c r="X73" s="597"/>
    </row>
    <row r="74" spans="2:24" s="6" customFormat="1" ht="12.75" x14ac:dyDescent="0.2">
      <c r="B74" s="675" t="str">
        <f>IF('3 - Land Summary'!B77=0,"",'3 - Land Summary'!B77)</f>
        <v/>
      </c>
      <c r="C74" s="594" t="str">
        <f>IF('3 - Land Summary'!C77=0," ",'3 - Land Summary'!C77)</f>
        <v xml:space="preserve"> </v>
      </c>
      <c r="D74" s="595" t="str">
        <f>IF('3 - Land Summary'!D77=0,"",'3 - Land Summary'!D77)</f>
        <v/>
      </c>
      <c r="E74" s="595" t="str">
        <f>IF('3 - Land Summary'!F77=0,"",'3 - Land Summary'!F77)</f>
        <v/>
      </c>
      <c r="F74" s="595" t="str">
        <f>IF('3 - Land Summary'!G77=0,"",'3 - Land Summary'!G77)</f>
        <v/>
      </c>
      <c r="G74" s="595" t="str">
        <f>IF('3 - Land Summary'!I77=0,"",'3 - Land Summary'!I77)</f>
        <v/>
      </c>
      <c r="H74" s="596" t="str">
        <f>IF((SUMIF('4 - Species Breakdown'!$C$31:$C$1028,'3 - Land Summary'!C77,'4 - Species Breakdown'!$K$31:$K$1028))=0,"",SUMIF('4 - Species Breakdown'!$C$31:$C$1028,'3 - Land Summary'!C77,'4 - Species Breakdown'!$K$31:$K$1028))</f>
        <v/>
      </c>
      <c r="I74" s="595" t="str" cm="1">
        <f t="array" ref="I74">_xlfn.TEXTJOIN("|",TRUE,IF('4 - Species Breakdown'!$C$31:$C$1028=C74,'4 - Species Breakdown'!$D$31:$D$1028,""))</f>
        <v/>
      </c>
      <c r="J74" s="595" t="str" cm="1">
        <f t="array" ref="J74">_xlfn.TEXTJOIN("|",TRUE,IF('4 - Species Breakdown'!$C$31:$C$1028=C74,'4 - Species Breakdown'!$F$31:$F$1028,""))</f>
        <v/>
      </c>
      <c r="K74" s="596" t="str" cm="1">
        <f t="array" ref="K74">_xlfn.TEXTJOIN("|",TRUE,IF('4 - Species Breakdown'!$C$31:$C$1028=C74,'4 - Species Breakdown'!$G$31:$G$1028,""))</f>
        <v/>
      </c>
      <c r="L74" s="596" t="str">
        <f>IF((SUMIF('4 - Species Breakdown'!$AD$31:$AD$1028,'5 - Composition &amp; ACs'!C74,'4 - Species Breakdown'!$AF$31:$AF$1028))=0,"",SUMIF('4 - Species Breakdown'!$AD$31:$AD$1028,'5 - Composition &amp; ACs'!C74,'4 - Species Breakdown'!$AF$31:$AF$1028))</f>
        <v/>
      </c>
      <c r="M74" s="595" t="str" cm="1">
        <f t="array" ref="M74">_xlfn.TEXTJOIN("|",TRUE,IF('4 - Species Breakdown'!$AD$31:$AD$1028=C74,'4 - Species Breakdown'!$AE$31:$AE$1028,""))</f>
        <v/>
      </c>
      <c r="N74" s="597"/>
      <c r="O74" s="597"/>
      <c r="P74" s="597"/>
      <c r="Q74" s="597"/>
      <c r="R74" s="597"/>
      <c r="S74" s="597"/>
      <c r="T74" s="597"/>
      <c r="U74" s="597"/>
      <c r="V74" s="597"/>
      <c r="W74" s="597"/>
      <c r="X74" s="597"/>
    </row>
    <row r="75" spans="2:24" s="6" customFormat="1" ht="12.75" x14ac:dyDescent="0.2">
      <c r="B75" s="675" t="str">
        <f>IF('3 - Land Summary'!B78=0,"",'3 - Land Summary'!B78)</f>
        <v/>
      </c>
      <c r="C75" s="594" t="str">
        <f>IF('3 - Land Summary'!C78=0," ",'3 - Land Summary'!C78)</f>
        <v xml:space="preserve"> </v>
      </c>
      <c r="D75" s="595" t="str">
        <f>IF('3 - Land Summary'!D78=0,"",'3 - Land Summary'!D78)</f>
        <v/>
      </c>
      <c r="E75" s="595" t="str">
        <f>IF('3 - Land Summary'!F78=0,"",'3 - Land Summary'!F78)</f>
        <v/>
      </c>
      <c r="F75" s="595" t="str">
        <f>IF('3 - Land Summary'!G78=0,"",'3 - Land Summary'!G78)</f>
        <v/>
      </c>
      <c r="G75" s="595" t="str">
        <f>IF('3 - Land Summary'!I78=0,"",'3 - Land Summary'!I78)</f>
        <v/>
      </c>
      <c r="H75" s="596" t="str">
        <f>IF((SUMIF('4 - Species Breakdown'!$C$31:$C$1028,'3 - Land Summary'!C78,'4 - Species Breakdown'!$K$31:$K$1028))=0,"",SUMIF('4 - Species Breakdown'!$C$31:$C$1028,'3 - Land Summary'!C78,'4 - Species Breakdown'!$K$31:$K$1028))</f>
        <v/>
      </c>
      <c r="I75" s="595" t="str" cm="1">
        <f t="array" ref="I75">_xlfn.TEXTJOIN("|",TRUE,IF('4 - Species Breakdown'!$C$31:$C$1028=C75,'4 - Species Breakdown'!$D$31:$D$1028,""))</f>
        <v/>
      </c>
      <c r="J75" s="595" t="str" cm="1">
        <f t="array" ref="J75">_xlfn.TEXTJOIN("|",TRUE,IF('4 - Species Breakdown'!$C$31:$C$1028=C75,'4 - Species Breakdown'!$F$31:$F$1028,""))</f>
        <v/>
      </c>
      <c r="K75" s="596" t="str" cm="1">
        <f t="array" ref="K75">_xlfn.TEXTJOIN("|",TRUE,IF('4 - Species Breakdown'!$C$31:$C$1028=C75,'4 - Species Breakdown'!$G$31:$G$1028,""))</f>
        <v/>
      </c>
      <c r="L75" s="596" t="str">
        <f>IF((SUMIF('4 - Species Breakdown'!$AD$31:$AD$1028,'5 - Composition &amp; ACs'!C75,'4 - Species Breakdown'!$AF$31:$AF$1028))=0,"",SUMIF('4 - Species Breakdown'!$AD$31:$AD$1028,'5 - Composition &amp; ACs'!C75,'4 - Species Breakdown'!$AF$31:$AF$1028))</f>
        <v/>
      </c>
      <c r="M75" s="595" t="str" cm="1">
        <f t="array" ref="M75">_xlfn.TEXTJOIN("|",TRUE,IF('4 - Species Breakdown'!$AD$31:$AD$1028=C75,'4 - Species Breakdown'!$AE$31:$AE$1028,""))</f>
        <v/>
      </c>
      <c r="N75" s="597"/>
      <c r="O75" s="597"/>
      <c r="P75" s="597"/>
      <c r="Q75" s="597"/>
      <c r="R75" s="597"/>
      <c r="S75" s="597"/>
      <c r="T75" s="597"/>
      <c r="U75" s="597"/>
      <c r="V75" s="597"/>
      <c r="W75" s="597"/>
      <c r="X75" s="597"/>
    </row>
    <row r="76" spans="2:24" s="6" customFormat="1" ht="12.75" x14ac:dyDescent="0.2">
      <c r="B76" s="675" t="str">
        <f>IF('3 - Land Summary'!B79=0,"",'3 - Land Summary'!B79)</f>
        <v/>
      </c>
      <c r="C76" s="594" t="str">
        <f>IF('3 - Land Summary'!C79=0," ",'3 - Land Summary'!C79)</f>
        <v xml:space="preserve"> </v>
      </c>
      <c r="D76" s="595" t="str">
        <f>IF('3 - Land Summary'!D79=0,"",'3 - Land Summary'!D79)</f>
        <v/>
      </c>
      <c r="E76" s="595" t="str">
        <f>IF('3 - Land Summary'!F79=0,"",'3 - Land Summary'!F79)</f>
        <v/>
      </c>
      <c r="F76" s="595" t="str">
        <f>IF('3 - Land Summary'!G79=0,"",'3 - Land Summary'!G79)</f>
        <v/>
      </c>
      <c r="G76" s="595" t="str">
        <f>IF('3 - Land Summary'!I79=0,"",'3 - Land Summary'!I79)</f>
        <v/>
      </c>
      <c r="H76" s="596" t="str">
        <f>IF((SUMIF('4 - Species Breakdown'!$C$31:$C$1028,'3 - Land Summary'!C79,'4 - Species Breakdown'!$K$31:$K$1028))=0,"",SUMIF('4 - Species Breakdown'!$C$31:$C$1028,'3 - Land Summary'!C79,'4 - Species Breakdown'!$K$31:$K$1028))</f>
        <v/>
      </c>
      <c r="I76" s="595" t="str" cm="1">
        <f t="array" ref="I76">_xlfn.TEXTJOIN("|",TRUE,IF('4 - Species Breakdown'!$C$31:$C$1028=C76,'4 - Species Breakdown'!$D$31:$D$1028,""))</f>
        <v/>
      </c>
      <c r="J76" s="595" t="str" cm="1">
        <f t="array" ref="J76">_xlfn.TEXTJOIN("|",TRUE,IF('4 - Species Breakdown'!$C$31:$C$1028=C76,'4 - Species Breakdown'!$F$31:$F$1028,""))</f>
        <v/>
      </c>
      <c r="K76" s="596" t="str" cm="1">
        <f t="array" ref="K76">_xlfn.TEXTJOIN("|",TRUE,IF('4 - Species Breakdown'!$C$31:$C$1028=C76,'4 - Species Breakdown'!$G$31:$G$1028,""))</f>
        <v/>
      </c>
      <c r="L76" s="596" t="str">
        <f>IF((SUMIF('4 - Species Breakdown'!$AD$31:$AD$1028,'5 - Composition &amp; ACs'!C76,'4 - Species Breakdown'!$AF$31:$AF$1028))=0,"",SUMIF('4 - Species Breakdown'!$AD$31:$AD$1028,'5 - Composition &amp; ACs'!C76,'4 - Species Breakdown'!$AF$31:$AF$1028))</f>
        <v/>
      </c>
      <c r="M76" s="595" t="str" cm="1">
        <f t="array" ref="M76">_xlfn.TEXTJOIN("|",TRUE,IF('4 - Species Breakdown'!$AD$31:$AD$1028=C76,'4 - Species Breakdown'!$AE$31:$AE$1028,""))</f>
        <v/>
      </c>
      <c r="N76" s="597"/>
      <c r="O76" s="597"/>
      <c r="P76" s="597"/>
      <c r="Q76" s="597"/>
      <c r="R76" s="597"/>
      <c r="S76" s="597"/>
      <c r="T76" s="597"/>
      <c r="U76" s="597"/>
      <c r="V76" s="597"/>
      <c r="W76" s="597"/>
      <c r="X76" s="597"/>
    </row>
    <row r="77" spans="2:24" s="6" customFormat="1" ht="12.75" x14ac:dyDescent="0.2">
      <c r="B77" s="675" t="str">
        <f>IF('3 - Land Summary'!B80=0,"",'3 - Land Summary'!B80)</f>
        <v/>
      </c>
      <c r="C77" s="594" t="str">
        <f>IF('3 - Land Summary'!C80=0," ",'3 - Land Summary'!C80)</f>
        <v xml:space="preserve"> </v>
      </c>
      <c r="D77" s="595" t="str">
        <f>IF('3 - Land Summary'!D80=0,"",'3 - Land Summary'!D80)</f>
        <v/>
      </c>
      <c r="E77" s="595" t="str">
        <f>IF('3 - Land Summary'!F80=0,"",'3 - Land Summary'!F80)</f>
        <v/>
      </c>
      <c r="F77" s="595" t="str">
        <f>IF('3 - Land Summary'!G80=0,"",'3 - Land Summary'!G80)</f>
        <v/>
      </c>
      <c r="G77" s="595" t="str">
        <f>IF('3 - Land Summary'!I80=0,"",'3 - Land Summary'!I80)</f>
        <v/>
      </c>
      <c r="H77" s="596" t="str">
        <f>IF((SUMIF('4 - Species Breakdown'!$C$31:$C$1028,'3 - Land Summary'!C80,'4 - Species Breakdown'!$K$31:$K$1028))=0,"",SUMIF('4 - Species Breakdown'!$C$31:$C$1028,'3 - Land Summary'!C80,'4 - Species Breakdown'!$K$31:$K$1028))</f>
        <v/>
      </c>
      <c r="I77" s="595" t="str" cm="1">
        <f t="array" ref="I77">_xlfn.TEXTJOIN("|",TRUE,IF('4 - Species Breakdown'!$C$31:$C$1028=C77,'4 - Species Breakdown'!$D$31:$D$1028,""))</f>
        <v/>
      </c>
      <c r="J77" s="595" t="str" cm="1">
        <f t="array" ref="J77">_xlfn.TEXTJOIN("|",TRUE,IF('4 - Species Breakdown'!$C$31:$C$1028=C77,'4 - Species Breakdown'!$F$31:$F$1028,""))</f>
        <v/>
      </c>
      <c r="K77" s="596" t="str" cm="1">
        <f t="array" ref="K77">_xlfn.TEXTJOIN("|",TRUE,IF('4 - Species Breakdown'!$C$31:$C$1028=C77,'4 - Species Breakdown'!$G$31:$G$1028,""))</f>
        <v/>
      </c>
      <c r="L77" s="596" t="str">
        <f>IF((SUMIF('4 - Species Breakdown'!$AD$31:$AD$1028,'5 - Composition &amp; ACs'!C77,'4 - Species Breakdown'!$AF$31:$AF$1028))=0,"",SUMIF('4 - Species Breakdown'!$AD$31:$AD$1028,'5 - Composition &amp; ACs'!C77,'4 - Species Breakdown'!$AF$31:$AF$1028))</f>
        <v/>
      </c>
      <c r="M77" s="595" t="str" cm="1">
        <f t="array" ref="M77">_xlfn.TEXTJOIN("|",TRUE,IF('4 - Species Breakdown'!$AD$31:$AD$1028=C77,'4 - Species Breakdown'!$AE$31:$AE$1028,""))</f>
        <v/>
      </c>
      <c r="N77" s="597"/>
      <c r="O77" s="597"/>
      <c r="P77" s="597"/>
      <c r="Q77" s="597"/>
      <c r="R77" s="597"/>
      <c r="S77" s="597"/>
      <c r="T77" s="597"/>
      <c r="U77" s="597"/>
      <c r="V77" s="597"/>
      <c r="W77" s="597"/>
      <c r="X77" s="597"/>
    </row>
    <row r="78" spans="2:24" s="6" customFormat="1" ht="12.75" x14ac:dyDescent="0.2">
      <c r="B78" s="675" t="str">
        <f>IF('3 - Land Summary'!B81=0,"",'3 - Land Summary'!B81)</f>
        <v/>
      </c>
      <c r="C78" s="594" t="str">
        <f>IF('3 - Land Summary'!C81=0," ",'3 - Land Summary'!C81)</f>
        <v xml:space="preserve"> </v>
      </c>
      <c r="D78" s="595" t="str">
        <f>IF('3 - Land Summary'!D81=0,"",'3 - Land Summary'!D81)</f>
        <v/>
      </c>
      <c r="E78" s="595" t="str">
        <f>IF('3 - Land Summary'!F81=0,"",'3 - Land Summary'!F81)</f>
        <v/>
      </c>
      <c r="F78" s="595" t="str">
        <f>IF('3 - Land Summary'!G81=0,"",'3 - Land Summary'!G81)</f>
        <v/>
      </c>
      <c r="G78" s="595" t="str">
        <f>IF('3 - Land Summary'!I81=0,"",'3 - Land Summary'!I81)</f>
        <v/>
      </c>
      <c r="H78" s="596" t="str">
        <f>IF((SUMIF('4 - Species Breakdown'!$C$31:$C$1028,'3 - Land Summary'!C81,'4 - Species Breakdown'!$K$31:$K$1028))=0,"",SUMIF('4 - Species Breakdown'!$C$31:$C$1028,'3 - Land Summary'!C81,'4 - Species Breakdown'!$K$31:$K$1028))</f>
        <v/>
      </c>
      <c r="I78" s="595" t="str" cm="1">
        <f t="array" ref="I78">_xlfn.TEXTJOIN("|",TRUE,IF('4 - Species Breakdown'!$C$31:$C$1028=C78,'4 - Species Breakdown'!$D$31:$D$1028,""))</f>
        <v/>
      </c>
      <c r="J78" s="595" t="str" cm="1">
        <f t="array" ref="J78">_xlfn.TEXTJOIN("|",TRUE,IF('4 - Species Breakdown'!$C$31:$C$1028=C78,'4 - Species Breakdown'!$F$31:$F$1028,""))</f>
        <v/>
      </c>
      <c r="K78" s="596" t="str" cm="1">
        <f t="array" ref="K78">_xlfn.TEXTJOIN("|",TRUE,IF('4 - Species Breakdown'!$C$31:$C$1028=C78,'4 - Species Breakdown'!$G$31:$G$1028,""))</f>
        <v/>
      </c>
      <c r="L78" s="596" t="str">
        <f>IF((SUMIF('4 - Species Breakdown'!$AD$31:$AD$1028,'5 - Composition &amp; ACs'!C78,'4 - Species Breakdown'!$AF$31:$AF$1028))=0,"",SUMIF('4 - Species Breakdown'!$AD$31:$AD$1028,'5 - Composition &amp; ACs'!C78,'4 - Species Breakdown'!$AF$31:$AF$1028))</f>
        <v/>
      </c>
      <c r="M78" s="595" t="str" cm="1">
        <f t="array" ref="M78">_xlfn.TEXTJOIN("|",TRUE,IF('4 - Species Breakdown'!$AD$31:$AD$1028=C78,'4 - Species Breakdown'!$AE$31:$AE$1028,""))</f>
        <v/>
      </c>
      <c r="N78" s="597"/>
      <c r="O78" s="597"/>
      <c r="P78" s="597"/>
      <c r="Q78" s="597"/>
      <c r="R78" s="597"/>
      <c r="S78" s="597"/>
      <c r="T78" s="597"/>
      <c r="U78" s="597"/>
      <c r="V78" s="597"/>
      <c r="W78" s="597"/>
      <c r="X78" s="597"/>
    </row>
    <row r="79" spans="2:24" s="6" customFormat="1" ht="12.75" x14ac:dyDescent="0.2">
      <c r="B79" s="675" t="str">
        <f>IF('3 - Land Summary'!B82=0,"",'3 - Land Summary'!B82)</f>
        <v/>
      </c>
      <c r="C79" s="594" t="str">
        <f>IF('3 - Land Summary'!C82=0," ",'3 - Land Summary'!C82)</f>
        <v xml:space="preserve"> </v>
      </c>
      <c r="D79" s="595" t="str">
        <f>IF('3 - Land Summary'!D82=0,"",'3 - Land Summary'!D82)</f>
        <v/>
      </c>
      <c r="E79" s="595" t="str">
        <f>IF('3 - Land Summary'!F82=0,"",'3 - Land Summary'!F82)</f>
        <v/>
      </c>
      <c r="F79" s="595" t="str">
        <f>IF('3 - Land Summary'!G82=0,"",'3 - Land Summary'!G82)</f>
        <v/>
      </c>
      <c r="G79" s="595" t="str">
        <f>IF('3 - Land Summary'!I82=0,"",'3 - Land Summary'!I82)</f>
        <v/>
      </c>
      <c r="H79" s="596" t="str">
        <f>IF((SUMIF('4 - Species Breakdown'!$C$31:$C$1028,'3 - Land Summary'!C82,'4 - Species Breakdown'!$K$31:$K$1028))=0,"",SUMIF('4 - Species Breakdown'!$C$31:$C$1028,'3 - Land Summary'!C82,'4 - Species Breakdown'!$K$31:$K$1028))</f>
        <v/>
      </c>
      <c r="I79" s="595" t="str" cm="1">
        <f t="array" ref="I79">_xlfn.TEXTJOIN("|",TRUE,IF('4 - Species Breakdown'!$C$31:$C$1028=C79,'4 - Species Breakdown'!$D$31:$D$1028,""))</f>
        <v/>
      </c>
      <c r="J79" s="595" t="str" cm="1">
        <f t="array" ref="J79">_xlfn.TEXTJOIN("|",TRUE,IF('4 - Species Breakdown'!$C$31:$C$1028=C79,'4 - Species Breakdown'!$F$31:$F$1028,""))</f>
        <v/>
      </c>
      <c r="K79" s="596" t="str" cm="1">
        <f t="array" ref="K79">_xlfn.TEXTJOIN("|",TRUE,IF('4 - Species Breakdown'!$C$31:$C$1028=C79,'4 - Species Breakdown'!$G$31:$G$1028,""))</f>
        <v/>
      </c>
      <c r="L79" s="596" t="str">
        <f>IF((SUMIF('4 - Species Breakdown'!$AD$31:$AD$1028,'5 - Composition &amp; ACs'!C79,'4 - Species Breakdown'!$AF$31:$AF$1028))=0,"",SUMIF('4 - Species Breakdown'!$AD$31:$AD$1028,'5 - Composition &amp; ACs'!C79,'4 - Species Breakdown'!$AF$31:$AF$1028))</f>
        <v/>
      </c>
      <c r="M79" s="595" t="str" cm="1">
        <f t="array" ref="M79">_xlfn.TEXTJOIN("|",TRUE,IF('4 - Species Breakdown'!$AD$31:$AD$1028=C79,'4 - Species Breakdown'!$AE$31:$AE$1028,""))</f>
        <v/>
      </c>
      <c r="N79" s="597"/>
      <c r="O79" s="597"/>
      <c r="P79" s="597"/>
      <c r="Q79" s="597"/>
      <c r="R79" s="597"/>
      <c r="S79" s="597"/>
      <c r="T79" s="597"/>
      <c r="U79" s="597"/>
      <c r="V79" s="597"/>
      <c r="W79" s="597"/>
      <c r="X79" s="597"/>
    </row>
    <row r="80" spans="2:24" s="6" customFormat="1" ht="12.75" x14ac:dyDescent="0.2">
      <c r="B80" s="675" t="str">
        <f>IF('3 - Land Summary'!B83=0,"",'3 - Land Summary'!B83)</f>
        <v/>
      </c>
      <c r="C80" s="594" t="str">
        <f>IF('3 - Land Summary'!C83=0," ",'3 - Land Summary'!C83)</f>
        <v xml:space="preserve"> </v>
      </c>
      <c r="D80" s="595" t="str">
        <f>IF('3 - Land Summary'!D83=0,"",'3 - Land Summary'!D83)</f>
        <v/>
      </c>
      <c r="E80" s="595" t="str">
        <f>IF('3 - Land Summary'!F83=0,"",'3 - Land Summary'!F83)</f>
        <v/>
      </c>
      <c r="F80" s="595" t="str">
        <f>IF('3 - Land Summary'!G83=0,"",'3 - Land Summary'!G83)</f>
        <v/>
      </c>
      <c r="G80" s="595" t="str">
        <f>IF('3 - Land Summary'!I83=0,"",'3 - Land Summary'!I83)</f>
        <v/>
      </c>
      <c r="H80" s="596" t="str">
        <f>IF((SUMIF('4 - Species Breakdown'!$C$31:$C$1028,'3 - Land Summary'!C83,'4 - Species Breakdown'!$K$31:$K$1028))=0,"",SUMIF('4 - Species Breakdown'!$C$31:$C$1028,'3 - Land Summary'!C83,'4 - Species Breakdown'!$K$31:$K$1028))</f>
        <v/>
      </c>
      <c r="I80" s="595" t="str" cm="1">
        <f t="array" ref="I80">_xlfn.TEXTJOIN("|",TRUE,IF('4 - Species Breakdown'!$C$31:$C$1028=C80,'4 - Species Breakdown'!$D$31:$D$1028,""))</f>
        <v/>
      </c>
      <c r="J80" s="595" t="str" cm="1">
        <f t="array" ref="J80">_xlfn.TEXTJOIN("|",TRUE,IF('4 - Species Breakdown'!$C$31:$C$1028=C80,'4 - Species Breakdown'!$F$31:$F$1028,""))</f>
        <v/>
      </c>
      <c r="K80" s="596" t="str" cm="1">
        <f t="array" ref="K80">_xlfn.TEXTJOIN("|",TRUE,IF('4 - Species Breakdown'!$C$31:$C$1028=C80,'4 - Species Breakdown'!$G$31:$G$1028,""))</f>
        <v/>
      </c>
      <c r="L80" s="596" t="str">
        <f>IF((SUMIF('4 - Species Breakdown'!$AD$31:$AD$1028,'5 - Composition &amp; ACs'!C80,'4 - Species Breakdown'!$AF$31:$AF$1028))=0,"",SUMIF('4 - Species Breakdown'!$AD$31:$AD$1028,'5 - Composition &amp; ACs'!C80,'4 - Species Breakdown'!$AF$31:$AF$1028))</f>
        <v/>
      </c>
      <c r="M80" s="595" t="str" cm="1">
        <f t="array" ref="M80">_xlfn.TEXTJOIN("|",TRUE,IF('4 - Species Breakdown'!$AD$31:$AD$1028=C80,'4 - Species Breakdown'!$AE$31:$AE$1028,""))</f>
        <v/>
      </c>
      <c r="N80" s="597"/>
      <c r="O80" s="597"/>
      <c r="P80" s="597"/>
      <c r="Q80" s="597"/>
      <c r="R80" s="597"/>
      <c r="S80" s="597"/>
      <c r="T80" s="597"/>
      <c r="U80" s="597"/>
      <c r="V80" s="597"/>
      <c r="W80" s="597"/>
      <c r="X80" s="597"/>
    </row>
    <row r="81" spans="2:24" s="6" customFormat="1" ht="12.75" x14ac:dyDescent="0.2">
      <c r="B81" s="675" t="str">
        <f>IF('3 - Land Summary'!B84=0,"",'3 - Land Summary'!B84)</f>
        <v/>
      </c>
      <c r="C81" s="594" t="str">
        <f>IF('3 - Land Summary'!C84=0," ",'3 - Land Summary'!C84)</f>
        <v xml:space="preserve"> </v>
      </c>
      <c r="D81" s="595" t="str">
        <f>IF('3 - Land Summary'!D84=0,"",'3 - Land Summary'!D84)</f>
        <v/>
      </c>
      <c r="E81" s="595" t="str">
        <f>IF('3 - Land Summary'!F84=0,"",'3 - Land Summary'!F84)</f>
        <v/>
      </c>
      <c r="F81" s="595" t="str">
        <f>IF('3 - Land Summary'!G84=0,"",'3 - Land Summary'!G84)</f>
        <v/>
      </c>
      <c r="G81" s="595" t="str">
        <f>IF('3 - Land Summary'!I84=0,"",'3 - Land Summary'!I84)</f>
        <v/>
      </c>
      <c r="H81" s="596" t="str">
        <f>IF((SUMIF('4 - Species Breakdown'!$C$31:$C$1028,'3 - Land Summary'!C84,'4 - Species Breakdown'!$K$31:$K$1028))=0,"",SUMIF('4 - Species Breakdown'!$C$31:$C$1028,'3 - Land Summary'!C84,'4 - Species Breakdown'!$K$31:$K$1028))</f>
        <v/>
      </c>
      <c r="I81" s="595" t="str" cm="1">
        <f t="array" ref="I81">_xlfn.TEXTJOIN("|",TRUE,IF('4 - Species Breakdown'!$C$31:$C$1028=C81,'4 - Species Breakdown'!$D$31:$D$1028,""))</f>
        <v/>
      </c>
      <c r="J81" s="595" t="str" cm="1">
        <f t="array" ref="J81">_xlfn.TEXTJOIN("|",TRUE,IF('4 - Species Breakdown'!$C$31:$C$1028=C81,'4 - Species Breakdown'!$F$31:$F$1028,""))</f>
        <v/>
      </c>
      <c r="K81" s="596" t="str" cm="1">
        <f t="array" ref="K81">_xlfn.TEXTJOIN("|",TRUE,IF('4 - Species Breakdown'!$C$31:$C$1028=C81,'4 - Species Breakdown'!$G$31:$G$1028,""))</f>
        <v/>
      </c>
      <c r="L81" s="596" t="str">
        <f>IF((SUMIF('4 - Species Breakdown'!$AD$31:$AD$1028,'5 - Composition &amp; ACs'!C81,'4 - Species Breakdown'!$AF$31:$AF$1028))=0,"",SUMIF('4 - Species Breakdown'!$AD$31:$AD$1028,'5 - Composition &amp; ACs'!C81,'4 - Species Breakdown'!$AF$31:$AF$1028))</f>
        <v/>
      </c>
      <c r="M81" s="595" t="str" cm="1">
        <f t="array" ref="M81">_xlfn.TEXTJOIN("|",TRUE,IF('4 - Species Breakdown'!$AD$31:$AD$1028=C81,'4 - Species Breakdown'!$AE$31:$AE$1028,""))</f>
        <v/>
      </c>
      <c r="N81" s="597"/>
      <c r="O81" s="597"/>
      <c r="P81" s="597"/>
      <c r="Q81" s="597"/>
      <c r="R81" s="597"/>
      <c r="S81" s="597"/>
      <c r="T81" s="597"/>
      <c r="U81" s="597"/>
      <c r="V81" s="597"/>
      <c r="W81" s="597"/>
      <c r="X81" s="597"/>
    </row>
    <row r="82" spans="2:24" s="6" customFormat="1" ht="12.75" x14ac:dyDescent="0.2">
      <c r="B82" s="675" t="str">
        <f>IF('3 - Land Summary'!B85=0,"",'3 - Land Summary'!B85)</f>
        <v/>
      </c>
      <c r="C82" s="594" t="str">
        <f>IF('3 - Land Summary'!C85=0," ",'3 - Land Summary'!C85)</f>
        <v xml:space="preserve"> </v>
      </c>
      <c r="D82" s="595" t="str">
        <f>IF('3 - Land Summary'!D85=0,"",'3 - Land Summary'!D85)</f>
        <v/>
      </c>
      <c r="E82" s="595" t="str">
        <f>IF('3 - Land Summary'!F85=0,"",'3 - Land Summary'!F85)</f>
        <v/>
      </c>
      <c r="F82" s="595" t="str">
        <f>IF('3 - Land Summary'!G85=0,"",'3 - Land Summary'!G85)</f>
        <v/>
      </c>
      <c r="G82" s="595" t="str">
        <f>IF('3 - Land Summary'!I85=0,"",'3 - Land Summary'!I85)</f>
        <v/>
      </c>
      <c r="H82" s="596" t="str">
        <f>IF((SUMIF('4 - Species Breakdown'!$C$31:$C$1028,'3 - Land Summary'!C85,'4 - Species Breakdown'!$K$31:$K$1028))=0,"",SUMIF('4 - Species Breakdown'!$C$31:$C$1028,'3 - Land Summary'!C85,'4 - Species Breakdown'!$K$31:$K$1028))</f>
        <v/>
      </c>
      <c r="I82" s="595" t="str" cm="1">
        <f t="array" ref="I82">_xlfn.TEXTJOIN("|",TRUE,IF('4 - Species Breakdown'!$C$31:$C$1028=C82,'4 - Species Breakdown'!$D$31:$D$1028,""))</f>
        <v/>
      </c>
      <c r="J82" s="595" t="str" cm="1">
        <f t="array" ref="J82">_xlfn.TEXTJOIN("|",TRUE,IF('4 - Species Breakdown'!$C$31:$C$1028=C82,'4 - Species Breakdown'!$F$31:$F$1028,""))</f>
        <v/>
      </c>
      <c r="K82" s="596" t="str" cm="1">
        <f t="array" ref="K82">_xlfn.TEXTJOIN("|",TRUE,IF('4 - Species Breakdown'!$C$31:$C$1028=C82,'4 - Species Breakdown'!$G$31:$G$1028,""))</f>
        <v/>
      </c>
      <c r="L82" s="596" t="str">
        <f>IF((SUMIF('4 - Species Breakdown'!$AD$31:$AD$1028,'5 - Composition &amp; ACs'!C82,'4 - Species Breakdown'!$AF$31:$AF$1028))=0,"",SUMIF('4 - Species Breakdown'!$AD$31:$AD$1028,'5 - Composition &amp; ACs'!C82,'4 - Species Breakdown'!$AF$31:$AF$1028))</f>
        <v/>
      </c>
      <c r="M82" s="595" t="str" cm="1">
        <f t="array" ref="M82">_xlfn.TEXTJOIN("|",TRUE,IF('4 - Species Breakdown'!$AD$31:$AD$1028=C82,'4 - Species Breakdown'!$AE$31:$AE$1028,""))</f>
        <v/>
      </c>
      <c r="N82" s="597"/>
      <c r="O82" s="597"/>
      <c r="P82" s="597"/>
      <c r="Q82" s="597"/>
      <c r="R82" s="597"/>
      <c r="S82" s="597"/>
      <c r="T82" s="597"/>
      <c r="U82" s="597"/>
      <c r="V82" s="597"/>
      <c r="W82" s="597"/>
      <c r="X82" s="597"/>
    </row>
    <row r="83" spans="2:24" s="6" customFormat="1" ht="12.75" x14ac:dyDescent="0.2">
      <c r="B83" s="675" t="str">
        <f>IF('3 - Land Summary'!B86=0,"",'3 - Land Summary'!B86)</f>
        <v/>
      </c>
      <c r="C83" s="594" t="str">
        <f>IF('3 - Land Summary'!C86=0," ",'3 - Land Summary'!C86)</f>
        <v xml:space="preserve"> </v>
      </c>
      <c r="D83" s="595" t="str">
        <f>IF('3 - Land Summary'!D86=0,"",'3 - Land Summary'!D86)</f>
        <v/>
      </c>
      <c r="E83" s="595" t="str">
        <f>IF('3 - Land Summary'!F86=0,"",'3 - Land Summary'!F86)</f>
        <v/>
      </c>
      <c r="F83" s="595" t="str">
        <f>IF('3 - Land Summary'!G86=0,"",'3 - Land Summary'!G86)</f>
        <v/>
      </c>
      <c r="G83" s="595" t="str">
        <f>IF('3 - Land Summary'!I86=0,"",'3 - Land Summary'!I86)</f>
        <v/>
      </c>
      <c r="H83" s="596" t="str">
        <f>IF((SUMIF('4 - Species Breakdown'!$C$31:$C$1028,'3 - Land Summary'!C86,'4 - Species Breakdown'!$K$31:$K$1028))=0,"",SUMIF('4 - Species Breakdown'!$C$31:$C$1028,'3 - Land Summary'!C86,'4 - Species Breakdown'!$K$31:$K$1028))</f>
        <v/>
      </c>
      <c r="I83" s="595" t="str" cm="1">
        <f t="array" ref="I83">_xlfn.TEXTJOIN("|",TRUE,IF('4 - Species Breakdown'!$C$31:$C$1028=C83,'4 - Species Breakdown'!$D$31:$D$1028,""))</f>
        <v/>
      </c>
      <c r="J83" s="595" t="str" cm="1">
        <f t="array" ref="J83">_xlfn.TEXTJOIN("|",TRUE,IF('4 - Species Breakdown'!$C$31:$C$1028=C83,'4 - Species Breakdown'!$F$31:$F$1028,""))</f>
        <v/>
      </c>
      <c r="K83" s="596" t="str" cm="1">
        <f t="array" ref="K83">_xlfn.TEXTJOIN("|",TRUE,IF('4 - Species Breakdown'!$C$31:$C$1028=C83,'4 - Species Breakdown'!$G$31:$G$1028,""))</f>
        <v/>
      </c>
      <c r="L83" s="596" t="str">
        <f>IF((SUMIF('4 - Species Breakdown'!$AD$31:$AD$1028,'5 - Composition &amp; ACs'!C83,'4 - Species Breakdown'!$AF$31:$AF$1028))=0,"",SUMIF('4 - Species Breakdown'!$AD$31:$AD$1028,'5 - Composition &amp; ACs'!C83,'4 - Species Breakdown'!$AF$31:$AF$1028))</f>
        <v/>
      </c>
      <c r="M83" s="595" t="str" cm="1">
        <f t="array" ref="M83">_xlfn.TEXTJOIN("|",TRUE,IF('4 - Species Breakdown'!$AD$31:$AD$1028=C83,'4 - Species Breakdown'!$AE$31:$AE$1028,""))</f>
        <v/>
      </c>
      <c r="N83" s="597"/>
      <c r="O83" s="597"/>
      <c r="P83" s="597"/>
      <c r="Q83" s="597"/>
      <c r="R83" s="597"/>
      <c r="S83" s="597"/>
      <c r="T83" s="597"/>
      <c r="U83" s="597"/>
      <c r="V83" s="597"/>
      <c r="W83" s="597"/>
      <c r="X83" s="597"/>
    </row>
    <row r="84" spans="2:24" s="6" customFormat="1" ht="12.75" x14ac:dyDescent="0.2">
      <c r="B84" s="675" t="str">
        <f>IF('3 - Land Summary'!B87=0,"",'3 - Land Summary'!B87)</f>
        <v/>
      </c>
      <c r="C84" s="594" t="str">
        <f>IF('3 - Land Summary'!C87=0," ",'3 - Land Summary'!C87)</f>
        <v xml:space="preserve"> </v>
      </c>
      <c r="D84" s="595" t="str">
        <f>IF('3 - Land Summary'!D87=0,"",'3 - Land Summary'!D87)</f>
        <v/>
      </c>
      <c r="E84" s="595" t="str">
        <f>IF('3 - Land Summary'!F87=0,"",'3 - Land Summary'!F87)</f>
        <v/>
      </c>
      <c r="F84" s="595" t="str">
        <f>IF('3 - Land Summary'!G87=0,"",'3 - Land Summary'!G87)</f>
        <v/>
      </c>
      <c r="G84" s="595" t="str">
        <f>IF('3 - Land Summary'!I87=0,"",'3 - Land Summary'!I87)</f>
        <v/>
      </c>
      <c r="H84" s="596" t="str">
        <f>IF((SUMIF('4 - Species Breakdown'!$C$31:$C$1028,'3 - Land Summary'!C87,'4 - Species Breakdown'!$K$31:$K$1028))=0,"",SUMIF('4 - Species Breakdown'!$C$31:$C$1028,'3 - Land Summary'!C87,'4 - Species Breakdown'!$K$31:$K$1028))</f>
        <v/>
      </c>
      <c r="I84" s="595" t="str" cm="1">
        <f t="array" ref="I84">_xlfn.TEXTJOIN("|",TRUE,IF('4 - Species Breakdown'!$C$31:$C$1028=C84,'4 - Species Breakdown'!$D$31:$D$1028,""))</f>
        <v/>
      </c>
      <c r="J84" s="595" t="str" cm="1">
        <f t="array" ref="J84">_xlfn.TEXTJOIN("|",TRUE,IF('4 - Species Breakdown'!$C$31:$C$1028=C84,'4 - Species Breakdown'!$F$31:$F$1028,""))</f>
        <v/>
      </c>
      <c r="K84" s="596" t="str" cm="1">
        <f t="array" ref="K84">_xlfn.TEXTJOIN("|",TRUE,IF('4 - Species Breakdown'!$C$31:$C$1028=C84,'4 - Species Breakdown'!$G$31:$G$1028,""))</f>
        <v/>
      </c>
      <c r="L84" s="596" t="str">
        <f>IF((SUMIF('4 - Species Breakdown'!$AD$31:$AD$1028,'5 - Composition &amp; ACs'!C84,'4 - Species Breakdown'!$AF$31:$AF$1028))=0,"",SUMIF('4 - Species Breakdown'!$AD$31:$AD$1028,'5 - Composition &amp; ACs'!C84,'4 - Species Breakdown'!$AF$31:$AF$1028))</f>
        <v/>
      </c>
      <c r="M84" s="595" t="str" cm="1">
        <f t="array" ref="M84">_xlfn.TEXTJOIN("|",TRUE,IF('4 - Species Breakdown'!$AD$31:$AD$1028=C84,'4 - Species Breakdown'!$AE$31:$AE$1028,""))</f>
        <v/>
      </c>
      <c r="N84" s="597"/>
      <c r="O84" s="597"/>
      <c r="P84" s="597"/>
      <c r="Q84" s="597"/>
      <c r="R84" s="597"/>
      <c r="S84" s="597"/>
      <c r="T84" s="597"/>
      <c r="U84" s="597"/>
      <c r="V84" s="597"/>
      <c r="W84" s="597"/>
      <c r="X84" s="597"/>
    </row>
    <row r="85" spans="2:24" s="6" customFormat="1" ht="12.75" x14ac:dyDescent="0.2">
      <c r="B85" s="675" t="str">
        <f>IF('3 - Land Summary'!B88=0,"",'3 - Land Summary'!B88)</f>
        <v/>
      </c>
      <c r="C85" s="594" t="str">
        <f>IF('3 - Land Summary'!C88=0," ",'3 - Land Summary'!C88)</f>
        <v xml:space="preserve"> </v>
      </c>
      <c r="D85" s="595" t="str">
        <f>IF('3 - Land Summary'!D88=0,"",'3 - Land Summary'!D88)</f>
        <v/>
      </c>
      <c r="E85" s="595" t="str">
        <f>IF('3 - Land Summary'!F88=0,"",'3 - Land Summary'!F88)</f>
        <v/>
      </c>
      <c r="F85" s="595" t="str">
        <f>IF('3 - Land Summary'!G88=0,"",'3 - Land Summary'!G88)</f>
        <v/>
      </c>
      <c r="G85" s="595" t="str">
        <f>IF('3 - Land Summary'!I88=0,"",'3 - Land Summary'!I88)</f>
        <v/>
      </c>
      <c r="H85" s="596" t="str">
        <f>IF((SUMIF('4 - Species Breakdown'!$C$31:$C$1028,'3 - Land Summary'!C88,'4 - Species Breakdown'!$K$31:$K$1028))=0,"",SUMIF('4 - Species Breakdown'!$C$31:$C$1028,'3 - Land Summary'!C88,'4 - Species Breakdown'!$K$31:$K$1028))</f>
        <v/>
      </c>
      <c r="I85" s="595" t="str" cm="1">
        <f t="array" ref="I85">_xlfn.TEXTJOIN("|",TRUE,IF('4 - Species Breakdown'!$C$31:$C$1028=C85,'4 - Species Breakdown'!$D$31:$D$1028,""))</f>
        <v/>
      </c>
      <c r="J85" s="595" t="str" cm="1">
        <f t="array" ref="J85">_xlfn.TEXTJOIN("|",TRUE,IF('4 - Species Breakdown'!$C$31:$C$1028=C85,'4 - Species Breakdown'!$F$31:$F$1028,""))</f>
        <v/>
      </c>
      <c r="K85" s="596" t="str" cm="1">
        <f t="array" ref="K85">_xlfn.TEXTJOIN("|",TRUE,IF('4 - Species Breakdown'!$C$31:$C$1028=C85,'4 - Species Breakdown'!$G$31:$G$1028,""))</f>
        <v/>
      </c>
      <c r="L85" s="596" t="str">
        <f>IF((SUMIF('4 - Species Breakdown'!$AD$31:$AD$1028,'5 - Composition &amp; ACs'!C85,'4 - Species Breakdown'!$AF$31:$AF$1028))=0,"",SUMIF('4 - Species Breakdown'!$AD$31:$AD$1028,'5 - Composition &amp; ACs'!C85,'4 - Species Breakdown'!$AF$31:$AF$1028))</f>
        <v/>
      </c>
      <c r="M85" s="595" t="str" cm="1">
        <f t="array" ref="M85">_xlfn.TEXTJOIN("|",TRUE,IF('4 - Species Breakdown'!$AD$31:$AD$1028=C85,'4 - Species Breakdown'!$AE$31:$AE$1028,""))</f>
        <v/>
      </c>
      <c r="N85" s="597"/>
      <c r="O85" s="597"/>
      <c r="P85" s="597"/>
      <c r="Q85" s="597"/>
      <c r="R85" s="597"/>
      <c r="S85" s="597"/>
      <c r="T85" s="597"/>
      <c r="U85" s="597"/>
      <c r="V85" s="597"/>
      <c r="W85" s="597"/>
      <c r="X85" s="597"/>
    </row>
    <row r="86" spans="2:24" s="6" customFormat="1" ht="12.75" x14ac:dyDescent="0.2">
      <c r="B86" s="675" t="str">
        <f>IF('3 - Land Summary'!B89=0,"",'3 - Land Summary'!B89)</f>
        <v/>
      </c>
      <c r="C86" s="594" t="str">
        <f>IF('3 - Land Summary'!C89=0," ",'3 - Land Summary'!C89)</f>
        <v xml:space="preserve"> </v>
      </c>
      <c r="D86" s="595" t="str">
        <f>IF('3 - Land Summary'!D89=0,"",'3 - Land Summary'!D89)</f>
        <v/>
      </c>
      <c r="E86" s="595" t="str">
        <f>IF('3 - Land Summary'!F89=0,"",'3 - Land Summary'!F89)</f>
        <v/>
      </c>
      <c r="F86" s="595" t="str">
        <f>IF('3 - Land Summary'!G89=0,"",'3 - Land Summary'!G89)</f>
        <v/>
      </c>
      <c r="G86" s="595" t="str">
        <f>IF('3 - Land Summary'!I89=0,"",'3 - Land Summary'!I89)</f>
        <v/>
      </c>
      <c r="H86" s="596" t="str">
        <f>IF((SUMIF('4 - Species Breakdown'!$C$31:$C$1028,'3 - Land Summary'!C89,'4 - Species Breakdown'!$K$31:$K$1028))=0,"",SUMIF('4 - Species Breakdown'!$C$31:$C$1028,'3 - Land Summary'!C89,'4 - Species Breakdown'!$K$31:$K$1028))</f>
        <v/>
      </c>
      <c r="I86" s="595" t="str" cm="1">
        <f t="array" ref="I86">_xlfn.TEXTJOIN("|",TRUE,IF('4 - Species Breakdown'!$C$31:$C$1028=C86,'4 - Species Breakdown'!$D$31:$D$1028,""))</f>
        <v/>
      </c>
      <c r="J86" s="595" t="str" cm="1">
        <f t="array" ref="J86">_xlfn.TEXTJOIN("|",TRUE,IF('4 - Species Breakdown'!$C$31:$C$1028=C86,'4 - Species Breakdown'!$F$31:$F$1028,""))</f>
        <v/>
      </c>
      <c r="K86" s="596" t="str" cm="1">
        <f t="array" ref="K86">_xlfn.TEXTJOIN("|",TRUE,IF('4 - Species Breakdown'!$C$31:$C$1028=C86,'4 - Species Breakdown'!$G$31:$G$1028,""))</f>
        <v/>
      </c>
      <c r="L86" s="596" t="str">
        <f>IF((SUMIF('4 - Species Breakdown'!$AD$31:$AD$1028,'5 - Composition &amp; ACs'!C86,'4 - Species Breakdown'!$AF$31:$AF$1028))=0,"",SUMIF('4 - Species Breakdown'!$AD$31:$AD$1028,'5 - Composition &amp; ACs'!C86,'4 - Species Breakdown'!$AF$31:$AF$1028))</f>
        <v/>
      </c>
      <c r="M86" s="595" t="str" cm="1">
        <f t="array" ref="M86">_xlfn.TEXTJOIN("|",TRUE,IF('4 - Species Breakdown'!$AD$31:$AD$1028=C86,'4 - Species Breakdown'!$AE$31:$AE$1028,""))</f>
        <v/>
      </c>
      <c r="N86" s="597"/>
      <c r="O86" s="597"/>
      <c r="P86" s="597"/>
      <c r="Q86" s="597"/>
      <c r="R86" s="597"/>
      <c r="S86" s="597"/>
      <c r="T86" s="597"/>
      <c r="U86" s="597"/>
      <c r="V86" s="597"/>
      <c r="W86" s="597"/>
      <c r="X86" s="597"/>
    </row>
    <row r="87" spans="2:24" s="6" customFormat="1" ht="12.75" x14ac:dyDescent="0.2">
      <c r="B87" s="675" t="str">
        <f>IF('3 - Land Summary'!B90=0,"",'3 - Land Summary'!B90)</f>
        <v/>
      </c>
      <c r="C87" s="594" t="str">
        <f>IF('3 - Land Summary'!C90=0," ",'3 - Land Summary'!C90)</f>
        <v xml:space="preserve"> </v>
      </c>
      <c r="D87" s="595" t="str">
        <f>IF('3 - Land Summary'!D90=0,"",'3 - Land Summary'!D90)</f>
        <v/>
      </c>
      <c r="E87" s="595" t="str">
        <f>IF('3 - Land Summary'!F90=0,"",'3 - Land Summary'!F90)</f>
        <v/>
      </c>
      <c r="F87" s="595" t="str">
        <f>IF('3 - Land Summary'!G90=0,"",'3 - Land Summary'!G90)</f>
        <v/>
      </c>
      <c r="G87" s="595" t="str">
        <f>IF('3 - Land Summary'!I90=0,"",'3 - Land Summary'!I90)</f>
        <v/>
      </c>
      <c r="H87" s="596" t="str">
        <f>IF((SUMIF('4 - Species Breakdown'!$C$31:$C$1028,'3 - Land Summary'!C90,'4 - Species Breakdown'!$K$31:$K$1028))=0,"",SUMIF('4 - Species Breakdown'!$C$31:$C$1028,'3 - Land Summary'!C90,'4 - Species Breakdown'!$K$31:$K$1028))</f>
        <v/>
      </c>
      <c r="I87" s="595" t="str" cm="1">
        <f t="array" ref="I87">_xlfn.TEXTJOIN("|",TRUE,IF('4 - Species Breakdown'!$C$31:$C$1028=C87,'4 - Species Breakdown'!$D$31:$D$1028,""))</f>
        <v/>
      </c>
      <c r="J87" s="595" t="str" cm="1">
        <f t="array" ref="J87">_xlfn.TEXTJOIN("|",TRUE,IF('4 - Species Breakdown'!$C$31:$C$1028=C87,'4 - Species Breakdown'!$F$31:$F$1028,""))</f>
        <v/>
      </c>
      <c r="K87" s="596" t="str" cm="1">
        <f t="array" ref="K87">_xlfn.TEXTJOIN("|",TRUE,IF('4 - Species Breakdown'!$C$31:$C$1028=C87,'4 - Species Breakdown'!$G$31:$G$1028,""))</f>
        <v/>
      </c>
      <c r="L87" s="596" t="str">
        <f>IF((SUMIF('4 - Species Breakdown'!$AD$31:$AD$1028,'5 - Composition &amp; ACs'!C87,'4 - Species Breakdown'!$AF$31:$AF$1028))=0,"",SUMIF('4 - Species Breakdown'!$AD$31:$AD$1028,'5 - Composition &amp; ACs'!C87,'4 - Species Breakdown'!$AF$31:$AF$1028))</f>
        <v/>
      </c>
      <c r="M87" s="595" t="str" cm="1">
        <f t="array" ref="M87">_xlfn.TEXTJOIN("|",TRUE,IF('4 - Species Breakdown'!$AD$31:$AD$1028=C87,'4 - Species Breakdown'!$AE$31:$AE$1028,""))</f>
        <v/>
      </c>
      <c r="N87" s="597"/>
      <c r="O87" s="597"/>
      <c r="P87" s="597"/>
      <c r="Q87" s="597"/>
      <c r="R87" s="597"/>
      <c r="S87" s="597"/>
      <c r="T87" s="597"/>
      <c r="U87" s="597"/>
      <c r="V87" s="597"/>
      <c r="W87" s="597"/>
      <c r="X87" s="597"/>
    </row>
    <row r="88" spans="2:24" s="6" customFormat="1" ht="12.75" x14ac:dyDescent="0.2">
      <c r="B88" s="675" t="str">
        <f>IF('3 - Land Summary'!B91=0,"",'3 - Land Summary'!B91)</f>
        <v/>
      </c>
      <c r="C88" s="594" t="str">
        <f>IF('3 - Land Summary'!C91=0," ",'3 - Land Summary'!C91)</f>
        <v xml:space="preserve"> </v>
      </c>
      <c r="D88" s="595" t="str">
        <f>IF('3 - Land Summary'!D91=0,"",'3 - Land Summary'!D91)</f>
        <v/>
      </c>
      <c r="E88" s="595" t="str">
        <f>IF('3 - Land Summary'!F91=0,"",'3 - Land Summary'!F91)</f>
        <v/>
      </c>
      <c r="F88" s="595" t="str">
        <f>IF('3 - Land Summary'!G91=0,"",'3 - Land Summary'!G91)</f>
        <v/>
      </c>
      <c r="G88" s="595" t="str">
        <f>IF('3 - Land Summary'!I91=0,"",'3 - Land Summary'!I91)</f>
        <v/>
      </c>
      <c r="H88" s="596" t="str">
        <f>IF((SUMIF('4 - Species Breakdown'!$C$31:$C$1028,'3 - Land Summary'!C91,'4 - Species Breakdown'!$K$31:$K$1028))=0,"",SUMIF('4 - Species Breakdown'!$C$31:$C$1028,'3 - Land Summary'!C91,'4 - Species Breakdown'!$K$31:$K$1028))</f>
        <v/>
      </c>
      <c r="I88" s="595" t="str" cm="1">
        <f t="array" ref="I88">_xlfn.TEXTJOIN("|",TRUE,IF('4 - Species Breakdown'!$C$31:$C$1028=C88,'4 - Species Breakdown'!$D$31:$D$1028,""))</f>
        <v/>
      </c>
      <c r="J88" s="595" t="str" cm="1">
        <f t="array" ref="J88">_xlfn.TEXTJOIN("|",TRUE,IF('4 - Species Breakdown'!$C$31:$C$1028=C88,'4 - Species Breakdown'!$F$31:$F$1028,""))</f>
        <v/>
      </c>
      <c r="K88" s="596" t="str" cm="1">
        <f t="array" ref="K88">_xlfn.TEXTJOIN("|",TRUE,IF('4 - Species Breakdown'!$C$31:$C$1028=C88,'4 - Species Breakdown'!$G$31:$G$1028,""))</f>
        <v/>
      </c>
      <c r="L88" s="596" t="str">
        <f>IF((SUMIF('4 - Species Breakdown'!$AD$31:$AD$1028,'5 - Composition &amp; ACs'!C88,'4 - Species Breakdown'!$AF$31:$AF$1028))=0,"",SUMIF('4 - Species Breakdown'!$AD$31:$AD$1028,'5 - Composition &amp; ACs'!C88,'4 - Species Breakdown'!$AF$31:$AF$1028))</f>
        <v/>
      </c>
      <c r="M88" s="595" t="str" cm="1">
        <f t="array" ref="M88">_xlfn.TEXTJOIN("|",TRUE,IF('4 - Species Breakdown'!$AD$31:$AD$1028=C88,'4 - Species Breakdown'!$AE$31:$AE$1028,""))</f>
        <v/>
      </c>
      <c r="N88" s="597"/>
      <c r="O88" s="597"/>
      <c r="P88" s="597"/>
      <c r="Q88" s="597"/>
      <c r="R88" s="597"/>
      <c r="S88" s="597"/>
      <c r="T88" s="597"/>
      <c r="U88" s="597"/>
      <c r="V88" s="597"/>
      <c r="W88" s="597"/>
      <c r="X88" s="597"/>
    </row>
    <row r="89" spans="2:24" s="6" customFormat="1" ht="12.75" x14ac:dyDescent="0.2">
      <c r="B89" s="675" t="str">
        <f>IF('3 - Land Summary'!B92=0,"",'3 - Land Summary'!B92)</f>
        <v/>
      </c>
      <c r="C89" s="594" t="str">
        <f>IF('3 - Land Summary'!C92=0," ",'3 - Land Summary'!C92)</f>
        <v xml:space="preserve"> </v>
      </c>
      <c r="D89" s="595" t="str">
        <f>IF('3 - Land Summary'!D92=0,"",'3 - Land Summary'!D92)</f>
        <v/>
      </c>
      <c r="E89" s="595" t="str">
        <f>IF('3 - Land Summary'!F92=0,"",'3 - Land Summary'!F92)</f>
        <v/>
      </c>
      <c r="F89" s="595" t="str">
        <f>IF('3 - Land Summary'!G92=0,"",'3 - Land Summary'!G92)</f>
        <v/>
      </c>
      <c r="G89" s="595" t="str">
        <f>IF('3 - Land Summary'!I92=0,"",'3 - Land Summary'!I92)</f>
        <v/>
      </c>
      <c r="H89" s="596" t="str">
        <f>IF((SUMIF('4 - Species Breakdown'!$C$31:$C$1028,'3 - Land Summary'!C92,'4 - Species Breakdown'!$K$31:$K$1028))=0,"",SUMIF('4 - Species Breakdown'!$C$31:$C$1028,'3 - Land Summary'!C92,'4 - Species Breakdown'!$K$31:$K$1028))</f>
        <v/>
      </c>
      <c r="I89" s="595" t="str" cm="1">
        <f t="array" ref="I89">_xlfn.TEXTJOIN("|",TRUE,IF('4 - Species Breakdown'!$C$31:$C$1028=C89,'4 - Species Breakdown'!$D$31:$D$1028,""))</f>
        <v/>
      </c>
      <c r="J89" s="595" t="str" cm="1">
        <f t="array" ref="J89">_xlfn.TEXTJOIN("|",TRUE,IF('4 - Species Breakdown'!$C$31:$C$1028=C89,'4 - Species Breakdown'!$F$31:$F$1028,""))</f>
        <v/>
      </c>
      <c r="K89" s="596" t="str" cm="1">
        <f t="array" ref="K89">_xlfn.TEXTJOIN("|",TRUE,IF('4 - Species Breakdown'!$C$31:$C$1028=C89,'4 - Species Breakdown'!$G$31:$G$1028,""))</f>
        <v/>
      </c>
      <c r="L89" s="596" t="str">
        <f>IF((SUMIF('4 - Species Breakdown'!$AD$31:$AD$1028,'5 - Composition &amp; ACs'!C89,'4 - Species Breakdown'!$AF$31:$AF$1028))=0,"",SUMIF('4 - Species Breakdown'!$AD$31:$AD$1028,'5 - Composition &amp; ACs'!C89,'4 - Species Breakdown'!$AF$31:$AF$1028))</f>
        <v/>
      </c>
      <c r="M89" s="595" t="str" cm="1">
        <f t="array" ref="M89">_xlfn.TEXTJOIN("|",TRUE,IF('4 - Species Breakdown'!$AD$31:$AD$1028=C89,'4 - Species Breakdown'!$AE$31:$AE$1028,""))</f>
        <v/>
      </c>
      <c r="N89" s="597"/>
      <c r="O89" s="597"/>
      <c r="P89" s="597"/>
      <c r="Q89" s="597"/>
      <c r="R89" s="597"/>
      <c r="S89" s="597"/>
      <c r="T89" s="597"/>
      <c r="U89" s="597"/>
      <c r="V89" s="597"/>
      <c r="W89" s="597"/>
      <c r="X89" s="597"/>
    </row>
    <row r="90" spans="2:24" s="6" customFormat="1" ht="12.75" x14ac:dyDescent="0.2">
      <c r="B90" s="675" t="str">
        <f>IF('3 - Land Summary'!B93=0,"",'3 - Land Summary'!B93)</f>
        <v/>
      </c>
      <c r="C90" s="594" t="str">
        <f>IF('3 - Land Summary'!C93=0," ",'3 - Land Summary'!C93)</f>
        <v xml:space="preserve"> </v>
      </c>
      <c r="D90" s="595" t="str">
        <f>IF('3 - Land Summary'!D93=0,"",'3 - Land Summary'!D93)</f>
        <v/>
      </c>
      <c r="E90" s="595" t="str">
        <f>IF('3 - Land Summary'!F93=0,"",'3 - Land Summary'!F93)</f>
        <v/>
      </c>
      <c r="F90" s="595" t="str">
        <f>IF('3 - Land Summary'!G93=0,"",'3 - Land Summary'!G93)</f>
        <v/>
      </c>
      <c r="G90" s="595" t="str">
        <f>IF('3 - Land Summary'!I93=0,"",'3 - Land Summary'!I93)</f>
        <v/>
      </c>
      <c r="H90" s="596" t="str">
        <f>IF((SUMIF('4 - Species Breakdown'!$C$31:$C$1028,'3 - Land Summary'!C93,'4 - Species Breakdown'!$K$31:$K$1028))=0,"",SUMIF('4 - Species Breakdown'!$C$31:$C$1028,'3 - Land Summary'!C93,'4 - Species Breakdown'!$K$31:$K$1028))</f>
        <v/>
      </c>
      <c r="I90" s="595" t="str" cm="1">
        <f t="array" ref="I90">_xlfn.TEXTJOIN("|",TRUE,IF('4 - Species Breakdown'!$C$31:$C$1028=C90,'4 - Species Breakdown'!$D$31:$D$1028,""))</f>
        <v/>
      </c>
      <c r="J90" s="595" t="str" cm="1">
        <f t="array" ref="J90">_xlfn.TEXTJOIN("|",TRUE,IF('4 - Species Breakdown'!$C$31:$C$1028=C90,'4 - Species Breakdown'!$F$31:$F$1028,""))</f>
        <v/>
      </c>
      <c r="K90" s="596" t="str" cm="1">
        <f t="array" ref="K90">_xlfn.TEXTJOIN("|",TRUE,IF('4 - Species Breakdown'!$C$31:$C$1028=C90,'4 - Species Breakdown'!$G$31:$G$1028,""))</f>
        <v/>
      </c>
      <c r="L90" s="596" t="str">
        <f>IF((SUMIF('4 - Species Breakdown'!$AD$31:$AD$1028,'5 - Composition &amp; ACs'!C90,'4 - Species Breakdown'!$AF$31:$AF$1028))=0,"",SUMIF('4 - Species Breakdown'!$AD$31:$AD$1028,'5 - Composition &amp; ACs'!C90,'4 - Species Breakdown'!$AF$31:$AF$1028))</f>
        <v/>
      </c>
      <c r="M90" s="595" t="str" cm="1">
        <f t="array" ref="M90">_xlfn.TEXTJOIN("|",TRUE,IF('4 - Species Breakdown'!$AD$31:$AD$1028=C90,'4 - Species Breakdown'!$AE$31:$AE$1028,""))</f>
        <v/>
      </c>
      <c r="N90" s="597"/>
      <c r="O90" s="597"/>
      <c r="P90" s="597"/>
      <c r="Q90" s="597"/>
      <c r="R90" s="597"/>
      <c r="S90" s="597"/>
      <c r="T90" s="597"/>
      <c r="U90" s="597"/>
      <c r="V90" s="597"/>
      <c r="W90" s="597"/>
      <c r="X90" s="597"/>
    </row>
    <row r="91" spans="2:24" s="6" customFormat="1" ht="12.75" x14ac:dyDescent="0.2">
      <c r="B91" s="675" t="str">
        <f>IF('3 - Land Summary'!B94=0,"",'3 - Land Summary'!B94)</f>
        <v/>
      </c>
      <c r="C91" s="594" t="str">
        <f>IF('3 - Land Summary'!C94=0," ",'3 - Land Summary'!C94)</f>
        <v xml:space="preserve"> </v>
      </c>
      <c r="D91" s="595" t="str">
        <f>IF('3 - Land Summary'!D94=0,"",'3 - Land Summary'!D94)</f>
        <v/>
      </c>
      <c r="E91" s="595" t="str">
        <f>IF('3 - Land Summary'!F94=0,"",'3 - Land Summary'!F94)</f>
        <v/>
      </c>
      <c r="F91" s="595" t="str">
        <f>IF('3 - Land Summary'!G94=0,"",'3 - Land Summary'!G94)</f>
        <v/>
      </c>
      <c r="G91" s="595" t="str">
        <f>IF('3 - Land Summary'!I94=0,"",'3 - Land Summary'!I94)</f>
        <v/>
      </c>
      <c r="H91" s="596" t="str">
        <f>IF((SUMIF('4 - Species Breakdown'!$C$31:$C$1028,'3 - Land Summary'!C94,'4 - Species Breakdown'!$K$31:$K$1028))=0,"",SUMIF('4 - Species Breakdown'!$C$31:$C$1028,'3 - Land Summary'!C94,'4 - Species Breakdown'!$K$31:$K$1028))</f>
        <v/>
      </c>
      <c r="I91" s="595" t="str" cm="1">
        <f t="array" ref="I91">_xlfn.TEXTJOIN("|",TRUE,IF('4 - Species Breakdown'!$C$31:$C$1028=C91,'4 - Species Breakdown'!$D$31:$D$1028,""))</f>
        <v/>
      </c>
      <c r="J91" s="595" t="str" cm="1">
        <f t="array" ref="J91">_xlfn.TEXTJOIN("|",TRUE,IF('4 - Species Breakdown'!$C$31:$C$1028=C91,'4 - Species Breakdown'!$F$31:$F$1028,""))</f>
        <v/>
      </c>
      <c r="K91" s="596" t="str" cm="1">
        <f t="array" ref="K91">_xlfn.TEXTJOIN("|",TRUE,IF('4 - Species Breakdown'!$C$31:$C$1028=C91,'4 - Species Breakdown'!$G$31:$G$1028,""))</f>
        <v/>
      </c>
      <c r="L91" s="596" t="str">
        <f>IF((SUMIF('4 - Species Breakdown'!$AD$31:$AD$1028,'5 - Composition &amp; ACs'!C91,'4 - Species Breakdown'!$AF$31:$AF$1028))=0,"",SUMIF('4 - Species Breakdown'!$AD$31:$AD$1028,'5 - Composition &amp; ACs'!C91,'4 - Species Breakdown'!$AF$31:$AF$1028))</f>
        <v/>
      </c>
      <c r="M91" s="595" t="str" cm="1">
        <f t="array" ref="M91">_xlfn.TEXTJOIN("|",TRUE,IF('4 - Species Breakdown'!$AD$31:$AD$1028=C91,'4 - Species Breakdown'!$AE$31:$AE$1028,""))</f>
        <v/>
      </c>
      <c r="N91" s="597"/>
      <c r="O91" s="597"/>
      <c r="P91" s="597"/>
      <c r="Q91" s="597"/>
      <c r="R91" s="597"/>
      <c r="S91" s="597"/>
      <c r="T91" s="597"/>
      <c r="U91" s="597"/>
      <c r="V91" s="597"/>
      <c r="W91" s="597"/>
      <c r="X91" s="597"/>
    </row>
    <row r="92" spans="2:24" s="6" customFormat="1" ht="12.75" x14ac:dyDescent="0.2">
      <c r="B92" s="675" t="str">
        <f>IF('3 - Land Summary'!B95=0,"",'3 - Land Summary'!B95)</f>
        <v/>
      </c>
      <c r="C92" s="594" t="str">
        <f>IF('3 - Land Summary'!C95=0," ",'3 - Land Summary'!C95)</f>
        <v xml:space="preserve"> </v>
      </c>
      <c r="D92" s="595" t="str">
        <f>IF('3 - Land Summary'!D95=0,"",'3 - Land Summary'!D95)</f>
        <v/>
      </c>
      <c r="E92" s="595" t="str">
        <f>IF('3 - Land Summary'!F95=0,"",'3 - Land Summary'!F95)</f>
        <v/>
      </c>
      <c r="F92" s="595" t="str">
        <f>IF('3 - Land Summary'!G95=0,"",'3 - Land Summary'!G95)</f>
        <v/>
      </c>
      <c r="G92" s="595" t="str">
        <f>IF('3 - Land Summary'!I95=0,"",'3 - Land Summary'!I95)</f>
        <v/>
      </c>
      <c r="H92" s="596" t="str">
        <f>IF((SUMIF('4 - Species Breakdown'!$C$31:$C$1028,'3 - Land Summary'!C95,'4 - Species Breakdown'!$K$31:$K$1028))=0,"",SUMIF('4 - Species Breakdown'!$C$31:$C$1028,'3 - Land Summary'!C95,'4 - Species Breakdown'!$K$31:$K$1028))</f>
        <v/>
      </c>
      <c r="I92" s="595" t="str" cm="1">
        <f t="array" ref="I92">_xlfn.TEXTJOIN("|",TRUE,IF('4 - Species Breakdown'!$C$31:$C$1028=C92,'4 - Species Breakdown'!$D$31:$D$1028,""))</f>
        <v/>
      </c>
      <c r="J92" s="595" t="str" cm="1">
        <f t="array" ref="J92">_xlfn.TEXTJOIN("|",TRUE,IF('4 - Species Breakdown'!$C$31:$C$1028=C92,'4 - Species Breakdown'!$F$31:$F$1028,""))</f>
        <v/>
      </c>
      <c r="K92" s="596" t="str" cm="1">
        <f t="array" ref="K92">_xlfn.TEXTJOIN("|",TRUE,IF('4 - Species Breakdown'!$C$31:$C$1028=C92,'4 - Species Breakdown'!$G$31:$G$1028,""))</f>
        <v/>
      </c>
      <c r="L92" s="596" t="str">
        <f>IF((SUMIF('4 - Species Breakdown'!$AD$31:$AD$1028,'5 - Composition &amp; ACs'!C92,'4 - Species Breakdown'!$AF$31:$AF$1028))=0,"",SUMIF('4 - Species Breakdown'!$AD$31:$AD$1028,'5 - Composition &amp; ACs'!C92,'4 - Species Breakdown'!$AF$31:$AF$1028))</f>
        <v/>
      </c>
      <c r="M92" s="595" t="str" cm="1">
        <f t="array" ref="M92">_xlfn.TEXTJOIN("|",TRUE,IF('4 - Species Breakdown'!$AD$31:$AD$1028=C92,'4 - Species Breakdown'!$AE$31:$AE$1028,""))</f>
        <v/>
      </c>
      <c r="N92" s="597"/>
      <c r="O92" s="597"/>
      <c r="P92" s="597"/>
      <c r="Q92" s="597"/>
      <c r="R92" s="597"/>
      <c r="S92" s="597"/>
      <c r="T92" s="597"/>
      <c r="U92" s="597"/>
      <c r="V92" s="597"/>
      <c r="W92" s="597"/>
      <c r="X92" s="597"/>
    </row>
    <row r="93" spans="2:24" s="6" customFormat="1" ht="12.75" x14ac:dyDescent="0.2">
      <c r="B93" s="675" t="str">
        <f>IF('3 - Land Summary'!B96=0,"",'3 - Land Summary'!B96)</f>
        <v/>
      </c>
      <c r="C93" s="594" t="str">
        <f>IF('3 - Land Summary'!C96=0," ",'3 - Land Summary'!C96)</f>
        <v xml:space="preserve"> </v>
      </c>
      <c r="D93" s="595" t="str">
        <f>IF('3 - Land Summary'!D96=0,"",'3 - Land Summary'!D96)</f>
        <v/>
      </c>
      <c r="E93" s="595" t="str">
        <f>IF('3 - Land Summary'!F96=0,"",'3 - Land Summary'!F96)</f>
        <v/>
      </c>
      <c r="F93" s="595" t="str">
        <f>IF('3 - Land Summary'!G96=0,"",'3 - Land Summary'!G96)</f>
        <v/>
      </c>
      <c r="G93" s="595" t="str">
        <f>IF('3 - Land Summary'!I96=0,"",'3 - Land Summary'!I96)</f>
        <v/>
      </c>
      <c r="H93" s="596" t="str">
        <f>IF((SUMIF('4 - Species Breakdown'!$C$31:$C$1028,'3 - Land Summary'!C96,'4 - Species Breakdown'!$K$31:$K$1028))=0,"",SUMIF('4 - Species Breakdown'!$C$31:$C$1028,'3 - Land Summary'!C96,'4 - Species Breakdown'!$K$31:$K$1028))</f>
        <v/>
      </c>
      <c r="I93" s="595" t="str" cm="1">
        <f t="array" ref="I93">_xlfn.TEXTJOIN("|",TRUE,IF('4 - Species Breakdown'!$C$31:$C$1028=C93,'4 - Species Breakdown'!$D$31:$D$1028,""))</f>
        <v/>
      </c>
      <c r="J93" s="595" t="str" cm="1">
        <f t="array" ref="J93">_xlfn.TEXTJOIN("|",TRUE,IF('4 - Species Breakdown'!$C$31:$C$1028=C93,'4 - Species Breakdown'!$F$31:$F$1028,""))</f>
        <v/>
      </c>
      <c r="K93" s="596" t="str" cm="1">
        <f t="array" ref="K93">_xlfn.TEXTJOIN("|",TRUE,IF('4 - Species Breakdown'!$C$31:$C$1028=C93,'4 - Species Breakdown'!$G$31:$G$1028,""))</f>
        <v/>
      </c>
      <c r="L93" s="596" t="str">
        <f>IF((SUMIF('4 - Species Breakdown'!$AD$31:$AD$1028,'5 - Composition &amp; ACs'!C93,'4 - Species Breakdown'!$AF$31:$AF$1028))=0,"",SUMIF('4 - Species Breakdown'!$AD$31:$AD$1028,'5 - Composition &amp; ACs'!C93,'4 - Species Breakdown'!$AF$31:$AF$1028))</f>
        <v/>
      </c>
      <c r="M93" s="595" t="str" cm="1">
        <f t="array" ref="M93">_xlfn.TEXTJOIN("|",TRUE,IF('4 - Species Breakdown'!$AD$31:$AD$1028=C93,'4 - Species Breakdown'!$AE$31:$AE$1028,""))</f>
        <v/>
      </c>
      <c r="N93" s="597"/>
      <c r="O93" s="597"/>
      <c r="P93" s="597"/>
      <c r="Q93" s="597"/>
      <c r="R93" s="597"/>
      <c r="S93" s="597"/>
      <c r="T93" s="597"/>
      <c r="U93" s="597"/>
      <c r="V93" s="597"/>
      <c r="W93" s="597"/>
      <c r="X93" s="597"/>
    </row>
    <row r="94" spans="2:24" s="6" customFormat="1" ht="12.75" x14ac:dyDescent="0.2">
      <c r="B94" s="675" t="str">
        <f>IF('3 - Land Summary'!B97=0,"",'3 - Land Summary'!B97)</f>
        <v/>
      </c>
      <c r="C94" s="594" t="str">
        <f>IF('3 - Land Summary'!C97=0," ",'3 - Land Summary'!C97)</f>
        <v xml:space="preserve"> </v>
      </c>
      <c r="D94" s="595" t="str">
        <f>IF('3 - Land Summary'!D97=0,"",'3 - Land Summary'!D97)</f>
        <v/>
      </c>
      <c r="E94" s="595" t="str">
        <f>IF('3 - Land Summary'!F97=0,"",'3 - Land Summary'!F97)</f>
        <v/>
      </c>
      <c r="F94" s="595" t="str">
        <f>IF('3 - Land Summary'!G97=0,"",'3 - Land Summary'!G97)</f>
        <v/>
      </c>
      <c r="G94" s="595" t="str">
        <f>IF('3 - Land Summary'!I97=0,"",'3 - Land Summary'!I97)</f>
        <v/>
      </c>
      <c r="H94" s="596" t="str">
        <f>IF((SUMIF('4 - Species Breakdown'!$C$31:$C$1028,'3 - Land Summary'!C97,'4 - Species Breakdown'!$K$31:$K$1028))=0,"",SUMIF('4 - Species Breakdown'!$C$31:$C$1028,'3 - Land Summary'!C97,'4 - Species Breakdown'!$K$31:$K$1028))</f>
        <v/>
      </c>
      <c r="I94" s="595" t="str" cm="1">
        <f t="array" ref="I94">_xlfn.TEXTJOIN("|",TRUE,IF('4 - Species Breakdown'!$C$31:$C$1028=C94,'4 - Species Breakdown'!$D$31:$D$1028,""))</f>
        <v/>
      </c>
      <c r="J94" s="595" t="str" cm="1">
        <f t="array" ref="J94">_xlfn.TEXTJOIN("|",TRUE,IF('4 - Species Breakdown'!$C$31:$C$1028=C94,'4 - Species Breakdown'!$F$31:$F$1028,""))</f>
        <v/>
      </c>
      <c r="K94" s="596" t="str" cm="1">
        <f t="array" ref="K94">_xlfn.TEXTJOIN("|",TRUE,IF('4 - Species Breakdown'!$C$31:$C$1028=C94,'4 - Species Breakdown'!$G$31:$G$1028,""))</f>
        <v/>
      </c>
      <c r="L94" s="596" t="str">
        <f>IF((SUMIF('4 - Species Breakdown'!$AD$31:$AD$1028,'5 - Composition &amp; ACs'!C94,'4 - Species Breakdown'!$AF$31:$AF$1028))=0,"",SUMIF('4 - Species Breakdown'!$AD$31:$AD$1028,'5 - Composition &amp; ACs'!C94,'4 - Species Breakdown'!$AF$31:$AF$1028))</f>
        <v/>
      </c>
      <c r="M94" s="595" t="str" cm="1">
        <f t="array" ref="M94">_xlfn.TEXTJOIN("|",TRUE,IF('4 - Species Breakdown'!$AD$31:$AD$1028=C94,'4 - Species Breakdown'!$AE$31:$AE$1028,""))</f>
        <v/>
      </c>
      <c r="N94" s="597"/>
      <c r="O94" s="597"/>
      <c r="P94" s="597"/>
      <c r="Q94" s="597"/>
      <c r="R94" s="597"/>
      <c r="S94" s="597"/>
      <c r="T94" s="597"/>
      <c r="U94" s="597"/>
      <c r="V94" s="597"/>
      <c r="W94" s="597"/>
      <c r="X94" s="597"/>
    </row>
    <row r="95" spans="2:24" s="6" customFormat="1" ht="12.75" x14ac:dyDescent="0.2">
      <c r="B95" s="675" t="str">
        <f>IF('3 - Land Summary'!B98=0,"",'3 - Land Summary'!B98)</f>
        <v/>
      </c>
      <c r="C95" s="594" t="str">
        <f>IF('3 - Land Summary'!C98=0," ",'3 - Land Summary'!C98)</f>
        <v xml:space="preserve"> </v>
      </c>
      <c r="D95" s="595" t="str">
        <f>IF('3 - Land Summary'!D98=0,"",'3 - Land Summary'!D98)</f>
        <v/>
      </c>
      <c r="E95" s="595" t="str">
        <f>IF('3 - Land Summary'!F98=0,"",'3 - Land Summary'!F98)</f>
        <v/>
      </c>
      <c r="F95" s="595" t="str">
        <f>IF('3 - Land Summary'!G98=0,"",'3 - Land Summary'!G98)</f>
        <v/>
      </c>
      <c r="G95" s="595" t="str">
        <f>IF('3 - Land Summary'!I98=0,"",'3 - Land Summary'!I98)</f>
        <v/>
      </c>
      <c r="H95" s="596" t="str">
        <f>IF((SUMIF('4 - Species Breakdown'!$C$31:$C$1028,'3 - Land Summary'!C98,'4 - Species Breakdown'!$K$31:$K$1028))=0,"",SUMIF('4 - Species Breakdown'!$C$31:$C$1028,'3 - Land Summary'!C98,'4 - Species Breakdown'!$K$31:$K$1028))</f>
        <v/>
      </c>
      <c r="I95" s="595" t="str" cm="1">
        <f t="array" ref="I95">_xlfn.TEXTJOIN("|",TRUE,IF('4 - Species Breakdown'!$C$31:$C$1028=C95,'4 - Species Breakdown'!$D$31:$D$1028,""))</f>
        <v/>
      </c>
      <c r="J95" s="595" t="str" cm="1">
        <f t="array" ref="J95">_xlfn.TEXTJOIN("|",TRUE,IF('4 - Species Breakdown'!$C$31:$C$1028=C95,'4 - Species Breakdown'!$F$31:$F$1028,""))</f>
        <v/>
      </c>
      <c r="K95" s="596" t="str" cm="1">
        <f t="array" ref="K95">_xlfn.TEXTJOIN("|",TRUE,IF('4 - Species Breakdown'!$C$31:$C$1028=C95,'4 - Species Breakdown'!$G$31:$G$1028,""))</f>
        <v/>
      </c>
      <c r="L95" s="596" t="str">
        <f>IF((SUMIF('4 - Species Breakdown'!$AD$31:$AD$1028,'5 - Composition &amp; ACs'!C95,'4 - Species Breakdown'!$AF$31:$AF$1028))=0,"",SUMIF('4 - Species Breakdown'!$AD$31:$AD$1028,'5 - Composition &amp; ACs'!C95,'4 - Species Breakdown'!$AF$31:$AF$1028))</f>
        <v/>
      </c>
      <c r="M95" s="595" t="str" cm="1">
        <f t="array" ref="M95">_xlfn.TEXTJOIN("|",TRUE,IF('4 - Species Breakdown'!$AD$31:$AD$1028=C95,'4 - Species Breakdown'!$AE$31:$AE$1028,""))</f>
        <v/>
      </c>
      <c r="N95" s="597"/>
      <c r="O95" s="597"/>
      <c r="P95" s="597"/>
      <c r="Q95" s="597"/>
      <c r="R95" s="597"/>
      <c r="S95" s="597"/>
      <c r="T95" s="597"/>
      <c r="U95" s="597"/>
      <c r="V95" s="597"/>
      <c r="W95" s="597"/>
      <c r="X95" s="597"/>
    </row>
    <row r="96" spans="2:24" s="6" customFormat="1" ht="12.75" x14ac:dyDescent="0.2">
      <c r="B96" s="675" t="str">
        <f>IF('3 - Land Summary'!B99=0,"",'3 - Land Summary'!B99)</f>
        <v/>
      </c>
      <c r="C96" s="594" t="str">
        <f>IF('3 - Land Summary'!C99=0," ",'3 - Land Summary'!C99)</f>
        <v xml:space="preserve"> </v>
      </c>
      <c r="D96" s="595" t="str">
        <f>IF('3 - Land Summary'!D99=0,"",'3 - Land Summary'!D99)</f>
        <v/>
      </c>
      <c r="E96" s="595" t="str">
        <f>IF('3 - Land Summary'!F99=0,"",'3 - Land Summary'!F99)</f>
        <v/>
      </c>
      <c r="F96" s="595" t="str">
        <f>IF('3 - Land Summary'!G99=0,"",'3 - Land Summary'!G99)</f>
        <v/>
      </c>
      <c r="G96" s="595" t="str">
        <f>IF('3 - Land Summary'!I99=0,"",'3 - Land Summary'!I99)</f>
        <v/>
      </c>
      <c r="H96" s="596" t="str">
        <f>IF((SUMIF('4 - Species Breakdown'!$C$31:$C$1028,'3 - Land Summary'!C99,'4 - Species Breakdown'!$K$31:$K$1028))=0,"",SUMIF('4 - Species Breakdown'!$C$31:$C$1028,'3 - Land Summary'!C99,'4 - Species Breakdown'!$K$31:$K$1028))</f>
        <v/>
      </c>
      <c r="I96" s="595" t="str" cm="1">
        <f t="array" ref="I96">_xlfn.TEXTJOIN("|",TRUE,IF('4 - Species Breakdown'!$C$31:$C$1028=C96,'4 - Species Breakdown'!$D$31:$D$1028,""))</f>
        <v/>
      </c>
      <c r="J96" s="595" t="str" cm="1">
        <f t="array" ref="J96">_xlfn.TEXTJOIN("|",TRUE,IF('4 - Species Breakdown'!$C$31:$C$1028=C96,'4 - Species Breakdown'!$F$31:$F$1028,""))</f>
        <v/>
      </c>
      <c r="K96" s="596" t="str" cm="1">
        <f t="array" ref="K96">_xlfn.TEXTJOIN("|",TRUE,IF('4 - Species Breakdown'!$C$31:$C$1028=C96,'4 - Species Breakdown'!$G$31:$G$1028,""))</f>
        <v/>
      </c>
      <c r="L96" s="596" t="str">
        <f>IF((SUMIF('4 - Species Breakdown'!$AD$31:$AD$1028,'5 - Composition &amp; ACs'!C96,'4 - Species Breakdown'!$AF$31:$AF$1028))=0,"",SUMIF('4 - Species Breakdown'!$AD$31:$AD$1028,'5 - Composition &amp; ACs'!C96,'4 - Species Breakdown'!$AF$31:$AF$1028))</f>
        <v/>
      </c>
      <c r="M96" s="595" t="str" cm="1">
        <f t="array" ref="M96">_xlfn.TEXTJOIN("|",TRUE,IF('4 - Species Breakdown'!$AD$31:$AD$1028=C96,'4 - Species Breakdown'!$AE$31:$AE$1028,""))</f>
        <v/>
      </c>
      <c r="N96" s="597"/>
      <c r="O96" s="597"/>
      <c r="P96" s="597"/>
      <c r="Q96" s="597"/>
      <c r="R96" s="597"/>
      <c r="S96" s="597"/>
      <c r="T96" s="597"/>
      <c r="U96" s="597"/>
      <c r="V96" s="597"/>
      <c r="W96" s="597"/>
      <c r="X96" s="597"/>
    </row>
    <row r="97" spans="2:24" s="6" customFormat="1" ht="12.75" x14ac:dyDescent="0.2">
      <c r="B97" s="675" t="str">
        <f>IF('3 - Land Summary'!B100=0,"",'3 - Land Summary'!B100)</f>
        <v/>
      </c>
      <c r="C97" s="594" t="str">
        <f>IF('3 - Land Summary'!C100=0," ",'3 - Land Summary'!C100)</f>
        <v xml:space="preserve"> </v>
      </c>
      <c r="D97" s="595" t="str">
        <f>IF('3 - Land Summary'!D100=0,"",'3 - Land Summary'!D100)</f>
        <v/>
      </c>
      <c r="E97" s="595" t="str">
        <f>IF('3 - Land Summary'!F100=0,"",'3 - Land Summary'!F100)</f>
        <v/>
      </c>
      <c r="F97" s="595" t="str">
        <f>IF('3 - Land Summary'!G100=0,"",'3 - Land Summary'!G100)</f>
        <v/>
      </c>
      <c r="G97" s="595" t="str">
        <f>IF('3 - Land Summary'!I100=0,"",'3 - Land Summary'!I100)</f>
        <v/>
      </c>
      <c r="H97" s="596" t="str">
        <f>IF((SUMIF('4 - Species Breakdown'!$C$31:$C$1028,'3 - Land Summary'!C100,'4 - Species Breakdown'!$K$31:$K$1028))=0,"",SUMIF('4 - Species Breakdown'!$C$31:$C$1028,'3 - Land Summary'!C100,'4 - Species Breakdown'!$K$31:$K$1028))</f>
        <v/>
      </c>
      <c r="I97" s="595" t="str" cm="1">
        <f t="array" ref="I97">_xlfn.TEXTJOIN("|",TRUE,IF('4 - Species Breakdown'!$C$31:$C$1028=C97,'4 - Species Breakdown'!$D$31:$D$1028,""))</f>
        <v/>
      </c>
      <c r="J97" s="595" t="str" cm="1">
        <f t="array" ref="J97">_xlfn.TEXTJOIN("|",TRUE,IF('4 - Species Breakdown'!$C$31:$C$1028=C97,'4 - Species Breakdown'!$F$31:$F$1028,""))</f>
        <v/>
      </c>
      <c r="K97" s="596" t="str" cm="1">
        <f t="array" ref="K97">_xlfn.TEXTJOIN("|",TRUE,IF('4 - Species Breakdown'!$C$31:$C$1028=C97,'4 - Species Breakdown'!$G$31:$G$1028,""))</f>
        <v/>
      </c>
      <c r="L97" s="596" t="str">
        <f>IF((SUMIF('4 - Species Breakdown'!$AD$31:$AD$1028,'5 - Composition &amp; ACs'!C97,'4 - Species Breakdown'!$AF$31:$AF$1028))=0,"",SUMIF('4 - Species Breakdown'!$AD$31:$AD$1028,'5 - Composition &amp; ACs'!C97,'4 - Species Breakdown'!$AF$31:$AF$1028))</f>
        <v/>
      </c>
      <c r="M97" s="595" t="str" cm="1">
        <f t="array" ref="M97">_xlfn.TEXTJOIN("|",TRUE,IF('4 - Species Breakdown'!$AD$31:$AD$1028=C97,'4 - Species Breakdown'!$AE$31:$AE$1028,""))</f>
        <v/>
      </c>
      <c r="N97" s="597"/>
      <c r="O97" s="597"/>
      <c r="P97" s="597"/>
      <c r="Q97" s="597"/>
      <c r="R97" s="597"/>
      <c r="S97" s="597"/>
      <c r="T97" s="597"/>
      <c r="U97" s="597"/>
      <c r="V97" s="597"/>
      <c r="W97" s="597"/>
      <c r="X97" s="597"/>
    </row>
    <row r="98" spans="2:24" s="6" customFormat="1" ht="12.75" x14ac:dyDescent="0.2">
      <c r="B98" s="675" t="str">
        <f>IF('3 - Land Summary'!B101=0,"",'3 - Land Summary'!B101)</f>
        <v/>
      </c>
      <c r="C98" s="594" t="str">
        <f>IF('3 - Land Summary'!C101=0," ",'3 - Land Summary'!C101)</f>
        <v xml:space="preserve"> </v>
      </c>
      <c r="D98" s="595" t="str">
        <f>IF('3 - Land Summary'!D101=0,"",'3 - Land Summary'!D101)</f>
        <v/>
      </c>
      <c r="E98" s="595" t="str">
        <f>IF('3 - Land Summary'!F101=0,"",'3 - Land Summary'!F101)</f>
        <v/>
      </c>
      <c r="F98" s="595" t="str">
        <f>IF('3 - Land Summary'!G101=0,"",'3 - Land Summary'!G101)</f>
        <v/>
      </c>
      <c r="G98" s="595" t="str">
        <f>IF('3 - Land Summary'!I101=0,"",'3 - Land Summary'!I101)</f>
        <v/>
      </c>
      <c r="H98" s="596" t="str">
        <f>IF((SUMIF('4 - Species Breakdown'!$C$31:$C$1028,'3 - Land Summary'!C101,'4 - Species Breakdown'!$K$31:$K$1028))=0,"",SUMIF('4 - Species Breakdown'!$C$31:$C$1028,'3 - Land Summary'!C101,'4 - Species Breakdown'!$K$31:$K$1028))</f>
        <v/>
      </c>
      <c r="I98" s="595" t="str" cm="1">
        <f t="array" ref="I98">_xlfn.TEXTJOIN("|",TRUE,IF('4 - Species Breakdown'!$C$31:$C$1028=C98,'4 - Species Breakdown'!$D$31:$D$1028,""))</f>
        <v/>
      </c>
      <c r="J98" s="595" t="str" cm="1">
        <f t="array" ref="J98">_xlfn.TEXTJOIN("|",TRUE,IF('4 - Species Breakdown'!$C$31:$C$1028=C98,'4 - Species Breakdown'!$F$31:$F$1028,""))</f>
        <v/>
      </c>
      <c r="K98" s="596" t="str" cm="1">
        <f t="array" ref="K98">_xlfn.TEXTJOIN("|",TRUE,IF('4 - Species Breakdown'!$C$31:$C$1028=C98,'4 - Species Breakdown'!$G$31:$G$1028,""))</f>
        <v/>
      </c>
      <c r="L98" s="596" t="str">
        <f>IF((SUMIF('4 - Species Breakdown'!$AD$31:$AD$1028,'5 - Composition &amp; ACs'!C98,'4 - Species Breakdown'!$AF$31:$AF$1028))=0,"",SUMIF('4 - Species Breakdown'!$AD$31:$AD$1028,'5 - Composition &amp; ACs'!C98,'4 - Species Breakdown'!$AF$31:$AF$1028))</f>
        <v/>
      </c>
      <c r="M98" s="595" t="str" cm="1">
        <f t="array" ref="M98">_xlfn.TEXTJOIN("|",TRUE,IF('4 - Species Breakdown'!$AD$31:$AD$1028=C98,'4 - Species Breakdown'!$AE$31:$AE$1028,""))</f>
        <v/>
      </c>
      <c r="N98" s="597"/>
      <c r="O98" s="597"/>
      <c r="P98" s="597"/>
      <c r="Q98" s="597"/>
      <c r="R98" s="597"/>
      <c r="S98" s="597"/>
      <c r="T98" s="597"/>
      <c r="U98" s="597"/>
      <c r="V98" s="597"/>
      <c r="W98" s="597"/>
      <c r="X98" s="597"/>
    </row>
    <row r="99" spans="2:24" s="6" customFormat="1" ht="12.75" x14ac:dyDescent="0.2">
      <c r="B99" s="675" t="str">
        <f>IF('3 - Land Summary'!B102=0,"",'3 - Land Summary'!B102)</f>
        <v/>
      </c>
      <c r="C99" s="594" t="str">
        <f>IF('3 - Land Summary'!C102=0," ",'3 - Land Summary'!C102)</f>
        <v xml:space="preserve"> </v>
      </c>
      <c r="D99" s="595" t="str">
        <f>IF('3 - Land Summary'!D102=0,"",'3 - Land Summary'!D102)</f>
        <v/>
      </c>
      <c r="E99" s="595" t="str">
        <f>IF('3 - Land Summary'!F102=0,"",'3 - Land Summary'!F102)</f>
        <v/>
      </c>
      <c r="F99" s="595" t="str">
        <f>IF('3 - Land Summary'!G102=0,"",'3 - Land Summary'!G102)</f>
        <v/>
      </c>
      <c r="G99" s="595" t="str">
        <f>IF('3 - Land Summary'!I102=0,"",'3 - Land Summary'!I102)</f>
        <v/>
      </c>
      <c r="H99" s="596" t="str">
        <f>IF((SUMIF('4 - Species Breakdown'!$C$31:$C$1028,'3 - Land Summary'!C102,'4 - Species Breakdown'!$K$31:$K$1028))=0,"",SUMIF('4 - Species Breakdown'!$C$31:$C$1028,'3 - Land Summary'!C102,'4 - Species Breakdown'!$K$31:$K$1028))</f>
        <v/>
      </c>
      <c r="I99" s="595" t="str" cm="1">
        <f t="array" ref="I99">_xlfn.TEXTJOIN("|",TRUE,IF('4 - Species Breakdown'!$C$31:$C$1028=C99,'4 - Species Breakdown'!$D$31:$D$1028,""))</f>
        <v/>
      </c>
      <c r="J99" s="595" t="str" cm="1">
        <f t="array" ref="J99">_xlfn.TEXTJOIN("|",TRUE,IF('4 - Species Breakdown'!$C$31:$C$1028=C99,'4 - Species Breakdown'!$F$31:$F$1028,""))</f>
        <v/>
      </c>
      <c r="K99" s="596" t="str" cm="1">
        <f t="array" ref="K99">_xlfn.TEXTJOIN("|",TRUE,IF('4 - Species Breakdown'!$C$31:$C$1028=C99,'4 - Species Breakdown'!$G$31:$G$1028,""))</f>
        <v/>
      </c>
      <c r="L99" s="596" t="str">
        <f>IF((SUMIF('4 - Species Breakdown'!$AD$31:$AD$1028,'5 - Composition &amp; ACs'!C99,'4 - Species Breakdown'!$AF$31:$AF$1028))=0,"",SUMIF('4 - Species Breakdown'!$AD$31:$AD$1028,'5 - Composition &amp; ACs'!C99,'4 - Species Breakdown'!$AF$31:$AF$1028))</f>
        <v/>
      </c>
      <c r="M99" s="595" t="str" cm="1">
        <f t="array" ref="M99">_xlfn.TEXTJOIN("|",TRUE,IF('4 - Species Breakdown'!$AD$31:$AD$1028=C99,'4 - Species Breakdown'!$AE$31:$AE$1028,""))</f>
        <v/>
      </c>
      <c r="N99" s="597"/>
      <c r="O99" s="597"/>
      <c r="P99" s="597"/>
      <c r="Q99" s="597"/>
      <c r="R99" s="597"/>
      <c r="S99" s="597"/>
      <c r="T99" s="597"/>
      <c r="U99" s="597"/>
      <c r="V99" s="597"/>
      <c r="W99" s="597"/>
      <c r="X99" s="597"/>
    </row>
    <row r="100" spans="2:24" s="6" customFormat="1" ht="12.75" x14ac:dyDescent="0.2">
      <c r="B100" s="675" t="str">
        <f>IF('3 - Land Summary'!B103=0,"",'3 - Land Summary'!B103)</f>
        <v/>
      </c>
      <c r="C100" s="594" t="str">
        <f>IF('3 - Land Summary'!C103=0," ",'3 - Land Summary'!C103)</f>
        <v xml:space="preserve"> </v>
      </c>
      <c r="D100" s="595" t="str">
        <f>IF('3 - Land Summary'!D103=0,"",'3 - Land Summary'!D103)</f>
        <v/>
      </c>
      <c r="E100" s="595" t="str">
        <f>IF('3 - Land Summary'!F103=0,"",'3 - Land Summary'!F103)</f>
        <v/>
      </c>
      <c r="F100" s="595" t="str">
        <f>IF('3 - Land Summary'!G103=0,"",'3 - Land Summary'!G103)</f>
        <v/>
      </c>
      <c r="G100" s="595" t="str">
        <f>IF('3 - Land Summary'!I103=0,"",'3 - Land Summary'!I103)</f>
        <v/>
      </c>
      <c r="H100" s="596" t="str">
        <f>IF((SUMIF('4 - Species Breakdown'!$C$31:$C$1028,'3 - Land Summary'!C103,'4 - Species Breakdown'!$K$31:$K$1028))=0,"",SUMIF('4 - Species Breakdown'!$C$31:$C$1028,'3 - Land Summary'!C103,'4 - Species Breakdown'!$K$31:$K$1028))</f>
        <v/>
      </c>
      <c r="I100" s="595" t="str" cm="1">
        <f t="array" ref="I100">_xlfn.TEXTJOIN("|",TRUE,IF('4 - Species Breakdown'!$C$31:$C$1028=C100,'4 - Species Breakdown'!$D$31:$D$1028,""))</f>
        <v/>
      </c>
      <c r="J100" s="595" t="str" cm="1">
        <f t="array" ref="J100">_xlfn.TEXTJOIN("|",TRUE,IF('4 - Species Breakdown'!$C$31:$C$1028=C100,'4 - Species Breakdown'!$F$31:$F$1028,""))</f>
        <v/>
      </c>
      <c r="K100" s="596" t="str" cm="1">
        <f t="array" ref="K100">_xlfn.TEXTJOIN("|",TRUE,IF('4 - Species Breakdown'!$C$31:$C$1028=C100,'4 - Species Breakdown'!$G$31:$G$1028,""))</f>
        <v/>
      </c>
      <c r="L100" s="596" t="str">
        <f>IF((SUMIF('4 - Species Breakdown'!$AD$31:$AD$1028,'5 - Composition &amp; ACs'!C100,'4 - Species Breakdown'!$AF$31:$AF$1028))=0,"",SUMIF('4 - Species Breakdown'!$AD$31:$AD$1028,'5 - Composition &amp; ACs'!C100,'4 - Species Breakdown'!$AF$31:$AF$1028))</f>
        <v/>
      </c>
      <c r="M100" s="595" t="str" cm="1">
        <f t="array" ref="M100">_xlfn.TEXTJOIN("|",TRUE,IF('4 - Species Breakdown'!$AD$31:$AD$1028=C100,'4 - Species Breakdown'!$AE$31:$AE$1028,""))</f>
        <v/>
      </c>
      <c r="N100" s="597"/>
      <c r="O100" s="597"/>
      <c r="P100" s="597"/>
      <c r="Q100" s="597"/>
      <c r="R100" s="597"/>
      <c r="S100" s="597"/>
      <c r="T100" s="597"/>
      <c r="U100" s="597"/>
      <c r="V100" s="597"/>
      <c r="W100" s="597"/>
      <c r="X100" s="597"/>
    </row>
    <row r="101" spans="2:24" s="6" customFormat="1" ht="12.75" x14ac:dyDescent="0.2">
      <c r="B101" s="675" t="str">
        <f>IF('3 - Land Summary'!B104=0,"",'3 - Land Summary'!B104)</f>
        <v/>
      </c>
      <c r="C101" s="594" t="str">
        <f>IF('3 - Land Summary'!C104=0," ",'3 - Land Summary'!C104)</f>
        <v xml:space="preserve"> </v>
      </c>
      <c r="D101" s="595" t="str">
        <f>IF('3 - Land Summary'!D104=0,"",'3 - Land Summary'!D104)</f>
        <v/>
      </c>
      <c r="E101" s="595" t="str">
        <f>IF('3 - Land Summary'!F104=0,"",'3 - Land Summary'!F104)</f>
        <v/>
      </c>
      <c r="F101" s="595" t="str">
        <f>IF('3 - Land Summary'!G104=0,"",'3 - Land Summary'!G104)</f>
        <v/>
      </c>
      <c r="G101" s="595" t="str">
        <f>IF('3 - Land Summary'!I104=0,"",'3 - Land Summary'!I104)</f>
        <v/>
      </c>
      <c r="H101" s="596" t="str">
        <f>IF((SUMIF('4 - Species Breakdown'!$C$31:$C$1028,'3 - Land Summary'!C104,'4 - Species Breakdown'!$K$31:$K$1028))=0,"",SUMIF('4 - Species Breakdown'!$C$31:$C$1028,'3 - Land Summary'!C104,'4 - Species Breakdown'!$K$31:$K$1028))</f>
        <v/>
      </c>
      <c r="I101" s="595" t="str" cm="1">
        <f t="array" ref="I101">_xlfn.TEXTJOIN("|",TRUE,IF('4 - Species Breakdown'!$C$31:$C$1028=C101,'4 - Species Breakdown'!$D$31:$D$1028,""))</f>
        <v/>
      </c>
      <c r="J101" s="595" t="str" cm="1">
        <f t="array" ref="J101">_xlfn.TEXTJOIN("|",TRUE,IF('4 - Species Breakdown'!$C$31:$C$1028=C101,'4 - Species Breakdown'!$F$31:$F$1028,""))</f>
        <v/>
      </c>
      <c r="K101" s="596" t="str" cm="1">
        <f t="array" ref="K101">_xlfn.TEXTJOIN("|",TRUE,IF('4 - Species Breakdown'!$C$31:$C$1028=C101,'4 - Species Breakdown'!$G$31:$G$1028,""))</f>
        <v/>
      </c>
      <c r="L101" s="596" t="str">
        <f>IF((SUMIF('4 - Species Breakdown'!$AD$31:$AD$1028,'5 - Composition &amp; ACs'!C101,'4 - Species Breakdown'!$AF$31:$AF$1028))=0,"",SUMIF('4 - Species Breakdown'!$AD$31:$AD$1028,'5 - Composition &amp; ACs'!C101,'4 - Species Breakdown'!$AF$31:$AF$1028))</f>
        <v/>
      </c>
      <c r="M101" s="595" t="str" cm="1">
        <f t="array" ref="M101">_xlfn.TEXTJOIN("|",TRUE,IF('4 - Species Breakdown'!$AD$31:$AD$1028=C101,'4 - Species Breakdown'!$AE$31:$AE$1028,""))</f>
        <v/>
      </c>
      <c r="N101" s="597"/>
      <c r="O101" s="597"/>
      <c r="P101" s="597"/>
      <c r="Q101" s="597"/>
      <c r="R101" s="597"/>
      <c r="S101" s="597"/>
      <c r="T101" s="597"/>
      <c r="U101" s="597"/>
      <c r="V101" s="597"/>
      <c r="W101" s="597"/>
      <c r="X101" s="597"/>
    </row>
    <row r="102" spans="2:24" s="6" customFormat="1" ht="12.75" x14ac:dyDescent="0.2">
      <c r="B102" s="675" t="str">
        <f>IF('3 - Land Summary'!B105=0,"",'3 - Land Summary'!B105)</f>
        <v/>
      </c>
      <c r="C102" s="594" t="str">
        <f>IF('3 - Land Summary'!C105=0," ",'3 - Land Summary'!C105)</f>
        <v xml:space="preserve"> </v>
      </c>
      <c r="D102" s="595" t="str">
        <f>IF('3 - Land Summary'!D105=0,"",'3 - Land Summary'!D105)</f>
        <v/>
      </c>
      <c r="E102" s="595" t="str">
        <f>IF('3 - Land Summary'!F105=0,"",'3 - Land Summary'!F105)</f>
        <v/>
      </c>
      <c r="F102" s="595" t="str">
        <f>IF('3 - Land Summary'!G105=0,"",'3 - Land Summary'!G105)</f>
        <v/>
      </c>
      <c r="G102" s="595" t="str">
        <f>IF('3 - Land Summary'!I105=0,"",'3 - Land Summary'!I105)</f>
        <v/>
      </c>
      <c r="H102" s="596" t="str">
        <f>IF((SUMIF('4 - Species Breakdown'!$C$31:$C$1028,'3 - Land Summary'!C105,'4 - Species Breakdown'!$K$31:$K$1028))=0,"",SUMIF('4 - Species Breakdown'!$C$31:$C$1028,'3 - Land Summary'!C105,'4 - Species Breakdown'!$K$31:$K$1028))</f>
        <v/>
      </c>
      <c r="I102" s="595" t="str" cm="1">
        <f t="array" ref="I102">_xlfn.TEXTJOIN("|",TRUE,IF('4 - Species Breakdown'!$C$31:$C$1028=C102,'4 - Species Breakdown'!$D$31:$D$1028,""))</f>
        <v/>
      </c>
      <c r="J102" s="595" t="str" cm="1">
        <f t="array" ref="J102">_xlfn.TEXTJOIN("|",TRUE,IF('4 - Species Breakdown'!$C$31:$C$1028=C102,'4 - Species Breakdown'!$F$31:$F$1028,""))</f>
        <v/>
      </c>
      <c r="K102" s="596" t="str" cm="1">
        <f t="array" ref="K102">_xlfn.TEXTJOIN("|",TRUE,IF('4 - Species Breakdown'!$C$31:$C$1028=C102,'4 - Species Breakdown'!$G$31:$G$1028,""))</f>
        <v/>
      </c>
      <c r="L102" s="596" t="str">
        <f>IF((SUMIF('4 - Species Breakdown'!$AD$31:$AD$1028,'5 - Composition &amp; ACs'!C102,'4 - Species Breakdown'!$AF$31:$AF$1028))=0,"",SUMIF('4 - Species Breakdown'!$AD$31:$AD$1028,'5 - Composition &amp; ACs'!C102,'4 - Species Breakdown'!$AF$31:$AF$1028))</f>
        <v/>
      </c>
      <c r="M102" s="595" t="str" cm="1">
        <f t="array" ref="M102">_xlfn.TEXTJOIN("|",TRUE,IF('4 - Species Breakdown'!$AD$31:$AD$1028=C102,'4 - Species Breakdown'!$AE$31:$AE$1028,""))</f>
        <v/>
      </c>
      <c r="N102" s="597"/>
      <c r="O102" s="597"/>
      <c r="P102" s="597"/>
      <c r="Q102" s="597"/>
      <c r="R102" s="597"/>
      <c r="S102" s="597"/>
      <c r="T102" s="597"/>
      <c r="U102" s="597"/>
      <c r="V102" s="597"/>
      <c r="W102" s="597"/>
      <c r="X102" s="597"/>
    </row>
    <row r="103" spans="2:24" s="6" customFormat="1" ht="12.75" x14ac:dyDescent="0.2">
      <c r="B103" s="675" t="str">
        <f>IF('3 - Land Summary'!B106=0,"",'3 - Land Summary'!B106)</f>
        <v/>
      </c>
      <c r="C103" s="594" t="str">
        <f>IF('3 - Land Summary'!C106=0," ",'3 - Land Summary'!C106)</f>
        <v xml:space="preserve"> </v>
      </c>
      <c r="D103" s="595" t="str">
        <f>IF('3 - Land Summary'!D106=0,"",'3 - Land Summary'!D106)</f>
        <v/>
      </c>
      <c r="E103" s="595" t="str">
        <f>IF('3 - Land Summary'!F106=0,"",'3 - Land Summary'!F106)</f>
        <v/>
      </c>
      <c r="F103" s="595" t="str">
        <f>IF('3 - Land Summary'!G106=0,"",'3 - Land Summary'!G106)</f>
        <v/>
      </c>
      <c r="G103" s="595" t="str">
        <f>IF('3 - Land Summary'!I106=0,"",'3 - Land Summary'!I106)</f>
        <v/>
      </c>
      <c r="H103" s="596" t="str">
        <f>IF((SUMIF('4 - Species Breakdown'!$C$31:$C$1028,'3 - Land Summary'!C106,'4 - Species Breakdown'!$K$31:$K$1028))=0,"",SUMIF('4 - Species Breakdown'!$C$31:$C$1028,'3 - Land Summary'!C106,'4 - Species Breakdown'!$K$31:$K$1028))</f>
        <v/>
      </c>
      <c r="I103" s="595" t="str" cm="1">
        <f t="array" ref="I103">_xlfn.TEXTJOIN("|",TRUE,IF('4 - Species Breakdown'!$C$31:$C$1028=C103,'4 - Species Breakdown'!$D$31:$D$1028,""))</f>
        <v/>
      </c>
      <c r="J103" s="595" t="str" cm="1">
        <f t="array" ref="J103">_xlfn.TEXTJOIN("|",TRUE,IF('4 - Species Breakdown'!$C$31:$C$1028=C103,'4 - Species Breakdown'!$F$31:$F$1028,""))</f>
        <v/>
      </c>
      <c r="K103" s="596" t="str" cm="1">
        <f t="array" ref="K103">_xlfn.TEXTJOIN("|",TRUE,IF('4 - Species Breakdown'!$C$31:$C$1028=C103,'4 - Species Breakdown'!$G$31:$G$1028,""))</f>
        <v/>
      </c>
      <c r="L103" s="596" t="str">
        <f>IF((SUMIF('4 - Species Breakdown'!$AD$31:$AD$1028,'5 - Composition &amp; ACs'!C103,'4 - Species Breakdown'!$AF$31:$AF$1028))=0,"",SUMIF('4 - Species Breakdown'!$AD$31:$AD$1028,'5 - Composition &amp; ACs'!C103,'4 - Species Breakdown'!$AF$31:$AF$1028))</f>
        <v/>
      </c>
      <c r="M103" s="595" t="str" cm="1">
        <f t="array" ref="M103">_xlfn.TEXTJOIN("|",TRUE,IF('4 - Species Breakdown'!$AD$31:$AD$1028=C103,'4 - Species Breakdown'!$AE$31:$AE$1028,""))</f>
        <v/>
      </c>
      <c r="N103" s="597"/>
      <c r="O103" s="597"/>
      <c r="P103" s="597"/>
      <c r="Q103" s="597"/>
      <c r="R103" s="597"/>
      <c r="S103" s="597"/>
      <c r="T103" s="597"/>
      <c r="U103" s="597"/>
      <c r="V103" s="597"/>
      <c r="W103" s="597"/>
      <c r="X103" s="597"/>
    </row>
    <row r="104" spans="2:24" s="6" customFormat="1" ht="12.75" x14ac:dyDescent="0.2">
      <c r="B104" s="675" t="str">
        <f>IF('3 - Land Summary'!B107=0,"",'3 - Land Summary'!B107)</f>
        <v/>
      </c>
      <c r="C104" s="594" t="str">
        <f>IF('3 - Land Summary'!C107=0," ",'3 - Land Summary'!C107)</f>
        <v xml:space="preserve"> </v>
      </c>
      <c r="D104" s="595" t="str">
        <f>IF('3 - Land Summary'!D107=0,"",'3 - Land Summary'!D107)</f>
        <v/>
      </c>
      <c r="E104" s="595" t="str">
        <f>IF('3 - Land Summary'!F107=0,"",'3 - Land Summary'!F107)</f>
        <v/>
      </c>
      <c r="F104" s="595" t="str">
        <f>IF('3 - Land Summary'!G107=0,"",'3 - Land Summary'!G107)</f>
        <v/>
      </c>
      <c r="G104" s="595" t="str">
        <f>IF('3 - Land Summary'!I107=0,"",'3 - Land Summary'!I107)</f>
        <v/>
      </c>
      <c r="H104" s="596" t="str">
        <f>IF((SUMIF('4 - Species Breakdown'!$C$31:$C$1028,'3 - Land Summary'!C107,'4 - Species Breakdown'!$K$31:$K$1028))=0,"",SUMIF('4 - Species Breakdown'!$C$31:$C$1028,'3 - Land Summary'!C107,'4 - Species Breakdown'!$K$31:$K$1028))</f>
        <v/>
      </c>
      <c r="I104" s="595" t="str" cm="1">
        <f t="array" ref="I104">_xlfn.TEXTJOIN("|",TRUE,IF('4 - Species Breakdown'!$C$31:$C$1028=C104,'4 - Species Breakdown'!$D$31:$D$1028,""))</f>
        <v/>
      </c>
      <c r="J104" s="595" t="str" cm="1">
        <f t="array" ref="J104">_xlfn.TEXTJOIN("|",TRUE,IF('4 - Species Breakdown'!$C$31:$C$1028=C104,'4 - Species Breakdown'!$F$31:$F$1028,""))</f>
        <v/>
      </c>
      <c r="K104" s="596" t="str" cm="1">
        <f t="array" ref="K104">_xlfn.TEXTJOIN("|",TRUE,IF('4 - Species Breakdown'!$C$31:$C$1028=C104,'4 - Species Breakdown'!$G$31:$G$1028,""))</f>
        <v/>
      </c>
      <c r="L104" s="596" t="str">
        <f>IF((SUMIF('4 - Species Breakdown'!$AD$31:$AD$1028,'5 - Composition &amp; ACs'!C104,'4 - Species Breakdown'!$AF$31:$AF$1028))=0,"",SUMIF('4 - Species Breakdown'!$AD$31:$AD$1028,'5 - Composition &amp; ACs'!C104,'4 - Species Breakdown'!$AF$31:$AF$1028))</f>
        <v/>
      </c>
      <c r="M104" s="595" t="str" cm="1">
        <f t="array" ref="M104">_xlfn.TEXTJOIN("|",TRUE,IF('4 - Species Breakdown'!$AD$31:$AD$1028=C104,'4 - Species Breakdown'!$AE$31:$AE$1028,""))</f>
        <v/>
      </c>
      <c r="N104" s="597"/>
      <c r="O104" s="597"/>
      <c r="P104" s="597"/>
      <c r="Q104" s="597"/>
      <c r="R104" s="597"/>
      <c r="S104" s="597"/>
      <c r="T104" s="597"/>
      <c r="U104" s="597"/>
      <c r="V104" s="597"/>
      <c r="W104" s="597"/>
      <c r="X104" s="597"/>
    </row>
    <row r="105" spans="2:24" s="6" customFormat="1" ht="12.75" x14ac:dyDescent="0.2">
      <c r="B105" s="675" t="str">
        <f>IF('3 - Land Summary'!B108=0,"",'3 - Land Summary'!B108)</f>
        <v/>
      </c>
      <c r="C105" s="594" t="str">
        <f>IF('3 - Land Summary'!C108=0," ",'3 - Land Summary'!C108)</f>
        <v xml:space="preserve"> </v>
      </c>
      <c r="D105" s="595" t="str">
        <f>IF('3 - Land Summary'!D108=0,"",'3 - Land Summary'!D108)</f>
        <v/>
      </c>
      <c r="E105" s="595" t="str">
        <f>IF('3 - Land Summary'!F108=0,"",'3 - Land Summary'!F108)</f>
        <v/>
      </c>
      <c r="F105" s="595" t="str">
        <f>IF('3 - Land Summary'!G108=0,"",'3 - Land Summary'!G108)</f>
        <v/>
      </c>
      <c r="G105" s="595" t="str">
        <f>IF('3 - Land Summary'!I108=0,"",'3 - Land Summary'!I108)</f>
        <v/>
      </c>
      <c r="H105" s="596" t="str">
        <f>IF((SUMIF('4 - Species Breakdown'!$C$31:$C$1028,'3 - Land Summary'!C108,'4 - Species Breakdown'!$K$31:$K$1028))=0,"",SUMIF('4 - Species Breakdown'!$C$31:$C$1028,'3 - Land Summary'!C108,'4 - Species Breakdown'!$K$31:$K$1028))</f>
        <v/>
      </c>
      <c r="I105" s="595" t="str" cm="1">
        <f t="array" ref="I105">_xlfn.TEXTJOIN("|",TRUE,IF('4 - Species Breakdown'!$C$31:$C$1028=C105,'4 - Species Breakdown'!$D$31:$D$1028,""))</f>
        <v/>
      </c>
      <c r="J105" s="595" t="str" cm="1">
        <f t="array" ref="J105">_xlfn.TEXTJOIN("|",TRUE,IF('4 - Species Breakdown'!$C$31:$C$1028=C105,'4 - Species Breakdown'!$F$31:$F$1028,""))</f>
        <v/>
      </c>
      <c r="K105" s="596" t="str" cm="1">
        <f t="array" ref="K105">_xlfn.TEXTJOIN("|",TRUE,IF('4 - Species Breakdown'!$C$31:$C$1028=C105,'4 - Species Breakdown'!$G$31:$G$1028,""))</f>
        <v/>
      </c>
      <c r="L105" s="596" t="str">
        <f>IF((SUMIF('4 - Species Breakdown'!$AD$31:$AD$1028,'5 - Composition &amp; ACs'!C105,'4 - Species Breakdown'!$AF$31:$AF$1028))=0,"",SUMIF('4 - Species Breakdown'!$AD$31:$AD$1028,'5 - Composition &amp; ACs'!C105,'4 - Species Breakdown'!$AF$31:$AF$1028))</f>
        <v/>
      </c>
      <c r="M105" s="595" t="str" cm="1">
        <f t="array" ref="M105">_xlfn.TEXTJOIN("|",TRUE,IF('4 - Species Breakdown'!$AD$31:$AD$1028=C105,'4 - Species Breakdown'!$AE$31:$AE$1028,""))</f>
        <v/>
      </c>
      <c r="N105" s="597"/>
      <c r="O105" s="597"/>
      <c r="P105" s="597"/>
      <c r="Q105" s="597"/>
      <c r="R105" s="597"/>
      <c r="S105" s="597"/>
      <c r="T105" s="597"/>
      <c r="U105" s="597"/>
      <c r="V105" s="597"/>
      <c r="W105" s="597"/>
      <c r="X105" s="597"/>
    </row>
    <row r="106" spans="2:24" s="6" customFormat="1" ht="12.75" x14ac:dyDescent="0.2">
      <c r="B106" s="675" t="str">
        <f>IF('3 - Land Summary'!B109=0,"",'3 - Land Summary'!B109)</f>
        <v/>
      </c>
      <c r="C106" s="594" t="str">
        <f>IF('3 - Land Summary'!C109=0," ",'3 - Land Summary'!C109)</f>
        <v xml:space="preserve"> </v>
      </c>
      <c r="D106" s="595" t="str">
        <f>IF('3 - Land Summary'!D109=0,"",'3 - Land Summary'!D109)</f>
        <v/>
      </c>
      <c r="E106" s="595" t="str">
        <f>IF('3 - Land Summary'!F109=0,"",'3 - Land Summary'!F109)</f>
        <v/>
      </c>
      <c r="F106" s="595" t="str">
        <f>IF('3 - Land Summary'!G109=0,"",'3 - Land Summary'!G109)</f>
        <v/>
      </c>
      <c r="G106" s="595" t="str">
        <f>IF('3 - Land Summary'!I109=0,"",'3 - Land Summary'!I109)</f>
        <v/>
      </c>
      <c r="H106" s="596" t="str">
        <f>IF((SUMIF('4 - Species Breakdown'!$C$31:$C$1028,'3 - Land Summary'!C109,'4 - Species Breakdown'!$K$31:$K$1028))=0,"",SUMIF('4 - Species Breakdown'!$C$31:$C$1028,'3 - Land Summary'!C109,'4 - Species Breakdown'!$K$31:$K$1028))</f>
        <v/>
      </c>
      <c r="I106" s="595" t="str" cm="1">
        <f t="array" ref="I106">_xlfn.TEXTJOIN("|",TRUE,IF('4 - Species Breakdown'!$C$31:$C$1028=C106,'4 - Species Breakdown'!$D$31:$D$1028,""))</f>
        <v/>
      </c>
      <c r="J106" s="595" t="str" cm="1">
        <f t="array" ref="J106">_xlfn.TEXTJOIN("|",TRUE,IF('4 - Species Breakdown'!$C$31:$C$1028=C106,'4 - Species Breakdown'!$F$31:$F$1028,""))</f>
        <v/>
      </c>
      <c r="K106" s="596" t="str" cm="1">
        <f t="array" ref="K106">_xlfn.TEXTJOIN("|",TRUE,IF('4 - Species Breakdown'!$C$31:$C$1028=C106,'4 - Species Breakdown'!$G$31:$G$1028,""))</f>
        <v/>
      </c>
      <c r="L106" s="596" t="str">
        <f>IF((SUMIF('4 - Species Breakdown'!$AD$31:$AD$1028,'5 - Composition &amp; ACs'!C106,'4 - Species Breakdown'!$AF$31:$AF$1028))=0,"",SUMIF('4 - Species Breakdown'!$AD$31:$AD$1028,'5 - Composition &amp; ACs'!C106,'4 - Species Breakdown'!$AF$31:$AF$1028))</f>
        <v/>
      </c>
      <c r="M106" s="595" t="str" cm="1">
        <f t="array" ref="M106">_xlfn.TEXTJOIN("|",TRUE,IF('4 - Species Breakdown'!$AD$31:$AD$1028=C106,'4 - Species Breakdown'!$AE$31:$AE$1028,""))</f>
        <v/>
      </c>
      <c r="N106" s="597"/>
      <c r="O106" s="597"/>
      <c r="P106" s="597"/>
      <c r="Q106" s="597"/>
      <c r="R106" s="597"/>
      <c r="S106" s="597"/>
      <c r="T106" s="597"/>
      <c r="U106" s="597"/>
      <c r="V106" s="597"/>
      <c r="W106" s="597"/>
      <c r="X106" s="597"/>
    </row>
    <row r="107" spans="2:24" s="6" customFormat="1" ht="12.75" x14ac:dyDescent="0.2">
      <c r="B107" s="675" t="str">
        <f>IF('3 - Land Summary'!B110=0,"",'3 - Land Summary'!B110)</f>
        <v/>
      </c>
      <c r="C107" s="594" t="str">
        <f>IF('3 - Land Summary'!C110=0," ",'3 - Land Summary'!C110)</f>
        <v xml:space="preserve"> </v>
      </c>
      <c r="D107" s="595" t="str">
        <f>IF('3 - Land Summary'!D110=0,"",'3 - Land Summary'!D110)</f>
        <v/>
      </c>
      <c r="E107" s="595" t="str">
        <f>IF('3 - Land Summary'!F110=0,"",'3 - Land Summary'!F110)</f>
        <v/>
      </c>
      <c r="F107" s="595" t="str">
        <f>IF('3 - Land Summary'!G110=0,"",'3 - Land Summary'!G110)</f>
        <v/>
      </c>
      <c r="G107" s="595" t="str">
        <f>IF('3 - Land Summary'!I110=0,"",'3 - Land Summary'!I110)</f>
        <v/>
      </c>
      <c r="H107" s="596" t="str">
        <f>IF((SUMIF('4 - Species Breakdown'!$C$31:$C$1028,'3 - Land Summary'!C110,'4 - Species Breakdown'!$K$31:$K$1028))=0,"",SUMIF('4 - Species Breakdown'!$C$31:$C$1028,'3 - Land Summary'!C110,'4 - Species Breakdown'!$K$31:$K$1028))</f>
        <v/>
      </c>
      <c r="I107" s="595" t="str" cm="1">
        <f t="array" ref="I107">_xlfn.TEXTJOIN("|",TRUE,IF('4 - Species Breakdown'!$C$31:$C$1028=C107,'4 - Species Breakdown'!$D$31:$D$1028,""))</f>
        <v/>
      </c>
      <c r="J107" s="595" t="str" cm="1">
        <f t="array" ref="J107">_xlfn.TEXTJOIN("|",TRUE,IF('4 - Species Breakdown'!$C$31:$C$1028=C107,'4 - Species Breakdown'!$F$31:$F$1028,""))</f>
        <v/>
      </c>
      <c r="K107" s="596" t="str" cm="1">
        <f t="array" ref="K107">_xlfn.TEXTJOIN("|",TRUE,IF('4 - Species Breakdown'!$C$31:$C$1028=C107,'4 - Species Breakdown'!$G$31:$G$1028,""))</f>
        <v/>
      </c>
      <c r="L107" s="596" t="str">
        <f>IF((SUMIF('4 - Species Breakdown'!$AD$31:$AD$1028,'5 - Composition &amp; ACs'!C107,'4 - Species Breakdown'!$AF$31:$AF$1028))=0,"",SUMIF('4 - Species Breakdown'!$AD$31:$AD$1028,'5 - Composition &amp; ACs'!C107,'4 - Species Breakdown'!$AF$31:$AF$1028))</f>
        <v/>
      </c>
      <c r="M107" s="595" t="str" cm="1">
        <f t="array" ref="M107">_xlfn.TEXTJOIN("|",TRUE,IF('4 - Species Breakdown'!$AD$31:$AD$1028=C107,'4 - Species Breakdown'!$AE$31:$AE$1028,""))</f>
        <v/>
      </c>
      <c r="N107" s="597"/>
      <c r="O107" s="597"/>
      <c r="P107" s="597"/>
      <c r="Q107" s="597"/>
      <c r="R107" s="597"/>
      <c r="S107" s="597"/>
      <c r="T107" s="597"/>
      <c r="U107" s="597"/>
      <c r="V107" s="597"/>
      <c r="W107" s="597"/>
      <c r="X107" s="597"/>
    </row>
    <row r="108" spans="2:24" s="6" customFormat="1" ht="12.75" x14ac:dyDescent="0.2">
      <c r="B108" s="675" t="str">
        <f>IF('3 - Land Summary'!B111=0,"",'3 - Land Summary'!B111)</f>
        <v/>
      </c>
      <c r="C108" s="594" t="str">
        <f>IF('3 - Land Summary'!C111=0," ",'3 - Land Summary'!C111)</f>
        <v xml:space="preserve"> </v>
      </c>
      <c r="D108" s="595" t="str">
        <f>IF('3 - Land Summary'!D111=0,"",'3 - Land Summary'!D111)</f>
        <v/>
      </c>
      <c r="E108" s="595" t="str">
        <f>IF('3 - Land Summary'!F111=0,"",'3 - Land Summary'!F111)</f>
        <v/>
      </c>
      <c r="F108" s="595" t="str">
        <f>IF('3 - Land Summary'!G111=0,"",'3 - Land Summary'!G111)</f>
        <v/>
      </c>
      <c r="G108" s="595" t="str">
        <f>IF('3 - Land Summary'!I111=0,"",'3 - Land Summary'!I111)</f>
        <v/>
      </c>
      <c r="H108" s="596" t="str">
        <f>IF((SUMIF('4 - Species Breakdown'!$C$31:$C$1028,'3 - Land Summary'!C111,'4 - Species Breakdown'!$K$31:$K$1028))=0,"",SUMIF('4 - Species Breakdown'!$C$31:$C$1028,'3 - Land Summary'!C111,'4 - Species Breakdown'!$K$31:$K$1028))</f>
        <v/>
      </c>
      <c r="I108" s="595" t="str" cm="1">
        <f t="array" ref="I108">_xlfn.TEXTJOIN("|",TRUE,IF('4 - Species Breakdown'!$C$31:$C$1028=C108,'4 - Species Breakdown'!$D$31:$D$1028,""))</f>
        <v/>
      </c>
      <c r="J108" s="595" t="str" cm="1">
        <f t="array" ref="J108">_xlfn.TEXTJOIN("|",TRUE,IF('4 - Species Breakdown'!$C$31:$C$1028=C108,'4 - Species Breakdown'!$F$31:$F$1028,""))</f>
        <v/>
      </c>
      <c r="K108" s="596" t="str" cm="1">
        <f t="array" ref="K108">_xlfn.TEXTJOIN("|",TRUE,IF('4 - Species Breakdown'!$C$31:$C$1028=C108,'4 - Species Breakdown'!$G$31:$G$1028,""))</f>
        <v/>
      </c>
      <c r="L108" s="596" t="str">
        <f>IF((SUMIF('4 - Species Breakdown'!$AD$31:$AD$1028,'5 - Composition &amp; ACs'!C108,'4 - Species Breakdown'!$AF$31:$AF$1028))=0,"",SUMIF('4 - Species Breakdown'!$AD$31:$AD$1028,'5 - Composition &amp; ACs'!C108,'4 - Species Breakdown'!$AF$31:$AF$1028))</f>
        <v/>
      </c>
      <c r="M108" s="595" t="str" cm="1">
        <f t="array" ref="M108">_xlfn.TEXTJOIN("|",TRUE,IF('4 - Species Breakdown'!$AD$31:$AD$1028=C108,'4 - Species Breakdown'!$AE$31:$AE$1028,""))</f>
        <v/>
      </c>
      <c r="N108" s="597"/>
      <c r="O108" s="597"/>
      <c r="P108" s="597"/>
      <c r="Q108" s="597"/>
      <c r="R108" s="597"/>
      <c r="S108" s="597"/>
      <c r="T108" s="597"/>
      <c r="U108" s="597"/>
      <c r="V108" s="597"/>
      <c r="W108" s="597"/>
      <c r="X108" s="597"/>
    </row>
    <row r="109" spans="2:24" s="6" customFormat="1" ht="12.75" x14ac:dyDescent="0.2">
      <c r="B109" s="675" t="str">
        <f>IF('3 - Land Summary'!B112=0,"",'3 - Land Summary'!B112)</f>
        <v/>
      </c>
      <c r="C109" s="594" t="str">
        <f>IF('3 - Land Summary'!C112=0," ",'3 - Land Summary'!C112)</f>
        <v xml:space="preserve"> </v>
      </c>
      <c r="D109" s="595" t="str">
        <f>IF('3 - Land Summary'!D112=0,"",'3 - Land Summary'!D112)</f>
        <v/>
      </c>
      <c r="E109" s="595" t="str">
        <f>IF('3 - Land Summary'!F112=0,"",'3 - Land Summary'!F112)</f>
        <v/>
      </c>
      <c r="F109" s="595" t="str">
        <f>IF('3 - Land Summary'!G112=0,"",'3 - Land Summary'!G112)</f>
        <v/>
      </c>
      <c r="G109" s="595" t="str">
        <f>IF('3 - Land Summary'!I112=0,"",'3 - Land Summary'!I112)</f>
        <v/>
      </c>
      <c r="H109" s="596" t="str">
        <f>IF((SUMIF('4 - Species Breakdown'!$C$31:$C$1028,'3 - Land Summary'!C112,'4 - Species Breakdown'!$K$31:$K$1028))=0,"",SUMIF('4 - Species Breakdown'!$C$31:$C$1028,'3 - Land Summary'!C112,'4 - Species Breakdown'!$K$31:$K$1028))</f>
        <v/>
      </c>
      <c r="I109" s="595" t="str" cm="1">
        <f t="array" ref="I109">_xlfn.TEXTJOIN("|",TRUE,IF('4 - Species Breakdown'!$C$31:$C$1028=C109,'4 - Species Breakdown'!$D$31:$D$1028,""))</f>
        <v/>
      </c>
      <c r="J109" s="595" t="str" cm="1">
        <f t="array" ref="J109">_xlfn.TEXTJOIN("|",TRUE,IF('4 - Species Breakdown'!$C$31:$C$1028=C109,'4 - Species Breakdown'!$F$31:$F$1028,""))</f>
        <v/>
      </c>
      <c r="K109" s="596" t="str" cm="1">
        <f t="array" ref="K109">_xlfn.TEXTJOIN("|",TRUE,IF('4 - Species Breakdown'!$C$31:$C$1028=C109,'4 - Species Breakdown'!$G$31:$G$1028,""))</f>
        <v/>
      </c>
      <c r="L109" s="596" t="str">
        <f>IF((SUMIF('4 - Species Breakdown'!$AD$31:$AD$1028,'5 - Composition &amp; ACs'!C109,'4 - Species Breakdown'!$AF$31:$AF$1028))=0,"",SUMIF('4 - Species Breakdown'!$AD$31:$AD$1028,'5 - Composition &amp; ACs'!C109,'4 - Species Breakdown'!$AF$31:$AF$1028))</f>
        <v/>
      </c>
      <c r="M109" s="595" t="str" cm="1">
        <f t="array" ref="M109">_xlfn.TEXTJOIN("|",TRUE,IF('4 - Species Breakdown'!$AD$31:$AD$1028=C109,'4 - Species Breakdown'!$AE$31:$AE$1028,""))</f>
        <v/>
      </c>
      <c r="N109" s="597"/>
      <c r="O109" s="597"/>
      <c r="P109" s="597"/>
      <c r="Q109" s="597"/>
      <c r="R109" s="597"/>
      <c r="S109" s="597"/>
      <c r="T109" s="597"/>
      <c r="U109" s="597"/>
      <c r="V109" s="597"/>
      <c r="W109" s="597"/>
      <c r="X109" s="597"/>
    </row>
    <row r="110" spans="2:24" s="6" customFormat="1" ht="12.75" x14ac:dyDescent="0.2">
      <c r="B110" s="675" t="str">
        <f>IF('3 - Land Summary'!B113=0,"",'3 - Land Summary'!B113)</f>
        <v/>
      </c>
      <c r="C110" s="594" t="str">
        <f>IF('3 - Land Summary'!C113=0," ",'3 - Land Summary'!C113)</f>
        <v xml:space="preserve"> </v>
      </c>
      <c r="D110" s="595" t="str">
        <f>IF('3 - Land Summary'!D113=0,"",'3 - Land Summary'!D113)</f>
        <v/>
      </c>
      <c r="E110" s="595" t="str">
        <f>IF('3 - Land Summary'!F113=0,"",'3 - Land Summary'!F113)</f>
        <v/>
      </c>
      <c r="F110" s="595" t="str">
        <f>IF('3 - Land Summary'!G113=0,"",'3 - Land Summary'!G113)</f>
        <v/>
      </c>
      <c r="G110" s="595" t="str">
        <f>IF('3 - Land Summary'!I113=0,"",'3 - Land Summary'!I113)</f>
        <v/>
      </c>
      <c r="H110" s="596" t="str">
        <f>IF((SUMIF('4 - Species Breakdown'!$C$31:$C$1028,'3 - Land Summary'!C113,'4 - Species Breakdown'!$K$31:$K$1028))=0,"",SUMIF('4 - Species Breakdown'!$C$31:$C$1028,'3 - Land Summary'!C113,'4 - Species Breakdown'!$K$31:$K$1028))</f>
        <v/>
      </c>
      <c r="I110" s="595" t="str" cm="1">
        <f t="array" ref="I110">_xlfn.TEXTJOIN("|",TRUE,IF('4 - Species Breakdown'!$C$31:$C$1028=C110,'4 - Species Breakdown'!$D$31:$D$1028,""))</f>
        <v/>
      </c>
      <c r="J110" s="595" t="str" cm="1">
        <f t="array" ref="J110">_xlfn.TEXTJOIN("|",TRUE,IF('4 - Species Breakdown'!$C$31:$C$1028=C110,'4 - Species Breakdown'!$F$31:$F$1028,""))</f>
        <v/>
      </c>
      <c r="K110" s="596" t="str" cm="1">
        <f t="array" ref="K110">_xlfn.TEXTJOIN("|",TRUE,IF('4 - Species Breakdown'!$C$31:$C$1028=C110,'4 - Species Breakdown'!$G$31:$G$1028,""))</f>
        <v/>
      </c>
      <c r="L110" s="596" t="str">
        <f>IF((SUMIF('4 - Species Breakdown'!$AD$31:$AD$1028,'5 - Composition &amp; ACs'!C110,'4 - Species Breakdown'!$AF$31:$AF$1028))=0,"",SUMIF('4 - Species Breakdown'!$AD$31:$AD$1028,'5 - Composition &amp; ACs'!C110,'4 - Species Breakdown'!$AF$31:$AF$1028))</f>
        <v/>
      </c>
      <c r="M110" s="595" t="str" cm="1">
        <f t="array" ref="M110">_xlfn.TEXTJOIN("|",TRUE,IF('4 - Species Breakdown'!$AD$31:$AD$1028=C110,'4 - Species Breakdown'!$AE$31:$AE$1028,""))</f>
        <v/>
      </c>
      <c r="N110" s="597"/>
      <c r="O110" s="597"/>
      <c r="P110" s="597"/>
      <c r="Q110" s="597"/>
      <c r="R110" s="597"/>
      <c r="S110" s="597"/>
      <c r="T110" s="597"/>
      <c r="U110" s="597"/>
      <c r="V110" s="597"/>
      <c r="W110" s="597"/>
      <c r="X110" s="597"/>
    </row>
    <row r="111" spans="2:24" s="6" customFormat="1" ht="12.75" x14ac:dyDescent="0.2">
      <c r="B111" s="675" t="str">
        <f>IF('3 - Land Summary'!B114=0,"",'3 - Land Summary'!B114)</f>
        <v/>
      </c>
      <c r="C111" s="594" t="str">
        <f>IF('3 - Land Summary'!C114=0," ",'3 - Land Summary'!C114)</f>
        <v xml:space="preserve"> </v>
      </c>
      <c r="D111" s="595" t="str">
        <f>IF('3 - Land Summary'!D114=0,"",'3 - Land Summary'!D114)</f>
        <v/>
      </c>
      <c r="E111" s="595" t="str">
        <f>IF('3 - Land Summary'!F114=0,"",'3 - Land Summary'!F114)</f>
        <v/>
      </c>
      <c r="F111" s="595" t="str">
        <f>IF('3 - Land Summary'!G114=0,"",'3 - Land Summary'!G114)</f>
        <v/>
      </c>
      <c r="G111" s="595" t="str">
        <f>IF('3 - Land Summary'!I114=0,"",'3 - Land Summary'!I114)</f>
        <v/>
      </c>
      <c r="H111" s="596" t="str">
        <f>IF((SUMIF('4 - Species Breakdown'!$C$31:$C$1028,'3 - Land Summary'!C114,'4 - Species Breakdown'!$K$31:$K$1028))=0,"",SUMIF('4 - Species Breakdown'!$C$31:$C$1028,'3 - Land Summary'!C114,'4 - Species Breakdown'!$K$31:$K$1028))</f>
        <v/>
      </c>
      <c r="I111" s="595" t="str" cm="1">
        <f t="array" ref="I111">_xlfn.TEXTJOIN("|",TRUE,IF('4 - Species Breakdown'!$C$31:$C$1028=C111,'4 - Species Breakdown'!$D$31:$D$1028,""))</f>
        <v/>
      </c>
      <c r="J111" s="595" t="str" cm="1">
        <f t="array" ref="J111">_xlfn.TEXTJOIN("|",TRUE,IF('4 - Species Breakdown'!$C$31:$C$1028=C111,'4 - Species Breakdown'!$F$31:$F$1028,""))</f>
        <v/>
      </c>
      <c r="K111" s="596" t="str" cm="1">
        <f t="array" ref="K111">_xlfn.TEXTJOIN("|",TRUE,IF('4 - Species Breakdown'!$C$31:$C$1028=C111,'4 - Species Breakdown'!$G$31:$G$1028,""))</f>
        <v/>
      </c>
      <c r="L111" s="596" t="str">
        <f>IF((SUMIF('4 - Species Breakdown'!$AD$31:$AD$1028,'5 - Composition &amp; ACs'!C111,'4 - Species Breakdown'!$AF$31:$AF$1028))=0,"",SUMIF('4 - Species Breakdown'!$AD$31:$AD$1028,'5 - Composition &amp; ACs'!C111,'4 - Species Breakdown'!$AF$31:$AF$1028))</f>
        <v/>
      </c>
      <c r="M111" s="595" t="str" cm="1">
        <f t="array" ref="M111">_xlfn.TEXTJOIN("|",TRUE,IF('4 - Species Breakdown'!$AD$31:$AD$1028=C111,'4 - Species Breakdown'!$AE$31:$AE$1028,""))</f>
        <v/>
      </c>
      <c r="N111" s="597"/>
      <c r="O111" s="597"/>
      <c r="P111" s="597"/>
      <c r="Q111" s="597"/>
      <c r="R111" s="597"/>
      <c r="S111" s="597"/>
      <c r="T111" s="597"/>
      <c r="U111" s="597"/>
      <c r="V111" s="597"/>
      <c r="W111" s="597"/>
      <c r="X111" s="597"/>
    </row>
    <row r="112" spans="2:24" s="6" customFormat="1" ht="12.75" x14ac:dyDescent="0.2">
      <c r="B112" s="675" t="str">
        <f>IF('3 - Land Summary'!B115=0,"",'3 - Land Summary'!B115)</f>
        <v/>
      </c>
      <c r="C112" s="594" t="str">
        <f>IF('3 - Land Summary'!C115=0," ",'3 - Land Summary'!C115)</f>
        <v xml:space="preserve"> </v>
      </c>
      <c r="D112" s="595" t="str">
        <f>IF('3 - Land Summary'!D115=0,"",'3 - Land Summary'!D115)</f>
        <v/>
      </c>
      <c r="E112" s="595" t="str">
        <f>IF('3 - Land Summary'!F115=0,"",'3 - Land Summary'!F115)</f>
        <v/>
      </c>
      <c r="F112" s="595" t="str">
        <f>IF('3 - Land Summary'!G115=0,"",'3 - Land Summary'!G115)</f>
        <v/>
      </c>
      <c r="G112" s="595" t="str">
        <f>IF('3 - Land Summary'!I115=0,"",'3 - Land Summary'!I115)</f>
        <v/>
      </c>
      <c r="H112" s="596" t="str">
        <f>IF((SUMIF('4 - Species Breakdown'!$C$31:$C$1028,'3 - Land Summary'!C115,'4 - Species Breakdown'!$K$31:$K$1028))=0,"",SUMIF('4 - Species Breakdown'!$C$31:$C$1028,'3 - Land Summary'!C115,'4 - Species Breakdown'!$K$31:$K$1028))</f>
        <v/>
      </c>
      <c r="I112" s="595" t="str" cm="1">
        <f t="array" ref="I112">_xlfn.TEXTJOIN("|",TRUE,IF('4 - Species Breakdown'!$C$31:$C$1028=C112,'4 - Species Breakdown'!$D$31:$D$1028,""))</f>
        <v/>
      </c>
      <c r="J112" s="595" t="str" cm="1">
        <f t="array" ref="J112">_xlfn.TEXTJOIN("|",TRUE,IF('4 - Species Breakdown'!$C$31:$C$1028=C112,'4 - Species Breakdown'!$F$31:$F$1028,""))</f>
        <v/>
      </c>
      <c r="K112" s="596" t="str" cm="1">
        <f t="array" ref="K112">_xlfn.TEXTJOIN("|",TRUE,IF('4 - Species Breakdown'!$C$31:$C$1028=C112,'4 - Species Breakdown'!$G$31:$G$1028,""))</f>
        <v/>
      </c>
      <c r="L112" s="596" t="str">
        <f>IF((SUMIF('4 - Species Breakdown'!$AD$31:$AD$1028,'5 - Composition &amp; ACs'!C112,'4 - Species Breakdown'!$AF$31:$AF$1028))=0,"",SUMIF('4 - Species Breakdown'!$AD$31:$AD$1028,'5 - Composition &amp; ACs'!C112,'4 - Species Breakdown'!$AF$31:$AF$1028))</f>
        <v/>
      </c>
      <c r="M112" s="595" t="str" cm="1">
        <f t="array" ref="M112">_xlfn.TEXTJOIN("|",TRUE,IF('4 - Species Breakdown'!$AD$31:$AD$1028=C112,'4 - Species Breakdown'!$AE$31:$AE$1028,""))</f>
        <v/>
      </c>
      <c r="N112" s="597"/>
      <c r="O112" s="597"/>
      <c r="P112" s="597"/>
      <c r="Q112" s="597"/>
      <c r="R112" s="597"/>
      <c r="S112" s="597"/>
      <c r="T112" s="597"/>
      <c r="U112" s="597"/>
      <c r="V112" s="597"/>
      <c r="W112" s="597"/>
      <c r="X112" s="597"/>
    </row>
    <row r="113" spans="2:24" s="6" customFormat="1" ht="12.75" x14ac:dyDescent="0.2">
      <c r="B113" s="675" t="str">
        <f>IF('3 - Land Summary'!B116=0,"",'3 - Land Summary'!B116)</f>
        <v/>
      </c>
      <c r="C113" s="594" t="str">
        <f>IF('3 - Land Summary'!C116=0," ",'3 - Land Summary'!C116)</f>
        <v xml:space="preserve"> </v>
      </c>
      <c r="D113" s="595" t="str">
        <f>IF('3 - Land Summary'!D116=0,"",'3 - Land Summary'!D116)</f>
        <v/>
      </c>
      <c r="E113" s="595" t="str">
        <f>IF('3 - Land Summary'!F116=0,"",'3 - Land Summary'!F116)</f>
        <v/>
      </c>
      <c r="F113" s="595" t="str">
        <f>IF('3 - Land Summary'!G116=0,"",'3 - Land Summary'!G116)</f>
        <v/>
      </c>
      <c r="G113" s="595" t="str">
        <f>IF('3 - Land Summary'!I116=0,"",'3 - Land Summary'!I116)</f>
        <v/>
      </c>
      <c r="H113" s="596" t="str">
        <f>IF((SUMIF('4 - Species Breakdown'!$C$31:$C$1028,'3 - Land Summary'!C116,'4 - Species Breakdown'!$K$31:$K$1028))=0,"",SUMIF('4 - Species Breakdown'!$C$31:$C$1028,'3 - Land Summary'!C116,'4 - Species Breakdown'!$K$31:$K$1028))</f>
        <v/>
      </c>
      <c r="I113" s="595" t="str" cm="1">
        <f t="array" ref="I113">_xlfn.TEXTJOIN("|",TRUE,IF('4 - Species Breakdown'!$C$31:$C$1028=C113,'4 - Species Breakdown'!$D$31:$D$1028,""))</f>
        <v/>
      </c>
      <c r="J113" s="595" t="str" cm="1">
        <f t="array" ref="J113">_xlfn.TEXTJOIN("|",TRUE,IF('4 - Species Breakdown'!$C$31:$C$1028=C113,'4 - Species Breakdown'!$F$31:$F$1028,""))</f>
        <v/>
      </c>
      <c r="K113" s="596" t="str" cm="1">
        <f t="array" ref="K113">_xlfn.TEXTJOIN("|",TRUE,IF('4 - Species Breakdown'!$C$31:$C$1028=C113,'4 - Species Breakdown'!$G$31:$G$1028,""))</f>
        <v/>
      </c>
      <c r="L113" s="596" t="str">
        <f>IF((SUMIF('4 - Species Breakdown'!$AD$31:$AD$1028,'5 - Composition &amp; ACs'!C113,'4 - Species Breakdown'!$AF$31:$AF$1028))=0,"",SUMIF('4 - Species Breakdown'!$AD$31:$AD$1028,'5 - Composition &amp; ACs'!C113,'4 - Species Breakdown'!$AF$31:$AF$1028))</f>
        <v/>
      </c>
      <c r="M113" s="595" t="str" cm="1">
        <f t="array" ref="M113">_xlfn.TEXTJOIN("|",TRUE,IF('4 - Species Breakdown'!$AD$31:$AD$1028=C113,'4 - Species Breakdown'!$AE$31:$AE$1028,""))</f>
        <v/>
      </c>
      <c r="N113" s="597"/>
      <c r="O113" s="597"/>
      <c r="P113" s="597"/>
      <c r="Q113" s="597"/>
      <c r="R113" s="597"/>
      <c r="S113" s="597"/>
      <c r="T113" s="597"/>
      <c r="U113" s="597"/>
      <c r="V113" s="597"/>
      <c r="W113" s="597"/>
      <c r="X113" s="597"/>
    </row>
    <row r="114" spans="2:24" s="6" customFormat="1" ht="12.75" x14ac:dyDescent="0.2">
      <c r="B114" s="675" t="str">
        <f>IF('3 - Land Summary'!B117=0,"",'3 - Land Summary'!B117)</f>
        <v/>
      </c>
      <c r="C114" s="594" t="str">
        <f>IF('3 - Land Summary'!C117=0," ",'3 - Land Summary'!C117)</f>
        <v xml:space="preserve"> </v>
      </c>
      <c r="D114" s="595" t="str">
        <f>IF('3 - Land Summary'!D117=0,"",'3 - Land Summary'!D117)</f>
        <v/>
      </c>
      <c r="E114" s="595" t="str">
        <f>IF('3 - Land Summary'!F117=0,"",'3 - Land Summary'!F117)</f>
        <v/>
      </c>
      <c r="F114" s="595" t="str">
        <f>IF('3 - Land Summary'!G117=0,"",'3 - Land Summary'!G117)</f>
        <v/>
      </c>
      <c r="G114" s="595" t="str">
        <f>IF('3 - Land Summary'!I117=0,"",'3 - Land Summary'!I117)</f>
        <v/>
      </c>
      <c r="H114" s="596" t="str">
        <f>IF((SUMIF('4 - Species Breakdown'!$C$31:$C$1028,'3 - Land Summary'!C117,'4 - Species Breakdown'!$K$31:$K$1028))=0,"",SUMIF('4 - Species Breakdown'!$C$31:$C$1028,'3 - Land Summary'!C117,'4 - Species Breakdown'!$K$31:$K$1028))</f>
        <v/>
      </c>
      <c r="I114" s="595" t="str" cm="1">
        <f t="array" ref="I114">_xlfn.TEXTJOIN("|",TRUE,IF('4 - Species Breakdown'!$C$31:$C$1028=C114,'4 - Species Breakdown'!$D$31:$D$1028,""))</f>
        <v/>
      </c>
      <c r="J114" s="595" t="str" cm="1">
        <f t="array" ref="J114">_xlfn.TEXTJOIN("|",TRUE,IF('4 - Species Breakdown'!$C$31:$C$1028=C114,'4 - Species Breakdown'!$F$31:$F$1028,""))</f>
        <v/>
      </c>
      <c r="K114" s="596" t="str" cm="1">
        <f t="array" ref="K114">_xlfn.TEXTJOIN("|",TRUE,IF('4 - Species Breakdown'!$C$31:$C$1028=C114,'4 - Species Breakdown'!$G$31:$G$1028,""))</f>
        <v/>
      </c>
      <c r="L114" s="596" t="str">
        <f>IF((SUMIF('4 - Species Breakdown'!$AD$31:$AD$1028,'5 - Composition &amp; ACs'!C114,'4 - Species Breakdown'!$AF$31:$AF$1028))=0,"",SUMIF('4 - Species Breakdown'!$AD$31:$AD$1028,'5 - Composition &amp; ACs'!C114,'4 - Species Breakdown'!$AF$31:$AF$1028))</f>
        <v/>
      </c>
      <c r="M114" s="595" t="str" cm="1">
        <f t="array" ref="M114">_xlfn.TEXTJOIN("|",TRUE,IF('4 - Species Breakdown'!$AD$31:$AD$1028=C114,'4 - Species Breakdown'!$AE$31:$AE$1028,""))</f>
        <v/>
      </c>
      <c r="N114" s="597"/>
      <c r="O114" s="597"/>
      <c r="P114" s="597"/>
      <c r="Q114" s="597"/>
      <c r="R114" s="597"/>
      <c r="S114" s="597"/>
      <c r="T114" s="597"/>
      <c r="U114" s="597"/>
      <c r="V114" s="597"/>
      <c r="W114" s="597"/>
      <c r="X114" s="597"/>
    </row>
    <row r="115" spans="2:24" s="6" customFormat="1" ht="12.75" x14ac:dyDescent="0.2">
      <c r="B115" s="675" t="str">
        <f>IF('3 - Land Summary'!B118=0,"",'3 - Land Summary'!B118)</f>
        <v/>
      </c>
      <c r="C115" s="594" t="str">
        <f>IF('3 - Land Summary'!C118=0," ",'3 - Land Summary'!C118)</f>
        <v xml:space="preserve"> </v>
      </c>
      <c r="D115" s="595" t="str">
        <f>IF('3 - Land Summary'!D118=0,"",'3 - Land Summary'!D118)</f>
        <v/>
      </c>
      <c r="E115" s="595" t="str">
        <f>IF('3 - Land Summary'!F118=0,"",'3 - Land Summary'!F118)</f>
        <v/>
      </c>
      <c r="F115" s="595" t="str">
        <f>IF('3 - Land Summary'!G118=0,"",'3 - Land Summary'!G118)</f>
        <v/>
      </c>
      <c r="G115" s="595" t="str">
        <f>IF('3 - Land Summary'!I118=0,"",'3 - Land Summary'!I118)</f>
        <v/>
      </c>
      <c r="H115" s="596" t="str">
        <f>IF((SUMIF('4 - Species Breakdown'!$C$31:$C$1028,'3 - Land Summary'!C118,'4 - Species Breakdown'!$K$31:$K$1028))=0,"",SUMIF('4 - Species Breakdown'!$C$31:$C$1028,'3 - Land Summary'!C118,'4 - Species Breakdown'!$K$31:$K$1028))</f>
        <v/>
      </c>
      <c r="I115" s="595" t="str" cm="1">
        <f t="array" ref="I115">_xlfn.TEXTJOIN("|",TRUE,IF('4 - Species Breakdown'!$C$31:$C$1028=C115,'4 - Species Breakdown'!$D$31:$D$1028,""))</f>
        <v/>
      </c>
      <c r="J115" s="595" t="str" cm="1">
        <f t="array" ref="J115">_xlfn.TEXTJOIN("|",TRUE,IF('4 - Species Breakdown'!$C$31:$C$1028=C115,'4 - Species Breakdown'!$F$31:$F$1028,""))</f>
        <v/>
      </c>
      <c r="K115" s="596" t="str" cm="1">
        <f t="array" ref="K115">_xlfn.TEXTJOIN("|",TRUE,IF('4 - Species Breakdown'!$C$31:$C$1028=C115,'4 - Species Breakdown'!$G$31:$G$1028,""))</f>
        <v/>
      </c>
      <c r="L115" s="596" t="str">
        <f>IF((SUMIF('4 - Species Breakdown'!$AD$31:$AD$1028,'5 - Composition &amp; ACs'!C115,'4 - Species Breakdown'!$AF$31:$AF$1028))=0,"",SUMIF('4 - Species Breakdown'!$AD$31:$AD$1028,'5 - Composition &amp; ACs'!C115,'4 - Species Breakdown'!$AF$31:$AF$1028))</f>
        <v/>
      </c>
      <c r="M115" s="595" t="str" cm="1">
        <f t="array" ref="M115">_xlfn.TEXTJOIN("|",TRUE,IF('4 - Species Breakdown'!$AD$31:$AD$1028=C115,'4 - Species Breakdown'!$AE$31:$AE$1028,""))</f>
        <v/>
      </c>
      <c r="N115" s="597"/>
      <c r="O115" s="597"/>
      <c r="P115" s="597"/>
      <c r="Q115" s="597"/>
      <c r="R115" s="597"/>
      <c r="S115" s="597"/>
      <c r="T115" s="597"/>
      <c r="U115" s="597"/>
      <c r="V115" s="597"/>
      <c r="W115" s="597"/>
      <c r="X115" s="597"/>
    </row>
    <row r="116" spans="2:24" s="6" customFormat="1" ht="12.75" x14ac:dyDescent="0.2">
      <c r="B116" s="675" t="str">
        <f>IF('3 - Land Summary'!B119=0,"",'3 - Land Summary'!B119)</f>
        <v/>
      </c>
      <c r="C116" s="594" t="str">
        <f>IF('3 - Land Summary'!C119=0," ",'3 - Land Summary'!C119)</f>
        <v xml:space="preserve"> </v>
      </c>
      <c r="D116" s="595" t="str">
        <f>IF('3 - Land Summary'!D119=0,"",'3 - Land Summary'!D119)</f>
        <v/>
      </c>
      <c r="E116" s="595" t="str">
        <f>IF('3 - Land Summary'!F119=0,"",'3 - Land Summary'!F119)</f>
        <v/>
      </c>
      <c r="F116" s="595" t="str">
        <f>IF('3 - Land Summary'!G119=0,"",'3 - Land Summary'!G119)</f>
        <v/>
      </c>
      <c r="G116" s="595" t="str">
        <f>IF('3 - Land Summary'!I119=0,"",'3 - Land Summary'!I119)</f>
        <v/>
      </c>
      <c r="H116" s="596" t="str">
        <f>IF((SUMIF('4 - Species Breakdown'!$C$31:$C$1028,'3 - Land Summary'!C119,'4 - Species Breakdown'!$K$31:$K$1028))=0,"",SUMIF('4 - Species Breakdown'!$C$31:$C$1028,'3 - Land Summary'!C119,'4 - Species Breakdown'!$K$31:$K$1028))</f>
        <v/>
      </c>
      <c r="I116" s="595" t="str" cm="1">
        <f t="array" ref="I116">_xlfn.TEXTJOIN("|",TRUE,IF('4 - Species Breakdown'!$C$31:$C$1028=C116,'4 - Species Breakdown'!$D$31:$D$1028,""))</f>
        <v/>
      </c>
      <c r="J116" s="595" t="str" cm="1">
        <f t="array" ref="J116">_xlfn.TEXTJOIN("|",TRUE,IF('4 - Species Breakdown'!$C$31:$C$1028=C116,'4 - Species Breakdown'!$F$31:$F$1028,""))</f>
        <v/>
      </c>
      <c r="K116" s="596" t="str" cm="1">
        <f t="array" ref="K116">_xlfn.TEXTJOIN("|",TRUE,IF('4 - Species Breakdown'!$C$31:$C$1028=C116,'4 - Species Breakdown'!$G$31:$G$1028,""))</f>
        <v/>
      </c>
      <c r="L116" s="596" t="str">
        <f>IF((SUMIF('4 - Species Breakdown'!$AD$31:$AD$1028,'5 - Composition &amp; ACs'!C116,'4 - Species Breakdown'!$AF$31:$AF$1028))=0,"",SUMIF('4 - Species Breakdown'!$AD$31:$AD$1028,'5 - Composition &amp; ACs'!C116,'4 - Species Breakdown'!$AF$31:$AF$1028))</f>
        <v/>
      </c>
      <c r="M116" s="595" t="str" cm="1">
        <f t="array" ref="M116">_xlfn.TEXTJOIN("|",TRUE,IF('4 - Species Breakdown'!$AD$31:$AD$1028=C116,'4 - Species Breakdown'!$AE$31:$AE$1028,""))</f>
        <v/>
      </c>
      <c r="N116" s="597"/>
      <c r="O116" s="597"/>
      <c r="P116" s="597"/>
      <c r="Q116" s="597"/>
      <c r="R116" s="597"/>
      <c r="S116" s="597"/>
      <c r="T116" s="597"/>
      <c r="U116" s="597"/>
      <c r="V116" s="597"/>
      <c r="W116" s="597"/>
      <c r="X116" s="597"/>
    </row>
    <row r="117" spans="2:24" s="6" customFormat="1" ht="12.75" x14ac:dyDescent="0.2">
      <c r="B117" s="675" t="str">
        <f>IF('3 - Land Summary'!B120=0,"",'3 - Land Summary'!B120)</f>
        <v/>
      </c>
      <c r="C117" s="594" t="str">
        <f>IF('3 - Land Summary'!C120=0," ",'3 - Land Summary'!C120)</f>
        <v xml:space="preserve"> </v>
      </c>
      <c r="D117" s="595" t="str">
        <f>IF('3 - Land Summary'!D120=0,"",'3 - Land Summary'!D120)</f>
        <v/>
      </c>
      <c r="E117" s="595" t="str">
        <f>IF('3 - Land Summary'!F120=0,"",'3 - Land Summary'!F120)</f>
        <v/>
      </c>
      <c r="F117" s="595" t="str">
        <f>IF('3 - Land Summary'!G120=0,"",'3 - Land Summary'!G120)</f>
        <v/>
      </c>
      <c r="G117" s="595" t="str">
        <f>IF('3 - Land Summary'!I120=0,"",'3 - Land Summary'!I120)</f>
        <v/>
      </c>
      <c r="H117" s="596" t="str">
        <f>IF((SUMIF('4 - Species Breakdown'!$C$31:$C$1028,'3 - Land Summary'!C120,'4 - Species Breakdown'!$K$31:$K$1028))=0,"",SUMIF('4 - Species Breakdown'!$C$31:$C$1028,'3 - Land Summary'!C120,'4 - Species Breakdown'!$K$31:$K$1028))</f>
        <v/>
      </c>
      <c r="I117" s="595" t="str" cm="1">
        <f t="array" ref="I117">_xlfn.TEXTJOIN("|",TRUE,IF('4 - Species Breakdown'!$C$31:$C$1028=C117,'4 - Species Breakdown'!$D$31:$D$1028,""))</f>
        <v/>
      </c>
      <c r="J117" s="595" t="str" cm="1">
        <f t="array" ref="J117">_xlfn.TEXTJOIN("|",TRUE,IF('4 - Species Breakdown'!$C$31:$C$1028=C117,'4 - Species Breakdown'!$F$31:$F$1028,""))</f>
        <v/>
      </c>
      <c r="K117" s="596" t="str" cm="1">
        <f t="array" ref="K117">_xlfn.TEXTJOIN("|",TRUE,IF('4 - Species Breakdown'!$C$31:$C$1028=C117,'4 - Species Breakdown'!$G$31:$G$1028,""))</f>
        <v/>
      </c>
      <c r="L117" s="596" t="str">
        <f>IF((SUMIF('4 - Species Breakdown'!$AD$31:$AD$1028,'5 - Composition &amp; ACs'!C117,'4 - Species Breakdown'!$AF$31:$AF$1028))=0,"",SUMIF('4 - Species Breakdown'!$AD$31:$AD$1028,'5 - Composition &amp; ACs'!C117,'4 - Species Breakdown'!$AF$31:$AF$1028))</f>
        <v/>
      </c>
      <c r="M117" s="595" t="str" cm="1">
        <f t="array" ref="M117">_xlfn.TEXTJOIN("|",TRUE,IF('4 - Species Breakdown'!$AD$31:$AD$1028=C117,'4 - Species Breakdown'!$AE$31:$AE$1028,""))</f>
        <v/>
      </c>
      <c r="N117" s="597"/>
      <c r="O117" s="597"/>
      <c r="P117" s="597"/>
      <c r="Q117" s="597"/>
      <c r="R117" s="597"/>
      <c r="S117" s="597"/>
      <c r="T117" s="597"/>
      <c r="U117" s="597"/>
      <c r="V117" s="597"/>
      <c r="W117" s="597"/>
      <c r="X117" s="597"/>
    </row>
    <row r="118" spans="2:24" s="6" customFormat="1" ht="12.95" hidden="1" customHeight="1" x14ac:dyDescent="0.25">
      <c r="B118" s="534"/>
      <c r="C118" s="534"/>
      <c r="D118" s="534"/>
      <c r="E118" s="534"/>
      <c r="F118" s="534"/>
      <c r="G118" s="534"/>
      <c r="H118" s="534"/>
      <c r="I118" s="534"/>
      <c r="J118" s="534"/>
      <c r="K118" s="534"/>
      <c r="L118"/>
      <c r="M118" s="373" t="s">
        <v>810</v>
      </c>
      <c r="N118" s="374">
        <f t="shared" ref="N118:X118" si="0">SUM(N18:N117)</f>
        <v>0</v>
      </c>
      <c r="O118" s="374">
        <f t="shared" si="0"/>
        <v>0</v>
      </c>
      <c r="P118" s="374">
        <f t="shared" si="0"/>
        <v>0</v>
      </c>
      <c r="Q118" s="374">
        <f t="shared" si="0"/>
        <v>0</v>
      </c>
      <c r="R118" s="374">
        <f t="shared" si="0"/>
        <v>0</v>
      </c>
      <c r="S118" s="374">
        <f t="shared" si="0"/>
        <v>0</v>
      </c>
      <c r="T118" s="374">
        <f t="shared" si="0"/>
        <v>0</v>
      </c>
      <c r="U118" s="374">
        <f t="shared" si="0"/>
        <v>0</v>
      </c>
      <c r="V118" s="374">
        <f t="shared" si="0"/>
        <v>0</v>
      </c>
      <c r="W118" s="374">
        <f t="shared" si="0"/>
        <v>0</v>
      </c>
      <c r="X118" s="374">
        <f t="shared" si="0"/>
        <v>0</v>
      </c>
    </row>
    <row r="119" spans="2:24" s="6" customFormat="1" ht="12.75" x14ac:dyDescent="0.2">
      <c r="B119" s="534"/>
      <c r="C119" s="534"/>
      <c r="D119" s="534"/>
      <c r="E119" s="534"/>
      <c r="F119" s="534"/>
      <c r="G119" s="534"/>
      <c r="H119" s="534"/>
      <c r="I119" s="534"/>
      <c r="J119" s="534"/>
      <c r="K119" s="534"/>
      <c r="L119" s="534"/>
      <c r="M119" s="534"/>
      <c r="N119" s="534"/>
      <c r="O119" s="534"/>
      <c r="P119" s="534"/>
      <c r="Q119" s="534"/>
      <c r="R119" s="534"/>
      <c r="S119" s="534"/>
      <c r="T119" s="534"/>
      <c r="U119" s="534"/>
      <c r="V119" s="534"/>
      <c r="W119" s="534"/>
      <c r="X119" s="534"/>
    </row>
    <row r="120" spans="2:24" s="6" customFormat="1" ht="12.75" x14ac:dyDescent="0.2">
      <c r="B120" s="534"/>
      <c r="C120" s="534"/>
      <c r="D120" s="534"/>
      <c r="E120" s="534"/>
      <c r="F120" s="534"/>
      <c r="G120" s="534"/>
      <c r="H120" s="534"/>
      <c r="I120" s="534"/>
      <c r="J120" s="534"/>
      <c r="K120" s="534"/>
      <c r="L120" s="534"/>
      <c r="M120" s="534"/>
      <c r="N120" s="534"/>
      <c r="O120" s="534"/>
      <c r="P120" s="534"/>
      <c r="Q120" s="534"/>
      <c r="R120" s="534"/>
      <c r="S120" s="534"/>
      <c r="T120" s="534"/>
      <c r="U120" s="534"/>
      <c r="V120" s="534"/>
      <c r="W120" s="534"/>
      <c r="X120" s="534"/>
    </row>
    <row r="121" spans="2:24" s="6" customFormat="1" ht="12.75" hidden="1" x14ac:dyDescent="0.2">
      <c r="B121" s="534"/>
      <c r="C121" s="534"/>
      <c r="D121" s="534"/>
      <c r="E121" s="534"/>
      <c r="F121" s="534"/>
      <c r="G121" s="534"/>
      <c r="H121" s="534"/>
      <c r="I121" s="534"/>
      <c r="J121" s="534"/>
      <c r="K121" s="534"/>
      <c r="L121" s="534"/>
      <c r="M121" s="534"/>
      <c r="N121" s="534"/>
      <c r="O121" s="534"/>
      <c r="P121" s="534"/>
      <c r="Q121" s="534"/>
      <c r="R121" s="534"/>
      <c r="S121" s="534"/>
      <c r="T121" s="534"/>
      <c r="U121" s="534"/>
      <c r="V121" s="534"/>
      <c r="W121" s="534"/>
      <c r="X121" s="534"/>
    </row>
  </sheetData>
  <sheetProtection algorithmName="SHA-512" hashValue="fy7mZK1iT8Iq96t0bI2qK75c5etYCqTZ+iAQDXuubx1RV1opGuuWeI/J4+TIWl8zAZzeM0qV5P5PneiyQn6EEg==" saltValue="P+6md2BF+F70ZZq/C96Dvw==" spinCount="100000" sheet="1" objects="1" scenarios="1" selectLockedCells="1"/>
  <mergeCells count="22">
    <mergeCell ref="L14:L16"/>
    <mergeCell ref="M14:M16"/>
    <mergeCell ref="B13:M13"/>
    <mergeCell ref="N13:U13"/>
    <mergeCell ref="X14:X16"/>
    <mergeCell ref="N15:U15"/>
    <mergeCell ref="E14:E16"/>
    <mergeCell ref="F14:F16"/>
    <mergeCell ref="G14:G16"/>
    <mergeCell ref="H14:H16"/>
    <mergeCell ref="I14:I16"/>
    <mergeCell ref="J14:J16"/>
    <mergeCell ref="K14:K16"/>
    <mergeCell ref="B6:H6"/>
    <mergeCell ref="B5:H5"/>
    <mergeCell ref="B9:C9"/>
    <mergeCell ref="B10:C10"/>
    <mergeCell ref="B14:B16"/>
    <mergeCell ref="C14:C16"/>
    <mergeCell ref="D14:D16"/>
    <mergeCell ref="D10:G10"/>
    <mergeCell ref="D9:G9"/>
  </mergeCells>
  <conditionalFormatting sqref="N18:N117">
    <cfRule type="expression" dxfId="77" priority="8">
      <formula>$N$16="NO"</formula>
    </cfRule>
    <cfRule type="expression" dxfId="76" priority="21">
      <formula>NOT(ISBLANK($N18))</formula>
    </cfRule>
  </conditionalFormatting>
  <conditionalFormatting sqref="N16:W16">
    <cfRule type="cellIs" dxfId="75" priority="9" operator="equal">
      <formula>"No"</formula>
    </cfRule>
    <cfRule type="cellIs" dxfId="74" priority="10" operator="equal">
      <formula>"Yes"</formula>
    </cfRule>
    <cfRule type="expression" dxfId="73" priority="11">
      <formula>ISBLANK(N16)</formula>
    </cfRule>
    <cfRule type="expression" dxfId="72" priority="12">
      <formula>NOT(ISBLANK(N16))</formula>
    </cfRule>
  </conditionalFormatting>
  <conditionalFormatting sqref="O18:O117">
    <cfRule type="expression" dxfId="70" priority="7">
      <formula>$O$16="NO"</formula>
    </cfRule>
    <cfRule type="expression" dxfId="69" priority="20">
      <formula>NOT(ISBLANK($O18))</formula>
    </cfRule>
  </conditionalFormatting>
  <conditionalFormatting sqref="P18:P117">
    <cfRule type="expression" dxfId="68" priority="6">
      <formula>$P$16="NO"</formula>
    </cfRule>
    <cfRule type="expression" dxfId="67" priority="19">
      <formula>NOT(ISBLANK($P18))</formula>
    </cfRule>
  </conditionalFormatting>
  <conditionalFormatting sqref="Q18:Q117">
    <cfRule type="expression" dxfId="66" priority="5">
      <formula>$Q$16="NO"</formula>
    </cfRule>
    <cfRule type="expression" dxfId="65" priority="18">
      <formula>NOT(ISBLANK($Q18))</formula>
    </cfRule>
  </conditionalFormatting>
  <conditionalFormatting sqref="R18:R117">
    <cfRule type="expression" dxfId="64" priority="4">
      <formula>$R$16="NO"</formula>
    </cfRule>
    <cfRule type="expression" dxfId="63" priority="17">
      <formula>NOT(ISBLANK($R18))</formula>
    </cfRule>
  </conditionalFormatting>
  <conditionalFormatting sqref="S18:S117">
    <cfRule type="expression" dxfId="62" priority="3">
      <formula>$S$16="NO"</formula>
    </cfRule>
    <cfRule type="expression" dxfId="61" priority="16">
      <formula>NOT(ISBLANK($S18))</formula>
    </cfRule>
  </conditionalFormatting>
  <conditionalFormatting sqref="T18:T117">
    <cfRule type="expression" dxfId="60" priority="2">
      <formula>$T$16="NO"</formula>
    </cfRule>
    <cfRule type="expression" dxfId="59" priority="15">
      <formula>NOT(ISBLANK($T18))</formula>
    </cfRule>
  </conditionalFormatting>
  <conditionalFormatting sqref="U9">
    <cfRule type="expression" dxfId="58" priority="65">
      <formula>$U$9=""</formula>
    </cfRule>
  </conditionalFormatting>
  <conditionalFormatting sqref="U10">
    <cfRule type="expression" dxfId="57" priority="288">
      <formula>$U$10=""</formula>
    </cfRule>
  </conditionalFormatting>
  <conditionalFormatting sqref="U18:U117">
    <cfRule type="expression" dxfId="56" priority="1">
      <formula>$U$16="NO"</formula>
    </cfRule>
    <cfRule type="expression" dxfId="55" priority="14">
      <formula>NOT(ISBLANK($U18))</formula>
    </cfRule>
  </conditionalFormatting>
  <conditionalFormatting sqref="X18:X117">
    <cfRule type="expression" dxfId="54" priority="13">
      <formula>NOT(ISBLANK($X18))</formula>
    </cfRule>
  </conditionalFormatting>
  <dataValidations count="2">
    <dataValidation type="decimal" allowBlank="1" showInputMessage="1" showErrorMessage="1" sqref="N17:W17" xr:uid="{0E57C042-0B37-4306-A878-59F207E171FA}">
      <formula1>0</formula1>
      <formula2>10000000000</formula2>
    </dataValidation>
    <dataValidation type="decimal" allowBlank="1" showInputMessage="1" showErrorMessage="1" errorTitle="Invalid data" error="Please enter a numerical value below your total gross compartment area (ha)." sqref="N18:X117" xr:uid="{E0034CF4-5878-406F-B80C-8A09562985D2}">
      <formula1>0</formula1>
      <formula2>$D18</formula2>
    </dataValidation>
  </dataValidations>
  <hyperlinks>
    <hyperlink ref="B5" r:id="rId1" display="https://www.gov.uk/government/publications/england-woodland-creation-offer-application-form" xr:uid="{5242B26D-CBC2-4D7F-BC68-E3A7885D501B}"/>
    <hyperlink ref="B6" r:id="rId2" display="https://www.gov.uk/government/publications/england-woodland-creation-offer-application-form" xr:uid="{5DDE26C6-1DC7-4303-A5C3-282F8DE0EE34}"/>
    <hyperlink ref="B6:H6" r:id="rId3" display="Forestry Commission Map Browser" xr:uid="{8C3881E5-D1ED-4237-B0C4-A6B12272DED4}"/>
  </hyperlinks>
  <pageMargins left="0.70866141732283472" right="0.70866141732283472" top="0.74803149606299213" bottom="0.74803149606299213" header="0.31496062992125984" footer="0.31496062992125984"/>
  <pageSetup paperSize="9" scale="32" fitToHeight="0" orientation="landscape" r:id="rId4"/>
  <headerFooter>
    <oddHeader>&amp;L&amp;"Verdana,Bold"&amp;20Section 5 - Composition &amp; Additional Contributions&amp;R&amp;G</oddHeader>
    <oddFooter>&amp;L&amp;D&amp;C&amp;A&amp;REWCO Application Form - Page &amp;P of &amp;N</oddFooter>
  </headerFooter>
  <ignoredErrors>
    <ignoredError sqref="N117:X118" formulaRange="1"/>
  </ignoredErrors>
  <drawing r:id="rId5"/>
  <legacyDrawingHF r:id="rId6"/>
  <extLst>
    <ext xmlns:x14="http://schemas.microsoft.com/office/spreadsheetml/2009/9/main" uri="{78C0D931-6437-407d-A8EE-F0AAD7539E65}">
      <x14:conditionalFormattings>
        <x14:conditionalFormatting xmlns:xm="http://schemas.microsoft.com/office/excel/2006/main">
          <x14:cfRule type="expression" priority="60" id="{751597D6-05DA-44AD-A0E2-B63CFB7D2762}">
            <xm:f>NOT(ISBLANK('3 - Land Summary'!$C21))</xm:f>
            <x14:dxf>
              <fill>
                <patternFill>
                  <bgColor theme="7" tint="0.79998168889431442"/>
                </patternFill>
              </fill>
            </x14:dxf>
          </x14:cfRule>
          <xm:sqref>N18:X117</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6B3637C9-E65E-4966-B6E0-BD71A6153D89}">
          <x14:formula1>
            <xm:f>'Look Up Data'!$E$4:$E$5</xm:f>
          </x14:formula1>
          <xm:sqref>N16:W16</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CB3B1-55DD-4039-8B2F-376BD0C4D5D2}">
  <sheetPr codeName="Sheet12">
    <tabColor rgb="FF62A60E"/>
    <pageSetUpPr autoPageBreaks="0" fitToPage="1"/>
  </sheetPr>
  <dimension ref="A1:T55"/>
  <sheetViews>
    <sheetView showGridLines="0" showRowColHeaders="0" zoomScaleNormal="100" workbookViewId="0">
      <selection activeCell="G16" sqref="G16"/>
    </sheetView>
  </sheetViews>
  <sheetFormatPr defaultColWidth="0" defaultRowHeight="15" zeroHeight="1" x14ac:dyDescent="0.25"/>
  <cols>
    <col min="1" max="1" width="3.85546875" customWidth="1"/>
    <col min="2" max="2" width="25.42578125" style="6" customWidth="1"/>
    <col min="3" max="3" width="28.5703125" style="6" customWidth="1"/>
    <col min="4" max="4" width="33.42578125" style="6" customWidth="1"/>
    <col min="5" max="5" width="13.42578125" style="6" customWidth="1"/>
    <col min="6" max="6" width="10.42578125" style="6" customWidth="1"/>
    <col min="7" max="7" width="17.85546875" style="6" customWidth="1"/>
    <col min="8" max="8" width="24.28515625" style="6" customWidth="1"/>
    <col min="9" max="9" width="55.42578125" style="6" customWidth="1"/>
    <col min="10" max="10" width="5.140625" style="6" customWidth="1"/>
    <col min="11" max="20" width="0" style="6" hidden="1" customWidth="1"/>
    <col min="21" max="16384" width="2.140625" style="6" hidden="1"/>
  </cols>
  <sheetData>
    <row r="1" spans="2:20" ht="15" customHeight="1" x14ac:dyDescent="0.25">
      <c r="B1" s="534"/>
      <c r="C1" s="534"/>
      <c r="D1" s="534"/>
      <c r="E1" s="534"/>
      <c r="F1" s="534"/>
      <c r="G1" s="534"/>
      <c r="H1" s="534"/>
      <c r="I1" s="534"/>
      <c r="J1" s="534"/>
      <c r="K1" s="534"/>
      <c r="L1" s="534"/>
      <c r="M1" s="534"/>
      <c r="N1" s="534"/>
      <c r="O1" s="534"/>
      <c r="P1" s="534"/>
      <c r="Q1" s="534"/>
      <c r="R1" s="534"/>
      <c r="S1" s="534"/>
      <c r="T1" s="534"/>
    </row>
    <row r="2" spans="2:20" ht="39.950000000000003" customHeight="1" x14ac:dyDescent="0.3">
      <c r="B2" s="152" t="s">
        <v>811</v>
      </c>
      <c r="C2" s="8"/>
      <c r="D2" s="45"/>
      <c r="E2" s="45"/>
      <c r="F2" s="45"/>
      <c r="G2" s="45"/>
      <c r="H2" s="534"/>
      <c r="I2" s="534"/>
      <c r="J2" s="534"/>
      <c r="K2" s="534"/>
      <c r="L2" s="534"/>
      <c r="M2" s="534"/>
      <c r="N2" s="534"/>
      <c r="O2" s="534"/>
      <c r="P2" s="534"/>
      <c r="Q2" s="534"/>
      <c r="R2" s="554"/>
      <c r="S2" s="534"/>
      <c r="T2" s="554"/>
    </row>
    <row r="3" spans="2:20" ht="9.9499999999999993" customHeight="1" x14ac:dyDescent="0.25">
      <c r="B3" s="17"/>
      <c r="C3" s="17"/>
      <c r="D3" s="534"/>
      <c r="E3" s="534"/>
      <c r="F3" s="534"/>
      <c r="G3" s="534"/>
      <c r="H3" s="534"/>
      <c r="I3" s="534"/>
      <c r="J3" s="534"/>
      <c r="K3" s="534"/>
      <c r="L3" s="534"/>
      <c r="M3" s="534"/>
      <c r="N3" s="534"/>
      <c r="O3" s="598"/>
      <c r="P3" s="598"/>
      <c r="Q3" s="598"/>
      <c r="R3" s="553"/>
      <c r="S3" s="598"/>
      <c r="T3" s="554"/>
    </row>
    <row r="4" spans="2:20" ht="116.25" customHeight="1" x14ac:dyDescent="0.25">
      <c r="B4" s="873"/>
      <c r="C4" s="873"/>
      <c r="D4" s="873"/>
      <c r="E4" s="873"/>
      <c r="F4" s="873"/>
      <c r="G4" s="873"/>
      <c r="H4" s="873"/>
      <c r="I4" s="873"/>
      <c r="J4" s="534"/>
      <c r="K4" s="534"/>
      <c r="L4" s="534"/>
      <c r="M4" s="534"/>
      <c r="N4" s="534"/>
      <c r="O4" s="534"/>
      <c r="P4" s="534"/>
      <c r="Q4" s="534"/>
      <c r="R4" s="534"/>
      <c r="S4" s="534"/>
      <c r="T4" s="534"/>
    </row>
    <row r="5" spans="2:20" ht="13.5" customHeight="1" x14ac:dyDescent="0.25">
      <c r="B5" s="17"/>
      <c r="C5" s="17"/>
      <c r="D5" s="534"/>
      <c r="E5" s="534"/>
      <c r="F5" s="534"/>
      <c r="G5" s="534"/>
      <c r="H5" s="534"/>
      <c r="I5" s="534"/>
      <c r="J5" s="534"/>
      <c r="K5" s="534"/>
      <c r="L5" s="534"/>
      <c r="M5" s="534"/>
      <c r="N5" s="534"/>
      <c r="O5" s="534"/>
      <c r="P5" s="534"/>
      <c r="Q5" s="534"/>
      <c r="R5" s="554"/>
      <c r="S5" s="534"/>
      <c r="T5" s="554"/>
    </row>
    <row r="6" spans="2:20" ht="14.1" customHeight="1" x14ac:dyDescent="0.25">
      <c r="B6" s="8"/>
      <c r="C6" s="8"/>
      <c r="D6" s="534"/>
      <c r="E6" s="534"/>
      <c r="F6" s="534"/>
      <c r="G6" s="534"/>
      <c r="H6" s="534"/>
      <c r="I6" s="534"/>
      <c r="J6" s="534"/>
      <c r="K6" s="534"/>
      <c r="L6" s="534"/>
      <c r="M6" s="534"/>
      <c r="N6" s="534"/>
      <c r="O6" s="534"/>
      <c r="P6" s="534"/>
      <c r="Q6" s="534"/>
      <c r="R6" s="554"/>
      <c r="S6" s="534"/>
      <c r="T6" s="554"/>
    </row>
    <row r="7" spans="2:20" ht="13.5" customHeight="1" x14ac:dyDescent="0.25">
      <c r="B7" s="166" t="s">
        <v>61</v>
      </c>
      <c r="C7" s="861" t="str">
        <f>IF('1 - Site Details'!C7="","",'1 - Site Details'!C7)</f>
        <v/>
      </c>
      <c r="D7" s="861"/>
      <c r="E7"/>
      <c r="F7" s="876" t="s">
        <v>776</v>
      </c>
      <c r="G7" s="876"/>
      <c r="H7" s="340">
        <f>ROUND(IF('3 - Land Summary'!$K$12="","",'3 - Land Summary'!$K$12),2)</f>
        <v>0</v>
      </c>
      <c r="I7" s="534"/>
      <c r="J7" s="84"/>
      <c r="K7" s="534"/>
      <c r="L7" s="534"/>
      <c r="M7" s="534"/>
      <c r="N7" s="534"/>
      <c r="O7" s="534"/>
      <c r="P7" s="554"/>
      <c r="Q7" s="534"/>
      <c r="R7" s="534"/>
      <c r="S7" s="534"/>
      <c r="T7" s="534"/>
    </row>
    <row r="8" spans="2:20" ht="13.5" customHeight="1" x14ac:dyDescent="0.25">
      <c r="B8" s="166" t="s">
        <v>719</v>
      </c>
      <c r="C8" s="861" t="str">
        <f>IF('1 - Site Details'!C8="","",'1 - Site Details'!C8)</f>
        <v/>
      </c>
      <c r="D8" s="861"/>
      <c r="E8"/>
      <c r="F8" s="876" t="s">
        <v>777</v>
      </c>
      <c r="G8" s="876"/>
      <c r="H8" s="340">
        <f>ROUND(IF('3 - Land Summary'!$K$14="","",'3 - Land Summary'!$K$14),2)</f>
        <v>0</v>
      </c>
      <c r="I8" s="534"/>
      <c r="J8" s="15"/>
      <c r="K8" s="534"/>
      <c r="L8" s="534"/>
      <c r="M8" s="534"/>
      <c r="N8" s="534"/>
      <c r="O8" s="534"/>
      <c r="P8" s="554"/>
      <c r="Q8" s="534"/>
      <c r="R8" s="534"/>
      <c r="S8" s="534"/>
      <c r="T8" s="534"/>
    </row>
    <row r="9" spans="2:20" x14ac:dyDescent="0.25">
      <c r="B9" s="534"/>
      <c r="C9" s="534"/>
      <c r="D9" s="534"/>
      <c r="E9" s="534"/>
      <c r="F9" s="877" t="s">
        <v>812</v>
      </c>
      <c r="G9" s="877"/>
      <c r="H9" s="341">
        <f>IFERROR(SUM(H14:H52),0)</f>
        <v>0</v>
      </c>
      <c r="I9" s="534"/>
      <c r="J9" s="534"/>
      <c r="K9" s="534"/>
      <c r="L9" s="534"/>
      <c r="M9" s="534"/>
      <c r="N9" s="534"/>
      <c r="O9" s="534"/>
      <c r="P9" s="534"/>
      <c r="Q9" s="534"/>
      <c r="R9" s="534"/>
      <c r="S9" s="534"/>
      <c r="T9" s="534"/>
    </row>
    <row r="10" spans="2:20" ht="29.45" customHeight="1" x14ac:dyDescent="0.25">
      <c r="B10" s="534"/>
      <c r="C10" s="534"/>
      <c r="D10" s="534"/>
      <c r="E10" s="534"/>
      <c r="F10" s="877" t="s">
        <v>813</v>
      </c>
      <c r="G10" s="877"/>
      <c r="H10" s="342">
        <f>IFERROR(SUM(H14:H49,H52)/H7,0)</f>
        <v>0</v>
      </c>
      <c r="I10" s="534"/>
      <c r="J10" s="534"/>
      <c r="K10" s="534"/>
      <c r="L10" s="534"/>
      <c r="M10" s="534"/>
      <c r="N10" s="534"/>
      <c r="O10" s="534"/>
      <c r="P10" s="534"/>
      <c r="Q10" s="534"/>
      <c r="R10" s="534"/>
      <c r="S10" s="534"/>
      <c r="T10" s="534"/>
    </row>
    <row r="11" spans="2:20" ht="20.100000000000001" customHeight="1" x14ac:dyDescent="0.25">
      <c r="B11" s="534"/>
      <c r="C11" s="534"/>
      <c r="D11" s="534"/>
      <c r="E11" s="534"/>
      <c r="F11" s="534"/>
      <c r="G11" s="534"/>
      <c r="H11" s="34"/>
      <c r="I11" s="534"/>
      <c r="J11" s="534"/>
      <c r="K11" s="534"/>
      <c r="L11" s="534"/>
      <c r="M11" s="534"/>
      <c r="N11" s="534"/>
      <c r="O11" s="534"/>
      <c r="P11" s="534"/>
      <c r="Q11" s="534"/>
      <c r="R11" s="534"/>
      <c r="S11" s="534"/>
      <c r="T11" s="534"/>
    </row>
    <row r="12" spans="2:20" ht="13.5" customHeight="1" x14ac:dyDescent="0.25">
      <c r="B12" s="647" t="s">
        <v>104</v>
      </c>
      <c r="C12" s="874" t="s">
        <v>105</v>
      </c>
      <c r="D12" s="874"/>
      <c r="E12" s="138" t="s">
        <v>106</v>
      </c>
      <c r="F12" s="138" t="s">
        <v>107</v>
      </c>
      <c r="G12" s="138" t="s">
        <v>108</v>
      </c>
      <c r="H12" s="138" t="s">
        <v>109</v>
      </c>
      <c r="I12" s="138" t="s">
        <v>110</v>
      </c>
      <c r="J12" s="534"/>
      <c r="K12" s="534"/>
      <c r="L12" s="534"/>
      <c r="M12" s="534"/>
      <c r="N12" s="534"/>
      <c r="O12" s="534"/>
      <c r="P12" s="534"/>
      <c r="Q12" s="534"/>
      <c r="R12" s="534"/>
      <c r="S12" s="534"/>
      <c r="T12" s="534"/>
    </row>
    <row r="13" spans="2:20" ht="54.95" customHeight="1" x14ac:dyDescent="0.25">
      <c r="B13" s="319" t="s">
        <v>814</v>
      </c>
      <c r="C13" s="875" t="s">
        <v>815</v>
      </c>
      <c r="D13" s="875"/>
      <c r="E13" s="202" t="s">
        <v>816</v>
      </c>
      <c r="F13" s="203" t="s">
        <v>817</v>
      </c>
      <c r="G13" s="204" t="s">
        <v>818</v>
      </c>
      <c r="H13" s="204" t="s">
        <v>819</v>
      </c>
      <c r="I13" s="204" t="s">
        <v>820</v>
      </c>
      <c r="J13" s="534"/>
      <c r="K13" s="534"/>
      <c r="L13" s="534"/>
      <c r="M13" s="534"/>
      <c r="N13" s="534"/>
      <c r="O13" s="534"/>
      <c r="P13" s="534"/>
      <c r="Q13" s="534"/>
      <c r="R13" s="534"/>
      <c r="S13" s="534"/>
      <c r="T13" s="534"/>
    </row>
    <row r="14" spans="2:20" x14ac:dyDescent="0.25">
      <c r="B14" s="868" t="s">
        <v>821</v>
      </c>
      <c r="C14" s="870" t="s">
        <v>822</v>
      </c>
      <c r="D14" s="870"/>
      <c r="E14" s="139">
        <v>1.72</v>
      </c>
      <c r="F14" s="112" t="s">
        <v>823</v>
      </c>
      <c r="G14" s="525">
        <f>('4 - Species Breakdown'!$AE$21)</f>
        <v>0</v>
      </c>
      <c r="H14" s="343">
        <f>IFERROR(E14*G14,"")</f>
        <v>0</v>
      </c>
      <c r="I14" s="100"/>
      <c r="J14" s="534"/>
      <c r="K14" s="534"/>
      <c r="L14" s="534"/>
      <c r="M14" s="534"/>
      <c r="N14" s="534"/>
      <c r="O14" s="534"/>
      <c r="P14" s="534"/>
      <c r="Q14" s="534"/>
      <c r="R14" s="534"/>
      <c r="S14" s="534"/>
      <c r="T14" s="534"/>
    </row>
    <row r="15" spans="2:20" hidden="1" x14ac:dyDescent="0.25">
      <c r="B15" s="868"/>
      <c r="C15" s="869" t="s">
        <v>824</v>
      </c>
      <c r="D15" s="869"/>
      <c r="E15" s="139">
        <v>1.72</v>
      </c>
      <c r="F15" s="112" t="s">
        <v>823</v>
      </c>
      <c r="G15" s="141"/>
      <c r="H15" s="343">
        <f t="shared" ref="H15:H51" si="0">IFERROR(E15*G15,"")</f>
        <v>0</v>
      </c>
      <c r="I15" s="100"/>
      <c r="J15" s="534"/>
      <c r="K15" s="534"/>
      <c r="L15" s="534"/>
      <c r="M15" s="534"/>
      <c r="N15" s="534"/>
      <c r="O15" s="534"/>
      <c r="P15" s="534"/>
      <c r="Q15" s="534"/>
      <c r="R15" s="534"/>
      <c r="S15" s="534"/>
      <c r="T15" s="534"/>
    </row>
    <row r="16" spans="2:20" x14ac:dyDescent="0.25">
      <c r="B16" s="868"/>
      <c r="C16" s="870" t="s">
        <v>825</v>
      </c>
      <c r="D16" s="870"/>
      <c r="E16" s="140">
        <v>2.4300000000000002</v>
      </c>
      <c r="F16" s="112" t="s">
        <v>826</v>
      </c>
      <c r="G16" s="141"/>
      <c r="H16" s="343">
        <f t="shared" si="0"/>
        <v>0</v>
      </c>
      <c r="I16" s="100"/>
      <c r="J16" s="534"/>
      <c r="K16" s="534"/>
      <c r="L16" s="534"/>
      <c r="M16" s="534"/>
      <c r="N16" s="534"/>
      <c r="O16" s="534"/>
      <c r="P16" s="534"/>
      <c r="Q16" s="534"/>
      <c r="R16" s="534"/>
      <c r="S16" s="534"/>
      <c r="T16" s="534"/>
    </row>
    <row r="17" spans="2:9" x14ac:dyDescent="0.25">
      <c r="B17" s="868"/>
      <c r="C17" s="869" t="s">
        <v>827</v>
      </c>
      <c r="D17" s="869"/>
      <c r="E17" s="140">
        <v>1.23</v>
      </c>
      <c r="F17" s="112" t="s">
        <v>826</v>
      </c>
      <c r="G17" s="141"/>
      <c r="H17" s="343">
        <f t="shared" si="0"/>
        <v>0</v>
      </c>
      <c r="I17" s="100"/>
    </row>
    <row r="18" spans="2:9" x14ac:dyDescent="0.25">
      <c r="B18" s="868"/>
      <c r="C18" s="870" t="s">
        <v>828</v>
      </c>
      <c r="D18" s="870"/>
      <c r="E18" s="140">
        <v>121.85</v>
      </c>
      <c r="F18" s="112" t="s">
        <v>829</v>
      </c>
      <c r="G18" s="142"/>
      <c r="H18" s="343">
        <f t="shared" si="0"/>
        <v>0</v>
      </c>
      <c r="I18" s="100"/>
    </row>
    <row r="19" spans="2:9" x14ac:dyDescent="0.25">
      <c r="B19" s="868"/>
      <c r="C19" s="871" t="s">
        <v>830</v>
      </c>
      <c r="D19" s="871"/>
      <c r="E19" s="344">
        <v>1.79</v>
      </c>
      <c r="F19" s="156" t="s">
        <v>826</v>
      </c>
      <c r="G19" s="141"/>
      <c r="H19" s="343">
        <f t="shared" si="0"/>
        <v>0</v>
      </c>
      <c r="I19" s="100"/>
    </row>
    <row r="20" spans="2:9" x14ac:dyDescent="0.25">
      <c r="B20" s="868" t="s">
        <v>831</v>
      </c>
      <c r="C20" s="870" t="s">
        <v>832</v>
      </c>
      <c r="D20" s="870"/>
      <c r="E20" s="140">
        <v>5.54</v>
      </c>
      <c r="F20" s="112" t="s">
        <v>833</v>
      </c>
      <c r="G20" s="142"/>
      <c r="H20" s="343">
        <f t="shared" si="0"/>
        <v>0</v>
      </c>
      <c r="I20" s="100"/>
    </row>
    <row r="21" spans="2:9" x14ac:dyDescent="0.25">
      <c r="B21" s="868"/>
      <c r="C21" s="870" t="s">
        <v>834</v>
      </c>
      <c r="D21" s="870"/>
      <c r="E21" s="140">
        <v>31.91</v>
      </c>
      <c r="F21" s="112" t="s">
        <v>833</v>
      </c>
      <c r="G21" s="142"/>
      <c r="H21" s="343">
        <f t="shared" si="0"/>
        <v>0</v>
      </c>
      <c r="I21" s="100"/>
    </row>
    <row r="22" spans="2:9" x14ac:dyDescent="0.25">
      <c r="B22" s="868"/>
      <c r="C22" s="870" t="s">
        <v>835</v>
      </c>
      <c r="D22" s="870"/>
      <c r="E22" s="140">
        <v>7.92</v>
      </c>
      <c r="F22" s="112" t="s">
        <v>833</v>
      </c>
      <c r="G22" s="142"/>
      <c r="H22" s="343">
        <f t="shared" si="0"/>
        <v>0</v>
      </c>
      <c r="I22" s="100"/>
    </row>
    <row r="23" spans="2:9" x14ac:dyDescent="0.25">
      <c r="B23" s="868"/>
      <c r="C23" s="870" t="s">
        <v>836</v>
      </c>
      <c r="D23" s="870"/>
      <c r="E23" s="140">
        <v>9.34</v>
      </c>
      <c r="F23" s="112" t="s">
        <v>833</v>
      </c>
      <c r="G23" s="142"/>
      <c r="H23" s="343">
        <f t="shared" si="0"/>
        <v>0</v>
      </c>
      <c r="I23" s="100"/>
    </row>
    <row r="24" spans="2:9" x14ac:dyDescent="0.25">
      <c r="B24" s="868"/>
      <c r="C24" s="870" t="s">
        <v>837</v>
      </c>
      <c r="D24" s="870"/>
      <c r="E24" s="140">
        <v>10.27</v>
      </c>
      <c r="F24" s="112" t="s">
        <v>833</v>
      </c>
      <c r="G24" s="142"/>
      <c r="H24" s="343">
        <f t="shared" si="0"/>
        <v>0</v>
      </c>
      <c r="I24" s="100"/>
    </row>
    <row r="25" spans="2:9" x14ac:dyDescent="0.25">
      <c r="B25" s="868"/>
      <c r="C25" s="870" t="s">
        <v>838</v>
      </c>
      <c r="D25" s="870"/>
      <c r="E25" s="140">
        <v>5.65</v>
      </c>
      <c r="F25" s="112" t="s">
        <v>833</v>
      </c>
      <c r="G25" s="142"/>
      <c r="H25" s="343">
        <f t="shared" si="0"/>
        <v>0</v>
      </c>
      <c r="I25" s="100"/>
    </row>
    <row r="26" spans="2:9" x14ac:dyDescent="0.25">
      <c r="B26" s="868"/>
      <c r="C26" s="869" t="s">
        <v>839</v>
      </c>
      <c r="D26" s="869"/>
      <c r="E26" s="140">
        <v>6.38</v>
      </c>
      <c r="F26" s="112" t="s">
        <v>833</v>
      </c>
      <c r="G26" s="142"/>
      <c r="H26" s="343">
        <f t="shared" si="0"/>
        <v>0</v>
      </c>
      <c r="I26" s="100"/>
    </row>
    <row r="27" spans="2:9" x14ac:dyDescent="0.25">
      <c r="B27" s="868"/>
      <c r="C27" s="870" t="s">
        <v>840</v>
      </c>
      <c r="D27" s="870"/>
      <c r="E27" s="140">
        <v>3.98</v>
      </c>
      <c r="F27" s="112" t="s">
        <v>833</v>
      </c>
      <c r="G27" s="142"/>
      <c r="H27" s="343">
        <f t="shared" si="0"/>
        <v>0</v>
      </c>
      <c r="I27" s="100"/>
    </row>
    <row r="28" spans="2:9" x14ac:dyDescent="0.25">
      <c r="B28" s="868"/>
      <c r="C28" s="870" t="s">
        <v>841</v>
      </c>
      <c r="D28" s="870"/>
      <c r="E28" s="140">
        <v>0.93</v>
      </c>
      <c r="F28" s="112" t="s">
        <v>833</v>
      </c>
      <c r="G28" s="142"/>
      <c r="H28" s="343">
        <f t="shared" si="0"/>
        <v>0</v>
      </c>
      <c r="I28" s="100"/>
    </row>
    <row r="29" spans="2:9" x14ac:dyDescent="0.25">
      <c r="B29" s="868"/>
      <c r="C29" s="870" t="s">
        <v>842</v>
      </c>
      <c r="D29" s="870"/>
      <c r="E29" s="140">
        <v>61.81</v>
      </c>
      <c r="F29" s="112" t="s">
        <v>843</v>
      </c>
      <c r="G29" s="141"/>
      <c r="H29" s="343">
        <f t="shared" si="0"/>
        <v>0</v>
      </c>
      <c r="I29" s="100"/>
    </row>
    <row r="30" spans="2:9" x14ac:dyDescent="0.25">
      <c r="B30" s="868"/>
      <c r="C30" s="870" t="s">
        <v>844</v>
      </c>
      <c r="D30" s="870"/>
      <c r="E30" s="140">
        <v>58.49</v>
      </c>
      <c r="F30" s="112" t="s">
        <v>845</v>
      </c>
      <c r="G30" s="141"/>
      <c r="H30" s="343">
        <f t="shared" si="0"/>
        <v>0</v>
      </c>
      <c r="I30" s="100"/>
    </row>
    <row r="31" spans="2:9" x14ac:dyDescent="0.25">
      <c r="B31" s="868"/>
      <c r="C31" s="872" t="s">
        <v>846</v>
      </c>
      <c r="D31" s="872"/>
      <c r="E31" s="140">
        <v>340</v>
      </c>
      <c r="F31" s="112" t="s">
        <v>843</v>
      </c>
      <c r="G31" s="141"/>
      <c r="H31" s="343">
        <f t="shared" si="0"/>
        <v>0</v>
      </c>
      <c r="I31" s="100"/>
    </row>
    <row r="32" spans="2:9" x14ac:dyDescent="0.25">
      <c r="B32" s="868"/>
      <c r="C32" s="870" t="s">
        <v>847</v>
      </c>
      <c r="D32" s="870"/>
      <c r="E32" s="140">
        <v>612</v>
      </c>
      <c r="F32" s="112" t="s">
        <v>843</v>
      </c>
      <c r="G32" s="141"/>
      <c r="H32" s="343">
        <f t="shared" si="0"/>
        <v>0</v>
      </c>
      <c r="I32" s="100"/>
    </row>
    <row r="33" spans="2:9" x14ac:dyDescent="0.25">
      <c r="B33" s="868"/>
      <c r="C33" s="870" t="s">
        <v>848</v>
      </c>
      <c r="D33" s="870"/>
      <c r="E33" s="140">
        <v>749.63</v>
      </c>
      <c r="F33" s="112" t="s">
        <v>843</v>
      </c>
      <c r="G33" s="141"/>
      <c r="H33" s="343">
        <f t="shared" si="0"/>
        <v>0</v>
      </c>
      <c r="I33" s="100"/>
    </row>
    <row r="34" spans="2:9" x14ac:dyDescent="0.25">
      <c r="B34" s="868"/>
      <c r="C34" s="870" t="s">
        <v>849</v>
      </c>
      <c r="D34" s="870"/>
      <c r="E34" s="140">
        <v>447.6</v>
      </c>
      <c r="F34" s="112" t="s">
        <v>843</v>
      </c>
      <c r="G34" s="141"/>
      <c r="H34" s="343">
        <f t="shared" si="0"/>
        <v>0</v>
      </c>
      <c r="I34" s="100"/>
    </row>
    <row r="35" spans="2:9" x14ac:dyDescent="0.25">
      <c r="B35" s="868"/>
      <c r="C35" s="870" t="s">
        <v>850</v>
      </c>
      <c r="D35" s="870"/>
      <c r="E35" s="140">
        <v>475.44</v>
      </c>
      <c r="F35" s="112" t="s">
        <v>843</v>
      </c>
      <c r="G35" s="141"/>
      <c r="H35" s="343">
        <f t="shared" si="0"/>
        <v>0</v>
      </c>
      <c r="I35" s="100"/>
    </row>
    <row r="36" spans="2:9" x14ac:dyDescent="0.25">
      <c r="B36" s="868"/>
      <c r="C36" s="870" t="s">
        <v>851</v>
      </c>
      <c r="D36" s="870"/>
      <c r="E36" s="140">
        <v>532.79999999999995</v>
      </c>
      <c r="F36" s="112" t="s">
        <v>843</v>
      </c>
      <c r="G36" s="141"/>
      <c r="H36" s="343">
        <f t="shared" si="0"/>
        <v>0</v>
      </c>
      <c r="I36" s="100"/>
    </row>
    <row r="37" spans="2:9" x14ac:dyDescent="0.25">
      <c r="B37" s="868" t="s">
        <v>852</v>
      </c>
      <c r="C37" s="870" t="s">
        <v>853</v>
      </c>
      <c r="D37" s="870"/>
      <c r="E37" s="140">
        <v>212.56</v>
      </c>
      <c r="F37" s="112" t="s">
        <v>826</v>
      </c>
      <c r="G37" s="141"/>
      <c r="H37" s="343">
        <f t="shared" si="0"/>
        <v>0</v>
      </c>
      <c r="I37" s="100"/>
    </row>
    <row r="38" spans="2:9" x14ac:dyDescent="0.25">
      <c r="B38" s="868"/>
      <c r="C38" s="870" t="s">
        <v>854</v>
      </c>
      <c r="D38" s="870"/>
      <c r="E38" s="140">
        <v>265</v>
      </c>
      <c r="F38" s="112" t="s">
        <v>826</v>
      </c>
      <c r="G38" s="141"/>
      <c r="H38" s="343">
        <f t="shared" si="0"/>
        <v>0</v>
      </c>
      <c r="I38" s="100"/>
    </row>
    <row r="39" spans="2:9" x14ac:dyDescent="0.25">
      <c r="B39" s="868"/>
      <c r="C39" s="872" t="s">
        <v>855</v>
      </c>
      <c r="D39" s="872"/>
      <c r="E39" s="140">
        <v>180</v>
      </c>
      <c r="F39" s="112" t="s">
        <v>826</v>
      </c>
      <c r="G39" s="141"/>
      <c r="H39" s="343">
        <f t="shared" si="0"/>
        <v>0</v>
      </c>
      <c r="I39" s="100"/>
    </row>
    <row r="40" spans="2:9" x14ac:dyDescent="0.25">
      <c r="B40" s="868"/>
      <c r="C40" s="870" t="s">
        <v>856</v>
      </c>
      <c r="D40" s="870"/>
      <c r="E40" s="140">
        <v>250</v>
      </c>
      <c r="F40" s="112" t="s">
        <v>826</v>
      </c>
      <c r="G40" s="141"/>
      <c r="H40" s="343">
        <f t="shared" si="0"/>
        <v>0</v>
      </c>
      <c r="I40" s="100"/>
    </row>
    <row r="41" spans="2:9" x14ac:dyDescent="0.25">
      <c r="B41" s="868"/>
      <c r="C41" s="872" t="s">
        <v>857</v>
      </c>
      <c r="D41" s="872"/>
      <c r="E41" s="140">
        <v>0.27</v>
      </c>
      <c r="F41" s="112" t="s">
        <v>823</v>
      </c>
      <c r="G41" s="141"/>
      <c r="H41" s="343">
        <f t="shared" si="0"/>
        <v>0</v>
      </c>
      <c r="I41" s="100"/>
    </row>
    <row r="42" spans="2:9" x14ac:dyDescent="0.25">
      <c r="B42" s="868" t="s">
        <v>858</v>
      </c>
      <c r="C42" s="870" t="s">
        <v>859</v>
      </c>
      <c r="D42" s="870"/>
      <c r="E42" s="140">
        <v>270.89999999999998</v>
      </c>
      <c r="F42" s="112" t="s">
        <v>829</v>
      </c>
      <c r="G42" s="142"/>
      <c r="H42" s="343">
        <f t="shared" si="0"/>
        <v>0</v>
      </c>
      <c r="I42" s="100"/>
    </row>
    <row r="43" spans="2:9" x14ac:dyDescent="0.25">
      <c r="B43" s="868"/>
      <c r="C43" s="870" t="s">
        <v>860</v>
      </c>
      <c r="D43" s="870"/>
      <c r="E43" s="140">
        <v>190.9</v>
      </c>
      <c r="F43" s="112" t="s">
        <v>829</v>
      </c>
      <c r="G43" s="142"/>
      <c r="H43" s="343">
        <f t="shared" si="0"/>
        <v>0</v>
      </c>
      <c r="I43" s="100"/>
    </row>
    <row r="44" spans="2:9" x14ac:dyDescent="0.25">
      <c r="B44" s="868"/>
      <c r="C44" s="870" t="s">
        <v>861</v>
      </c>
      <c r="D44" s="870"/>
      <c r="E44" s="140">
        <v>191.25</v>
      </c>
      <c r="F44" s="112" t="s">
        <v>829</v>
      </c>
      <c r="G44" s="142"/>
      <c r="H44" s="343">
        <f t="shared" si="0"/>
        <v>0</v>
      </c>
      <c r="I44" s="100"/>
    </row>
    <row r="45" spans="2:9" x14ac:dyDescent="0.25">
      <c r="B45" s="868" t="s">
        <v>862</v>
      </c>
      <c r="C45" s="870" t="s">
        <v>863</v>
      </c>
      <c r="D45" s="870"/>
      <c r="E45" s="140">
        <v>179.15</v>
      </c>
      <c r="F45" s="112" t="s">
        <v>826</v>
      </c>
      <c r="G45" s="141"/>
      <c r="H45" s="343">
        <f t="shared" si="0"/>
        <v>0</v>
      </c>
      <c r="I45" s="100"/>
    </row>
    <row r="46" spans="2:9" x14ac:dyDescent="0.25">
      <c r="B46" s="868"/>
      <c r="C46" s="870" t="s">
        <v>864</v>
      </c>
      <c r="D46" s="870"/>
      <c r="E46" s="140">
        <v>295.89999999999998</v>
      </c>
      <c r="F46" s="112" t="s">
        <v>826</v>
      </c>
      <c r="G46" s="141"/>
      <c r="H46" s="343">
        <f t="shared" si="0"/>
        <v>0</v>
      </c>
      <c r="I46" s="100"/>
    </row>
    <row r="47" spans="2:9" x14ac:dyDescent="0.25">
      <c r="B47" s="868"/>
      <c r="C47" s="870" t="s">
        <v>865</v>
      </c>
      <c r="D47" s="870"/>
      <c r="E47" s="140">
        <v>1861</v>
      </c>
      <c r="F47" s="112" t="s">
        <v>826</v>
      </c>
      <c r="G47" s="141"/>
      <c r="H47" s="343">
        <f t="shared" si="0"/>
        <v>0</v>
      </c>
      <c r="I47" s="100"/>
    </row>
    <row r="48" spans="2:9" x14ac:dyDescent="0.25">
      <c r="B48" s="868"/>
      <c r="C48" s="870" t="s">
        <v>866</v>
      </c>
      <c r="D48" s="870"/>
      <c r="E48" s="140">
        <v>152.91999999999999</v>
      </c>
      <c r="F48" s="112" t="s">
        <v>826</v>
      </c>
      <c r="G48" s="141"/>
      <c r="H48" s="343">
        <f t="shared" si="0"/>
        <v>0</v>
      </c>
      <c r="I48" s="100"/>
    </row>
    <row r="49" spans="2:9" x14ac:dyDescent="0.25">
      <c r="B49" s="868"/>
      <c r="C49" s="870" t="s">
        <v>867</v>
      </c>
      <c r="D49" s="870"/>
      <c r="E49" s="140">
        <v>3.31</v>
      </c>
      <c r="F49" s="345" t="s">
        <v>833</v>
      </c>
      <c r="G49" s="142"/>
      <c r="H49" s="343">
        <f t="shared" si="0"/>
        <v>0</v>
      </c>
      <c r="I49" s="100"/>
    </row>
    <row r="50" spans="2:9" x14ac:dyDescent="0.25">
      <c r="B50" s="868" t="s">
        <v>868</v>
      </c>
      <c r="C50" s="870" t="s">
        <v>869</v>
      </c>
      <c r="D50" s="870"/>
      <c r="E50" s="140">
        <v>461.39</v>
      </c>
      <c r="F50" s="112" t="s">
        <v>826</v>
      </c>
      <c r="G50" s="141"/>
      <c r="H50" s="343">
        <f t="shared" si="0"/>
        <v>0</v>
      </c>
      <c r="I50" s="100"/>
    </row>
    <row r="51" spans="2:9" x14ac:dyDescent="0.25">
      <c r="B51" s="868"/>
      <c r="C51" s="870" t="s">
        <v>870</v>
      </c>
      <c r="D51" s="870"/>
      <c r="E51" s="140">
        <v>764.42</v>
      </c>
      <c r="F51" s="112" t="s">
        <v>826</v>
      </c>
      <c r="G51" s="141"/>
      <c r="H51" s="343">
        <f t="shared" si="0"/>
        <v>0</v>
      </c>
      <c r="I51" s="100"/>
    </row>
    <row r="52" spans="2:9" ht="13.5" customHeight="1" x14ac:dyDescent="0.25">
      <c r="B52" s="868"/>
      <c r="C52" s="870" t="s">
        <v>871</v>
      </c>
      <c r="D52" s="870"/>
      <c r="E52" s="140">
        <v>376.23</v>
      </c>
      <c r="F52" s="112" t="s">
        <v>826</v>
      </c>
      <c r="G52" s="141"/>
      <c r="H52" s="343">
        <f>IFERROR(E52*G52,"")</f>
        <v>0</v>
      </c>
      <c r="I52" s="100"/>
    </row>
    <row r="53" spans="2:9" ht="13.5" customHeight="1" x14ac:dyDescent="0.25">
      <c r="B53" s="534"/>
      <c r="C53" s="534"/>
      <c r="D53" s="534"/>
      <c r="E53" s="534"/>
      <c r="F53" s="534"/>
      <c r="G53" s="534"/>
      <c r="H53" s="534"/>
      <c r="I53" s="534"/>
    </row>
    <row r="54" spans="2:9" x14ac:dyDescent="0.25">
      <c r="B54" s="534"/>
      <c r="C54" s="534"/>
      <c r="D54" s="534"/>
      <c r="E54" s="534"/>
      <c r="F54" s="534"/>
      <c r="G54" s="534"/>
      <c r="H54" s="534"/>
      <c r="I54" s="534"/>
    </row>
    <row r="55" spans="2:9" x14ac:dyDescent="0.25">
      <c r="B55" s="534"/>
      <c r="C55" s="534"/>
      <c r="D55" s="534"/>
      <c r="E55" s="534"/>
      <c r="F55" s="534"/>
      <c r="G55" s="534"/>
      <c r="H55" s="534"/>
      <c r="I55" s="534"/>
    </row>
  </sheetData>
  <sheetProtection algorithmName="SHA-512" hashValue="2yYkereskMZd+nSBisjFBa1EYxy03leXTm1nn/PHverzNvpz2GWBZPTlAinZK2gaCreJqyK2j+0jywosw0KFKA==" saltValue="Iui4yzCP/CrMKGRQYW4i/w==" spinCount="100000" sheet="1" objects="1" scenarios="1" selectLockedCells="1"/>
  <mergeCells count="54">
    <mergeCell ref="F7:G7"/>
    <mergeCell ref="F8:G8"/>
    <mergeCell ref="F9:G9"/>
    <mergeCell ref="F10:G10"/>
    <mergeCell ref="C51:D51"/>
    <mergeCell ref="C42:D42"/>
    <mergeCell ref="C43:D43"/>
    <mergeCell ref="C41:D41"/>
    <mergeCell ref="C44:D44"/>
    <mergeCell ref="C50:D50"/>
    <mergeCell ref="C46:D46"/>
    <mergeCell ref="C45:D45"/>
    <mergeCell ref="C47:D47"/>
    <mergeCell ref="C48:D48"/>
    <mergeCell ref="C18:D18"/>
    <mergeCell ref="C23:D23"/>
    <mergeCell ref="B4:I4"/>
    <mergeCell ref="C15:D15"/>
    <mergeCell ref="C36:D36"/>
    <mergeCell ref="C37:D37"/>
    <mergeCell ref="C38:D38"/>
    <mergeCell ref="C31:D31"/>
    <mergeCell ref="C32:D32"/>
    <mergeCell ref="C33:D33"/>
    <mergeCell ref="C34:D34"/>
    <mergeCell ref="C35:D35"/>
    <mergeCell ref="C12:D12"/>
    <mergeCell ref="C13:D13"/>
    <mergeCell ref="C14:D14"/>
    <mergeCell ref="C7:D7"/>
    <mergeCell ref="C8:D8"/>
    <mergeCell ref="C16:D16"/>
    <mergeCell ref="B50:B52"/>
    <mergeCell ref="C39:D39"/>
    <mergeCell ref="C49:D49"/>
    <mergeCell ref="B42:B44"/>
    <mergeCell ref="B45:B49"/>
    <mergeCell ref="C52:D52"/>
    <mergeCell ref="B14:B19"/>
    <mergeCell ref="B20:B36"/>
    <mergeCell ref="B37:B41"/>
    <mergeCell ref="C17:D17"/>
    <mergeCell ref="C30:D30"/>
    <mergeCell ref="C26:D26"/>
    <mergeCell ref="C24:D24"/>
    <mergeCell ref="C25:D25"/>
    <mergeCell ref="C27:D27"/>
    <mergeCell ref="C28:D28"/>
    <mergeCell ref="C29:D29"/>
    <mergeCell ref="C40:D40"/>
    <mergeCell ref="C19:D19"/>
    <mergeCell ref="C20:D20"/>
    <mergeCell ref="C21:D21"/>
    <mergeCell ref="C22:D22"/>
  </mergeCells>
  <conditionalFormatting sqref="C39">
    <cfRule type="expression" dxfId="53" priority="2">
      <formula>$G$38&lt;1</formula>
    </cfRule>
  </conditionalFormatting>
  <conditionalFormatting sqref="E39:H39">
    <cfRule type="expression" dxfId="52" priority="3">
      <formula>$G$38&lt;1</formula>
    </cfRule>
  </conditionalFormatting>
  <conditionalFormatting sqref="G15:G52">
    <cfRule type="expression" dxfId="51" priority="6">
      <formula>NOT(ISBLANK($G15))</formula>
    </cfRule>
    <cfRule type="expression" dxfId="50" priority="7">
      <formula>ISBLANK($G15)</formula>
    </cfRule>
  </conditionalFormatting>
  <conditionalFormatting sqref="H10">
    <cfRule type="cellIs" dxfId="49" priority="4" operator="greaterThan">
      <formula>10200</formula>
    </cfRule>
  </conditionalFormatting>
  <conditionalFormatting sqref="H14:H52">
    <cfRule type="cellIs" dxfId="48" priority="5" operator="greaterThan">
      <formula>0</formula>
    </cfRule>
  </conditionalFormatting>
  <conditionalFormatting sqref="I16:I52">
    <cfRule type="expression" dxfId="47" priority="14">
      <formula>NOT(ISBLANK($I16))</formula>
    </cfRule>
    <cfRule type="expression" dxfId="46" priority="15">
      <formula>$G16&gt;0</formula>
    </cfRule>
  </conditionalFormatting>
  <conditionalFormatting sqref="I39">
    <cfRule type="expression" dxfId="45" priority="1">
      <formula>$G$38&lt;1</formula>
    </cfRule>
  </conditionalFormatting>
  <dataValidations count="4">
    <dataValidation type="whole" allowBlank="1" showInputMessage="1" showErrorMessage="1" errorTitle="Invalid data" error="Please enter a whole numerical value." sqref="G16:G17 G19 G45:G48 G29:G38 G40:G41" xr:uid="{DA8CCA5C-9770-4667-B7F3-600428D5ED18}">
      <formula1>0</formula1>
      <formula2>1000000000000000</formula2>
    </dataValidation>
    <dataValidation type="decimal" allowBlank="1" showInputMessage="1" showErrorMessage="1" errorTitle="Invalid quantity" error="Please enter a numerical value." sqref="G18 G42:G44 G49 G20:G28" xr:uid="{80A210C1-9165-4C4E-B92B-753083279D97}">
      <formula1>0</formula1>
      <formula2>100000000000000000</formula2>
    </dataValidation>
    <dataValidation type="whole" allowBlank="1" showInputMessage="1" showErrorMessage="1" errorTitle="Invalid data" error="Please enter a whole numerical value." sqref="G50:G52" xr:uid="{7B9E04AA-4739-40B4-9833-C09FE571E8FF}">
      <formula1>0</formula1>
      <formula2>10000000000000</formula2>
    </dataValidation>
    <dataValidation type="custom" allowBlank="1" showInputMessage="1" showErrorMessage="1" errorTitle="Invalid data" error="Please enter a whole numerical value_x000a_*cannot exceed Deer high seat (lean-to)*" sqref="G39" xr:uid="{D6B9E421-3AA3-4C12-9D34-4C7E9561A72B}">
      <formula1>AND($G$39&lt;=$G$38,$G$39=ROUND($G$39,0))</formula1>
    </dataValidation>
  </dataValidations>
  <pageMargins left="0.70866141732283472" right="0.70866141732283472" top="0.74803149606299213" bottom="0.74803149606299213" header="0.31496062992125984" footer="0.31496062992125984"/>
  <pageSetup paperSize="9" scale="60" fitToHeight="0" orientation="landscape" r:id="rId1"/>
  <headerFooter>
    <oddHeader>&amp;L&amp;"Verdana,Bold"&amp;20Section 6 - Standard Cost Items&amp;R&amp;G</oddHeader>
    <oddFooter>&amp;L&amp;D&amp;C&amp;A&amp;REWCO Application Form - Page &amp;P of &amp;N</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E8FBF-1961-4995-8746-C7E7BA6103DF}">
  <sheetPr codeName="Sheet25">
    <tabColor rgb="FF62A60E"/>
    <pageSetUpPr autoPageBreaks="0" fitToPage="1"/>
  </sheetPr>
  <dimension ref="A1:K46"/>
  <sheetViews>
    <sheetView showGridLines="0" showRowColHeaders="0" zoomScaleNormal="100" workbookViewId="0">
      <selection activeCell="D16" sqref="D16:E16"/>
    </sheetView>
  </sheetViews>
  <sheetFormatPr defaultColWidth="0" defaultRowHeight="12.75" zeroHeight="1" x14ac:dyDescent="0.2"/>
  <cols>
    <col min="1" max="1" width="2.5703125" style="6" customWidth="1"/>
    <col min="2" max="2" width="71.85546875" style="6" customWidth="1"/>
    <col min="3" max="3" width="13.5703125" style="6" customWidth="1"/>
    <col min="4" max="4" width="13.85546875" style="6" customWidth="1"/>
    <col min="5" max="5" width="13.5703125" style="6" customWidth="1"/>
    <col min="6" max="6" width="5.140625" style="6" customWidth="1"/>
    <col min="7" max="7" width="59.85546875" style="6" customWidth="1"/>
    <col min="8" max="10" width="12.85546875" style="6" customWidth="1"/>
    <col min="11" max="11" width="5.85546875" style="6" customWidth="1"/>
    <col min="12" max="16384" width="8.5703125" style="6" hidden="1"/>
  </cols>
  <sheetData>
    <row r="1" spans="1:11" ht="15" customHeight="1" x14ac:dyDescent="0.2">
      <c r="A1" s="534"/>
      <c r="B1" s="534"/>
      <c r="C1" s="534"/>
      <c r="D1" s="534"/>
      <c r="E1" s="534"/>
      <c r="F1" s="534"/>
      <c r="G1" s="534"/>
      <c r="H1" s="534"/>
      <c r="I1" s="534"/>
      <c r="J1" s="534"/>
      <c r="K1" s="534"/>
    </row>
    <row r="2" spans="1:11" ht="39.950000000000003" customHeight="1" x14ac:dyDescent="0.3">
      <c r="A2" s="534"/>
      <c r="B2" s="913" t="s">
        <v>872</v>
      </c>
      <c r="C2" s="913"/>
      <c r="D2" s="913"/>
      <c r="E2" s="913"/>
      <c r="F2" s="913"/>
      <c r="G2" s="149"/>
      <c r="H2" s="534"/>
      <c r="I2" s="534"/>
      <c r="J2" s="534"/>
      <c r="K2" s="534"/>
    </row>
    <row r="3" spans="1:11" ht="9.9499999999999993" customHeight="1" x14ac:dyDescent="0.2">
      <c r="A3" s="534"/>
      <c r="B3" s="534"/>
      <c r="C3" s="534"/>
      <c r="D3" s="534"/>
      <c r="E3" s="534"/>
      <c r="F3" s="534"/>
      <c r="G3" s="534"/>
      <c r="H3" s="534"/>
      <c r="I3" s="534"/>
      <c r="J3" s="534"/>
      <c r="K3" s="534"/>
    </row>
    <row r="4" spans="1:11" ht="136.5" customHeight="1" x14ac:dyDescent="0.2">
      <c r="A4" s="534"/>
      <c r="B4" s="909"/>
      <c r="C4" s="910"/>
      <c r="D4" s="910"/>
      <c r="E4" s="910"/>
      <c r="F4" s="910"/>
      <c r="G4" s="910"/>
      <c r="H4" s="910"/>
      <c r="I4" s="910"/>
      <c r="J4" s="599"/>
      <c r="K4" s="598"/>
    </row>
    <row r="5" spans="1:11" ht="13.5" x14ac:dyDescent="0.2">
      <c r="A5" s="534"/>
      <c r="B5" s="858" t="s">
        <v>873</v>
      </c>
      <c r="C5" s="859"/>
      <c r="D5" s="859"/>
      <c r="E5" s="859"/>
      <c r="F5" s="859"/>
      <c r="G5" s="859"/>
      <c r="H5" s="859"/>
      <c r="I5" s="859"/>
      <c r="J5" s="600"/>
      <c r="K5" s="598"/>
    </row>
    <row r="6" spans="1:11" s="54" customFormat="1" ht="13.5" x14ac:dyDescent="0.25">
      <c r="A6" s="543"/>
      <c r="B6" s="858" t="s">
        <v>162</v>
      </c>
      <c r="C6" s="859"/>
      <c r="D6" s="859"/>
      <c r="E6" s="859"/>
      <c r="F6" s="859"/>
      <c r="G6" s="859"/>
      <c r="H6" s="859"/>
      <c r="I6" s="859"/>
      <c r="J6" s="504"/>
      <c r="K6" s="543"/>
    </row>
    <row r="7" spans="1:11" s="11" customFormat="1" ht="15.75" customHeight="1" x14ac:dyDescent="0.2">
      <c r="A7" s="556"/>
      <c r="B7" s="858" t="s">
        <v>774</v>
      </c>
      <c r="C7" s="859"/>
      <c r="D7" s="859"/>
      <c r="E7" s="859"/>
      <c r="F7" s="859"/>
      <c r="G7" s="859"/>
      <c r="H7" s="859"/>
      <c r="I7" s="427"/>
      <c r="J7" s="511"/>
      <c r="K7" s="534"/>
    </row>
    <row r="8" spans="1:11" s="11" customFormat="1" ht="15.75" customHeight="1" x14ac:dyDescent="0.2">
      <c r="A8" s="556"/>
      <c r="B8" s="136" t="s">
        <v>874</v>
      </c>
      <c r="C8" s="137"/>
      <c r="D8" s="137"/>
      <c r="E8" s="137"/>
      <c r="F8" s="137"/>
      <c r="G8" s="505"/>
      <c r="H8" s="505"/>
      <c r="I8" s="509"/>
      <c r="J8" s="510"/>
      <c r="K8" s="534"/>
    </row>
    <row r="9" spans="1:11" x14ac:dyDescent="0.2">
      <c r="A9" s="534"/>
      <c r="B9" s="85"/>
      <c r="C9" s="534"/>
      <c r="D9" s="534"/>
      <c r="E9" s="534"/>
      <c r="F9" s="534"/>
      <c r="G9" s="534"/>
      <c r="H9" s="534"/>
      <c r="I9" s="534"/>
      <c r="J9" s="534"/>
      <c r="K9" s="534"/>
    </row>
    <row r="10" spans="1:11" ht="7.5" customHeight="1" x14ac:dyDescent="0.2">
      <c r="A10" s="534"/>
      <c r="B10" s="534"/>
      <c r="C10" s="534"/>
      <c r="D10" s="534"/>
      <c r="E10" s="534"/>
      <c r="F10" s="534"/>
      <c r="G10" s="534"/>
      <c r="H10" s="534"/>
      <c r="I10" s="534"/>
      <c r="J10" s="534"/>
      <c r="K10" s="534"/>
    </row>
    <row r="11" spans="1:11" ht="13.5" x14ac:dyDescent="0.2">
      <c r="A11" s="534"/>
      <c r="B11" s="166" t="s">
        <v>61</v>
      </c>
      <c r="C11" s="917" t="str">
        <f>IF('1 - Site Details'!C7="","",'1 - Site Details'!C7)</f>
        <v/>
      </c>
      <c r="D11" s="918"/>
      <c r="E11" s="919"/>
      <c r="F11" s="543"/>
      <c r="G11" s="543"/>
      <c r="H11" s="542"/>
      <c r="I11" s="534"/>
      <c r="J11" s="534"/>
      <c r="K11" s="534"/>
    </row>
    <row r="12" spans="1:11" ht="13.5" x14ac:dyDescent="0.2">
      <c r="A12" s="534"/>
      <c r="B12" s="166" t="s">
        <v>719</v>
      </c>
      <c r="C12" s="917" t="str">
        <f>IF('1 - Site Details'!C8="","",'1 - Site Details'!C8)</f>
        <v/>
      </c>
      <c r="D12" s="918"/>
      <c r="E12" s="919"/>
      <c r="F12" s="542"/>
      <c r="G12" s="542"/>
      <c r="H12" s="542"/>
      <c r="I12" s="534"/>
      <c r="J12" s="534"/>
      <c r="K12" s="534"/>
    </row>
    <row r="13" spans="1:11" ht="17.100000000000001" customHeight="1" x14ac:dyDescent="0.2">
      <c r="A13" s="534"/>
      <c r="B13" s="534"/>
      <c r="C13" s="534"/>
      <c r="D13" s="534"/>
      <c r="E13" s="534"/>
      <c r="F13" s="534"/>
      <c r="G13" s="534"/>
      <c r="H13" s="534"/>
      <c r="I13" s="534"/>
      <c r="J13" s="534"/>
      <c r="K13" s="534"/>
    </row>
    <row r="14" spans="1:11" s="14" customFormat="1" ht="30" customHeight="1" x14ac:dyDescent="0.25">
      <c r="A14" s="542"/>
      <c r="B14" s="703" t="s">
        <v>875</v>
      </c>
      <c r="C14" s="703"/>
      <c r="D14" s="703"/>
      <c r="E14" s="703"/>
      <c r="F14" s="542"/>
      <c r="G14" s="703" t="s">
        <v>876</v>
      </c>
      <c r="H14" s="703"/>
      <c r="I14" s="703"/>
      <c r="J14" s="703"/>
      <c r="K14" s="542"/>
    </row>
    <row r="15" spans="1:11" ht="48" customHeight="1" x14ac:dyDescent="0.2">
      <c r="A15" s="534"/>
      <c r="B15" s="907" t="s">
        <v>877</v>
      </c>
      <c r="C15" s="907"/>
      <c r="D15" s="907"/>
      <c r="E15" s="907"/>
      <c r="F15" s="534"/>
      <c r="G15" s="907" t="s">
        <v>878</v>
      </c>
      <c r="H15" s="908"/>
      <c r="I15" s="908"/>
      <c r="J15" s="908"/>
      <c r="K15" s="534"/>
    </row>
    <row r="16" spans="1:11" ht="32.25" customHeight="1" x14ac:dyDescent="0.2">
      <c r="A16" s="534"/>
      <c r="B16" s="737" t="s">
        <v>879</v>
      </c>
      <c r="C16" s="738"/>
      <c r="D16" s="903"/>
      <c r="E16" s="904"/>
      <c r="F16" s="534"/>
      <c r="G16" s="287" t="s">
        <v>880</v>
      </c>
      <c r="H16" s="285"/>
      <c r="I16" s="285"/>
      <c r="J16" s="285"/>
      <c r="K16" s="534"/>
    </row>
    <row r="17" spans="1:10" ht="32.25" customHeight="1" x14ac:dyDescent="0.2">
      <c r="A17" s="534"/>
      <c r="B17" s="737" t="s">
        <v>881</v>
      </c>
      <c r="C17" s="738"/>
      <c r="D17" s="905"/>
      <c r="E17" s="906"/>
      <c r="F17" s="534"/>
      <c r="G17" s="703" t="s">
        <v>882</v>
      </c>
      <c r="H17" s="703"/>
      <c r="I17" s="703"/>
      <c r="J17" s="703"/>
    </row>
    <row r="18" spans="1:10" ht="32.25" customHeight="1" x14ac:dyDescent="0.2">
      <c r="A18" s="534"/>
      <c r="B18" s="758" t="s">
        <v>883</v>
      </c>
      <c r="C18" s="760"/>
      <c r="D18" s="903"/>
      <c r="E18" s="904"/>
      <c r="F18" s="534"/>
      <c r="G18" s="907" t="s">
        <v>884</v>
      </c>
      <c r="H18" s="908"/>
      <c r="I18" s="908"/>
      <c r="J18" s="908"/>
    </row>
    <row r="19" spans="1:10" ht="32.25" customHeight="1" x14ac:dyDescent="0.2">
      <c r="A19" s="534"/>
      <c r="B19" s="758" t="s">
        <v>885</v>
      </c>
      <c r="C19" s="760"/>
      <c r="D19" s="897"/>
      <c r="E19" s="898"/>
      <c r="F19" s="534"/>
      <c r="G19" s="205" t="s">
        <v>886</v>
      </c>
      <c r="H19" s="151"/>
      <c r="I19" s="151"/>
      <c r="J19" s="151"/>
    </row>
    <row r="20" spans="1:10" x14ac:dyDescent="0.2">
      <c r="A20" s="534"/>
      <c r="B20" s="901"/>
      <c r="C20" s="765"/>
      <c r="D20" s="899"/>
      <c r="E20" s="900"/>
      <c r="F20" s="534"/>
      <c r="G20" s="534"/>
      <c r="H20" s="534"/>
      <c r="I20" s="534"/>
      <c r="J20" s="534"/>
    </row>
    <row r="21" spans="1:10" x14ac:dyDescent="0.2">
      <c r="A21" s="534"/>
      <c r="B21" s="85"/>
      <c r="C21" s="534"/>
      <c r="D21" s="534"/>
      <c r="E21" s="534"/>
      <c r="F21" s="534"/>
      <c r="G21" s="534"/>
      <c r="H21" s="534"/>
      <c r="I21" s="534"/>
      <c r="J21" s="534"/>
    </row>
    <row r="22" spans="1:10" x14ac:dyDescent="0.2">
      <c r="A22" s="534"/>
      <c r="B22" s="85"/>
      <c r="C22" s="534"/>
      <c r="D22" s="534"/>
      <c r="E22" s="534"/>
      <c r="F22" s="534"/>
      <c r="G22" s="534"/>
      <c r="H22" s="534"/>
      <c r="I22" s="534"/>
      <c r="J22" s="534"/>
    </row>
    <row r="23" spans="1:10" ht="30" customHeight="1" x14ac:dyDescent="0.2">
      <c r="A23" s="534"/>
      <c r="B23" s="703" t="s">
        <v>887</v>
      </c>
      <c r="C23" s="703"/>
      <c r="D23" s="703"/>
      <c r="E23" s="703"/>
      <c r="F23" s="703"/>
      <c r="G23" s="703"/>
      <c r="H23" s="703"/>
      <c r="I23" s="703"/>
      <c r="J23" s="703"/>
    </row>
    <row r="24" spans="1:10" ht="68.25" x14ac:dyDescent="0.2">
      <c r="A24" s="534"/>
      <c r="B24" s="229" t="s">
        <v>888</v>
      </c>
      <c r="C24" s="346" t="s">
        <v>192</v>
      </c>
      <c r="D24" s="198" t="s">
        <v>889</v>
      </c>
      <c r="E24" s="902" t="s">
        <v>890</v>
      </c>
      <c r="F24" s="902"/>
      <c r="G24" s="902"/>
      <c r="H24" s="902"/>
      <c r="I24" s="902"/>
      <c r="J24" s="902"/>
    </row>
    <row r="25" spans="1:10" ht="167.25" x14ac:dyDescent="0.2">
      <c r="A25" s="534"/>
      <c r="B25" s="601" t="s">
        <v>891</v>
      </c>
      <c r="C25" s="895"/>
      <c r="D25" s="896"/>
      <c r="E25" s="832"/>
      <c r="F25" s="832"/>
      <c r="G25" s="832"/>
      <c r="H25" s="832"/>
      <c r="I25" s="832"/>
      <c r="J25" s="832"/>
    </row>
    <row r="26" spans="1:10" ht="17.100000000000001" customHeight="1" x14ac:dyDescent="0.2">
      <c r="A26" s="534"/>
      <c r="B26" s="89" t="s">
        <v>892</v>
      </c>
      <c r="C26" s="895"/>
      <c r="D26" s="896"/>
      <c r="E26" s="832"/>
      <c r="F26" s="832"/>
      <c r="G26" s="832"/>
      <c r="H26" s="832"/>
      <c r="I26" s="832"/>
      <c r="J26" s="832"/>
    </row>
    <row r="27" spans="1:10" ht="32.1" customHeight="1" x14ac:dyDescent="0.2">
      <c r="A27" s="534"/>
      <c r="B27" s="291" t="s">
        <v>893</v>
      </c>
      <c r="C27" s="895"/>
      <c r="D27" s="896"/>
      <c r="E27" s="832"/>
      <c r="F27" s="832"/>
      <c r="G27" s="832"/>
      <c r="H27" s="832"/>
      <c r="I27" s="832"/>
      <c r="J27" s="832"/>
    </row>
    <row r="28" spans="1:10" s="49" customFormat="1" ht="85.5" customHeight="1" x14ac:dyDescent="0.25">
      <c r="A28" s="557"/>
      <c r="B28" s="290" t="s">
        <v>894</v>
      </c>
      <c r="C28" s="346" t="s">
        <v>192</v>
      </c>
      <c r="D28" s="513" t="s">
        <v>895</v>
      </c>
      <c r="E28" s="885" t="s">
        <v>896</v>
      </c>
      <c r="F28" s="886"/>
      <c r="G28" s="886"/>
      <c r="H28" s="886"/>
      <c r="I28" s="886"/>
      <c r="J28" s="887"/>
    </row>
    <row r="29" spans="1:10" ht="120.75" x14ac:dyDescent="0.2">
      <c r="A29" s="534"/>
      <c r="B29" s="601" t="s">
        <v>897</v>
      </c>
      <c r="C29" s="895"/>
      <c r="D29" s="916"/>
      <c r="E29" s="888"/>
      <c r="F29" s="889"/>
      <c r="G29" s="889"/>
      <c r="H29" s="889"/>
      <c r="I29" s="889"/>
      <c r="J29" s="890"/>
    </row>
    <row r="30" spans="1:10" ht="17.100000000000001" customHeight="1" x14ac:dyDescent="0.2">
      <c r="A30" s="542"/>
      <c r="B30" s="292" t="s">
        <v>898</v>
      </c>
      <c r="C30" s="895"/>
      <c r="D30" s="916"/>
      <c r="E30" s="891"/>
      <c r="F30" s="892"/>
      <c r="G30" s="892"/>
      <c r="H30" s="892"/>
      <c r="I30" s="892"/>
      <c r="J30" s="893"/>
    </row>
    <row r="31" spans="1:10" s="2" customFormat="1" ht="47.1" customHeight="1" x14ac:dyDescent="0.2">
      <c r="B31" s="290" t="s">
        <v>899</v>
      </c>
      <c r="C31" s="346" t="s">
        <v>192</v>
      </c>
      <c r="D31" s="198" t="s">
        <v>900</v>
      </c>
      <c r="E31" s="894" t="s">
        <v>901</v>
      </c>
      <c r="F31" s="894"/>
      <c r="G31" s="894"/>
      <c r="H31" s="894"/>
      <c r="I31" s="894"/>
      <c r="J31" s="894"/>
    </row>
    <row r="32" spans="1:10" ht="103.5" x14ac:dyDescent="0.2">
      <c r="A32" s="534"/>
      <c r="B32" s="601" t="s">
        <v>902</v>
      </c>
      <c r="C32" s="915"/>
      <c r="D32" s="914"/>
      <c r="E32" s="832"/>
      <c r="F32" s="832"/>
      <c r="G32" s="832"/>
      <c r="H32" s="832"/>
      <c r="I32" s="832"/>
      <c r="J32" s="832"/>
    </row>
    <row r="33" spans="1:11" ht="25.5" x14ac:dyDescent="0.2">
      <c r="A33" s="534"/>
      <c r="B33" s="291" t="s">
        <v>101</v>
      </c>
      <c r="C33" s="915"/>
      <c r="D33" s="914"/>
      <c r="E33" s="832"/>
      <c r="F33" s="832"/>
      <c r="G33" s="832"/>
      <c r="H33" s="832"/>
      <c r="I33" s="832"/>
      <c r="J33" s="832"/>
      <c r="K33" s="534"/>
    </row>
    <row r="34" spans="1:11" s="2" customFormat="1" ht="47.1" customHeight="1" x14ac:dyDescent="0.2">
      <c r="B34" s="289" t="s">
        <v>903</v>
      </c>
      <c r="C34" s="346" t="s">
        <v>192</v>
      </c>
      <c r="D34" s="198" t="s">
        <v>900</v>
      </c>
      <c r="E34" s="894" t="s">
        <v>904</v>
      </c>
      <c r="F34" s="894"/>
      <c r="G34" s="894"/>
      <c r="H34" s="894"/>
      <c r="I34" s="894"/>
      <c r="J34" s="894"/>
    </row>
    <row r="35" spans="1:11" ht="92.25" x14ac:dyDescent="0.2">
      <c r="A35" s="534"/>
      <c r="B35" s="601" t="s">
        <v>905</v>
      </c>
      <c r="C35" s="895"/>
      <c r="D35" s="914"/>
      <c r="E35" s="832"/>
      <c r="F35" s="832"/>
      <c r="G35" s="832"/>
      <c r="H35" s="832"/>
      <c r="I35" s="832"/>
      <c r="J35" s="832"/>
      <c r="K35" s="534"/>
    </row>
    <row r="36" spans="1:11" s="13" customFormat="1" ht="17.45" customHeight="1" x14ac:dyDescent="0.25">
      <c r="A36" s="543"/>
      <c r="B36" s="86" t="s">
        <v>906</v>
      </c>
      <c r="C36" s="895"/>
      <c r="D36" s="914"/>
      <c r="E36" s="832"/>
      <c r="F36" s="832"/>
      <c r="G36" s="832"/>
      <c r="H36" s="832"/>
      <c r="I36" s="832"/>
      <c r="J36" s="832"/>
      <c r="K36" s="543"/>
    </row>
    <row r="37" spans="1:11" ht="29.1" customHeight="1" x14ac:dyDescent="0.2">
      <c r="A37" s="543"/>
      <c r="B37" s="87" t="s">
        <v>907</v>
      </c>
      <c r="C37" s="895"/>
      <c r="D37" s="914"/>
      <c r="E37" s="832"/>
      <c r="F37" s="832"/>
      <c r="G37" s="832"/>
      <c r="H37" s="832"/>
      <c r="I37" s="832"/>
      <c r="J37" s="832"/>
      <c r="K37" s="534"/>
    </row>
    <row r="38" spans="1:11" s="2" customFormat="1" ht="47.45" customHeight="1" x14ac:dyDescent="0.2">
      <c r="B38" s="290" t="s">
        <v>908</v>
      </c>
      <c r="C38" s="346" t="s">
        <v>192</v>
      </c>
      <c r="D38" s="198" t="s">
        <v>900</v>
      </c>
      <c r="E38" s="884" t="s">
        <v>909</v>
      </c>
      <c r="F38" s="884"/>
      <c r="G38" s="884"/>
      <c r="H38" s="884"/>
      <c r="I38" s="884"/>
      <c r="J38" s="884"/>
    </row>
    <row r="39" spans="1:11" ht="65.25" x14ac:dyDescent="0.2">
      <c r="A39" s="534"/>
      <c r="B39" s="601" t="s">
        <v>910</v>
      </c>
      <c r="C39" s="895"/>
      <c r="D39" s="914"/>
      <c r="E39" s="832"/>
      <c r="F39" s="832"/>
      <c r="G39" s="832"/>
      <c r="H39" s="832"/>
      <c r="I39" s="832"/>
      <c r="J39" s="832"/>
      <c r="K39" s="534"/>
    </row>
    <row r="40" spans="1:11" ht="30.75" customHeight="1" x14ac:dyDescent="0.2">
      <c r="A40" s="534"/>
      <c r="B40" s="87" t="s">
        <v>911</v>
      </c>
      <c r="C40" s="895"/>
      <c r="D40" s="914"/>
      <c r="E40" s="832"/>
      <c r="F40" s="832"/>
      <c r="G40" s="832"/>
      <c r="H40" s="832"/>
      <c r="I40" s="832"/>
      <c r="J40" s="832"/>
      <c r="K40" s="534"/>
    </row>
    <row r="41" spans="1:11" s="2" customFormat="1" ht="47.1" customHeight="1" x14ac:dyDescent="0.25">
      <c r="B41" s="289" t="s">
        <v>912</v>
      </c>
      <c r="C41" s="346" t="s">
        <v>192</v>
      </c>
      <c r="D41" s="347"/>
      <c r="E41" s="885" t="s">
        <v>913</v>
      </c>
      <c r="F41" s="886"/>
      <c r="G41" s="886"/>
      <c r="H41" s="886"/>
      <c r="I41" s="886"/>
      <c r="J41" s="886"/>
      <c r="K41"/>
    </row>
    <row r="42" spans="1:11" ht="78" x14ac:dyDescent="0.2">
      <c r="A42" s="534"/>
      <c r="B42" s="601" t="s">
        <v>914</v>
      </c>
      <c r="C42" s="895"/>
      <c r="D42" s="911"/>
      <c r="E42" s="878"/>
      <c r="F42" s="879"/>
      <c r="G42" s="879"/>
      <c r="H42" s="879"/>
      <c r="I42" s="879"/>
      <c r="J42" s="880"/>
      <c r="K42" s="534"/>
    </row>
    <row r="43" spans="1:11" ht="38.25" x14ac:dyDescent="0.2">
      <c r="A43" s="534"/>
      <c r="B43" s="88" t="s">
        <v>915</v>
      </c>
      <c r="C43" s="895"/>
      <c r="D43" s="912"/>
      <c r="E43" s="881"/>
      <c r="F43" s="882"/>
      <c r="G43" s="882"/>
      <c r="H43" s="882"/>
      <c r="I43" s="882"/>
      <c r="J43" s="883"/>
      <c r="K43" s="534"/>
    </row>
    <row r="44" spans="1:11" x14ac:dyDescent="0.2">
      <c r="A44" s="534"/>
      <c r="B44" s="534"/>
      <c r="C44" s="534"/>
      <c r="D44" s="534"/>
      <c r="E44" s="534"/>
      <c r="F44" s="534"/>
      <c r="G44" s="534"/>
      <c r="H44" s="534"/>
      <c r="I44" s="534"/>
      <c r="J44" s="534"/>
      <c r="K44" s="534"/>
    </row>
    <row r="45" spans="1:11" x14ac:dyDescent="0.2">
      <c r="A45" s="534"/>
      <c r="B45" s="534"/>
      <c r="C45" s="534"/>
      <c r="D45" s="534"/>
      <c r="E45" s="534"/>
      <c r="F45" s="534"/>
      <c r="G45" s="534"/>
      <c r="H45" s="534"/>
      <c r="I45" s="534"/>
      <c r="J45" s="534"/>
      <c r="K45" s="534"/>
    </row>
    <row r="46" spans="1:11" x14ac:dyDescent="0.2">
      <c r="A46" s="534"/>
      <c r="B46" s="534"/>
      <c r="C46" s="534"/>
      <c r="D46" s="534"/>
      <c r="E46" s="534"/>
      <c r="F46" s="534"/>
      <c r="G46" s="534"/>
      <c r="H46" s="534"/>
      <c r="I46" s="534"/>
      <c r="J46" s="534"/>
      <c r="K46" s="534"/>
    </row>
  </sheetData>
  <sheetProtection algorithmName="SHA-512" hashValue="Rftj3MdNVj0Jl7alxTsp/txBSajjzb3+v1uSdz1xXb5IxU8Z6jYXZTS25OsPxm3tF4pvgh9t9pOg8n4vlIp4hg==" saltValue="g+Z7RMOcGgcsDVFMvRxKjg==" spinCount="100000" sheet="1" objects="1" scenarios="1" selectLockedCells="1"/>
  <mergeCells count="46">
    <mergeCell ref="D42:D43"/>
    <mergeCell ref="E41:J41"/>
    <mergeCell ref="B2:F2"/>
    <mergeCell ref="C42:C43"/>
    <mergeCell ref="D39:D40"/>
    <mergeCell ref="C35:C37"/>
    <mergeCell ref="D35:D37"/>
    <mergeCell ref="C32:C33"/>
    <mergeCell ref="C39:C40"/>
    <mergeCell ref="D32:D33"/>
    <mergeCell ref="C29:C30"/>
    <mergeCell ref="D29:D30"/>
    <mergeCell ref="C11:E11"/>
    <mergeCell ref="C12:E12"/>
    <mergeCell ref="B14:E14"/>
    <mergeCell ref="B15:E15"/>
    <mergeCell ref="B4:I4"/>
    <mergeCell ref="B6:I6"/>
    <mergeCell ref="B7:H7"/>
    <mergeCell ref="G14:J14"/>
    <mergeCell ref="G15:J15"/>
    <mergeCell ref="B5:I5"/>
    <mergeCell ref="B16:C16"/>
    <mergeCell ref="B17:C17"/>
    <mergeCell ref="B18:C18"/>
    <mergeCell ref="C25:C27"/>
    <mergeCell ref="D25:D27"/>
    <mergeCell ref="B23:J23"/>
    <mergeCell ref="D19:E20"/>
    <mergeCell ref="B19:C20"/>
    <mergeCell ref="E24:J24"/>
    <mergeCell ref="E25:J27"/>
    <mergeCell ref="D16:E16"/>
    <mergeCell ref="D17:E17"/>
    <mergeCell ref="D18:E18"/>
    <mergeCell ref="G17:J17"/>
    <mergeCell ref="G18:J18"/>
    <mergeCell ref="E42:J43"/>
    <mergeCell ref="E38:J38"/>
    <mergeCell ref="E39:J40"/>
    <mergeCell ref="E32:J33"/>
    <mergeCell ref="E28:J28"/>
    <mergeCell ref="E29:J30"/>
    <mergeCell ref="E34:J34"/>
    <mergeCell ref="E31:J31"/>
    <mergeCell ref="E35:J37"/>
  </mergeCells>
  <conditionalFormatting sqref="D19 H16:J16 D16:E18 H19:J19 C25:E25 C26:D27 C29:E29 C30:D30 C32:E32 C33:D33 C35:E35 C36:D37 C39:E39 C40:D40 E42 C42:C43">
    <cfRule type="containsBlanks" dxfId="43" priority="325">
      <formula>LEN(TRIM(C16))=0</formula>
    </cfRule>
  </conditionalFormatting>
  <dataValidations count="3">
    <dataValidation type="decimal" allowBlank="1" showInputMessage="1" showErrorMessage="1" errorTitle="Invalid data" error="Please enter a numerical value." sqref="D32:D33 D39:D40" xr:uid="{E1755205-C201-4B4A-8EC1-02A305BBC66D}">
      <formula1>0</formula1>
      <formula2>10000000000000000</formula2>
    </dataValidation>
    <dataValidation type="decimal" allowBlank="1" showInputMessage="1" showErrorMessage="1" errorTitle="Invalid data" error="Please enter a numerical value." sqref="D35:D37" xr:uid="{C632E20C-8234-4F68-86FD-DC5D4EEEE399}">
      <formula1>0</formula1>
      <formula2>1000000000000</formula2>
    </dataValidation>
    <dataValidation type="list" allowBlank="1" showInputMessage="1" showErrorMessage="1" sqref="C42:C43 C39:C40 C35:C37 C32:C33 C29:C30 C25:D27" xr:uid="{DD163B49-1C49-4375-B3F2-7B447866C49A}">
      <formula1>"Yes,No"</formula1>
    </dataValidation>
  </dataValidations>
  <hyperlinks>
    <hyperlink ref="B6" r:id="rId1" display="https://assets.publishing.service.gov.uk/government/uploads/system/uploads/attachment_data/file/687147/The_UK_Forestry_Standard.pdf" xr:uid="{D154F7AD-D014-42B5-8BB9-BCAEC7E2E599}"/>
    <hyperlink ref="B30" r:id="rId2" display="https://www.gov.uk/government/publications/roads-and-tracks-operations-note-25" xr:uid="{AB20D11C-118F-4DDA-BC8D-191EF5AAF982}"/>
    <hyperlink ref="B33" r:id="rId3" display="www.gov.uk/government/publications/guidance-on-cultivation-and-ukfs-compliance-for-application-in-england-operations-note-53" xr:uid="{577B142B-7549-475F-8848-8BE206829FC3}"/>
    <hyperlink ref="B40" r:id="rId4" display="https://www.forestresearch.gov.uk/publications/archive-forest-fertilisation-in-britain/" xr:uid="{E24BAA5A-D58C-4FCF-BB5A-DAFFA93AEE17}"/>
    <hyperlink ref="B6:F6" r:id="rId5" display="assets.publishing.service.gov.uk/government/uploads/system/uploads/attachment_data/file/687147/The_UK_Forestry_Standard.pdf" xr:uid="{AF372A74-4134-46FD-A8CD-8C10DBB67DC4}"/>
    <hyperlink ref="B37" r:id="rId6" display="forestresearch.gov.uk/research/managing-forest-operations-protect-water-environment/" xr:uid="{6F1661D8-294C-449A-91EC-65D5AA54A3DC}"/>
    <hyperlink ref="B36" r:id="rId7" display="forestresearch.gov.uk/research/reducing-pesticide-use-in-forestry/" xr:uid="{2E39AAD2-D1CF-436B-85D4-BFD23B8D73FD}"/>
    <hyperlink ref="B43" r:id="rId8" display="forestresearch.gov.uk/research/managing-forest-operations-protect-water-environment/" xr:uid="{207E4A17-00F2-49F1-8FA7-CBE0688451FC}"/>
    <hyperlink ref="B27" r:id="rId9" display="https://assets.publishing.service.gov.uk/government/uploads/system/uploads/attachment_data/file/896121/Tree_shelters_guide.pdf" xr:uid="{CD26221B-1FCF-4876-87F1-A841E6F2BCF2}"/>
    <hyperlink ref="B26" r:id="rId10" display="https://www.forestresearch.gov.uk/publications/forest-fencing/" xr:uid="{2A189E51-F9EA-4BD0-841D-507675B30361}"/>
    <hyperlink ref="B7" r:id="rId11" display="https://www.gov.uk/government/publications/england-woodland-creation-offer-application-form" xr:uid="{E235D5A5-F8B6-4EE9-B1DF-550DB6F2C9BE}"/>
    <hyperlink ref="B5" r:id="rId12" xr:uid="{6D43EB47-7307-4013-9751-922F889FDFEF}"/>
    <hyperlink ref="B8" r:id="rId13" xr:uid="{E6523C97-3643-40A5-A7FA-784CF5E15ED4}"/>
    <hyperlink ref="B6:I6" r:id="rId14" display="The UK Forestry Standard" xr:uid="{42CF5509-68DB-4065-A907-76C095045980}"/>
  </hyperlinks>
  <pageMargins left="0.70866141732283472" right="0.70866141732283472" top="0.74803149606299213" bottom="0.74803149606299213" header="0.31496062992125984" footer="0.31496062992125984"/>
  <pageSetup paperSize="9" scale="38" fitToHeight="0" orientation="portrait" r:id="rId15"/>
  <headerFooter>
    <oddHeader>&amp;L&amp;"Verdana,Bold"&amp;20Section 7 - Operational Plan&amp;R&amp;G</oddHeader>
    <oddFooter>&amp;L&amp;D&amp;C&amp;A&amp;REWCO Application Form - Page &amp;P of &amp;N</oddFooter>
  </headerFooter>
  <drawing r:id="rId16"/>
  <legacyDrawingHF r:id="rId17"/>
  <extLst>
    <ext xmlns:x14="http://schemas.microsoft.com/office/spreadsheetml/2009/9/main" uri="{78C0D931-6437-407d-A8EE-F0AAD7539E65}">
      <x14:conditionalFormattings>
        <x14:conditionalFormatting xmlns:xm="http://schemas.microsoft.com/office/excel/2006/main">
          <x14:cfRule type="expression" priority="2" id="{4D12B6AD-1696-4D25-A351-0B8DCF3EF683}">
            <xm:f>$D$18='Look Up Data'!$G$7</xm:f>
            <x14:dxf>
              <fill>
                <patternFill>
                  <bgColor theme="2" tint="-0.499984740745262"/>
                </patternFill>
              </fill>
            </x14:dxf>
          </x14:cfRule>
          <xm:sqref>B19:E20</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8505F512-9751-44B8-A556-F5EAACC25927}">
          <x14:formula1>
            <xm:f>'Look Up Data'!$G$4</xm:f>
          </x14:formula1>
          <xm:sqref>D16:E16</xm:sqref>
        </x14:dataValidation>
        <x14:dataValidation type="list" allowBlank="1" showInputMessage="1" showErrorMessage="1" xr:uid="{DA50AB41-2F76-4BD8-90DF-12C7816C752F}">
          <x14:formula1>
            <xm:f>'Look Up Data'!$G$6:$G$7</xm:f>
          </x14:formula1>
          <xm:sqref>D18:E18</xm:sqref>
        </x14:dataValidation>
        <x14:dataValidation type="list" allowBlank="1" showInputMessage="1" showErrorMessage="1" xr:uid="{0489AFF1-E94B-4D5E-8FFB-FC4E2575C79F}">
          <x14:formula1>
            <xm:f>'Look Up Data'!$G$9:$G$10</xm:f>
          </x14:formula1>
          <xm:sqref>D19</xm:sqref>
        </x14:dataValidation>
        <x14:dataValidation type="list" allowBlank="1" showInputMessage="1" showErrorMessage="1" xr:uid="{ABC6EA0C-3B96-4A09-B100-8C52661FCD33}">
          <x14:formula1>
            <xm:f>'Look Up Data'!$G$12:$G$14</xm:f>
          </x14:formula1>
          <xm:sqref>H16:J16</xm:sqref>
        </x14:dataValidation>
        <x14:dataValidation type="list" allowBlank="1" showInputMessage="1" showErrorMessage="1" xr:uid="{9D94187C-183B-4098-B722-3795784CCC50}">
          <x14:formula1>
            <xm:f>'Look Up Data'!$G$16:$G$18</xm:f>
          </x14:formula1>
          <xm:sqref>H19:J19</xm:sqref>
        </x14:dataValidation>
        <x14:dataValidation type="list" allowBlank="1" showInputMessage="1" showErrorMessage="1" xr:uid="{EA209D84-940B-459B-82FB-D916273607B3}">
          <x14:formula1>
            <xm:f>'Look Up Data'!$G$20:$G$23</xm:f>
          </x14:formula1>
          <xm:sqref>D29:D30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DCB87-313B-442B-B183-9810C4735412}">
  <sheetPr codeName="Sheet17">
    <tabColor rgb="FF62A60E"/>
    <pageSetUpPr autoPageBreaks="0" fitToPage="1"/>
  </sheetPr>
  <dimension ref="A1:H80"/>
  <sheetViews>
    <sheetView showGridLines="0" showRowColHeaders="0" zoomScaleNormal="100" workbookViewId="0">
      <selection activeCell="D11" sqref="D11"/>
    </sheetView>
  </sheetViews>
  <sheetFormatPr defaultColWidth="0" defaultRowHeight="12" customHeight="1" zeroHeight="1" x14ac:dyDescent="0.2"/>
  <cols>
    <col min="1" max="1" width="2.5703125" style="6" customWidth="1"/>
    <col min="2" max="2" width="23.42578125" style="6" customWidth="1"/>
    <col min="3" max="3" width="47.5703125" style="6" customWidth="1"/>
    <col min="4" max="4" width="19" style="6" customWidth="1"/>
    <col min="5" max="5" width="20.85546875" style="6" customWidth="1"/>
    <col min="6" max="6" width="19.140625" style="6" customWidth="1"/>
    <col min="7" max="7" width="11.85546875" style="6" hidden="1" customWidth="1"/>
    <col min="8" max="8" width="5.7109375" style="6" customWidth="1"/>
    <col min="9" max="16384" width="8.5703125" style="6" hidden="1"/>
  </cols>
  <sheetData>
    <row r="1" spans="2:6" ht="15" customHeight="1" x14ac:dyDescent="0.2">
      <c r="B1" s="534"/>
      <c r="C1" s="534"/>
      <c r="D1" s="534"/>
      <c r="E1" s="534"/>
      <c r="F1" s="534"/>
    </row>
    <row r="2" spans="2:6" ht="39.950000000000003" customHeight="1" x14ac:dyDescent="0.3">
      <c r="B2" s="947" t="s">
        <v>916</v>
      </c>
      <c r="C2" s="947"/>
      <c r="D2" s="947"/>
      <c r="E2" s="947"/>
      <c r="F2" s="534"/>
    </row>
    <row r="3" spans="2:6" ht="9.9499999999999993" customHeight="1" x14ac:dyDescent="0.2">
      <c r="B3" s="534"/>
      <c r="C3" s="534"/>
      <c r="D3" s="534"/>
      <c r="E3" s="534"/>
      <c r="F3" s="534"/>
    </row>
    <row r="4" spans="2:6" ht="93.6" customHeight="1" x14ac:dyDescent="0.2">
      <c r="B4" s="948"/>
      <c r="C4" s="949"/>
      <c r="D4" s="949"/>
      <c r="E4" s="949"/>
      <c r="F4" s="950"/>
    </row>
    <row r="5" spans="2:6" ht="9.9499999999999993" customHeight="1" x14ac:dyDescent="0.2">
      <c r="B5" s="534"/>
      <c r="C5" s="534"/>
      <c r="D5" s="534"/>
      <c r="E5" s="534"/>
      <c r="F5" s="534"/>
    </row>
    <row r="6" spans="2:6" ht="9.6" customHeight="1" x14ac:dyDescent="0.2">
      <c r="B6" s="8"/>
      <c r="C6" s="12"/>
      <c r="D6" s="534"/>
      <c r="E6" s="534"/>
      <c r="F6" s="534"/>
    </row>
    <row r="7" spans="2:6" s="94" customFormat="1" ht="13.5" x14ac:dyDescent="0.2">
      <c r="B7" s="166" t="s">
        <v>61</v>
      </c>
      <c r="C7" s="348" t="str">
        <f>IF('1 - Site Details'!C7="","",'1 - Site Details'!C7)</f>
        <v/>
      </c>
      <c r="D7" s="95"/>
      <c r="E7" s="95"/>
      <c r="F7" s="95"/>
    </row>
    <row r="8" spans="2:6" s="94" customFormat="1" ht="13.5" x14ac:dyDescent="0.2">
      <c r="B8" s="166" t="s">
        <v>719</v>
      </c>
      <c r="C8" s="348" t="str">
        <f>IF('1 - Site Details'!C8="","",'1 - Site Details'!C8)</f>
        <v/>
      </c>
      <c r="D8" s="96"/>
      <c r="E8" s="96"/>
      <c r="F8" s="96"/>
    </row>
    <row r="9" spans="2:6" s="94" customFormat="1" ht="15" x14ac:dyDescent="0.25">
      <c r="B9"/>
      <c r="C9"/>
      <c r="D9" s="96"/>
      <c r="E9" s="96"/>
      <c r="F9" s="96"/>
    </row>
    <row r="10" spans="2:6" s="96" customFormat="1" ht="30" customHeight="1" x14ac:dyDescent="0.25">
      <c r="B10" s="936" t="s">
        <v>917</v>
      </c>
      <c r="C10" s="936"/>
      <c r="D10" s="936"/>
    </row>
    <row r="11" spans="2:6" s="94" customFormat="1" ht="30" customHeight="1" x14ac:dyDescent="0.2">
      <c r="B11" s="956" t="s">
        <v>918</v>
      </c>
      <c r="C11" s="728"/>
      <c r="D11" s="293"/>
      <c r="E11" s="96"/>
      <c r="F11" s="96"/>
    </row>
    <row r="12" spans="2:6" s="94" customFormat="1" ht="30" customHeight="1" x14ac:dyDescent="0.2">
      <c r="B12" s="954" t="s">
        <v>919</v>
      </c>
      <c r="C12" s="728"/>
      <c r="D12" s="293"/>
    </row>
    <row r="13" spans="2:6" s="94" customFormat="1" ht="13.5" x14ac:dyDescent="0.2"/>
    <row r="14" spans="2:6" s="94" customFormat="1" ht="20.100000000000001" customHeight="1" x14ac:dyDescent="0.2">
      <c r="B14" s="703" t="s">
        <v>920</v>
      </c>
      <c r="C14" s="703"/>
      <c r="D14" s="703"/>
      <c r="E14" s="703"/>
      <c r="F14" s="703"/>
    </row>
    <row r="15" spans="2:6" s="94" customFormat="1" ht="30" customHeight="1" x14ac:dyDescent="0.2">
      <c r="B15" s="951" t="s">
        <v>921</v>
      </c>
      <c r="C15" s="952"/>
      <c r="D15" s="952"/>
      <c r="E15" s="952"/>
      <c r="F15" s="953"/>
    </row>
    <row r="16" spans="2:6" s="94" customFormat="1" ht="45.75" customHeight="1" x14ac:dyDescent="0.2">
      <c r="B16" s="154" t="s">
        <v>922</v>
      </c>
      <c r="C16" s="955"/>
      <c r="D16" s="955"/>
      <c r="E16" s="955"/>
      <c r="F16" s="955"/>
    </row>
    <row r="17" spans="2:6" customFormat="1" ht="15" x14ac:dyDescent="0.25"/>
    <row r="18" spans="2:6" s="96" customFormat="1" ht="30" customHeight="1" x14ac:dyDescent="0.25">
      <c r="B18" s="703" t="s">
        <v>923</v>
      </c>
      <c r="C18" s="703"/>
      <c r="D18" s="703"/>
      <c r="E18" s="703"/>
      <c r="F18" s="703"/>
    </row>
    <row r="19" spans="2:6" customFormat="1" ht="22.5" customHeight="1" x14ac:dyDescent="0.25">
      <c r="B19" s="940" t="s">
        <v>924</v>
      </c>
      <c r="C19" s="940"/>
      <c r="D19" s="940"/>
      <c r="E19" s="940"/>
      <c r="F19" s="940"/>
    </row>
    <row r="20" spans="2:6" s="94" customFormat="1" ht="29.45" customHeight="1" x14ac:dyDescent="0.2">
      <c r="B20" s="941" t="s">
        <v>925</v>
      </c>
      <c r="C20" s="941"/>
      <c r="D20" s="941"/>
      <c r="E20" s="942"/>
      <c r="F20" s="198" t="s">
        <v>926</v>
      </c>
    </row>
    <row r="21" spans="2:6" s="94" customFormat="1" ht="20.100000000000001" customHeight="1" x14ac:dyDescent="0.2">
      <c r="B21" s="943"/>
      <c r="C21" s="943"/>
      <c r="D21" s="943"/>
      <c r="E21" s="944"/>
      <c r="F21" s="463"/>
    </row>
    <row r="22" spans="2:6" s="94" customFormat="1" ht="20.100000000000001" customHeight="1" x14ac:dyDescent="0.2">
      <c r="B22" s="943"/>
      <c r="C22" s="943"/>
      <c r="D22" s="943"/>
      <c r="E22" s="944"/>
      <c r="F22" s="463"/>
    </row>
    <row r="23" spans="2:6" s="94" customFormat="1" ht="20.100000000000001" customHeight="1" x14ac:dyDescent="0.2">
      <c r="B23" s="943"/>
      <c r="C23" s="943"/>
      <c r="D23" s="943"/>
      <c r="E23" s="944"/>
      <c r="F23" s="463"/>
    </row>
    <row r="24" spans="2:6" s="94" customFormat="1" ht="20.100000000000001" customHeight="1" x14ac:dyDescent="0.2">
      <c r="B24" s="943"/>
      <c r="C24" s="943"/>
      <c r="D24" s="943"/>
      <c r="E24" s="943"/>
      <c r="F24" s="206"/>
    </row>
    <row r="25" spans="2:6" s="94" customFormat="1" ht="20.100000000000001" customHeight="1" x14ac:dyDescent="0.2">
      <c r="B25" s="943"/>
      <c r="C25" s="943"/>
      <c r="D25" s="943"/>
      <c r="E25" s="943"/>
      <c r="F25" s="206"/>
    </row>
    <row r="26" spans="2:6" s="94" customFormat="1" ht="20.100000000000001" customHeight="1" x14ac:dyDescent="0.2">
      <c r="B26" s="943"/>
      <c r="C26" s="943"/>
      <c r="D26" s="943"/>
      <c r="E26" s="943"/>
      <c r="F26" s="206"/>
    </row>
    <row r="27" spans="2:6" s="94" customFormat="1" ht="20.100000000000001" customHeight="1" x14ac:dyDescent="0.2">
      <c r="B27" s="945" t="s">
        <v>927</v>
      </c>
      <c r="C27" s="945"/>
      <c r="D27" s="945"/>
      <c r="E27" s="216" t="s">
        <v>928</v>
      </c>
      <c r="F27" s="207">
        <f>IFERROR(SUM(F21:F26),"")</f>
        <v>0</v>
      </c>
    </row>
    <row r="28" spans="2:6" s="94" customFormat="1" ht="20.100000000000001" hidden="1" customHeight="1" x14ac:dyDescent="0.2">
      <c r="B28" s="315"/>
      <c r="C28" s="315"/>
      <c r="D28" s="315"/>
      <c r="E28" s="216"/>
      <c r="F28" s="207"/>
    </row>
    <row r="29" spans="2:6" customFormat="1" ht="15.75" x14ac:dyDescent="0.25">
      <c r="B29" s="946" t="s">
        <v>929</v>
      </c>
      <c r="C29" s="946"/>
      <c r="D29" s="946"/>
      <c r="E29" s="946"/>
      <c r="F29" s="946"/>
    </row>
    <row r="30" spans="2:6" customFormat="1" ht="31.5" customHeight="1" x14ac:dyDescent="0.25">
      <c r="B30" s="937" t="s">
        <v>930</v>
      </c>
      <c r="C30" s="938"/>
      <c r="D30" s="938"/>
      <c r="E30" s="938"/>
      <c r="F30" s="939"/>
    </row>
    <row r="31" spans="2:6" customFormat="1" ht="32.450000000000003" customHeight="1" x14ac:dyDescent="0.25">
      <c r="B31" s="925" t="s">
        <v>931</v>
      </c>
      <c r="C31" s="926"/>
      <c r="D31" s="935"/>
      <c r="E31" s="935"/>
      <c r="F31" s="935"/>
    </row>
    <row r="32" spans="2:6" customFormat="1" ht="32.450000000000003" customHeight="1" x14ac:dyDescent="0.25">
      <c r="B32" s="925" t="s">
        <v>932</v>
      </c>
      <c r="C32" s="926"/>
      <c r="D32" s="927"/>
      <c r="E32" s="927"/>
      <c r="F32" s="927"/>
    </row>
    <row r="33" spans="2:7" customFormat="1" ht="32.450000000000003" customHeight="1" x14ac:dyDescent="0.25">
      <c r="B33" s="925" t="s">
        <v>933</v>
      </c>
      <c r="C33" s="926"/>
      <c r="D33" s="927"/>
      <c r="E33" s="927"/>
      <c r="F33" s="927"/>
    </row>
    <row r="34" spans="2:7" customFormat="1" ht="32.450000000000003" customHeight="1" x14ac:dyDescent="0.25">
      <c r="B34" s="925" t="s">
        <v>934</v>
      </c>
      <c r="C34" s="926"/>
      <c r="D34" s="927"/>
      <c r="E34" s="927"/>
      <c r="F34" s="927"/>
    </row>
    <row r="35" spans="2:7" customFormat="1" ht="32.450000000000003" hidden="1" customHeight="1" x14ac:dyDescent="0.25">
      <c r="B35" s="316"/>
      <c r="C35" s="317"/>
      <c r="D35" s="318"/>
      <c r="E35" s="318"/>
      <c r="F35" s="318"/>
    </row>
    <row r="36" spans="2:7" customFormat="1" ht="17.45" customHeight="1" x14ac:dyDescent="0.25">
      <c r="B36" s="957" t="s">
        <v>935</v>
      </c>
      <c r="C36" s="957"/>
      <c r="D36" s="957"/>
      <c r="E36" s="957"/>
      <c r="F36" s="957"/>
    </row>
    <row r="37" spans="2:7" customFormat="1" ht="31.5" customHeight="1" x14ac:dyDescent="0.25">
      <c r="B37" s="929" t="s">
        <v>936</v>
      </c>
      <c r="C37" s="930"/>
      <c r="D37" s="930"/>
      <c r="E37" s="930"/>
      <c r="F37" s="930"/>
    </row>
    <row r="38" spans="2:7" s="94" customFormat="1" ht="21.6" customHeight="1" x14ac:dyDescent="0.2">
      <c r="B38" s="934" t="s">
        <v>937</v>
      </c>
      <c r="C38" s="212" t="s">
        <v>938</v>
      </c>
      <c r="D38" s="213" t="s">
        <v>939</v>
      </c>
      <c r="E38" s="213" t="s">
        <v>920</v>
      </c>
      <c r="F38" s="213" t="s">
        <v>940</v>
      </c>
    </row>
    <row r="39" spans="2:7" s="94" customFormat="1" ht="20.100000000000001" customHeight="1" x14ac:dyDescent="0.2">
      <c r="B39" s="934"/>
      <c r="C39" s="105"/>
      <c r="D39" s="143"/>
      <c r="E39" s="143"/>
      <c r="F39" s="240" t="str">
        <f>IF(D39&gt;0,SUM(D39,E39),"")</f>
        <v/>
      </c>
    </row>
    <row r="40" spans="2:7" s="94" customFormat="1" ht="29.45" customHeight="1" x14ac:dyDescent="0.2">
      <c r="B40" s="208" t="s">
        <v>941</v>
      </c>
      <c r="C40" s="210" t="s">
        <v>942</v>
      </c>
      <c r="D40" s="211" t="s">
        <v>939</v>
      </c>
      <c r="E40" s="211" t="s">
        <v>920</v>
      </c>
      <c r="F40" s="211" t="s">
        <v>940</v>
      </c>
      <c r="G40" s="94" t="s">
        <v>748</v>
      </c>
    </row>
    <row r="41" spans="2:7" s="94" customFormat="1" ht="28.5" x14ac:dyDescent="0.2">
      <c r="B41" s="209" t="s">
        <v>943</v>
      </c>
      <c r="C41" s="105"/>
      <c r="D41" s="143"/>
      <c r="E41" s="143"/>
      <c r="F41" s="240" t="str">
        <f>IF(D41&gt;0,SUM(D41,E41),"")</f>
        <v/>
      </c>
      <c r="G41" s="144">
        <f>IF($C$16='Look Up Data'!$H$8,SUM($F$39,$F$41),SUM($D$39,$D$41))</f>
        <v>0</v>
      </c>
    </row>
    <row r="42" spans="2:7" s="94" customFormat="1" ht="28.5" x14ac:dyDescent="0.2">
      <c r="B42" s="209" t="s">
        <v>944</v>
      </c>
      <c r="C42" s="105"/>
      <c r="D42" s="143"/>
      <c r="E42" s="143"/>
      <c r="F42" s="240" t="str">
        <f t="shared" ref="F42:F43" si="0">IF(D42&gt;0,SUM(D42,E42),"")</f>
        <v/>
      </c>
      <c r="G42" s="144">
        <f>IF($C$16='Look Up Data'!$H$8,SUM($F$39,$F$42),SUM($D$39,$D$42))</f>
        <v>0</v>
      </c>
    </row>
    <row r="43" spans="2:7" s="94" customFormat="1" ht="28.5" x14ac:dyDescent="0.2">
      <c r="B43" s="209" t="s">
        <v>945</v>
      </c>
      <c r="C43" s="105"/>
      <c r="D43" s="143"/>
      <c r="E43" s="143"/>
      <c r="F43" s="240" t="str">
        <f t="shared" si="0"/>
        <v/>
      </c>
      <c r="G43" s="144">
        <f>IF($C$16='Look Up Data'!$H$8,SUM($F$39,$F$43),SUM($D$39,$D$43))</f>
        <v>0</v>
      </c>
    </row>
    <row r="44" spans="2:7" s="94" customFormat="1" ht="51" customHeight="1" x14ac:dyDescent="0.2">
      <c r="B44" s="197" t="s">
        <v>946</v>
      </c>
      <c r="C44" s="239"/>
      <c r="D44" s="920" t="s">
        <v>947</v>
      </c>
      <c r="E44" s="921"/>
      <c r="F44" s="288">
        <f>IFERROR(IF(C44="Quotation 1",G41,IF(C44="Quotation 2",G42,IF(C44="Quotation 3",G43,0))),0)</f>
        <v>0</v>
      </c>
    </row>
    <row r="45" spans="2:7" s="94" customFormat="1" ht="12.95" customHeight="1" x14ac:dyDescent="0.2">
      <c r="D45" s="922" t="s">
        <v>948</v>
      </c>
      <c r="E45" s="922"/>
      <c r="F45" s="922"/>
    </row>
    <row r="46" spans="2:7" s="94" customFormat="1" ht="12.95" customHeight="1" x14ac:dyDescent="0.2">
      <c r="D46" s="922"/>
      <c r="E46" s="922"/>
      <c r="F46" s="922"/>
    </row>
    <row r="47" spans="2:7" s="94" customFormat="1" ht="15" x14ac:dyDescent="0.25">
      <c r="D47"/>
      <c r="E47"/>
      <c r="F47"/>
    </row>
    <row r="48" spans="2:7" s="94" customFormat="1" ht="13.5" x14ac:dyDescent="0.2"/>
    <row r="49" spans="2:6" s="96" customFormat="1" ht="30" customHeight="1" x14ac:dyDescent="0.25">
      <c r="B49" s="703" t="s">
        <v>949</v>
      </c>
      <c r="C49" s="703"/>
      <c r="D49" s="703"/>
      <c r="E49" s="703"/>
      <c r="F49" s="703"/>
    </row>
    <row r="50" spans="2:6" customFormat="1" ht="24" customHeight="1" x14ac:dyDescent="0.25">
      <c r="B50" s="940" t="s">
        <v>950</v>
      </c>
      <c r="C50" s="940"/>
      <c r="D50" s="940"/>
      <c r="E50" s="940"/>
      <c r="F50" s="940"/>
    </row>
    <row r="51" spans="2:6" s="94" customFormat="1" ht="29.45" customHeight="1" x14ac:dyDescent="0.2">
      <c r="B51" s="214" t="s">
        <v>951</v>
      </c>
      <c r="C51" s="214" t="s">
        <v>952</v>
      </c>
      <c r="D51" s="215"/>
      <c r="E51" s="198" t="s">
        <v>953</v>
      </c>
      <c r="F51" s="198" t="s">
        <v>954</v>
      </c>
    </row>
    <row r="52" spans="2:6" s="94" customFormat="1" ht="20.100000000000001" customHeight="1" x14ac:dyDescent="0.2">
      <c r="B52" s="435"/>
      <c r="C52" s="923"/>
      <c r="D52" s="924"/>
      <c r="E52" s="206"/>
      <c r="F52" s="143"/>
    </row>
    <row r="53" spans="2:6" s="94" customFormat="1" ht="20.100000000000001" customHeight="1" x14ac:dyDescent="0.2">
      <c r="B53" s="435"/>
      <c r="C53" s="923"/>
      <c r="D53" s="924"/>
      <c r="E53" s="206"/>
      <c r="F53" s="143"/>
    </row>
    <row r="54" spans="2:6" s="94" customFormat="1" ht="20.100000000000001" customHeight="1" x14ac:dyDescent="0.2">
      <c r="B54" s="435"/>
      <c r="C54" s="923"/>
      <c r="D54" s="924"/>
      <c r="E54" s="206"/>
      <c r="F54" s="143"/>
    </row>
    <row r="55" spans="2:6" s="94" customFormat="1" ht="20.100000000000001" customHeight="1" x14ac:dyDescent="0.2">
      <c r="B55" s="435"/>
      <c r="C55" s="923"/>
      <c r="D55" s="924"/>
      <c r="E55" s="206"/>
      <c r="F55" s="143"/>
    </row>
    <row r="56" spans="2:6" s="94" customFormat="1" ht="20.100000000000001" customHeight="1" x14ac:dyDescent="0.2">
      <c r="B56" s="435"/>
      <c r="C56" s="923"/>
      <c r="D56" s="924"/>
      <c r="E56" s="206"/>
      <c r="F56" s="143"/>
    </row>
    <row r="57" spans="2:6" s="94" customFormat="1" ht="20.100000000000001" customHeight="1" x14ac:dyDescent="0.2">
      <c r="B57" s="435"/>
      <c r="C57" s="923"/>
      <c r="D57" s="924"/>
      <c r="E57" s="206"/>
      <c r="F57" s="143"/>
    </row>
    <row r="58" spans="2:6" s="94" customFormat="1" ht="20.100000000000001" customHeight="1" x14ac:dyDescent="0.25">
      <c r="B58" s="931"/>
      <c r="C58" s="932"/>
      <c r="D58" s="933"/>
      <c r="E58" s="241" t="s">
        <v>928</v>
      </c>
      <c r="F58" s="288">
        <f>IFERROR(SUM((E52*F52),(E53*F53),(E54*F54),(E55*F55),(E56*F56),(E57*F57)),"")</f>
        <v>0</v>
      </c>
    </row>
    <row r="59" spans="2:6" s="94" customFormat="1" ht="20.100000000000001" hidden="1" customHeight="1" x14ac:dyDescent="0.25">
      <c r="B59" s="312"/>
      <c r="C59" s="313"/>
      <c r="D59" s="314"/>
      <c r="E59" s="241"/>
      <c r="F59" s="288"/>
    </row>
    <row r="60" spans="2:6" s="286" customFormat="1" ht="18.75" customHeight="1" x14ac:dyDescent="0.25">
      <c r="B60" s="936" t="s">
        <v>955</v>
      </c>
      <c r="C60" s="936"/>
      <c r="D60" s="936"/>
      <c r="E60" s="936"/>
      <c r="F60" s="936"/>
    </row>
    <row r="61" spans="2:6" customFormat="1" ht="31.5" customHeight="1" x14ac:dyDescent="0.25">
      <c r="B61" s="937" t="s">
        <v>930</v>
      </c>
      <c r="C61" s="938"/>
      <c r="D61" s="938"/>
      <c r="E61" s="938"/>
      <c r="F61" s="939"/>
    </row>
    <row r="62" spans="2:6" customFormat="1" ht="32.450000000000003" customHeight="1" x14ac:dyDescent="0.25">
      <c r="B62" s="925" t="s">
        <v>931</v>
      </c>
      <c r="C62" s="926"/>
      <c r="D62" s="935"/>
      <c r="E62" s="935"/>
      <c r="F62" s="935"/>
    </row>
    <row r="63" spans="2:6" customFormat="1" ht="32.450000000000003" customHeight="1" x14ac:dyDescent="0.25">
      <c r="B63" s="925" t="s">
        <v>932</v>
      </c>
      <c r="C63" s="926"/>
      <c r="D63" s="927"/>
      <c r="E63" s="927"/>
      <c r="F63" s="927"/>
    </row>
    <row r="64" spans="2:6" customFormat="1" ht="32.450000000000003" customHeight="1" x14ac:dyDescent="0.25">
      <c r="B64" s="925" t="s">
        <v>933</v>
      </c>
      <c r="C64" s="926"/>
      <c r="D64" s="927"/>
      <c r="E64" s="927"/>
      <c r="F64" s="927"/>
    </row>
    <row r="65" spans="2:7" customFormat="1" ht="32.450000000000003" customHeight="1" x14ac:dyDescent="0.25">
      <c r="B65" s="925" t="s">
        <v>934</v>
      </c>
      <c r="C65" s="926"/>
      <c r="D65" s="927"/>
      <c r="E65" s="927"/>
      <c r="F65" s="927"/>
    </row>
    <row r="66" spans="2:7" customFormat="1" ht="32.450000000000003" hidden="1" customHeight="1" x14ac:dyDescent="0.25">
      <c r="B66" s="316"/>
      <c r="C66" s="317"/>
      <c r="D66" s="318"/>
      <c r="E66" s="318"/>
      <c r="F66" s="318"/>
    </row>
    <row r="67" spans="2:7" s="286" customFormat="1" ht="18.75" customHeight="1" x14ac:dyDescent="0.25">
      <c r="B67" s="928" t="s">
        <v>956</v>
      </c>
      <c r="C67" s="928"/>
      <c r="D67" s="928"/>
      <c r="E67" s="928"/>
      <c r="F67" s="928"/>
    </row>
    <row r="68" spans="2:7" customFormat="1" ht="33.6" customHeight="1" x14ac:dyDescent="0.25">
      <c r="B68" s="929" t="s">
        <v>936</v>
      </c>
      <c r="C68" s="930"/>
      <c r="D68" s="930"/>
      <c r="E68" s="930"/>
      <c r="F68" s="930"/>
    </row>
    <row r="69" spans="2:7" s="94" customFormat="1" ht="21.6" customHeight="1" x14ac:dyDescent="0.2">
      <c r="B69" s="934" t="s">
        <v>937</v>
      </c>
      <c r="C69" s="212" t="s">
        <v>938</v>
      </c>
      <c r="D69" s="213" t="s">
        <v>939</v>
      </c>
      <c r="E69" s="213" t="s">
        <v>920</v>
      </c>
      <c r="F69" s="213" t="s">
        <v>940</v>
      </c>
    </row>
    <row r="70" spans="2:7" s="94" customFormat="1" ht="20.100000000000001" customHeight="1" x14ac:dyDescent="0.2">
      <c r="B70" s="934"/>
      <c r="C70" s="105"/>
      <c r="D70" s="143"/>
      <c r="E70" s="143"/>
      <c r="F70" s="240" t="str">
        <f>IF(D70&gt;0,SUM(D70,E70),"")</f>
        <v/>
      </c>
    </row>
    <row r="71" spans="2:7" s="94" customFormat="1" ht="29.45" customHeight="1" x14ac:dyDescent="0.2">
      <c r="B71" s="208" t="s">
        <v>941</v>
      </c>
      <c r="C71" s="210" t="s">
        <v>942</v>
      </c>
      <c r="D71" s="211" t="s">
        <v>939</v>
      </c>
      <c r="E71" s="211" t="s">
        <v>920</v>
      </c>
      <c r="F71" s="211" t="s">
        <v>940</v>
      </c>
      <c r="G71" s="94" t="s">
        <v>748</v>
      </c>
    </row>
    <row r="72" spans="2:7" s="94" customFormat="1" ht="28.5" x14ac:dyDescent="0.2">
      <c r="B72" s="177" t="s">
        <v>943</v>
      </c>
      <c r="C72" s="105"/>
      <c r="D72" s="143"/>
      <c r="E72" s="143"/>
      <c r="F72" s="240" t="str">
        <f>IF(D72&gt;0,SUM(D72,E72),"")</f>
        <v/>
      </c>
      <c r="G72" s="144">
        <f>IF(C16='Look Up Data'!H8,SUM($F$70,$F$72),SUM($D$70,$D$72))</f>
        <v>0</v>
      </c>
    </row>
    <row r="73" spans="2:7" s="94" customFormat="1" ht="28.5" x14ac:dyDescent="0.2">
      <c r="B73" s="209" t="s">
        <v>944</v>
      </c>
      <c r="C73" s="105"/>
      <c r="D73" s="143"/>
      <c r="E73" s="143"/>
      <c r="F73" s="240" t="str">
        <f>IF(D73&gt;0,SUM(D73,E73),"")</f>
        <v/>
      </c>
      <c r="G73" s="144">
        <f>IF(C16='Look Up Data'!H8,SUM($F$70,$F$73),SUM($D$70,$D$73))</f>
        <v>0</v>
      </c>
    </row>
    <row r="74" spans="2:7" s="94" customFormat="1" ht="28.5" x14ac:dyDescent="0.2">
      <c r="B74" s="177" t="s">
        <v>945</v>
      </c>
      <c r="C74" s="105"/>
      <c r="D74" s="143"/>
      <c r="E74" s="143"/>
      <c r="F74" s="240" t="str">
        <f>IF(D74&gt;0,SUM(D74,E74),"")</f>
        <v/>
      </c>
      <c r="G74" s="144">
        <f>IF(C16='Look Up Data'!H8,SUM($F$70,$F$74),SUM($D$70,$D$74))</f>
        <v>0</v>
      </c>
    </row>
    <row r="75" spans="2:7" s="94" customFormat="1" ht="51" customHeight="1" x14ac:dyDescent="0.2">
      <c r="B75" s="197" t="s">
        <v>957</v>
      </c>
      <c r="C75" s="239"/>
      <c r="D75" s="920" t="s">
        <v>947</v>
      </c>
      <c r="E75" s="921"/>
      <c r="F75" s="288">
        <f>IFERROR(IF(C75="Quotation 1",G72,IF(C75="Quotation 2",G73,IF(C75="Quotation 3",G74,0))),0)</f>
        <v>0</v>
      </c>
    </row>
    <row r="76" spans="2:7" s="94" customFormat="1" ht="12.95" customHeight="1" x14ac:dyDescent="0.2">
      <c r="D76" s="922" t="s">
        <v>948</v>
      </c>
      <c r="E76" s="922"/>
      <c r="F76" s="922"/>
    </row>
    <row r="77" spans="2:7" s="94" customFormat="1" ht="13.5" x14ac:dyDescent="0.2">
      <c r="D77" s="922"/>
      <c r="E77" s="922"/>
      <c r="F77" s="922"/>
    </row>
    <row r="78" spans="2:7" s="94" customFormat="1" ht="13.5" x14ac:dyDescent="0.2"/>
    <row r="79" spans="2:7" ht="12.75" x14ac:dyDescent="0.2">
      <c r="B79" s="534"/>
      <c r="C79" s="534"/>
      <c r="D79" s="534"/>
      <c r="E79" s="534"/>
      <c r="F79" s="534"/>
      <c r="G79" s="534"/>
    </row>
    <row r="80" spans="2:7" ht="12.75" x14ac:dyDescent="0.2">
      <c r="B80" s="534"/>
      <c r="C80" s="534"/>
      <c r="D80" s="534"/>
      <c r="E80" s="534"/>
      <c r="F80" s="534"/>
      <c r="G80" s="534"/>
    </row>
  </sheetData>
  <sheetProtection algorithmName="SHA-512" hashValue="GqifCLmYP6z4qZI7RzTs/y/aXgkWn930ChJT0uTHh6IW+M/9ljcsUPSHCqOGxegHErK/FHA5njFnbxHnfNs3fg==" saltValue="lPxOKWN1jtFxg5DQ745Owg==" spinCount="100000" sheet="1" objects="1" scenarios="1" selectLockedCells="1"/>
  <mergeCells count="57">
    <mergeCell ref="B34:C34"/>
    <mergeCell ref="D34:F34"/>
    <mergeCell ref="B36:F36"/>
    <mergeCell ref="B33:C33"/>
    <mergeCell ref="D33:F33"/>
    <mergeCell ref="B2:E2"/>
    <mergeCell ref="B4:F4"/>
    <mergeCell ref="B15:F15"/>
    <mergeCell ref="B19:F19"/>
    <mergeCell ref="B10:D10"/>
    <mergeCell ref="B12:C12"/>
    <mergeCell ref="B14:F14"/>
    <mergeCell ref="C16:F16"/>
    <mergeCell ref="B18:F18"/>
    <mergeCell ref="B11:C11"/>
    <mergeCell ref="B20:E20"/>
    <mergeCell ref="B21:E21"/>
    <mergeCell ref="B22:E22"/>
    <mergeCell ref="B32:C32"/>
    <mergeCell ref="B30:F30"/>
    <mergeCell ref="D32:F32"/>
    <mergeCell ref="B25:E25"/>
    <mergeCell ref="B26:E26"/>
    <mergeCell ref="B27:D27"/>
    <mergeCell ref="B29:F29"/>
    <mergeCell ref="B31:C31"/>
    <mergeCell ref="D31:F31"/>
    <mergeCell ref="B23:E23"/>
    <mergeCell ref="B24:E24"/>
    <mergeCell ref="D63:F63"/>
    <mergeCell ref="C57:D57"/>
    <mergeCell ref="B49:F49"/>
    <mergeCell ref="B69:B70"/>
    <mergeCell ref="B37:F37"/>
    <mergeCell ref="B38:B39"/>
    <mergeCell ref="D44:E44"/>
    <mergeCell ref="D45:F46"/>
    <mergeCell ref="D62:F62"/>
    <mergeCell ref="B60:F60"/>
    <mergeCell ref="B61:F61"/>
    <mergeCell ref="B50:F50"/>
    <mergeCell ref="D75:E75"/>
    <mergeCell ref="D76:F77"/>
    <mergeCell ref="C52:D52"/>
    <mergeCell ref="C53:D53"/>
    <mergeCell ref="C54:D54"/>
    <mergeCell ref="C55:D55"/>
    <mergeCell ref="C56:D56"/>
    <mergeCell ref="B64:C64"/>
    <mergeCell ref="D64:F64"/>
    <mergeCell ref="B65:C65"/>
    <mergeCell ref="D65:F65"/>
    <mergeCell ref="B67:F67"/>
    <mergeCell ref="B68:F68"/>
    <mergeCell ref="B58:D58"/>
    <mergeCell ref="B62:C62"/>
    <mergeCell ref="B63:C63"/>
  </mergeCells>
  <conditionalFormatting sqref="C41:E41">
    <cfRule type="expression" dxfId="37" priority="12">
      <formula>$C$44="Quotation 1"</formula>
    </cfRule>
  </conditionalFormatting>
  <conditionalFormatting sqref="C42:E42">
    <cfRule type="expression" dxfId="36" priority="13">
      <formula>$C$44="Quotation 2"</formula>
    </cfRule>
  </conditionalFormatting>
  <conditionalFormatting sqref="C43:E43">
    <cfRule type="expression" dxfId="35" priority="15">
      <formula>$C$44="Quotation 3"</formula>
    </cfRule>
  </conditionalFormatting>
  <conditionalFormatting sqref="C72:E72">
    <cfRule type="expression" dxfId="34" priority="382">
      <formula>$C$75="Quotation 1"</formula>
    </cfRule>
  </conditionalFormatting>
  <conditionalFormatting sqref="C72:E74 C41:E43 B21:F26 D31:F35 C39:E39 C44 B52:F57 D62:F66 C70:E70 C75 C16 D11:D12">
    <cfRule type="containsBlanks" dxfId="33" priority="387">
      <formula>LEN(TRIM(B11))=0</formula>
    </cfRule>
  </conditionalFormatting>
  <conditionalFormatting sqref="C73:E73">
    <cfRule type="expression" dxfId="32" priority="383">
      <formula>$C$75="Quotation 2"</formula>
    </cfRule>
  </conditionalFormatting>
  <conditionalFormatting sqref="C74:E74">
    <cfRule type="expression" dxfId="31" priority="384">
      <formula>$C$75="Quotation 3"</formula>
    </cfRule>
  </conditionalFormatting>
  <dataValidations count="6">
    <dataValidation type="decimal" allowBlank="1" showInputMessage="1" showErrorMessage="1" errorTitle="Invalid data" error="Please enter a numerical value." sqref="F21:F26 F52:F57" xr:uid="{6469BC31-5E9F-4CAC-A112-9E768648EC32}">
      <formula1>0</formula1>
      <formula2>100000000000000000000</formula2>
    </dataValidation>
    <dataValidation type="list" allowBlank="1" showInputMessage="1" showErrorMessage="1" sqref="C44 C75" xr:uid="{24161AFA-0303-4A4D-874C-1E9D4C102AE2}">
      <formula1>"Select..,Quotation 1,Quotation 2,Quotation 3"</formula1>
    </dataValidation>
    <dataValidation type="decimal" allowBlank="1" showInputMessage="1" showErrorMessage="1" errorTitle="Invalid data" error="Please enter a numerical value." sqref="D39:E39 D41:E43 D70:E70 D72:E74" xr:uid="{E0128B5F-81FB-4900-8035-C04362D4188F}">
      <formula1>0</formula1>
      <formula2>1000000000000000</formula2>
    </dataValidation>
    <dataValidation type="list" allowBlank="1" showInputMessage="1" showErrorMessage="1" sqref="D35:F35 D66:F66" xr:uid="{DBD9EB72-6C02-47B8-8351-4DFB847DABD5}">
      <formula1>"YES,NO"</formula1>
    </dataValidation>
    <dataValidation type="decimal" allowBlank="1" showInputMessage="1" showErrorMessage="1" errorTitle="Invalid data" error="Please enter a numerical value." sqref="E52:E57" xr:uid="{631B8D98-9DD4-4809-9400-AFE075B822BB}">
      <formula1>0</formula1>
      <formula2>10000000000000</formula2>
    </dataValidation>
    <dataValidation type="list" allowBlank="1" showInputMessage="1" showErrorMessage="1" sqref="D32:F34 D63:F65" xr:uid="{A76E9C5E-DBC1-448A-A71F-B7E1DCD8FABB}">
      <formula1>"Yes,No"</formula1>
    </dataValidation>
  </dataValidations>
  <hyperlinks>
    <hyperlink ref="B27:C27" r:id="rId1" display="(Click here to refer to Operations Note 25 for more information)" xr:uid="{3821019C-F4E9-4BF8-AF0F-CAC7628069E5}"/>
  </hyperlinks>
  <pageMargins left="0.70866141732283472" right="0.70866141732283472" top="0.74803149606299213" bottom="0.74803149606299213" header="0.31496062992125984" footer="0.31496062992125984"/>
  <pageSetup paperSize="9" scale="45" orientation="portrait" r:id="rId2"/>
  <headerFooter>
    <oddHeader>&amp;L&amp;"Verdana,Bold"&amp;20Section 8 - Infrastructure&amp;R&amp;G</oddHeader>
    <oddFooter>&amp;L&amp;D&amp;C&amp;A&amp;REWCO Application Form - Page &amp;P of &amp;N</oddFooter>
  </headerFooter>
  <drawing r:id="rId3"/>
  <legacyDrawingHF r:id="rId4"/>
  <extLst>
    <ext xmlns:x14="http://schemas.microsoft.com/office/spreadsheetml/2009/9/main" uri="{78C0D931-6437-407d-A8EE-F0AAD7539E65}">
      <x14:conditionalFormattings>
        <x14:conditionalFormatting xmlns:xm="http://schemas.microsoft.com/office/excel/2006/main">
          <x14:cfRule type="expression" priority="1" id="{0554A92D-0A49-473E-B29C-B215F236BD89}">
            <xm:f>AND($D$11='Look Up Data'!$H$5,$D$12='Look Up Data'!$H$5)</xm:f>
            <x14:dxf>
              <fill>
                <patternFill>
                  <bgColor theme="1" tint="0.34998626667073579"/>
                </patternFill>
              </fill>
            </x14:dxf>
          </x14:cfRule>
          <xm:sqref>B14:F16</xm:sqref>
        </x14:conditionalFormatting>
        <x14:conditionalFormatting xmlns:xm="http://schemas.microsoft.com/office/excel/2006/main">
          <x14:cfRule type="expression" priority="5" id="{D504F03B-2C9A-4A44-A5D5-EFCEC0C8C8A0}">
            <xm:f>$D$11='Look Up Data'!$H$5</xm:f>
            <x14:dxf>
              <font>
                <strike val="0"/>
              </font>
              <fill>
                <patternFill>
                  <bgColor theme="1" tint="0.34998626667073579"/>
                </patternFill>
              </fill>
            </x14:dxf>
          </x14:cfRule>
          <xm:sqref>B18:F44 D45</xm:sqref>
        </x14:conditionalFormatting>
        <x14:conditionalFormatting xmlns:xm="http://schemas.microsoft.com/office/excel/2006/main">
          <x14:cfRule type="expression" priority="3" id="{CA96607C-074E-429F-86B3-E74CB9BED9CD}">
            <xm:f>$D$32='Look Up Data'!$H$5</xm:f>
            <x14:dxf>
              <font>
                <strike val="0"/>
              </font>
              <fill>
                <patternFill>
                  <bgColor theme="1" tint="0.34998626667073579"/>
                </patternFill>
              </fill>
            </x14:dxf>
          </x14:cfRule>
          <xm:sqref>B33:F33</xm:sqref>
        </x14:conditionalFormatting>
        <x14:conditionalFormatting xmlns:xm="http://schemas.microsoft.com/office/excel/2006/main">
          <x14:cfRule type="expression" priority="4" id="{64EF839C-5119-4D50-A912-E47F23133A9D}">
            <xm:f>$D$12='Look Up Data'!$H$5</xm:f>
            <x14:dxf>
              <font>
                <strike val="0"/>
              </font>
              <fill>
                <patternFill>
                  <bgColor theme="1" tint="0.34998626667073579"/>
                </patternFill>
              </fill>
            </x14:dxf>
          </x14:cfRule>
          <xm:sqref>B49:F75 D76</xm:sqref>
        </x14:conditionalFormatting>
        <x14:conditionalFormatting xmlns:xm="http://schemas.microsoft.com/office/excel/2006/main">
          <x14:cfRule type="expression" priority="2" id="{A63337C5-9F4A-4E6A-8484-A7B291078804}">
            <xm:f>$D$63='Look Up Data'!$H$5</xm:f>
            <x14:dxf>
              <font>
                <strike val="0"/>
              </font>
              <fill>
                <patternFill>
                  <bgColor theme="1" tint="0.34998626667073579"/>
                </patternFill>
              </fill>
            </x14:dxf>
          </x14:cfRule>
          <xm:sqref>B64:F64</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FCB79D6B-EDCE-4A20-88A6-2E014DFD6C6F}">
          <x14:formula1>
            <xm:f>'Look Up Data'!$H$4:$H$5</xm:f>
          </x14:formula1>
          <xm:sqref>D11:D12</xm:sqref>
        </x14:dataValidation>
        <x14:dataValidation type="list" allowBlank="1" showInputMessage="1" showErrorMessage="1" xr:uid="{E47E470D-35B1-4AEF-AE96-C833D15D4CDE}">
          <x14:formula1>
            <xm:f>'Look Up Data'!$H$7:$H$8</xm:f>
          </x14:formula1>
          <xm:sqref>C16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0102-D5D5-4877-B2FF-888BDCCCA05F}">
  <sheetPr codeName="Sheet15">
    <tabColor rgb="FF62A60E"/>
    <pageSetUpPr autoPageBreaks="0" fitToPage="1"/>
  </sheetPr>
  <dimension ref="A1:N53"/>
  <sheetViews>
    <sheetView showGridLines="0" showRowColHeaders="0" zoomScaleNormal="100" workbookViewId="0">
      <selection activeCell="F16" sqref="F16"/>
    </sheetView>
  </sheetViews>
  <sheetFormatPr defaultColWidth="0" defaultRowHeight="12.75" zeroHeight="1" x14ac:dyDescent="0.2"/>
  <cols>
    <col min="1" max="1" width="2.5703125" style="6" customWidth="1"/>
    <col min="2" max="2" width="15.42578125" style="6" customWidth="1"/>
    <col min="3" max="3" width="18" style="6" customWidth="1"/>
    <col min="4" max="4" width="43.85546875" style="6" customWidth="1"/>
    <col min="5" max="5" width="18.28515625" style="6" customWidth="1"/>
    <col min="6" max="6" width="23.5703125" style="6" customWidth="1"/>
    <col min="7" max="7" width="19.140625" style="6" customWidth="1"/>
    <col min="8" max="8" width="3.5703125" style="6" customWidth="1"/>
    <col min="9" max="9" width="3.140625" style="6" hidden="1" customWidth="1"/>
    <col min="10" max="10" width="12.85546875" style="6" hidden="1" customWidth="1"/>
    <col min="11" max="11" width="8.5703125" style="6" hidden="1" customWidth="1"/>
    <col min="12" max="14" width="0" style="6" hidden="1" customWidth="1"/>
    <col min="15" max="16384" width="8.5703125" style="6" hidden="1"/>
  </cols>
  <sheetData>
    <row r="1" spans="2:9" ht="15" customHeight="1" x14ac:dyDescent="0.2">
      <c r="B1" s="534"/>
      <c r="C1" s="534"/>
      <c r="D1" s="534"/>
      <c r="E1" s="534"/>
      <c r="F1" s="534"/>
      <c r="G1" s="534"/>
      <c r="H1" s="534"/>
      <c r="I1" s="534"/>
    </row>
    <row r="2" spans="2:9" ht="39.950000000000003" customHeight="1" x14ac:dyDescent="0.3">
      <c r="B2" s="152" t="s">
        <v>958</v>
      </c>
      <c r="C2" s="534"/>
      <c r="D2" s="534"/>
      <c r="E2" s="534"/>
      <c r="F2" s="534"/>
      <c r="G2" s="534"/>
      <c r="H2" s="534"/>
      <c r="I2" s="534"/>
    </row>
    <row r="3" spans="2:9" ht="9.9499999999999993" customHeight="1" x14ac:dyDescent="0.2">
      <c r="B3" s="534"/>
      <c r="C3" s="534"/>
      <c r="D3" s="534"/>
      <c r="E3" s="534"/>
      <c r="F3" s="534"/>
      <c r="G3" s="534"/>
      <c r="H3" s="534"/>
      <c r="I3" s="534"/>
    </row>
    <row r="4" spans="2:9" ht="63" customHeight="1" x14ac:dyDescent="0.2">
      <c r="B4" s="550"/>
      <c r="C4" s="551"/>
      <c r="D4" s="551"/>
      <c r="E4" s="551"/>
      <c r="F4" s="551"/>
      <c r="G4" s="552"/>
      <c r="H4" s="542"/>
      <c r="I4" s="542"/>
    </row>
    <row r="5" spans="2:9" ht="20.45" customHeight="1" x14ac:dyDescent="0.2">
      <c r="B5" s="854" t="s">
        <v>774</v>
      </c>
      <c r="C5" s="855"/>
      <c r="D5" s="437"/>
      <c r="E5" s="437"/>
      <c r="F5" s="602"/>
      <c r="G5" s="603"/>
      <c r="H5" s="542"/>
      <c r="I5" s="542"/>
    </row>
    <row r="6" spans="2:9" ht="9.9499999999999993" customHeight="1" x14ac:dyDescent="0.2">
      <c r="B6" s="534"/>
      <c r="C6" s="534"/>
      <c r="D6" s="534"/>
      <c r="E6" s="534"/>
      <c r="F6" s="534"/>
      <c r="G6" s="534"/>
      <c r="H6" s="534"/>
      <c r="I6" s="534"/>
    </row>
    <row r="7" spans="2:9" ht="9.6" customHeight="1" x14ac:dyDescent="0.2">
      <c r="B7" s="15"/>
      <c r="C7" s="534"/>
      <c r="D7" s="534"/>
      <c r="E7" s="534"/>
      <c r="F7" s="534"/>
      <c r="G7" s="534"/>
      <c r="H7" s="534"/>
      <c r="I7" s="534"/>
    </row>
    <row r="8" spans="2:9" ht="13.5" x14ac:dyDescent="0.2">
      <c r="B8" s="856" t="s">
        <v>61</v>
      </c>
      <c r="C8" s="857"/>
      <c r="D8" s="978" t="str">
        <f>IF('1 - Site Details'!C7="","",'1 - Site Details'!C7)</f>
        <v/>
      </c>
      <c r="E8" s="978"/>
      <c r="F8" s="96"/>
      <c r="G8" s="96"/>
      <c r="H8" s="542"/>
      <c r="I8" s="542"/>
    </row>
    <row r="9" spans="2:9" ht="13.5" x14ac:dyDescent="0.2">
      <c r="B9" s="856" t="s">
        <v>719</v>
      </c>
      <c r="C9" s="857"/>
      <c r="D9" s="978" t="str">
        <f>IF('1 - Site Details'!C8="","",'1 - Site Details'!C8)</f>
        <v/>
      </c>
      <c r="E9" s="978"/>
      <c r="F9" s="94"/>
      <c r="G9" s="94"/>
      <c r="H9" s="534"/>
      <c r="I9" s="534"/>
    </row>
    <row r="10" spans="2:9" ht="14.1" customHeight="1" x14ac:dyDescent="0.2">
      <c r="B10" s="349"/>
      <c r="C10" s="350"/>
      <c r="D10" s="350"/>
      <c r="E10" s="350"/>
      <c r="F10" s="350"/>
      <c r="G10" s="350"/>
      <c r="H10" s="604"/>
      <c r="I10" s="534"/>
    </row>
    <row r="11" spans="2:9" ht="13.5" x14ac:dyDescent="0.2">
      <c r="B11" s="1004" t="s">
        <v>776</v>
      </c>
      <c r="C11" s="1004"/>
      <c r="D11" s="351">
        <f>'3 - Land Summary'!K12</f>
        <v>0</v>
      </c>
      <c r="E11" s="352"/>
      <c r="F11" s="352"/>
      <c r="G11" s="94"/>
      <c r="H11" s="534"/>
      <c r="I11" s="534"/>
    </row>
    <row r="12" spans="2:9" ht="14.25" x14ac:dyDescent="0.25">
      <c r="B12" s="1005" t="s">
        <v>959</v>
      </c>
      <c r="C12" s="1005"/>
      <c r="D12" s="363">
        <f>IFERROR(G29+G45,0)</f>
        <v>0</v>
      </c>
      <c r="E12" s="111"/>
      <c r="F12" s="350"/>
      <c r="G12" s="94"/>
      <c r="H12" s="534"/>
      <c r="I12" s="534"/>
    </row>
    <row r="13" spans="2:9" ht="13.5" x14ac:dyDescent="0.2">
      <c r="B13" s="349"/>
      <c r="C13" s="350"/>
      <c r="D13" s="350"/>
      <c r="E13" s="350"/>
      <c r="F13" s="350"/>
      <c r="G13" s="350"/>
      <c r="H13" s="604"/>
      <c r="I13" s="534"/>
    </row>
    <row r="14" spans="2:9" ht="30" customHeight="1" x14ac:dyDescent="0.2">
      <c r="B14" s="970" t="s">
        <v>960</v>
      </c>
      <c r="C14" s="970"/>
      <c r="D14" s="970"/>
      <c r="E14" s="970"/>
      <c r="F14" s="971"/>
      <c r="G14" s="971"/>
      <c r="H14" s="604"/>
      <c r="I14" s="534"/>
    </row>
    <row r="15" spans="2:9" ht="21.95" customHeight="1" x14ac:dyDescent="0.2">
      <c r="B15" s="975" t="s">
        <v>961</v>
      </c>
      <c r="C15" s="976"/>
      <c r="D15" s="976"/>
      <c r="E15" s="977"/>
      <c r="F15" s="481" t="s">
        <v>192</v>
      </c>
      <c r="G15" s="353" t="s">
        <v>962</v>
      </c>
      <c r="H15" s="604"/>
      <c r="I15" s="534"/>
    </row>
    <row r="16" spans="2:9" ht="58.5" customHeight="1" x14ac:dyDescent="0.2">
      <c r="B16" s="979" t="s">
        <v>963</v>
      </c>
      <c r="C16" s="980"/>
      <c r="D16" s="980"/>
      <c r="E16" s="485">
        <v>5</v>
      </c>
      <c r="F16" s="354"/>
      <c r="G16" s="364">
        <f>IF(F16="YES",5,0)</f>
        <v>0</v>
      </c>
      <c r="H16" s="604"/>
      <c r="I16" s="534"/>
    </row>
    <row r="17" spans="1:14" ht="24" customHeight="1" x14ac:dyDescent="0.2">
      <c r="A17" s="534"/>
      <c r="B17" s="999" t="s">
        <v>964</v>
      </c>
      <c r="C17" s="1000"/>
      <c r="D17" s="1000"/>
      <c r="E17" s="484">
        <v>5</v>
      </c>
      <c r="F17" s="355"/>
      <c r="G17" s="370">
        <f>IF(F17="YES",5,0)</f>
        <v>0</v>
      </c>
      <c r="H17" s="604"/>
      <c r="I17" s="534"/>
      <c r="J17" s="534"/>
      <c r="K17" s="534"/>
      <c r="L17" s="534"/>
      <c r="M17" s="534"/>
      <c r="N17" s="534"/>
    </row>
    <row r="18" spans="1:14" ht="25.5" customHeight="1" x14ac:dyDescent="0.2">
      <c r="A18" s="534"/>
      <c r="B18" s="972" t="s">
        <v>965</v>
      </c>
      <c r="C18" s="973"/>
      <c r="D18" s="973"/>
      <c r="E18" s="974"/>
      <c r="F18" s="481" t="s">
        <v>192</v>
      </c>
      <c r="G18" s="353" t="s">
        <v>966</v>
      </c>
      <c r="H18" s="604"/>
      <c r="I18" s="534"/>
      <c r="J18" s="534"/>
      <c r="K18" s="534"/>
      <c r="L18" s="534"/>
      <c r="M18" s="534"/>
      <c r="N18" s="534"/>
    </row>
    <row r="19" spans="1:14" s="15" customFormat="1" ht="129" customHeight="1" x14ac:dyDescent="0.2">
      <c r="A19" s="534"/>
      <c r="B19" s="1001" t="s">
        <v>967</v>
      </c>
      <c r="C19" s="1002"/>
      <c r="D19" s="1003"/>
      <c r="E19" s="962">
        <v>5</v>
      </c>
      <c r="F19" s="958"/>
      <c r="G19" s="960">
        <f>IF(F19="YES",5,0)</f>
        <v>0</v>
      </c>
      <c r="H19" s="604"/>
      <c r="I19" s="534"/>
      <c r="J19" s="534"/>
      <c r="K19" s="534"/>
      <c r="L19" s="534"/>
      <c r="M19" s="534"/>
      <c r="N19" s="534"/>
    </row>
    <row r="20" spans="1:14" s="15" customFormat="1" ht="21.95" customHeight="1" x14ac:dyDescent="0.2">
      <c r="A20" s="534"/>
      <c r="B20" s="967" t="s">
        <v>968</v>
      </c>
      <c r="C20" s="968"/>
      <c r="D20" s="969"/>
      <c r="E20" s="963"/>
      <c r="F20" s="959"/>
      <c r="G20" s="961"/>
      <c r="H20" s="604"/>
      <c r="I20" s="534"/>
      <c r="J20" s="534"/>
      <c r="K20" s="534"/>
      <c r="L20" s="534"/>
      <c r="M20" s="534"/>
      <c r="N20" s="534"/>
    </row>
    <row r="21" spans="1:14" s="15" customFormat="1" ht="21.95" customHeight="1" x14ac:dyDescent="0.2">
      <c r="A21" s="534"/>
      <c r="B21" s="988" t="s">
        <v>57</v>
      </c>
      <c r="C21" s="989"/>
      <c r="D21" s="989"/>
      <c r="E21" s="990"/>
      <c r="F21" s="481" t="s">
        <v>192</v>
      </c>
      <c r="G21" s="353" t="s">
        <v>966</v>
      </c>
      <c r="H21" s="604"/>
      <c r="I21" s="534"/>
      <c r="J21" s="534"/>
      <c r="K21" s="534"/>
      <c r="L21" s="534"/>
      <c r="M21" s="534"/>
      <c r="N21" s="534"/>
    </row>
    <row r="22" spans="1:14" s="15" customFormat="1" ht="71.099999999999994" customHeight="1" x14ac:dyDescent="0.2">
      <c r="A22" s="534"/>
      <c r="B22" s="964" t="s">
        <v>969</v>
      </c>
      <c r="C22" s="965"/>
      <c r="D22" s="966"/>
      <c r="E22" s="962">
        <v>5</v>
      </c>
      <c r="F22" s="958"/>
      <c r="G22" s="960">
        <f>IF(F22="YES",5,0)</f>
        <v>0</v>
      </c>
      <c r="H22" s="604"/>
      <c r="I22" s="534"/>
      <c r="J22" s="534"/>
      <c r="K22" s="534"/>
      <c r="L22" s="534"/>
      <c r="M22" s="534"/>
      <c r="N22" s="534"/>
    </row>
    <row r="23" spans="1:14" s="15" customFormat="1" ht="21.95" customHeight="1" x14ac:dyDescent="0.2">
      <c r="A23" s="534"/>
      <c r="B23" s="967" t="s">
        <v>970</v>
      </c>
      <c r="C23" s="968"/>
      <c r="D23" s="969"/>
      <c r="E23" s="963"/>
      <c r="F23" s="959"/>
      <c r="G23" s="961"/>
      <c r="H23" s="604"/>
      <c r="I23" s="534"/>
      <c r="J23" s="534"/>
      <c r="K23" s="534"/>
      <c r="L23" s="534"/>
      <c r="M23" s="534"/>
      <c r="N23" s="534"/>
    </row>
    <row r="24" spans="1:14" ht="22.5" customHeight="1" x14ac:dyDescent="0.2">
      <c r="A24" s="15"/>
      <c r="B24" s="985" t="s">
        <v>971</v>
      </c>
      <c r="C24" s="986"/>
      <c r="D24" s="986"/>
      <c r="E24" s="987"/>
      <c r="F24" s="481" t="s">
        <v>192</v>
      </c>
      <c r="G24" s="353" t="s">
        <v>962</v>
      </c>
      <c r="H24" s="90"/>
      <c r="I24" s="15"/>
      <c r="J24" s="15"/>
      <c r="K24" s="15"/>
      <c r="L24" s="15"/>
      <c r="M24" s="15"/>
      <c r="N24" s="15"/>
    </row>
    <row r="25" spans="1:14" ht="45.6" customHeight="1" x14ac:dyDescent="0.2">
      <c r="A25" s="534"/>
      <c r="B25" s="979" t="s">
        <v>972</v>
      </c>
      <c r="C25" s="980"/>
      <c r="D25" s="980"/>
      <c r="E25" s="483">
        <v>25</v>
      </c>
      <c r="F25" s="355"/>
      <c r="G25" s="371">
        <f>IF(F25="YES",25,0)</f>
        <v>0</v>
      </c>
      <c r="H25" s="604"/>
      <c r="I25" s="534"/>
      <c r="J25" s="534"/>
      <c r="K25" s="534"/>
      <c r="L25" s="534"/>
      <c r="M25" s="534"/>
      <c r="N25" s="534"/>
    </row>
    <row r="26" spans="1:14" ht="22.5" customHeight="1" x14ac:dyDescent="0.2">
      <c r="A26" s="534"/>
      <c r="B26" s="975" t="s">
        <v>973</v>
      </c>
      <c r="C26" s="976"/>
      <c r="D26" s="976"/>
      <c r="E26" s="977"/>
      <c r="F26" s="481"/>
      <c r="G26" s="353" t="s">
        <v>966</v>
      </c>
      <c r="H26" s="604"/>
      <c r="I26" s="534"/>
      <c r="J26" s="534"/>
      <c r="K26" s="534"/>
      <c r="L26" s="534"/>
      <c r="M26" s="534"/>
      <c r="N26" s="534"/>
    </row>
    <row r="27" spans="1:14" ht="13.5" x14ac:dyDescent="0.2">
      <c r="A27" s="534"/>
      <c r="B27" s="981" t="s">
        <v>974</v>
      </c>
      <c r="C27" s="982"/>
      <c r="D27" s="982"/>
      <c r="E27" s="482">
        <v>5</v>
      </c>
      <c r="F27" s="372"/>
      <c r="G27" s="364">
        <f>IF(AND($D$11&gt;4.99,$D$11&lt;15),5,0)</f>
        <v>0</v>
      </c>
      <c r="H27" s="604"/>
      <c r="I27" s="534"/>
      <c r="J27" s="534"/>
      <c r="K27" s="534"/>
      <c r="L27" s="534"/>
      <c r="M27" s="534"/>
      <c r="N27" s="534"/>
    </row>
    <row r="28" spans="1:14" ht="13.5" x14ac:dyDescent="0.2">
      <c r="A28" s="534"/>
      <c r="B28" s="983" t="s">
        <v>975</v>
      </c>
      <c r="C28" s="984"/>
      <c r="D28" s="984"/>
      <c r="E28" s="365">
        <v>10</v>
      </c>
      <c r="F28" s="372"/>
      <c r="G28" s="364">
        <f>IF(AND($D$11&gt;=15),10,0)</f>
        <v>0</v>
      </c>
      <c r="H28" s="604"/>
      <c r="I28" s="534"/>
      <c r="J28" s="534"/>
      <c r="K28" s="534"/>
      <c r="L28" s="534"/>
      <c r="M28" s="534"/>
      <c r="N28" s="534"/>
    </row>
    <row r="29" spans="1:14" ht="20.100000000000001" customHeight="1" x14ac:dyDescent="0.2">
      <c r="A29" s="534"/>
      <c r="B29" s="356"/>
      <c r="C29" s="356"/>
      <c r="D29" s="356"/>
      <c r="E29" s="356"/>
      <c r="F29" s="357" t="s">
        <v>976</v>
      </c>
      <c r="G29" s="357">
        <f>SUM(G16:G28)</f>
        <v>0</v>
      </c>
      <c r="H29" s="604"/>
      <c r="I29" s="534"/>
      <c r="J29" s="534"/>
      <c r="K29" s="534"/>
      <c r="L29" s="534"/>
      <c r="M29" s="534"/>
      <c r="N29" s="534"/>
    </row>
    <row r="30" spans="1:14" ht="11.45" customHeight="1" x14ac:dyDescent="0.25">
      <c r="A30" s="534"/>
      <c r="B30" s="111"/>
      <c r="C30" s="111"/>
      <c r="D30" s="111"/>
      <c r="E30" s="111"/>
      <c r="F30" s="111"/>
      <c r="G30" s="111"/>
      <c r="H30" s="604"/>
      <c r="I30" s="534"/>
      <c r="J30" s="534"/>
      <c r="K30" s="534"/>
      <c r="L30" s="534"/>
      <c r="M30" s="534"/>
      <c r="N30" s="534"/>
    </row>
    <row r="31" spans="1:14" ht="30" customHeight="1" x14ac:dyDescent="0.2">
      <c r="A31" s="534"/>
      <c r="B31" s="995" t="s">
        <v>977</v>
      </c>
      <c r="C31" s="995"/>
      <c r="D31" s="995"/>
      <c r="E31" s="995"/>
      <c r="F31" s="995"/>
      <c r="G31" s="995"/>
      <c r="H31" s="534"/>
      <c r="I31" s="534"/>
      <c r="J31" s="534"/>
      <c r="K31" s="534"/>
      <c r="L31" s="534"/>
      <c r="M31" s="534"/>
      <c r="N31" s="534"/>
    </row>
    <row r="32" spans="1:14" ht="21.95" customHeight="1" x14ac:dyDescent="0.2">
      <c r="A32" s="534"/>
      <c r="B32" s="996" t="s">
        <v>978</v>
      </c>
      <c r="C32" s="997"/>
      <c r="D32" s="998"/>
      <c r="E32" s="358" t="s">
        <v>979</v>
      </c>
      <c r="F32" s="359" t="s">
        <v>980</v>
      </c>
      <c r="G32" s="359" t="s">
        <v>966</v>
      </c>
      <c r="H32" s="534"/>
      <c r="I32" s="534"/>
      <c r="J32" s="534"/>
      <c r="K32" s="534"/>
      <c r="L32" s="534"/>
      <c r="M32" s="534"/>
      <c r="N32" s="534"/>
    </row>
    <row r="33" spans="2:7" ht="13.5" x14ac:dyDescent="0.2">
      <c r="B33" s="993" t="s">
        <v>981</v>
      </c>
      <c r="C33" s="993"/>
      <c r="D33" s="368" t="s">
        <v>982</v>
      </c>
      <c r="E33" s="365">
        <v>40</v>
      </c>
      <c r="F33" s="366">
        <f>'5 - Composition &amp; ACs'!N$118</f>
        <v>0</v>
      </c>
      <c r="G33" s="367">
        <f>F33*E33</f>
        <v>0</v>
      </c>
    </row>
    <row r="34" spans="2:7" ht="13.5" x14ac:dyDescent="0.2">
      <c r="B34" s="993"/>
      <c r="C34" s="993"/>
      <c r="D34" s="368" t="s">
        <v>983</v>
      </c>
      <c r="E34" s="365">
        <v>35</v>
      </c>
      <c r="F34" s="366">
        <f>'5 - Composition &amp; ACs'!O$118</f>
        <v>0</v>
      </c>
      <c r="G34" s="367">
        <f>F34*E34</f>
        <v>0</v>
      </c>
    </row>
    <row r="35" spans="2:7" ht="13.5" x14ac:dyDescent="0.2">
      <c r="B35" s="993"/>
      <c r="C35" s="993"/>
      <c r="D35" s="369" t="s">
        <v>984</v>
      </c>
      <c r="E35" s="365">
        <v>15</v>
      </c>
      <c r="F35" s="366">
        <f>'5 - Composition &amp; ACs'!P$118</f>
        <v>0</v>
      </c>
      <c r="G35" s="367">
        <f t="shared" ref="G35:G40" si="0">F35*E35</f>
        <v>0</v>
      </c>
    </row>
    <row r="36" spans="2:7" ht="13.5" x14ac:dyDescent="0.2">
      <c r="B36" s="994" t="s">
        <v>985</v>
      </c>
      <c r="C36" s="994"/>
      <c r="D36" s="369" t="s">
        <v>986</v>
      </c>
      <c r="E36" s="365">
        <v>5</v>
      </c>
      <c r="F36" s="366">
        <f>'5 - Composition &amp; ACs'!Q$118</f>
        <v>0</v>
      </c>
      <c r="G36" s="367">
        <f t="shared" si="0"/>
        <v>0</v>
      </c>
    </row>
    <row r="37" spans="2:7" ht="13.5" x14ac:dyDescent="0.2">
      <c r="B37" s="994"/>
      <c r="C37" s="994"/>
      <c r="D37" s="369" t="s">
        <v>987</v>
      </c>
      <c r="E37" s="365">
        <v>10</v>
      </c>
      <c r="F37" s="366">
        <f>'5 - Composition &amp; ACs'!R$118</f>
        <v>0</v>
      </c>
      <c r="G37" s="367">
        <f t="shared" si="0"/>
        <v>0</v>
      </c>
    </row>
    <row r="38" spans="2:7" ht="13.5" x14ac:dyDescent="0.2">
      <c r="B38" s="994"/>
      <c r="C38" s="994"/>
      <c r="D38" s="369" t="s">
        <v>988</v>
      </c>
      <c r="E38" s="365">
        <v>30</v>
      </c>
      <c r="F38" s="366">
        <f>'5 - Composition &amp; ACs'!S$118</f>
        <v>0</v>
      </c>
      <c r="G38" s="367">
        <f t="shared" si="0"/>
        <v>0</v>
      </c>
    </row>
    <row r="39" spans="2:7" ht="13.5" x14ac:dyDescent="0.2">
      <c r="B39" s="992" t="s">
        <v>989</v>
      </c>
      <c r="C39" s="992"/>
      <c r="D39" s="369" t="s">
        <v>990</v>
      </c>
      <c r="E39" s="365">
        <v>5</v>
      </c>
      <c r="F39" s="366">
        <f>'5 - Composition &amp; ACs'!T$118</f>
        <v>0</v>
      </c>
      <c r="G39" s="367">
        <f t="shared" si="0"/>
        <v>0</v>
      </c>
    </row>
    <row r="40" spans="2:7" ht="13.5" x14ac:dyDescent="0.2">
      <c r="B40" s="992"/>
      <c r="C40" s="992"/>
      <c r="D40" s="369" t="s">
        <v>991</v>
      </c>
      <c r="E40" s="365">
        <v>45</v>
      </c>
      <c r="F40" s="366">
        <f>'5 - Composition &amp; ACs'!U$118</f>
        <v>0</v>
      </c>
      <c r="G40" s="367">
        <f t="shared" si="0"/>
        <v>0</v>
      </c>
    </row>
    <row r="41" spans="2:7" ht="13.5" hidden="1" x14ac:dyDescent="0.2">
      <c r="B41" s="991" t="s">
        <v>992</v>
      </c>
      <c r="C41" s="991"/>
      <c r="D41" s="477" t="s">
        <v>993</v>
      </c>
      <c r="E41" s="478"/>
      <c r="F41" s="479">
        <f>'5 - Composition &amp; ACs'!V$118</f>
        <v>0</v>
      </c>
      <c r="G41" s="480">
        <f>F41*E41</f>
        <v>0</v>
      </c>
    </row>
    <row r="42" spans="2:7" ht="13.5" hidden="1" x14ac:dyDescent="0.2">
      <c r="B42" s="991" t="s">
        <v>992</v>
      </c>
      <c r="C42" s="991"/>
      <c r="D42" s="477" t="s">
        <v>993</v>
      </c>
      <c r="E42" s="478"/>
      <c r="F42" s="479">
        <f>'5 - Composition &amp; ACs'!W$118</f>
        <v>0</v>
      </c>
      <c r="G42" s="480">
        <f>F42*E42</f>
        <v>0</v>
      </c>
    </row>
    <row r="43" spans="2:7" ht="13.5" x14ac:dyDescent="0.2">
      <c r="B43" s="992" t="s">
        <v>994</v>
      </c>
      <c r="C43" s="992"/>
      <c r="D43" s="369" t="s">
        <v>995</v>
      </c>
      <c r="E43" s="365">
        <v>5</v>
      </c>
      <c r="F43" s="366">
        <f>'5 - Composition &amp; ACs'!X$118</f>
        <v>0</v>
      </c>
      <c r="G43" s="367">
        <f>F43*E43</f>
        <v>0</v>
      </c>
    </row>
    <row r="44" spans="2:7" ht="18.95" customHeight="1" x14ac:dyDescent="0.2">
      <c r="B44" s="94"/>
      <c r="C44" s="94"/>
      <c r="D44" s="94"/>
      <c r="E44" s="94"/>
      <c r="F44" s="360" t="s">
        <v>976</v>
      </c>
      <c r="G44" s="361">
        <f>SUM(G33:G43)</f>
        <v>0</v>
      </c>
    </row>
    <row r="45" spans="2:7" ht="20.45" customHeight="1" x14ac:dyDescent="0.2">
      <c r="B45" s="94"/>
      <c r="C45" s="94"/>
      <c r="D45" s="94"/>
      <c r="E45" s="94"/>
      <c r="F45" s="362" t="s">
        <v>996</v>
      </c>
      <c r="G45" s="362">
        <f>IFERROR(ROUND((G44/D11),0),0)</f>
        <v>0</v>
      </c>
    </row>
    <row r="46" spans="2:7" x14ac:dyDescent="0.2">
      <c r="B46" s="534"/>
      <c r="C46" s="534"/>
      <c r="D46" s="534"/>
      <c r="E46" s="534"/>
      <c r="F46" s="534"/>
      <c r="G46" s="534"/>
    </row>
    <row r="47" spans="2:7" x14ac:dyDescent="0.2">
      <c r="B47" s="534"/>
      <c r="C47" s="534"/>
      <c r="D47" s="534"/>
      <c r="E47" s="534"/>
      <c r="F47" s="534"/>
      <c r="G47" s="534"/>
    </row>
    <row r="48" spans="2:7" x14ac:dyDescent="0.2">
      <c r="B48" s="534"/>
      <c r="C48" s="534"/>
      <c r="D48" s="534"/>
      <c r="E48" s="534"/>
      <c r="F48" s="534"/>
      <c r="G48" s="534"/>
    </row>
    <row r="53" x14ac:dyDescent="0.2"/>
  </sheetData>
  <sheetProtection algorithmName="SHA-512" hashValue="Ei6SpD5J/PWTF6dmewQRNFiIX6B1FwDC7+9QzyoJM6m1ObiDabebt43fIR/oC5TzZ/izFpCYRS6SeuuSNR2Q8w==" saltValue="TNwSP670LnUOve17t4s2ow==" spinCount="100000" sheet="1" objects="1" scenarios="1" selectLockedCells="1"/>
  <mergeCells count="36">
    <mergeCell ref="B41:C41"/>
    <mergeCell ref="B42:C42"/>
    <mergeCell ref="B5:C5"/>
    <mergeCell ref="B43:C43"/>
    <mergeCell ref="B39:C40"/>
    <mergeCell ref="B33:C35"/>
    <mergeCell ref="B36:C38"/>
    <mergeCell ref="B31:G31"/>
    <mergeCell ref="B32:D32"/>
    <mergeCell ref="B8:C8"/>
    <mergeCell ref="B9:C9"/>
    <mergeCell ref="B16:D16"/>
    <mergeCell ref="B17:D17"/>
    <mergeCell ref="B19:D19"/>
    <mergeCell ref="B11:C11"/>
    <mergeCell ref="B12:C12"/>
    <mergeCell ref="D8:E8"/>
    <mergeCell ref="D9:E9"/>
    <mergeCell ref="B25:D25"/>
    <mergeCell ref="B27:D27"/>
    <mergeCell ref="B28:D28"/>
    <mergeCell ref="B26:E26"/>
    <mergeCell ref="B24:E24"/>
    <mergeCell ref="B21:E21"/>
    <mergeCell ref="F19:F20"/>
    <mergeCell ref="B14:G14"/>
    <mergeCell ref="G19:G20"/>
    <mergeCell ref="B20:D20"/>
    <mergeCell ref="E19:E20"/>
    <mergeCell ref="B18:E18"/>
    <mergeCell ref="B15:E15"/>
    <mergeCell ref="F22:F23"/>
    <mergeCell ref="G22:G23"/>
    <mergeCell ref="E22:E23"/>
    <mergeCell ref="B22:D22"/>
    <mergeCell ref="B23:D23"/>
  </mergeCells>
  <conditionalFormatting sqref="F16:F17 F19">
    <cfRule type="containsBlanks" dxfId="30" priority="26">
      <formula>LEN(TRIM(F16))=0</formula>
    </cfRule>
  </conditionalFormatting>
  <conditionalFormatting sqref="F22">
    <cfRule type="containsBlanks" dxfId="29" priority="1">
      <formula>LEN(TRIM(F22))=0</formula>
    </cfRule>
  </conditionalFormatting>
  <conditionalFormatting sqref="F25">
    <cfRule type="containsBlanks" dxfId="28" priority="2">
      <formula>LEN(TRIM(F25))=0</formula>
    </cfRule>
  </conditionalFormatting>
  <conditionalFormatting sqref="G33:G43">
    <cfRule type="containsBlanks" dxfId="27" priority="19">
      <formula>LEN(TRIM(G33))=0</formula>
    </cfRule>
  </conditionalFormatting>
  <dataValidations count="1">
    <dataValidation type="list" allowBlank="1" showInputMessage="1" showErrorMessage="1" sqref="F16:F17 F25 F19:F20 F22:F23" xr:uid="{1277B470-E87B-4771-ABCB-5EFF5A7EC4E4}">
      <formula1>"Yes,No"</formula1>
    </dataValidation>
  </dataValidations>
  <hyperlinks>
    <hyperlink ref="B20" r:id="rId1" display="https://www.forestresearch.gov.uk/tools-and-resources/fthr/ecological-site-classification-decision-support-system-esc-dss/ " xr:uid="{29B17F7A-3649-4496-9813-ED3B9BC2E8E7}"/>
    <hyperlink ref="B5" r:id="rId2" display="https://www.gov.uk/government/publications/england-woodland-creation-offer-application-form" xr:uid="{B228D342-DEE4-4BC0-A70E-D834B246A1AE}"/>
    <hyperlink ref="B23:D23" r:id="rId3" display="Fast-track applications for woodland creation" xr:uid="{67881724-4264-4E4E-B719-23190D5F6646}"/>
  </hyperlinks>
  <pageMargins left="0.23622047244094491" right="0.23622047244094491" top="0.74803149606299213" bottom="0.74803149606299213" header="0.31496062992125984" footer="0.31496062992125984"/>
  <pageSetup paperSize="9" scale="69" orientation="portrait" r:id="rId4"/>
  <headerFooter>
    <oddHeader>&amp;L&amp;"Verdana,Bold"&amp;20Section 9 - Scoring&amp;R&amp;G</oddHeader>
    <oddFooter>&amp;L&amp;D&amp;C&amp;A&amp;REWCO Application Form - Page &amp;P of &amp;N</oddFooter>
  </headerFooter>
  <drawing r:id="rId5"/>
  <legacyDrawingHF r:id="rId6"/>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59B95-F14C-4F60-9026-E380F3638827}">
  <sheetPr codeName="Sheet16">
    <tabColor rgb="FF62A60E"/>
    <pageSetUpPr autoPageBreaks="0" fitToPage="1"/>
  </sheetPr>
  <dimension ref="A1:XFC79"/>
  <sheetViews>
    <sheetView showGridLines="0" showRowColHeaders="0" zoomScaleNormal="100" workbookViewId="0">
      <selection activeCell="C25" sqref="C25"/>
    </sheetView>
  </sheetViews>
  <sheetFormatPr defaultColWidth="0" defaultRowHeight="12.75" zeroHeight="1" x14ac:dyDescent="0.2"/>
  <cols>
    <col min="1" max="1" width="2.5703125" style="6" customWidth="1"/>
    <col min="2" max="2" width="69.85546875" style="6" customWidth="1"/>
    <col min="3" max="3" width="17.5703125" style="6" customWidth="1"/>
    <col min="4" max="4" width="18" style="6" customWidth="1"/>
    <col min="5" max="5" width="14.42578125" style="6" customWidth="1"/>
    <col min="6" max="6" width="15.42578125" style="6" customWidth="1"/>
    <col min="7" max="7" width="12.85546875" style="6" customWidth="1"/>
    <col min="8" max="8" width="13.7109375" style="6" customWidth="1"/>
    <col min="9" max="9" width="5.28515625" style="6" customWidth="1"/>
    <col min="10" max="16383" width="8.5703125" style="6" hidden="1"/>
    <col min="16384" max="16384" width="10.5703125" style="6" hidden="1"/>
  </cols>
  <sheetData>
    <row r="1" spans="2:9" ht="15" customHeight="1" x14ac:dyDescent="0.2">
      <c r="B1" s="534"/>
      <c r="C1" s="534"/>
      <c r="D1" s="534"/>
      <c r="E1" s="534"/>
      <c r="F1" s="534"/>
      <c r="G1" s="534"/>
      <c r="H1" s="534"/>
      <c r="I1" s="534"/>
    </row>
    <row r="2" spans="2:9" ht="39.950000000000003" customHeight="1" x14ac:dyDescent="0.3">
      <c r="B2" s="913" t="s">
        <v>997</v>
      </c>
      <c r="C2" s="913"/>
      <c r="D2" s="913"/>
      <c r="E2" s="913"/>
      <c r="F2" s="913"/>
      <c r="G2" s="913"/>
      <c r="H2" s="534"/>
      <c r="I2" s="534"/>
    </row>
    <row r="3" spans="2:9" ht="9.9499999999999993" customHeight="1" x14ac:dyDescent="0.2">
      <c r="B3" s="534"/>
      <c r="C3" s="534"/>
      <c r="D3" s="534"/>
      <c r="E3" s="534"/>
      <c r="F3" s="534"/>
      <c r="G3" s="534"/>
      <c r="H3" s="534"/>
      <c r="I3" s="534"/>
    </row>
    <row r="4" spans="2:9" ht="107.25" customHeight="1" x14ac:dyDescent="0.25">
      <c r="B4" s="909"/>
      <c r="C4" s="910"/>
      <c r="D4" s="910"/>
      <c r="E4" s="910"/>
      <c r="F4" s="910"/>
      <c r="G4" s="910"/>
      <c r="H4" s="1007"/>
      <c r="I4"/>
    </row>
    <row r="5" spans="2:9" ht="21" customHeight="1" x14ac:dyDescent="0.25">
      <c r="B5" s="436"/>
      <c r="C5" s="564"/>
      <c r="D5" s="564"/>
      <c r="E5" s="564"/>
      <c r="F5" s="564"/>
      <c r="G5" s="564"/>
      <c r="H5" s="605"/>
      <c r="I5"/>
    </row>
    <row r="6" spans="2:9" ht="9.9499999999999993" customHeight="1" x14ac:dyDescent="0.2">
      <c r="B6" s="534"/>
      <c r="C6" s="534"/>
      <c r="D6" s="534"/>
      <c r="E6" s="534"/>
      <c r="F6" s="534"/>
      <c r="G6" s="534"/>
      <c r="H6" s="534"/>
      <c r="I6" s="534"/>
    </row>
    <row r="7" spans="2:9" ht="15.75" customHeight="1" x14ac:dyDescent="0.2">
      <c r="B7" s="231" t="s">
        <v>61</v>
      </c>
      <c r="C7" s="861" t="str">
        <f>IF('1 - Site Details'!C7="","",'1 - Site Details'!C7)</f>
        <v/>
      </c>
      <c r="D7" s="861"/>
      <c r="E7" s="861"/>
      <c r="F7" s="542"/>
      <c r="G7" s="542"/>
      <c r="H7" s="542"/>
      <c r="I7" s="542"/>
    </row>
    <row r="8" spans="2:9" ht="15.75" customHeight="1" x14ac:dyDescent="0.2">
      <c r="B8" s="231" t="s">
        <v>719</v>
      </c>
      <c r="C8" s="861" t="str">
        <f>IF('1 - Site Details'!C8="","",'1 - Site Details'!C8)</f>
        <v/>
      </c>
      <c r="D8" s="861"/>
      <c r="E8" s="861"/>
      <c r="F8" s="542"/>
      <c r="G8" s="542"/>
      <c r="H8" s="542"/>
      <c r="I8" s="542"/>
    </row>
    <row r="9" spans="2:9" x14ac:dyDescent="0.2">
      <c r="B9" s="15"/>
      <c r="C9" s="15"/>
      <c r="D9" s="15"/>
      <c r="E9" s="15"/>
      <c r="F9" s="15"/>
      <c r="G9" s="15"/>
      <c r="H9" s="15"/>
      <c r="I9" s="15"/>
    </row>
    <row r="10" spans="2:9" s="14" customFormat="1" ht="26.25" customHeight="1" x14ac:dyDescent="0.25">
      <c r="B10" s="227" t="s">
        <v>998</v>
      </c>
      <c r="C10" s="228"/>
      <c r="D10" s="286"/>
      <c r="E10" s="286"/>
      <c r="F10" s="286"/>
      <c r="G10" s="286"/>
      <c r="H10" s="286"/>
      <c r="I10" s="286"/>
    </row>
    <row r="11" spans="2:9" x14ac:dyDescent="0.2">
      <c r="B11" s="376" t="s">
        <v>999</v>
      </c>
      <c r="C11" s="606">
        <f>C32</f>
        <v>0</v>
      </c>
      <c r="D11" s="534"/>
      <c r="E11" s="534"/>
      <c r="F11" s="534"/>
      <c r="G11" s="534"/>
      <c r="H11" s="534"/>
      <c r="I11" s="534"/>
    </row>
    <row r="12" spans="2:9" x14ac:dyDescent="0.2">
      <c r="B12" s="376" t="s">
        <v>1000</v>
      </c>
      <c r="C12" s="606">
        <f>D36</f>
        <v>0</v>
      </c>
      <c r="D12" s="534"/>
      <c r="E12" s="534"/>
      <c r="F12" s="534"/>
      <c r="G12" s="534"/>
      <c r="H12" s="534"/>
      <c r="I12" s="534"/>
    </row>
    <row r="13" spans="2:9" x14ac:dyDescent="0.2">
      <c r="B13" s="376" t="s">
        <v>1001</v>
      </c>
      <c r="C13" s="607">
        <f>D49</f>
        <v>0</v>
      </c>
      <c r="D13" s="534"/>
      <c r="E13" s="534"/>
      <c r="F13" s="534"/>
      <c r="G13" s="534"/>
      <c r="H13" s="534"/>
      <c r="I13" s="534"/>
    </row>
    <row r="14" spans="2:9" x14ac:dyDescent="0.2">
      <c r="B14" s="376" t="s">
        <v>1002</v>
      </c>
      <c r="C14" s="607">
        <f>SUM(F52:F53)</f>
        <v>0</v>
      </c>
      <c r="D14" s="534"/>
      <c r="E14" s="534"/>
      <c r="F14" s="534"/>
      <c r="G14" s="534"/>
      <c r="H14" s="534"/>
      <c r="I14" s="534"/>
    </row>
    <row r="15" spans="2:9" x14ac:dyDescent="0.2">
      <c r="B15" s="376" t="s">
        <v>1003</v>
      </c>
      <c r="C15" s="607">
        <f>D76</f>
        <v>0</v>
      </c>
      <c r="D15" s="534"/>
      <c r="E15" s="534"/>
      <c r="F15" s="534"/>
      <c r="G15" s="534"/>
      <c r="H15" s="534"/>
      <c r="I15" s="534"/>
    </row>
    <row r="16" spans="2:9" x14ac:dyDescent="0.2">
      <c r="B16" s="377" t="s">
        <v>1004</v>
      </c>
      <c r="C16" s="22">
        <f>SUM(C11:C14)</f>
        <v>0</v>
      </c>
      <c r="D16" s="534"/>
      <c r="E16" s="534"/>
      <c r="F16" s="534"/>
      <c r="G16" s="534"/>
      <c r="H16" s="534"/>
      <c r="I16" s="534"/>
    </row>
    <row r="17" spans="2:11" x14ac:dyDescent="0.2">
      <c r="B17" s="377" t="s">
        <v>1005</v>
      </c>
      <c r="C17" s="22">
        <f>SUM(C11:C15)</f>
        <v>0</v>
      </c>
      <c r="D17" s="534"/>
      <c r="E17" s="534"/>
      <c r="F17" s="534"/>
      <c r="G17" s="534"/>
      <c r="H17" s="534"/>
      <c r="I17" s="534"/>
      <c r="J17" s="534"/>
      <c r="K17" s="534"/>
    </row>
    <row r="18" spans="2:11" ht="15.95" customHeight="1" x14ac:dyDescent="0.2">
      <c r="B18" s="15"/>
      <c r="C18" s="23"/>
      <c r="D18" s="534"/>
      <c r="E18" s="534"/>
      <c r="F18" s="534"/>
      <c r="G18" s="534"/>
      <c r="H18" s="534"/>
      <c r="I18" s="534"/>
      <c r="J18" s="534"/>
      <c r="K18" s="534"/>
    </row>
    <row r="19" spans="2:11" s="28" customFormat="1" ht="26.25" customHeight="1" x14ac:dyDescent="0.25">
      <c r="B19" s="701" t="s">
        <v>1006</v>
      </c>
      <c r="C19" s="1006"/>
      <c r="D19" s="1006"/>
      <c r="E19" s="1006"/>
      <c r="F19" s="1006"/>
      <c r="G19" s="1006"/>
      <c r="H19" s="702"/>
      <c r="I19" s="286"/>
    </row>
    <row r="20" spans="2:11" ht="16.5" customHeight="1" x14ac:dyDescent="0.2">
      <c r="B20" s="941" t="s">
        <v>1007</v>
      </c>
      <c r="C20" s="941"/>
      <c r="D20" s="941"/>
      <c r="E20" s="941"/>
      <c r="F20" s="941"/>
      <c r="G20" s="941"/>
      <c r="H20" s="941"/>
      <c r="I20" s="534"/>
      <c r="J20" s="534"/>
      <c r="K20" s="534"/>
    </row>
    <row r="21" spans="2:11" ht="48.75" customHeight="1" x14ac:dyDescent="0.2">
      <c r="B21" s="1015"/>
      <c r="C21" s="1016"/>
      <c r="D21" s="1016"/>
      <c r="E21" s="1016"/>
      <c r="F21" s="1016"/>
      <c r="G21" s="1016"/>
      <c r="H21" s="1017"/>
      <c r="I21" s="608"/>
      <c r="J21" s="534"/>
      <c r="K21" s="534"/>
    </row>
    <row r="22" spans="2:11" ht="42.6" customHeight="1" x14ac:dyDescent="0.2">
      <c r="B22" s="29" t="s">
        <v>1008</v>
      </c>
      <c r="C22" s="609" t="str">
        <f>IF($G$22&gt;'Look Up Data'!$J$7,"YES","NO")</f>
        <v>NO</v>
      </c>
      <c r="D22" s="1009" t="s">
        <v>1009</v>
      </c>
      <c r="E22" s="1010"/>
      <c r="F22" s="1011"/>
      <c r="G22" s="1012">
        <f>'6 - Standard Cost Items'!$H$10</f>
        <v>0</v>
      </c>
      <c r="H22" s="1013"/>
      <c r="I22" s="555"/>
      <c r="J22" s="534"/>
      <c r="K22" s="534"/>
    </row>
    <row r="23" spans="2:11" ht="16.5" customHeight="1" x14ac:dyDescent="0.2">
      <c r="B23" s="1014" t="s">
        <v>1010</v>
      </c>
      <c r="C23" s="1014"/>
      <c r="D23" s="941"/>
      <c r="E23" s="941"/>
      <c r="F23" s="941"/>
      <c r="G23" s="941"/>
      <c r="H23" s="941"/>
      <c r="I23" s="555"/>
      <c r="J23" s="534"/>
      <c r="K23" s="534"/>
    </row>
    <row r="24" spans="2:11" ht="33.6" customHeight="1" x14ac:dyDescent="0.2">
      <c r="B24" s="1018"/>
      <c r="C24" s="1018"/>
      <c r="D24" s="1018"/>
      <c r="E24" s="1018"/>
      <c r="F24" s="1018"/>
      <c r="G24" s="1018"/>
      <c r="H24" s="1018"/>
      <c r="I24" s="573"/>
      <c r="J24" s="534"/>
      <c r="K24" s="534"/>
    </row>
    <row r="25" spans="2:11" ht="36.6" customHeight="1" x14ac:dyDescent="0.2">
      <c r="B25" s="29" t="s">
        <v>1011</v>
      </c>
      <c r="C25" s="610"/>
      <c r="D25" s="1019" t="s">
        <v>1012</v>
      </c>
      <c r="E25" s="1019"/>
      <c r="F25" s="1019"/>
      <c r="G25" s="1020"/>
      <c r="H25" s="1020"/>
      <c r="I25" s="555"/>
      <c r="J25" s="534"/>
      <c r="K25" s="534"/>
    </row>
    <row r="26" spans="2:11" hidden="1" x14ac:dyDescent="0.2">
      <c r="B26" s="555" t="s">
        <v>1013</v>
      </c>
      <c r="C26" s="611">
        <f>IF(OR(ISBLANK(G25),C25="NO",G25&gt;G22),G22,G25)</f>
        <v>0</v>
      </c>
      <c r="D26" s="555" t="s">
        <v>1014</v>
      </c>
      <c r="E26" s="553"/>
      <c r="F26" s="612" t="str">
        <f>IFERROR(IF(C22="NO","",'Look Up Data'!J7),"")</f>
        <v/>
      </c>
      <c r="G26" s="534"/>
      <c r="H26" s="534"/>
      <c r="I26" s="555"/>
      <c r="J26" s="534"/>
      <c r="K26" s="534"/>
    </row>
    <row r="27" spans="2:11" x14ac:dyDescent="0.2">
      <c r="B27" s="555"/>
      <c r="C27" s="611"/>
      <c r="D27" s="555"/>
      <c r="E27" s="553"/>
      <c r="F27" s="612"/>
      <c r="G27" s="534"/>
      <c r="H27" s="534"/>
      <c r="I27" s="555"/>
      <c r="J27" s="534"/>
      <c r="K27" s="534"/>
    </row>
    <row r="28" spans="2:11" s="26" customFormat="1" ht="26.25" customHeight="1" x14ac:dyDescent="0.2">
      <c r="B28" s="701" t="s">
        <v>1015</v>
      </c>
      <c r="C28" s="701"/>
      <c r="D28" s="555"/>
      <c r="E28" s="555"/>
      <c r="F28" s="555"/>
      <c r="G28" s="555"/>
      <c r="H28" s="555"/>
      <c r="I28" s="555"/>
      <c r="J28" s="555"/>
      <c r="K28" s="555"/>
    </row>
    <row r="29" spans="2:11" ht="15.75" customHeight="1" x14ac:dyDescent="0.2">
      <c r="B29" s="613" t="s">
        <v>1016</v>
      </c>
      <c r="C29" s="614">
        <f>IF(C26&lt;F26,C26,F26)</f>
        <v>0</v>
      </c>
      <c r="D29" s="534"/>
      <c r="E29" s="534"/>
      <c r="F29" s="534"/>
      <c r="G29" s="534"/>
      <c r="H29" s="534"/>
      <c r="I29" s="534"/>
      <c r="J29" s="534"/>
      <c r="K29" s="534"/>
    </row>
    <row r="30" spans="2:11" ht="15.75" customHeight="1" x14ac:dyDescent="0.25">
      <c r="B30" s="613" t="s">
        <v>1017</v>
      </c>
      <c r="C30" s="614">
        <f>IF(C26&lt;F26,C26*'3 - Land Summary'!K12,F26*'3 - Land Summary'!K12)</f>
        <v>0</v>
      </c>
      <c r="D30"/>
      <c r="E30" s="534"/>
      <c r="F30" s="534"/>
      <c r="G30" s="534"/>
      <c r="H30" s="534"/>
      <c r="I30" s="534"/>
      <c r="J30" s="534"/>
      <c r="K30" s="534"/>
    </row>
    <row r="31" spans="2:11" ht="15.75" customHeight="1" x14ac:dyDescent="0.25">
      <c r="B31" s="613" t="s">
        <v>1018</v>
      </c>
      <c r="C31" s="614">
        <f>SUM('6 - Standard Cost Items'!$H$50:$H$51)</f>
        <v>0</v>
      </c>
      <c r="D31" s="555"/>
      <c r="E31"/>
      <c r="F31"/>
      <c r="G31"/>
      <c r="H31"/>
      <c r="I31"/>
      <c r="J31"/>
      <c r="K31"/>
    </row>
    <row r="32" spans="2:11" ht="15.75" customHeight="1" x14ac:dyDescent="0.2">
      <c r="B32" s="197" t="s">
        <v>1019</v>
      </c>
      <c r="C32" s="24">
        <f>SUM(C30:C31)</f>
        <v>0</v>
      </c>
      <c r="D32" s="555"/>
      <c r="E32" s="555"/>
      <c r="F32" s="555"/>
      <c r="G32" s="555"/>
      <c r="H32" s="555"/>
      <c r="I32" s="555"/>
      <c r="J32" s="534"/>
      <c r="K32" s="534"/>
    </row>
    <row r="33" spans="2:9" customFormat="1" ht="17.45" customHeight="1" x14ac:dyDescent="0.25"/>
    <row r="34" spans="2:9" s="28" customFormat="1" ht="26.25" customHeight="1" x14ac:dyDescent="0.25">
      <c r="B34" s="469" t="s">
        <v>1020</v>
      </c>
      <c r="C34" s="470" t="s">
        <v>1021</v>
      </c>
      <c r="D34" s="470" t="s">
        <v>1022</v>
      </c>
      <c r="E34"/>
      <c r="F34"/>
      <c r="G34"/>
      <c r="H34"/>
      <c r="I34"/>
    </row>
    <row r="35" spans="2:9" customFormat="1" ht="15.75" customHeight="1" x14ac:dyDescent="0.25">
      <c r="B35" s="613" t="str">
        <f>"Low Sensitivity Land Payment (£"&amp;'Look Up Data'!$K$9&amp;" per hectare)"</f>
        <v>Low Sensitivity Land Payment (£1100 per hectare)</v>
      </c>
      <c r="C35" s="615">
        <f>SUMIFS('3 - Land Summary'!$K$12,'1 - Site Details'!$C$26,"YES",'1 - Site Details'!$C$27,"YES")</f>
        <v>0</v>
      </c>
      <c r="D35" s="607">
        <f>'Look Up Data'!K9*C35</f>
        <v>0</v>
      </c>
    </row>
    <row r="36" spans="2:9" customFormat="1" ht="15.75" customHeight="1" x14ac:dyDescent="0.25">
      <c r="B36" s="472" t="s">
        <v>1023</v>
      </c>
      <c r="C36" s="308">
        <f>C35</f>
        <v>0</v>
      </c>
      <c r="D36" s="24">
        <f>D35</f>
        <v>0</v>
      </c>
    </row>
    <row r="37" spans="2:9" ht="15.6" customHeight="1" x14ac:dyDescent="0.2">
      <c r="B37" s="534"/>
      <c r="C37" s="555"/>
      <c r="D37" s="534"/>
      <c r="E37" s="534"/>
      <c r="F37" s="534"/>
      <c r="G37" s="534"/>
      <c r="H37" s="534"/>
      <c r="I37" s="534"/>
    </row>
    <row r="38" spans="2:9" s="28" customFormat="1" ht="26.25" customHeight="1" x14ac:dyDescent="0.25">
      <c r="B38" s="302" t="s">
        <v>1024</v>
      </c>
      <c r="C38" s="307" t="s">
        <v>1021</v>
      </c>
      <c r="D38" s="307" t="s">
        <v>1022</v>
      </c>
      <c r="E38"/>
      <c r="F38"/>
      <c r="G38"/>
      <c r="H38"/>
      <c r="I38"/>
    </row>
    <row r="39" spans="2:9" ht="15" x14ac:dyDescent="0.25">
      <c r="B39" s="304" t="str">
        <f>"Nature Recovery Premium (£"&amp;'Look Up Data'!$K$11&amp;" per hectare)"</f>
        <v>Nature Recovery Premium (£3300 per hectare)</v>
      </c>
      <c r="C39" s="615">
        <f>ROUND(SUMIF('5 - Composition &amp; ACs'!$N$16,"YES",'5 - Composition &amp; ACs'!$N$118),2)</f>
        <v>0</v>
      </c>
      <c r="D39" s="607">
        <f>$C39*'Look Up Data'!$K11</f>
        <v>0</v>
      </c>
      <c r="E39"/>
      <c r="F39"/>
      <c r="G39"/>
      <c r="H39"/>
      <c r="I39"/>
    </row>
    <row r="40" spans="2:9" ht="15" x14ac:dyDescent="0.25">
      <c r="B40" s="304" t="str">
        <f>"Nature Recovery Higher (£"&amp;'Look Up Data'!$K$12&amp;" per hectare)"</f>
        <v>Nature Recovery Higher (£2800 per hectare)</v>
      </c>
      <c r="C40" s="615">
        <f>ROUND(SUMIF('5 - Composition &amp; ACs'!$O$16,"YES",'5 - Composition &amp; ACs'!$O$118),2)</f>
        <v>0</v>
      </c>
      <c r="D40" s="607">
        <f>$C40*'Look Up Data'!$K12</f>
        <v>0</v>
      </c>
      <c r="E40"/>
      <c r="F40"/>
      <c r="G40"/>
      <c r="H40"/>
      <c r="I40"/>
    </row>
    <row r="41" spans="2:9" ht="15" x14ac:dyDescent="0.25">
      <c r="B41" s="304" t="str">
        <f>"Nature Recovery Lower (£"&amp;'Look Up Data'!$K$13&amp;" per hectare)"</f>
        <v>Nature Recovery Lower (£1100 per hectare)</v>
      </c>
      <c r="C41" s="615">
        <f>ROUND(SUMIF('5 - Composition &amp; ACs'!$P$16,"YES",'5 - Composition &amp; ACs'!$P$118),2)</f>
        <v>0</v>
      </c>
      <c r="D41" s="607">
        <f>$C41*'Look Up Data'!$K13</f>
        <v>0</v>
      </c>
      <c r="E41"/>
      <c r="F41"/>
      <c r="G41"/>
      <c r="H41"/>
      <c r="I41"/>
    </row>
    <row r="42" spans="2:9" ht="15" x14ac:dyDescent="0.25">
      <c r="B42" s="304" t="str">
        <f>"Water Quality (£"&amp;'Look Up Data'!$K$14&amp;" per hectare)"</f>
        <v>Water Quality (£500 per hectare)</v>
      </c>
      <c r="C42" s="615">
        <f>ROUND(SUMIF('5 - Composition &amp; ACs'!$Q$16,"YES",'5 - Composition &amp; ACs'!$Q$118),2)</f>
        <v>0</v>
      </c>
      <c r="D42" s="607">
        <f>$C42*'Look Up Data'!$K14</f>
        <v>0</v>
      </c>
      <c r="E42"/>
      <c r="F42"/>
      <c r="G42"/>
      <c r="H42"/>
      <c r="I42"/>
    </row>
    <row r="43" spans="2:9" ht="15" x14ac:dyDescent="0.25">
      <c r="B43" s="304" t="str">
        <f>"Flood Risk Management (£"&amp;'Look Up Data'!$K$15&amp;" per hectare)"</f>
        <v>Flood Risk Management (£1000 per hectare)</v>
      </c>
      <c r="C43" s="615">
        <f>ROUND(SUMIF('5 - Composition &amp; ACs'!$R$16,"YES",'5 - Composition &amp; ACs'!$R$118),2)</f>
        <v>0</v>
      </c>
      <c r="D43" s="607">
        <f>$C43*'Look Up Data'!$K15</f>
        <v>0</v>
      </c>
      <c r="E43"/>
      <c r="F43"/>
      <c r="G43"/>
      <c r="H43"/>
      <c r="I43"/>
    </row>
    <row r="44" spans="2:9" ht="15" x14ac:dyDescent="0.25">
      <c r="B44" s="304" t="str">
        <f>"Riparian Buffers (£"&amp;'Look Up Data'!$K$16&amp;" per hectare)"</f>
        <v>Riparian Buffers (£2500 per hectare)</v>
      </c>
      <c r="C44" s="615">
        <f>ROUND(SUMIF('5 - Composition &amp; ACs'!$S$16,"YES",'5 - Composition &amp; ACs'!$S$118),2)</f>
        <v>0</v>
      </c>
      <c r="D44" s="607">
        <f>$C44*'Look Up Data'!$K16</f>
        <v>0</v>
      </c>
      <c r="E44"/>
      <c r="F44"/>
      <c r="G44"/>
      <c r="H44"/>
      <c r="I44"/>
    </row>
    <row r="45" spans="2:9" ht="15" x14ac:dyDescent="0.25">
      <c r="B45" s="304" t="str">
        <f>"Close to settlements (£"&amp;'Look Up Data'!K17&amp;" per hectare)"</f>
        <v>Close to settlements (£600 per hectare)</v>
      </c>
      <c r="C45" s="615">
        <f>ROUND(SUMIF('5 - Composition &amp; ACs'!$T$16,"YES",'5 - Composition &amp; ACs'!$T$118),2)</f>
        <v>0</v>
      </c>
      <c r="D45" s="607">
        <f>$C45*'Look Up Data'!$K17</f>
        <v>0</v>
      </c>
      <c r="E45"/>
      <c r="F45"/>
      <c r="G45"/>
      <c r="H45"/>
      <c r="I45"/>
    </row>
    <row r="46" spans="2:9" ht="15" x14ac:dyDescent="0.25">
      <c r="B46" s="304" t="str">
        <f>"Recreational Access (£"&amp;'Look Up Data'!$K$18&amp;" per hectare)"</f>
        <v>Recreational Access (£3700 per hectare)</v>
      </c>
      <c r="C46" s="615">
        <f>ROUND(SUMIF('5 - Composition &amp; ACs'!$U$16,"YES",'5 - Composition &amp; ACs'!$U$118),2)</f>
        <v>0</v>
      </c>
      <c r="D46" s="607">
        <f>$C46*'Look Up Data'!$K18</f>
        <v>0</v>
      </c>
      <c r="E46"/>
      <c r="F46"/>
      <c r="G46"/>
      <c r="H46"/>
      <c r="I46"/>
    </row>
    <row r="47" spans="2:9" ht="15" hidden="1" x14ac:dyDescent="0.25">
      <c r="B47" s="473" t="str">
        <f>"Future AC placeholder (£"&amp;'Look Up Data'!$K$20&amp;" per hectare)"</f>
        <v>Future AC placeholder (£0 per hectare)</v>
      </c>
      <c r="C47" s="616">
        <f>ROUND(SUMIF('5 - Composition &amp; ACs'!$V$16,"YES",'5 - Composition &amp; ACs'!$U$118),2)</f>
        <v>0</v>
      </c>
      <c r="D47" s="617">
        <f>$C47*'Look Up Data'!$K19</f>
        <v>0</v>
      </c>
      <c r="E47" s="474" t="s">
        <v>748</v>
      </c>
      <c r="F47"/>
      <c r="G47"/>
      <c r="H47"/>
      <c r="I47"/>
    </row>
    <row r="48" spans="2:9" ht="15" hidden="1" x14ac:dyDescent="0.25">
      <c r="B48" s="473" t="str">
        <f>"Future AC placeholder (£"&amp;'Look Up Data'!$K$20&amp;" per hectare)"</f>
        <v>Future AC placeholder (£0 per hectare)</v>
      </c>
      <c r="C48" s="616">
        <f>ROUND(SUMIF('5 - Composition &amp; ACs'!$W$16,"YES",'5 - Composition &amp; ACs'!$W$118),2)</f>
        <v>0</v>
      </c>
      <c r="D48" s="617">
        <f>$C48*'Look Up Data'!$K20</f>
        <v>0</v>
      </c>
      <c r="E48" s="474" t="s">
        <v>748</v>
      </c>
      <c r="F48"/>
      <c r="G48"/>
      <c r="H48"/>
      <c r="I48"/>
    </row>
    <row r="49" spans="2:9" ht="15" x14ac:dyDescent="0.25">
      <c r="B49" s="177" t="s">
        <v>1001</v>
      </c>
      <c r="C49" s="308">
        <f>SUM(C39:C48)</f>
        <v>0</v>
      </c>
      <c r="D49" s="24">
        <f>SUM(D39:D48)</f>
        <v>0</v>
      </c>
      <c r="E49"/>
      <c r="F49"/>
      <c r="G49"/>
      <c r="H49"/>
      <c r="I49"/>
    </row>
    <row r="50" spans="2:9" s="303" customFormat="1" x14ac:dyDescent="0.2">
      <c r="B50" s="534"/>
      <c r="C50" s="534"/>
      <c r="D50" s="534"/>
      <c r="E50" s="534"/>
      <c r="F50" s="534"/>
      <c r="G50" s="534"/>
      <c r="H50" s="534"/>
      <c r="I50" s="534"/>
    </row>
    <row r="51" spans="2:9" s="28" customFormat="1" ht="26.25" customHeight="1" x14ac:dyDescent="0.25">
      <c r="B51" s="1030" t="s">
        <v>917</v>
      </c>
      <c r="C51" s="1031"/>
      <c r="D51" s="1031"/>
      <c r="E51" s="1031"/>
      <c r="F51" s="1032"/>
      <c r="G51"/>
      <c r="H51"/>
      <c r="I51"/>
    </row>
    <row r="52" spans="2:9" ht="44.25" customHeight="1" x14ac:dyDescent="0.25">
      <c r="B52" s="528" t="s">
        <v>1025</v>
      </c>
      <c r="C52" s="614">
        <f>'8 - Infrastructure'!F44</f>
        <v>0</v>
      </c>
      <c r="D52" s="1021" t="s">
        <v>1026</v>
      </c>
      <c r="E52" s="1022"/>
      <c r="F52" s="306">
        <f>IF((C52*0.4)&gt;((C32+C52+C53)*0.1),((C32+C52+C53)*0.1),(C52*0.4))</f>
        <v>0</v>
      </c>
      <c r="G52"/>
      <c r="H52"/>
      <c r="I52"/>
    </row>
    <row r="53" spans="2:9" ht="44.25" customHeight="1" x14ac:dyDescent="0.25">
      <c r="B53" s="529" t="s">
        <v>1027</v>
      </c>
      <c r="C53" s="618">
        <f>'8 - Infrastructure'!F75</f>
        <v>0</v>
      </c>
      <c r="D53" s="1025" t="s">
        <v>1028</v>
      </c>
      <c r="E53" s="1026"/>
      <c r="F53" s="305">
        <f>IF(C53&gt;((C32+C53+C52)*0.1),((C32+C53+C52)*0.1),C53)</f>
        <v>0</v>
      </c>
      <c r="G53"/>
      <c r="H53"/>
      <c r="I53"/>
    </row>
    <row r="54" spans="2:9" ht="18" customHeight="1" x14ac:dyDescent="0.25">
      <c r="B54" s="1027" t="s">
        <v>1029</v>
      </c>
      <c r="C54" s="1028"/>
      <c r="D54" s="1028"/>
      <c r="E54" s="1029"/>
      <c r="F54" s="309">
        <f>SUM(F52:F53)</f>
        <v>0</v>
      </c>
      <c r="G54"/>
      <c r="H54"/>
      <c r="I54" s="534"/>
    </row>
    <row r="55" spans="2:9" ht="18.95" customHeight="1" x14ac:dyDescent="0.25">
      <c r="B55" s="534"/>
      <c r="C55" s="534"/>
      <c r="D55"/>
      <c r="E55"/>
      <c r="F55"/>
      <c r="G55" s="534"/>
      <c r="H55" s="534"/>
      <c r="I55" s="534"/>
    </row>
    <row r="56" spans="2:9" s="28" customFormat="1" ht="26.25" customHeight="1" x14ac:dyDescent="0.25">
      <c r="B56" s="310" t="s">
        <v>1030</v>
      </c>
      <c r="C56" s="301"/>
      <c r="D56" s="300"/>
      <c r="E56"/>
      <c r="F56"/>
      <c r="G56"/>
      <c r="H56"/>
      <c r="I56"/>
    </row>
    <row r="57" spans="2:9" s="97" customFormat="1" ht="26.1" customHeight="1" x14ac:dyDescent="0.25">
      <c r="B57" s="294"/>
      <c r="C57" s="295"/>
      <c r="D57" s="296"/>
      <c r="E57"/>
      <c r="F57"/>
      <c r="G57"/>
      <c r="H57"/>
      <c r="I57"/>
    </row>
    <row r="58" spans="2:9" s="97" customFormat="1" ht="26.45" customHeight="1" x14ac:dyDescent="0.25">
      <c r="B58" s="297"/>
      <c r="C58" s="298"/>
      <c r="D58" s="299"/>
      <c r="E58"/>
      <c r="F58"/>
      <c r="G58"/>
      <c r="H58"/>
      <c r="I58"/>
    </row>
    <row r="59" spans="2:9" ht="45" customHeight="1" x14ac:dyDescent="0.2">
      <c r="B59" s="311" t="s">
        <v>1031</v>
      </c>
      <c r="C59" s="1023"/>
      <c r="D59" s="1024"/>
      <c r="E59" s="534"/>
      <c r="F59" s="534"/>
      <c r="G59" s="542"/>
      <c r="H59" s="534"/>
      <c r="I59" s="534"/>
    </row>
    <row r="60" spans="2:9" s="14" customFormat="1" ht="20.45" customHeight="1" x14ac:dyDescent="0.25">
      <c r="B60" s="230" t="s">
        <v>1032</v>
      </c>
      <c r="C60" s="230" t="s">
        <v>1033</v>
      </c>
      <c r="D60" s="230" t="s">
        <v>1034</v>
      </c>
      <c r="E60" s="542"/>
      <c r="F60" s="542"/>
      <c r="G60" s="542"/>
      <c r="H60" s="542"/>
      <c r="I60" s="542"/>
    </row>
    <row r="61" spans="2:9" x14ac:dyDescent="0.2">
      <c r="B61" s="619">
        <v>1</v>
      </c>
      <c r="C61" s="615">
        <f>IF($C$59='Look Up Data'!$J$22,0,ROUND('3 - Land Summary'!$K$12,2))</f>
        <v>0</v>
      </c>
      <c r="D61" s="614">
        <f>C61*'Look Up Data'!$J$25</f>
        <v>0</v>
      </c>
      <c r="E61" s="534"/>
      <c r="F61" s="534"/>
      <c r="G61" s="534"/>
      <c r="H61" s="534"/>
      <c r="I61" s="534"/>
    </row>
    <row r="62" spans="2:9" x14ac:dyDescent="0.2">
      <c r="B62" s="619">
        <v>2</v>
      </c>
      <c r="C62" s="615">
        <f>IF($C$59='Look Up Data'!$J$22,0,ROUND('3 - Land Summary'!$K$12,2))</f>
        <v>0</v>
      </c>
      <c r="D62" s="614">
        <f>C62*'Look Up Data'!$J$25</f>
        <v>0</v>
      </c>
      <c r="E62" s="534"/>
      <c r="F62" s="534"/>
      <c r="G62" s="534"/>
      <c r="H62" s="534"/>
      <c r="I62" s="534"/>
    </row>
    <row r="63" spans="2:9" x14ac:dyDescent="0.2">
      <c r="B63" s="619">
        <v>3</v>
      </c>
      <c r="C63" s="615">
        <f>IF($C$59='Look Up Data'!$J$22,0,ROUND('3 - Land Summary'!$K$12,2))</f>
        <v>0</v>
      </c>
      <c r="D63" s="614">
        <f>C63*'Look Up Data'!$J$25</f>
        <v>0</v>
      </c>
      <c r="E63" s="534"/>
      <c r="F63" s="534"/>
      <c r="G63" s="534"/>
      <c r="H63" s="534"/>
      <c r="I63" s="534"/>
    </row>
    <row r="64" spans="2:9" x14ac:dyDescent="0.2">
      <c r="B64" s="619">
        <v>4</v>
      </c>
      <c r="C64" s="615">
        <f>IF($C$59='Look Up Data'!$J$22,0,ROUND('3 - Land Summary'!$K$12,2))</f>
        <v>0</v>
      </c>
      <c r="D64" s="614">
        <f>C64*'Look Up Data'!$J$25</f>
        <v>0</v>
      </c>
      <c r="E64" s="534"/>
      <c r="F64" s="534"/>
      <c r="G64" s="534"/>
      <c r="H64" s="534"/>
      <c r="I64" s="534"/>
    </row>
    <row r="65" spans="2:4" x14ac:dyDescent="0.2">
      <c r="B65" s="619">
        <v>5</v>
      </c>
      <c r="C65" s="615">
        <f>IF($C$59='Look Up Data'!$J$22,0,ROUND('3 - Land Summary'!$K$12,2))</f>
        <v>0</v>
      </c>
      <c r="D65" s="614">
        <f>C65*'Look Up Data'!$J$25</f>
        <v>0</v>
      </c>
    </row>
    <row r="66" spans="2:4" x14ac:dyDescent="0.2">
      <c r="B66" s="619">
        <v>6</v>
      </c>
      <c r="C66" s="615">
        <f>IF($C$59='Look Up Data'!$J$22,0,ROUND('3 - Land Summary'!$K$12,2))</f>
        <v>0</v>
      </c>
      <c r="D66" s="614">
        <f>C66*'Look Up Data'!$J$25</f>
        <v>0</v>
      </c>
    </row>
    <row r="67" spans="2:4" x14ac:dyDescent="0.2">
      <c r="B67" s="619">
        <v>7</v>
      </c>
      <c r="C67" s="615">
        <f>IF($C$59='Look Up Data'!$J$22,0,ROUND('3 - Land Summary'!$K$12,2))</f>
        <v>0</v>
      </c>
      <c r="D67" s="614">
        <f>C67*'Look Up Data'!$J$25</f>
        <v>0</v>
      </c>
    </row>
    <row r="68" spans="2:4" x14ac:dyDescent="0.2">
      <c r="B68" s="619">
        <v>8</v>
      </c>
      <c r="C68" s="615">
        <f>IF($C$59='Look Up Data'!$J$22,0,ROUND('3 - Land Summary'!$K$12,2))</f>
        <v>0</v>
      </c>
      <c r="D68" s="614">
        <f>C68*'Look Up Data'!$J$25</f>
        <v>0</v>
      </c>
    </row>
    <row r="69" spans="2:4" x14ac:dyDescent="0.2">
      <c r="B69" s="619">
        <v>9</v>
      </c>
      <c r="C69" s="615">
        <f>IF($C$59='Look Up Data'!$J$22,0,ROUND('3 - Land Summary'!$K$12,2))</f>
        <v>0</v>
      </c>
      <c r="D69" s="614">
        <f>C69*'Look Up Data'!$J$25</f>
        <v>0</v>
      </c>
    </row>
    <row r="70" spans="2:4" x14ac:dyDescent="0.2">
      <c r="B70" s="619">
        <v>10</v>
      </c>
      <c r="C70" s="615">
        <f>IF($C$59='Look Up Data'!$J$22,0,ROUND('3 - Land Summary'!$K$12,2))</f>
        <v>0</v>
      </c>
      <c r="D70" s="614">
        <f>C70*'Look Up Data'!$J$25</f>
        <v>0</v>
      </c>
    </row>
    <row r="71" spans="2:4" x14ac:dyDescent="0.2">
      <c r="B71" s="619">
        <v>11</v>
      </c>
      <c r="C71" s="615">
        <f>IF($C$59='Look Up Data'!$J$22,0,ROUND('3 - Land Summary'!$K$12,2))</f>
        <v>0</v>
      </c>
      <c r="D71" s="614">
        <f>C71*'Look Up Data'!$J$25</f>
        <v>0</v>
      </c>
    </row>
    <row r="72" spans="2:4" x14ac:dyDescent="0.2">
      <c r="B72" s="619">
        <v>12</v>
      </c>
      <c r="C72" s="615">
        <f>IF($C$59='Look Up Data'!$J$22,0,ROUND('3 - Land Summary'!$K$12,2))</f>
        <v>0</v>
      </c>
      <c r="D72" s="614">
        <f>C72*'Look Up Data'!$J$25</f>
        <v>0</v>
      </c>
    </row>
    <row r="73" spans="2:4" x14ac:dyDescent="0.2">
      <c r="B73" s="619">
        <v>13</v>
      </c>
      <c r="C73" s="615">
        <f>IF($C$59='Look Up Data'!$J$22,0,ROUND('3 - Land Summary'!$K$12,2))</f>
        <v>0</v>
      </c>
      <c r="D73" s="614">
        <f>C73*'Look Up Data'!$J$25</f>
        <v>0</v>
      </c>
    </row>
    <row r="74" spans="2:4" x14ac:dyDescent="0.2">
      <c r="B74" s="619">
        <v>14</v>
      </c>
      <c r="C74" s="615">
        <f>IF($C$59='Look Up Data'!$J$22,0,ROUND('3 - Land Summary'!$K$12,2))</f>
        <v>0</v>
      </c>
      <c r="D74" s="614">
        <f>C74*'Look Up Data'!$J$25</f>
        <v>0</v>
      </c>
    </row>
    <row r="75" spans="2:4" x14ac:dyDescent="0.2">
      <c r="B75" s="619">
        <v>15</v>
      </c>
      <c r="C75" s="615">
        <f>IF($C$59='Look Up Data'!$J$22,0,ROUND('3 - Land Summary'!$K$12,2))</f>
        <v>0</v>
      </c>
      <c r="D75" s="614">
        <f>C75*'Look Up Data'!$J$25</f>
        <v>0</v>
      </c>
    </row>
    <row r="76" spans="2:4" ht="16.5" customHeight="1" x14ac:dyDescent="0.2">
      <c r="B76" s="25"/>
      <c r="C76" s="475" t="s">
        <v>976</v>
      </c>
      <c r="D76" s="476">
        <f>SUM(D61:D75)</f>
        <v>0</v>
      </c>
    </row>
    <row r="77" spans="2:4" x14ac:dyDescent="0.2">
      <c r="B77" s="534"/>
      <c r="C77" s="534"/>
      <c r="D77" s="534"/>
    </row>
    <row r="78" spans="2:4" x14ac:dyDescent="0.2">
      <c r="B78" s="1008"/>
      <c r="C78" s="1008"/>
      <c r="D78" s="1008"/>
    </row>
    <row r="79" spans="2:4" x14ac:dyDescent="0.2">
      <c r="B79" s="534"/>
      <c r="C79" s="534"/>
      <c r="D79" s="534"/>
    </row>
  </sheetData>
  <sheetProtection algorithmName="SHA-512" hashValue="PEP79hm+KKlmgO7TDDN8zfFwsAwfRL2m5nONrDgIN0D1g0zRVLTUkr2Qlfk8hyK/GKNpohGdEpHi12zjVgidSA==" saltValue="JfldMezgfGwHjKp6AUwifg==" spinCount="100000" sheet="1" objects="1" scenarios="1" selectLockedCells="1"/>
  <mergeCells count="20">
    <mergeCell ref="B78:D78"/>
    <mergeCell ref="D22:F22"/>
    <mergeCell ref="G22:H22"/>
    <mergeCell ref="B20:H20"/>
    <mergeCell ref="B23:H23"/>
    <mergeCell ref="B21:H21"/>
    <mergeCell ref="B24:H24"/>
    <mergeCell ref="D25:F25"/>
    <mergeCell ref="G25:H25"/>
    <mergeCell ref="D52:E52"/>
    <mergeCell ref="C59:D59"/>
    <mergeCell ref="D53:E53"/>
    <mergeCell ref="B28:C28"/>
    <mergeCell ref="B54:E54"/>
    <mergeCell ref="B51:F51"/>
    <mergeCell ref="B2:G2"/>
    <mergeCell ref="C7:E7"/>
    <mergeCell ref="C8:E8"/>
    <mergeCell ref="B19:H19"/>
    <mergeCell ref="B4:H4"/>
  </mergeCells>
  <conditionalFormatting sqref="C22">
    <cfRule type="cellIs" dxfId="25" priority="23" operator="equal">
      <formula>"YES"</formula>
    </cfRule>
    <cfRule type="cellIs" dxfId="24" priority="24" operator="equal">
      <formula>"NO"</formula>
    </cfRule>
  </conditionalFormatting>
  <conditionalFormatting sqref="C25">
    <cfRule type="cellIs" dxfId="23" priority="8" operator="equal">
      <formula>"YES"</formula>
    </cfRule>
    <cfRule type="cellIs" dxfId="22" priority="9" operator="equal">
      <formula>"NO"</formula>
    </cfRule>
    <cfRule type="containsBlanks" dxfId="21" priority="34">
      <formula>LEN(TRIM(C25))=0</formula>
    </cfRule>
  </conditionalFormatting>
  <conditionalFormatting sqref="C59">
    <cfRule type="containsBlanks" dxfId="20" priority="20">
      <formula>LEN(TRIM(C59))=0</formula>
    </cfRule>
  </conditionalFormatting>
  <conditionalFormatting sqref="G25">
    <cfRule type="expression" dxfId="19" priority="21">
      <formula>$C$25="NO"</formula>
    </cfRule>
  </conditionalFormatting>
  <conditionalFormatting sqref="G25:H25">
    <cfRule type="containsBlanks" dxfId="18" priority="22">
      <formula>LEN(TRIM(G25))=0</formula>
    </cfRule>
  </conditionalFormatting>
  <dataValidations count="2">
    <dataValidation type="decimal" allowBlank="1" showInputMessage="1" showErrorMessage="1" errorTitle="VALUE ERROR" error="Please enter a value between £2,500 and £10,200" sqref="G25:H25" xr:uid="{D41FC110-C404-480C-9E28-200D8194DCCC}">
      <formula1>2500</formula1>
      <formula2>10200</formula2>
    </dataValidation>
    <dataValidation type="list" allowBlank="1" showInputMessage="1" showErrorMessage="1" sqref="C25" xr:uid="{90ED8D97-A481-43B8-A162-E85256C84CB4}">
      <formula1>"YES,NO"</formula1>
    </dataValidation>
  </dataValidations>
  <pageMargins left="0.23622047244094491" right="0.23622047244094491" top="0.74803149606299213" bottom="0.74803149606299213" header="0.31496062992125984" footer="0.31496062992125984"/>
  <pageSetup paperSize="9" scale="58" orientation="portrait" r:id="rId1"/>
  <headerFooter>
    <oddHeader>&amp;L&amp;"Verdana,Bold"&amp;20Section 10 - Grant Values&amp;R&amp;G</oddHeader>
    <oddFooter>&amp;L&amp;D&amp;C&amp;A&amp;REWCO Application Form - Page &amp;P of &amp;N</oddFooter>
  </headerFooter>
  <drawing r:id="rId2"/>
  <legacyDrawingHF r:id="rId3"/>
  <extLst>
    <ext xmlns:x14="http://schemas.microsoft.com/office/spreadsheetml/2009/9/main" uri="{78C0D931-6437-407d-A8EE-F0AAD7539E65}">
      <x14:conditionalFormattings>
        <x14:conditionalFormatting xmlns:xm="http://schemas.microsoft.com/office/excel/2006/main">
          <x14:cfRule type="expression" priority="1" id="{00000000-000E-0000-1000-000001000000}">
            <xm:f>$C$59='Look Up Data'!$J$22</xm:f>
            <x14:dxf>
              <fill>
                <patternFill>
                  <bgColor theme="1" tint="0.499984740745262"/>
                </patternFill>
              </fill>
            </x14:dxf>
          </x14:cfRule>
          <xm:sqref>B60:D75 C76:D76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76BE4360-98ED-4DB0-8827-72A2094428B8}">
          <x14:formula1>
            <xm:f>'Look Up Data'!$J$22:$J$23</xm:f>
          </x14:formula1>
          <xm:sqref>C59:D59</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BF198-E943-4D6A-88AD-F4B730013E62}">
  <sheetPr codeName="Sheet18">
    <tabColor rgb="FFB94917"/>
    <pageSetUpPr autoPageBreaks="0" fitToPage="1"/>
  </sheetPr>
  <dimension ref="A1:XFD1024"/>
  <sheetViews>
    <sheetView showGridLines="0" showRowColHeaders="0" zoomScaleNormal="100" workbookViewId="0">
      <selection activeCell="B5" sqref="B5:D5"/>
    </sheetView>
  </sheetViews>
  <sheetFormatPr defaultColWidth="0" defaultRowHeight="13.5" zeroHeight="1" x14ac:dyDescent="0.2"/>
  <cols>
    <col min="1" max="1" width="2.5703125" style="6" customWidth="1"/>
    <col min="2" max="2" width="17.7109375" style="94" customWidth="1"/>
    <col min="3" max="3" width="14.85546875" style="94" customWidth="1"/>
    <col min="4" max="4" width="14.140625" style="94" customWidth="1"/>
    <col min="5" max="5" width="13.85546875" style="94" customWidth="1"/>
    <col min="6" max="6" width="16.5703125" style="94" customWidth="1"/>
    <col min="7" max="8" width="13.85546875" style="94" customWidth="1"/>
    <col min="9" max="9" width="7.28515625" style="94" customWidth="1"/>
    <col min="10" max="10" width="12.5703125" style="94" customWidth="1"/>
    <col min="11" max="11" width="16.5703125" style="94" customWidth="1"/>
    <col min="12" max="14" width="8.5703125" style="94" customWidth="1"/>
    <col min="15" max="15" width="11.5703125" style="94" customWidth="1"/>
    <col min="16" max="16" width="3.5703125" style="6" customWidth="1"/>
    <col min="17" max="17" width="0" style="6" hidden="1" customWidth="1"/>
    <col min="18" max="16383" width="8.5703125" style="6" hidden="1"/>
    <col min="16384" max="16384" width="4" style="6" hidden="1" customWidth="1"/>
  </cols>
  <sheetData>
    <row r="1" spans="1:15 16384:16384" ht="15" customHeight="1" x14ac:dyDescent="0.2">
      <c r="A1" s="534"/>
      <c r="B1" s="534"/>
      <c r="C1" s="534"/>
      <c r="D1" s="534"/>
      <c r="E1" s="534"/>
      <c r="F1" s="534"/>
      <c r="G1" s="534"/>
      <c r="H1" s="534"/>
      <c r="I1" s="534"/>
      <c r="J1" s="534"/>
      <c r="K1" s="534"/>
      <c r="L1" s="534"/>
      <c r="M1" s="534"/>
      <c r="N1" s="534"/>
      <c r="O1" s="534"/>
      <c r="XFD1" s="534"/>
    </row>
    <row r="2" spans="1:15 16384:16384" ht="39.950000000000003" customHeight="1" x14ac:dyDescent="0.3">
      <c r="A2" s="534"/>
      <c r="B2" s="152" t="s">
        <v>1035</v>
      </c>
      <c r="C2" s="534"/>
      <c r="D2" s="534"/>
      <c r="E2" s="534"/>
      <c r="F2" s="534"/>
      <c r="G2" s="534"/>
      <c r="H2" s="534"/>
      <c r="I2" s="534"/>
      <c r="J2" s="534"/>
      <c r="K2" s="534"/>
      <c r="L2" s="534"/>
      <c r="M2" s="534"/>
      <c r="N2" s="534"/>
      <c r="O2" s="534"/>
      <c r="XFD2" s="534"/>
    </row>
    <row r="3" spans="1:15 16384:16384" ht="9.9499999999999993" customHeight="1" x14ac:dyDescent="0.2">
      <c r="A3" s="534"/>
      <c r="B3" s="8"/>
      <c r="C3" s="534"/>
      <c r="D3" s="534"/>
      <c r="E3" s="534"/>
      <c r="F3" s="534"/>
      <c r="G3" s="534"/>
      <c r="H3" s="534"/>
      <c r="I3" s="534"/>
      <c r="J3" s="534"/>
      <c r="K3" s="534"/>
      <c r="L3" s="534"/>
      <c r="M3" s="534"/>
      <c r="N3" s="534"/>
      <c r="O3" s="534"/>
      <c r="XFD3" s="534"/>
    </row>
    <row r="4" spans="1:15 16384:16384" ht="128.44999999999999" customHeight="1" x14ac:dyDescent="0.2">
      <c r="A4" s="534"/>
      <c r="B4" s="9"/>
      <c r="C4" s="535"/>
      <c r="D4" s="535"/>
      <c r="E4" s="535"/>
      <c r="F4" s="535"/>
      <c r="G4" s="535"/>
      <c r="H4" s="535"/>
      <c r="I4" s="535"/>
      <c r="J4" s="535"/>
      <c r="K4" s="535"/>
      <c r="L4" s="535"/>
      <c r="M4" s="535"/>
      <c r="N4" s="535"/>
      <c r="O4" s="536"/>
      <c r="XFD4" s="534"/>
    </row>
    <row r="5" spans="1:15 16384:16384" ht="20.100000000000001" customHeight="1" x14ac:dyDescent="0.2">
      <c r="A5" s="91"/>
      <c r="B5" s="858" t="s">
        <v>1036</v>
      </c>
      <c r="C5" s="859"/>
      <c r="D5" s="859"/>
      <c r="E5" s="538"/>
      <c r="F5" s="538"/>
      <c r="G5" s="538"/>
      <c r="H5" s="538"/>
      <c r="I5" s="538"/>
      <c r="J5" s="538"/>
      <c r="K5" s="538"/>
      <c r="L5" s="538"/>
      <c r="M5" s="538"/>
      <c r="N5" s="538"/>
      <c r="O5" s="539"/>
      <c r="XFD5" s="534"/>
    </row>
    <row r="6" spans="1:15 16384:16384" ht="179.45" customHeight="1" x14ac:dyDescent="0.2">
      <c r="A6" s="534"/>
      <c r="B6" s="92"/>
      <c r="C6" s="538"/>
      <c r="D6" s="538"/>
      <c r="E6" s="538"/>
      <c r="F6" s="538"/>
      <c r="G6" s="538"/>
      <c r="H6" s="538"/>
      <c r="I6" s="538"/>
      <c r="J6" s="538"/>
      <c r="K6" s="538"/>
      <c r="L6" s="538"/>
      <c r="M6" s="538"/>
      <c r="N6" s="538"/>
      <c r="O6" s="539"/>
      <c r="XFD6" s="534"/>
    </row>
    <row r="7" spans="1:15 16384:16384" ht="21.75" customHeight="1" x14ac:dyDescent="0.2">
      <c r="A7" s="534"/>
      <c r="B7" s="1033" t="s">
        <v>1037</v>
      </c>
      <c r="C7" s="1034"/>
      <c r="D7" s="1034"/>
      <c r="E7" s="540"/>
      <c r="F7" s="540"/>
      <c r="G7" s="540"/>
      <c r="H7" s="540"/>
      <c r="I7" s="540"/>
      <c r="J7" s="540"/>
      <c r="K7" s="540"/>
      <c r="L7" s="540"/>
      <c r="M7" s="540"/>
      <c r="N7" s="540"/>
      <c r="O7" s="541"/>
      <c r="XFD7" s="534"/>
    </row>
    <row r="8" spans="1:15 16384:16384" ht="17.100000000000001" customHeight="1" x14ac:dyDescent="0.2">
      <c r="A8" s="534"/>
      <c r="B8" s="93"/>
      <c r="C8" s="534"/>
      <c r="D8" s="534"/>
      <c r="E8" s="534"/>
      <c r="F8" s="534"/>
      <c r="G8" s="534"/>
      <c r="H8" s="534"/>
      <c r="I8" s="534"/>
      <c r="J8" s="534"/>
      <c r="K8" s="534"/>
      <c r="L8" s="534"/>
      <c r="M8" s="534"/>
      <c r="N8" s="534"/>
      <c r="O8" s="534"/>
      <c r="XFD8" s="534">
        <f>COUNT(B24:B1021)</f>
        <v>0</v>
      </c>
    </row>
    <row r="9" spans="1:15 16384:16384" x14ac:dyDescent="0.2">
      <c r="A9" s="534"/>
      <c r="B9" s="1037" t="s">
        <v>61</v>
      </c>
      <c r="C9" s="1037"/>
      <c r="D9" s="1041" t="str">
        <f>IF('1 - Site Details'!C7="","",'1 - Site Details'!C7)</f>
        <v/>
      </c>
      <c r="E9" s="1042"/>
      <c r="F9" s="1043"/>
      <c r="XFD9" s="534"/>
    </row>
    <row r="10" spans="1:15 16384:16384" x14ac:dyDescent="0.2">
      <c r="A10" s="534"/>
      <c r="B10" s="232" t="s">
        <v>719</v>
      </c>
      <c r="C10" s="156"/>
      <c r="D10" s="1041" t="str">
        <f>IF('1 - Site Details'!C8="","",'1 - Site Details'!C8)</f>
        <v/>
      </c>
      <c r="E10" s="1042"/>
      <c r="F10" s="1043"/>
      <c r="XFD10" s="534"/>
    </row>
    <row r="11" spans="1:15 16384:16384" ht="14.45" customHeight="1" thickBot="1" x14ac:dyDescent="0.25">
      <c r="A11" s="534"/>
      <c r="B11" s="134"/>
      <c r="XFD11" s="534"/>
    </row>
    <row r="12" spans="1:15 16384:16384" ht="15" thickBot="1" x14ac:dyDescent="0.25">
      <c r="A12" s="534"/>
      <c r="B12" s="271" t="s">
        <v>1038</v>
      </c>
      <c r="C12" s="272"/>
      <c r="D12" s="273"/>
      <c r="XFD12" s="534"/>
    </row>
    <row r="13" spans="1:15 16384:16384" ht="57.75" thickBot="1" x14ac:dyDescent="0.25">
      <c r="A13" s="534"/>
      <c r="B13" s="251" t="s">
        <v>1039</v>
      </c>
      <c r="C13" s="252" t="s">
        <v>1040</v>
      </c>
      <c r="D13" s="252" t="s">
        <v>1041</v>
      </c>
      <c r="XFD13" s="534"/>
    </row>
    <row r="14" spans="1:15 16384:16384" ht="14.25" x14ac:dyDescent="0.2">
      <c r="A14" s="534"/>
      <c r="B14" s="255" t="s">
        <v>1042</v>
      </c>
      <c r="C14" s="261" t="str">
        <f>IFERROR(AVERAGE('4 - Species Breakdown'!L31:L1028),"")</f>
        <v/>
      </c>
      <c r="D14" s="262">
        <f>IFERROR(SUM('3 - Land Summary'!G21:G120)-SUM('3 - Land Summary'!I21:I120),"")</f>
        <v>0</v>
      </c>
      <c r="XFD14" s="534"/>
    </row>
    <row r="15" spans="1:15 16384:16384" ht="14.25" x14ac:dyDescent="0.2">
      <c r="A15" s="534"/>
      <c r="B15" s="256" t="s">
        <v>1043</v>
      </c>
      <c r="C15" s="253"/>
      <c r="D15" s="263">
        <f>SUMIF('3 - Land Summary'!L21:L120,"Hand turfing, inverted, hinge &amp; trench mounding, patch scarification",'3 - Land Summary'!X21:X120)+SUMIF('3 - Land Summary'!L21:L120,"Shallow/rotary (&lt;30cm) plough, Disc/line scarification",'3 - Land Summary'!X21:X120)+SUMIF('3 - Land Summary'!L21:L120,"Deep (&gt;30cm) plough, with or without line",'3 - Land Summary'!X21:X120)+SUMIF('3 - Land Summary'!L21:L120,"Agricultural ploughing",'3 - Land Summary'!X21:X120)</f>
        <v>0</v>
      </c>
      <c r="XFD15" s="534"/>
    </row>
    <row r="16" spans="1:15 16384:16384" ht="14.25" x14ac:dyDescent="0.2">
      <c r="A16" s="534"/>
      <c r="B16" s="256" t="s">
        <v>1044</v>
      </c>
      <c r="C16" s="253"/>
      <c r="D16" s="263"/>
      <c r="E16" s="135"/>
      <c r="XFD16" s="534"/>
    </row>
    <row r="17" spans="2:17" ht="14.25" x14ac:dyDescent="0.2">
      <c r="B17" s="256" t="s">
        <v>1045</v>
      </c>
      <c r="C17" s="253"/>
      <c r="D17" s="263"/>
      <c r="E17" s="135"/>
      <c r="P17" s="534"/>
      <c r="Q17" s="534">
        <f>COUNT(B24:B1021)</f>
        <v>0</v>
      </c>
    </row>
    <row r="18" spans="2:17" ht="15" thickBot="1" x14ac:dyDescent="0.25">
      <c r="B18" s="257" t="s">
        <v>1046</v>
      </c>
      <c r="C18" s="254"/>
      <c r="D18" s="264">
        <f>IFERROR('7 - Operational Plan'!D35,"")</f>
        <v>0</v>
      </c>
      <c r="P18" s="534"/>
      <c r="Q18" s="534"/>
    </row>
    <row r="19" spans="2:17" ht="15" thickBot="1" x14ac:dyDescent="0.25">
      <c r="B19" s="1044" t="s">
        <v>1047</v>
      </c>
      <c r="C19" s="1045"/>
      <c r="D19" s="260" t="s">
        <v>1048</v>
      </c>
      <c r="P19" s="534"/>
      <c r="Q19" s="534"/>
    </row>
    <row r="20" spans="2:17" ht="15" thickBot="1" x14ac:dyDescent="0.25">
      <c r="B20" s="258" t="s">
        <v>1049</v>
      </c>
      <c r="C20" s="259"/>
      <c r="D20" s="265">
        <f>IFERROR(('8 - Infrastructure'!F27)/1000,"")</f>
        <v>0</v>
      </c>
      <c r="P20" s="534"/>
      <c r="Q20" s="534"/>
    </row>
    <row r="21" spans="2:17" ht="14.25" thickBot="1" x14ac:dyDescent="0.25">
      <c r="B21" s="145"/>
      <c r="C21" s="145"/>
      <c r="D21" s="146"/>
      <c r="P21" s="534"/>
      <c r="Q21" s="534"/>
    </row>
    <row r="22" spans="2:17" ht="15" thickBot="1" x14ac:dyDescent="0.25">
      <c r="B22" s="1038" t="s">
        <v>1050</v>
      </c>
      <c r="C22" s="1039"/>
      <c r="D22" s="1039"/>
      <c r="E22" s="1039"/>
      <c r="F22" s="1039"/>
      <c r="G22" s="1039"/>
      <c r="H22" s="1040"/>
      <c r="J22" s="1038" t="s">
        <v>1051</v>
      </c>
      <c r="K22" s="1039"/>
      <c r="L22" s="1039"/>
      <c r="M22" s="1039"/>
      <c r="N22" s="1039"/>
      <c r="O22" s="1040"/>
      <c r="P22" s="534"/>
      <c r="Q22" s="534"/>
    </row>
    <row r="23" spans="2:17" ht="43.5" thickBot="1" x14ac:dyDescent="0.25">
      <c r="B23" s="246" t="s">
        <v>1052</v>
      </c>
      <c r="C23" s="247" t="s">
        <v>1053</v>
      </c>
      <c r="D23" s="248" t="s">
        <v>1054</v>
      </c>
      <c r="E23" s="248" t="s">
        <v>1055</v>
      </c>
      <c r="F23" s="247" t="s">
        <v>1056</v>
      </c>
      <c r="G23" s="249" t="s">
        <v>1057</v>
      </c>
      <c r="H23" s="250" t="s">
        <v>1058</v>
      </c>
      <c r="J23" s="266" t="s">
        <v>1059</v>
      </c>
      <c r="K23" s="247" t="s">
        <v>1060</v>
      </c>
      <c r="L23" s="1046" t="s">
        <v>1061</v>
      </c>
      <c r="M23" s="1047"/>
      <c r="N23" s="1048"/>
      <c r="O23" s="267" t="s">
        <v>1062</v>
      </c>
      <c r="P23" s="534"/>
      <c r="Q23" s="534"/>
    </row>
    <row r="24" spans="2:17" x14ac:dyDescent="0.2">
      <c r="B24" s="242" t="str">
        <f>IF('4 - Species Breakdown'!B31=0,"",'4 - Species Breakdown'!B31)</f>
        <v/>
      </c>
      <c r="C24" s="243" t="str">
        <f>IF('4 - Species Breakdown'!D31=0,"",'4 - Species Breakdown'!D31)</f>
        <v/>
      </c>
      <c r="D24" s="243" t="str">
        <f>IF('4 - Species Breakdown'!L31=0,"",'4 - Species Breakdown'!L31)</f>
        <v/>
      </c>
      <c r="E24" s="243" t="str">
        <f>IF('4 - Species Breakdown'!M31=0,"",'4 - Species Breakdown'!M31)</f>
        <v/>
      </c>
      <c r="F24" s="243" t="str">
        <f>IF('4 - Species Breakdown'!N31=0,"",'4 - Species Breakdown'!N31)</f>
        <v/>
      </c>
      <c r="G24" s="244" t="str">
        <f>IFERROR(('4 - Species Breakdown'!J31/'WCC Summary'!$D$14)*100,"")</f>
        <v/>
      </c>
      <c r="H24" s="245" t="str">
        <f>IF('4 - Species Breakdown'!J31=0,"",'4 - Species Breakdown'!J31)</f>
        <v/>
      </c>
      <c r="J24" s="268" t="str">
        <f>IFERROR(VLOOKUP('3 - Land Summary'!E21,'Look Up Data'!$Q$5:$R$10,2,FALSE),"")</f>
        <v/>
      </c>
      <c r="K24" s="269" t="str">
        <f>IFERROR(VLOOKUP('3 - Land Summary'!K21,'Look Up Data'!$Q$12:$R$18,2,FALSE),"")</f>
        <v/>
      </c>
      <c r="L24" s="1035" t="str">
        <f>IFERROR(VLOOKUP('3 - Land Summary'!L21,'Look Up Data'!$Q$20:$R$25,2,FALSE),"")</f>
        <v/>
      </c>
      <c r="M24" s="1036"/>
      <c r="N24" s="1036"/>
      <c r="O24" s="270" t="str">
        <f>IFERROR(('3 - Land Summary'!G21-'3 - Land Summary'!I21),"")</f>
        <v/>
      </c>
      <c r="P24" s="534"/>
      <c r="Q24" s="534"/>
    </row>
    <row r="25" spans="2:17" x14ac:dyDescent="0.2">
      <c r="B25" s="242" t="str">
        <f>IF('4 - Species Breakdown'!B32=0,"",'4 - Species Breakdown'!B32)</f>
        <v/>
      </c>
      <c r="C25" s="243" t="str">
        <f>IF('4 - Species Breakdown'!D32=0,"",'4 - Species Breakdown'!D32)</f>
        <v/>
      </c>
      <c r="D25" s="243" t="str">
        <f>IF('4 - Species Breakdown'!L32=0,"",'4 - Species Breakdown'!L32)</f>
        <v/>
      </c>
      <c r="E25" s="243" t="str">
        <f>IF('4 - Species Breakdown'!M32=0,"",'4 - Species Breakdown'!M32)</f>
        <v/>
      </c>
      <c r="F25" s="243" t="str">
        <f>IF('4 - Species Breakdown'!N32=0,"",'4 - Species Breakdown'!N32)</f>
        <v/>
      </c>
      <c r="G25" s="244" t="str">
        <f>IFERROR(('4 - Species Breakdown'!J32/'WCC Summary'!$D$14)*100,"")</f>
        <v/>
      </c>
      <c r="H25" s="245" t="str">
        <f>IF('4 - Species Breakdown'!J32=0,"",'4 - Species Breakdown'!J32)</f>
        <v/>
      </c>
      <c r="J25" s="268" t="str">
        <f>IFERROR(VLOOKUP('3 - Land Summary'!E22,'Look Up Data'!$Q$5:$R$10,2,FALSE),"")</f>
        <v/>
      </c>
      <c r="K25" s="269" t="str">
        <f>IFERROR(VLOOKUP('3 - Land Summary'!K22,'Look Up Data'!$Q$12:$R$18,2,FALSE),"")</f>
        <v/>
      </c>
      <c r="L25" s="1035" t="str">
        <f>IFERROR(VLOOKUP('3 - Land Summary'!L22,'Look Up Data'!$Q$20:$R$25,2,FALSE),"")</f>
        <v/>
      </c>
      <c r="M25" s="1036"/>
      <c r="N25" s="1036"/>
      <c r="O25" s="270" t="str">
        <f>IFERROR(('3 - Land Summary'!G22-'3 - Land Summary'!I22),"")</f>
        <v/>
      </c>
      <c r="P25" s="534"/>
      <c r="Q25" s="534"/>
    </row>
    <row r="26" spans="2:17" x14ac:dyDescent="0.2">
      <c r="B26" s="242" t="str">
        <f>IF('4 - Species Breakdown'!B33=0,"",'4 - Species Breakdown'!B33)</f>
        <v/>
      </c>
      <c r="C26" s="243" t="str">
        <f>IF('4 - Species Breakdown'!D33=0,"",'4 - Species Breakdown'!D33)</f>
        <v/>
      </c>
      <c r="D26" s="243" t="str">
        <f>IF('4 - Species Breakdown'!L33=0,"",'4 - Species Breakdown'!L33)</f>
        <v/>
      </c>
      <c r="E26" s="243" t="str">
        <f>IF('4 - Species Breakdown'!M33=0,"",'4 - Species Breakdown'!M33)</f>
        <v/>
      </c>
      <c r="F26" s="243" t="str">
        <f>IF('4 - Species Breakdown'!N33=0,"",'4 - Species Breakdown'!N33)</f>
        <v/>
      </c>
      <c r="G26" s="244" t="str">
        <f>IFERROR(('4 - Species Breakdown'!J33/'WCC Summary'!$D$14)*100,"")</f>
        <v/>
      </c>
      <c r="H26" s="245" t="str">
        <f>IF('4 - Species Breakdown'!J33=0,"",'4 - Species Breakdown'!J33)</f>
        <v/>
      </c>
      <c r="J26" s="268" t="str">
        <f>IFERROR(VLOOKUP('3 - Land Summary'!E23,'Look Up Data'!$Q$5:$R$10,2,FALSE),"")</f>
        <v/>
      </c>
      <c r="K26" s="269" t="str">
        <f>IFERROR(VLOOKUP('3 - Land Summary'!K23,'Look Up Data'!$Q$12:$R$18,2,FALSE),"")</f>
        <v/>
      </c>
      <c r="L26" s="1035" t="str">
        <f>IFERROR(VLOOKUP('3 - Land Summary'!L23,'Look Up Data'!$Q$20:$R$25,2,FALSE),"")</f>
        <v/>
      </c>
      <c r="M26" s="1036"/>
      <c r="N26" s="1036"/>
      <c r="O26" s="270" t="str">
        <f>IFERROR(('3 - Land Summary'!G23-'3 - Land Summary'!I23),"")</f>
        <v/>
      </c>
      <c r="P26" s="534"/>
      <c r="Q26" s="534"/>
    </row>
    <row r="27" spans="2:17" x14ac:dyDescent="0.2">
      <c r="B27" s="242" t="str">
        <f>IF('4 - Species Breakdown'!B34=0,"",'4 - Species Breakdown'!B34)</f>
        <v/>
      </c>
      <c r="C27" s="243" t="str">
        <f>IF('4 - Species Breakdown'!D34=0,"",'4 - Species Breakdown'!D34)</f>
        <v/>
      </c>
      <c r="D27" s="243" t="str">
        <f>IF('4 - Species Breakdown'!L34=0,"",'4 - Species Breakdown'!L34)</f>
        <v/>
      </c>
      <c r="E27" s="243" t="str">
        <f>IF('4 - Species Breakdown'!M34=0,"",'4 - Species Breakdown'!M34)</f>
        <v/>
      </c>
      <c r="F27" s="243" t="str">
        <f>IF('4 - Species Breakdown'!N34=0,"",'4 - Species Breakdown'!N34)</f>
        <v/>
      </c>
      <c r="G27" s="244" t="str">
        <f>IFERROR(('4 - Species Breakdown'!J34/'WCC Summary'!$D$14)*100,"")</f>
        <v/>
      </c>
      <c r="H27" s="245" t="str">
        <f>IF('4 - Species Breakdown'!J34=0,"",'4 - Species Breakdown'!J34)</f>
        <v/>
      </c>
      <c r="J27" s="268" t="str">
        <f>IFERROR(VLOOKUP('3 - Land Summary'!E24,'Look Up Data'!$Q$5:$R$10,2,FALSE),"")</f>
        <v/>
      </c>
      <c r="K27" s="269" t="str">
        <f>IFERROR(VLOOKUP('3 - Land Summary'!K24,'Look Up Data'!$Q$12:$R$18,2,FALSE),"")</f>
        <v/>
      </c>
      <c r="L27" s="1035" t="str">
        <f>IFERROR(VLOOKUP('3 - Land Summary'!L24,'Look Up Data'!$Q$20:$R$25,2,FALSE),"")</f>
        <v/>
      </c>
      <c r="M27" s="1036"/>
      <c r="N27" s="1036"/>
      <c r="O27" s="270" t="str">
        <f>IFERROR(('3 - Land Summary'!G24-'3 - Land Summary'!I24),"")</f>
        <v/>
      </c>
      <c r="P27" s="534"/>
      <c r="Q27" s="534"/>
    </row>
    <row r="28" spans="2:17" x14ac:dyDescent="0.2">
      <c r="B28" s="242" t="str">
        <f>IF('4 - Species Breakdown'!B35=0,"",'4 - Species Breakdown'!B35)</f>
        <v/>
      </c>
      <c r="C28" s="243" t="str">
        <f>IF('4 - Species Breakdown'!D35=0,"",'4 - Species Breakdown'!D35)</f>
        <v/>
      </c>
      <c r="D28" s="243" t="str">
        <f>IF('4 - Species Breakdown'!L35=0,"",'4 - Species Breakdown'!L35)</f>
        <v/>
      </c>
      <c r="E28" s="243" t="str">
        <f>IF('4 - Species Breakdown'!M35=0,"",'4 - Species Breakdown'!M35)</f>
        <v/>
      </c>
      <c r="F28" s="243" t="str">
        <f>IF('4 - Species Breakdown'!N35=0,"",'4 - Species Breakdown'!N35)</f>
        <v/>
      </c>
      <c r="G28" s="244" t="str">
        <f>IFERROR(('4 - Species Breakdown'!J35/'WCC Summary'!$D$14)*100,"")</f>
        <v/>
      </c>
      <c r="H28" s="245" t="str">
        <f>IF('4 - Species Breakdown'!J35=0,"",'4 - Species Breakdown'!J35)</f>
        <v/>
      </c>
      <c r="J28" s="268" t="str">
        <f>IFERROR(VLOOKUP('3 - Land Summary'!E25,'Look Up Data'!$Q$5:$R$10,2,FALSE),"")</f>
        <v/>
      </c>
      <c r="K28" s="269" t="str">
        <f>IFERROR(VLOOKUP('3 - Land Summary'!K25,'Look Up Data'!$Q$12:$R$18,2,FALSE),"")</f>
        <v/>
      </c>
      <c r="L28" s="1035" t="str">
        <f>IFERROR(VLOOKUP('3 - Land Summary'!L25,'Look Up Data'!$Q$20:$R$25,2,FALSE),"")</f>
        <v/>
      </c>
      <c r="M28" s="1036"/>
      <c r="N28" s="1036"/>
      <c r="O28" s="270" t="str">
        <f>IFERROR(('3 - Land Summary'!G25-'3 - Land Summary'!I25),"")</f>
        <v/>
      </c>
      <c r="P28" s="534"/>
      <c r="Q28" s="534"/>
    </row>
    <row r="29" spans="2:17" x14ac:dyDescent="0.2">
      <c r="B29" s="242" t="str">
        <f>IF('4 - Species Breakdown'!B36=0,"",'4 - Species Breakdown'!B36)</f>
        <v/>
      </c>
      <c r="C29" s="243" t="str">
        <f>IF('4 - Species Breakdown'!D36=0,"",'4 - Species Breakdown'!D36)</f>
        <v/>
      </c>
      <c r="D29" s="243" t="str">
        <f>IF('4 - Species Breakdown'!L36=0,"",'4 - Species Breakdown'!L36)</f>
        <v/>
      </c>
      <c r="E29" s="243" t="str">
        <f>IF('4 - Species Breakdown'!M36=0,"",'4 - Species Breakdown'!M36)</f>
        <v/>
      </c>
      <c r="F29" s="243" t="str">
        <f>IF('4 - Species Breakdown'!N36=0,"",'4 - Species Breakdown'!N36)</f>
        <v/>
      </c>
      <c r="G29" s="244" t="str">
        <f>IFERROR(('4 - Species Breakdown'!J36/'WCC Summary'!$D$14)*100,"")</f>
        <v/>
      </c>
      <c r="H29" s="245" t="str">
        <f>IF('4 - Species Breakdown'!J36=0,"",'4 - Species Breakdown'!J36)</f>
        <v/>
      </c>
      <c r="J29" s="268" t="str">
        <f>IFERROR(VLOOKUP('3 - Land Summary'!E26,'Look Up Data'!$Q$5:$R$10,2,FALSE),"")</f>
        <v/>
      </c>
      <c r="K29" s="269" t="str">
        <f>IFERROR(VLOOKUP('3 - Land Summary'!K26,'Look Up Data'!$Q$12:$R$18,2,FALSE),"")</f>
        <v/>
      </c>
      <c r="L29" s="1035" t="str">
        <f>IFERROR(VLOOKUP('3 - Land Summary'!L26,'Look Up Data'!$Q$20:$R$25,2,FALSE),"")</f>
        <v/>
      </c>
      <c r="M29" s="1036"/>
      <c r="N29" s="1036"/>
      <c r="O29" s="270" t="str">
        <f>IFERROR(('3 - Land Summary'!G26-'3 - Land Summary'!I26),"")</f>
        <v/>
      </c>
      <c r="P29" s="534"/>
      <c r="Q29" s="534"/>
    </row>
    <row r="30" spans="2:17" x14ac:dyDescent="0.2">
      <c r="B30" s="242" t="str">
        <f>IF('4 - Species Breakdown'!B37=0,"",'4 - Species Breakdown'!B37)</f>
        <v/>
      </c>
      <c r="C30" s="243" t="str">
        <f>IF('4 - Species Breakdown'!D37=0,"",'4 - Species Breakdown'!D37)</f>
        <v/>
      </c>
      <c r="D30" s="243" t="str">
        <f>IF('4 - Species Breakdown'!L37=0,"",'4 - Species Breakdown'!L37)</f>
        <v/>
      </c>
      <c r="E30" s="243" t="str">
        <f>IF('4 - Species Breakdown'!M37=0,"",'4 - Species Breakdown'!M37)</f>
        <v/>
      </c>
      <c r="F30" s="243" t="str">
        <f>IF('4 - Species Breakdown'!N37=0,"",'4 - Species Breakdown'!N37)</f>
        <v/>
      </c>
      <c r="G30" s="244" t="str">
        <f>IFERROR(('4 - Species Breakdown'!J37/'WCC Summary'!$D$14)*100,"")</f>
        <v/>
      </c>
      <c r="H30" s="245" t="str">
        <f>IF('4 - Species Breakdown'!J37=0,"",'4 - Species Breakdown'!J37)</f>
        <v/>
      </c>
      <c r="J30" s="268" t="str">
        <f>IFERROR(VLOOKUP('3 - Land Summary'!E27,'Look Up Data'!$Q$5:$R$10,2,FALSE),"")</f>
        <v/>
      </c>
      <c r="K30" s="269" t="str">
        <f>IFERROR(VLOOKUP('3 - Land Summary'!K27,'Look Up Data'!$Q$12:$R$18,2,FALSE),"")</f>
        <v/>
      </c>
      <c r="L30" s="1035" t="str">
        <f>IFERROR(VLOOKUP('3 - Land Summary'!L27,'Look Up Data'!$Q$20:$R$25,2,FALSE),"")</f>
        <v/>
      </c>
      <c r="M30" s="1036"/>
      <c r="N30" s="1036"/>
      <c r="O30" s="270" t="str">
        <f>IFERROR(('3 - Land Summary'!G27-'3 - Land Summary'!I27),"")</f>
        <v/>
      </c>
      <c r="P30" s="534"/>
      <c r="Q30" s="534"/>
    </row>
    <row r="31" spans="2:17" x14ac:dyDescent="0.2">
      <c r="B31" s="242" t="str">
        <f>IF('4 - Species Breakdown'!B38=0,"",'4 - Species Breakdown'!B38)</f>
        <v/>
      </c>
      <c r="C31" s="243" t="str">
        <f>IF('4 - Species Breakdown'!D38=0,"",'4 - Species Breakdown'!D38)</f>
        <v/>
      </c>
      <c r="D31" s="243" t="str">
        <f>IF('4 - Species Breakdown'!L38=0,"",'4 - Species Breakdown'!L38)</f>
        <v/>
      </c>
      <c r="E31" s="243" t="str">
        <f>IF('4 - Species Breakdown'!M38=0,"",'4 - Species Breakdown'!M38)</f>
        <v/>
      </c>
      <c r="F31" s="243" t="str">
        <f>IF('4 - Species Breakdown'!N38=0,"",'4 - Species Breakdown'!N38)</f>
        <v/>
      </c>
      <c r="G31" s="244" t="str">
        <f>IFERROR(('4 - Species Breakdown'!J38/'WCC Summary'!$D$14)*100,"")</f>
        <v/>
      </c>
      <c r="H31" s="245" t="str">
        <f>IF('4 - Species Breakdown'!J38=0,"",'4 - Species Breakdown'!J38)</f>
        <v/>
      </c>
      <c r="J31" s="268" t="str">
        <f>IFERROR(VLOOKUP('3 - Land Summary'!E28,'Look Up Data'!$Q$5:$R$10,2,FALSE),"")</f>
        <v/>
      </c>
      <c r="K31" s="269" t="str">
        <f>IFERROR(VLOOKUP('3 - Land Summary'!K28,'Look Up Data'!$Q$12:$R$18,2,FALSE),"")</f>
        <v/>
      </c>
      <c r="L31" s="1035" t="str">
        <f>IFERROR(VLOOKUP('3 - Land Summary'!L28,'Look Up Data'!$Q$20:$R$25,2,FALSE),"")</f>
        <v/>
      </c>
      <c r="M31" s="1036"/>
      <c r="N31" s="1036"/>
      <c r="O31" s="270" t="str">
        <f>IFERROR(('3 - Land Summary'!G28-'3 - Land Summary'!I28),"")</f>
        <v/>
      </c>
      <c r="P31" s="534"/>
      <c r="Q31" s="534"/>
    </row>
    <row r="32" spans="2:17" x14ac:dyDescent="0.2">
      <c r="B32" s="242" t="str">
        <f>IF('4 - Species Breakdown'!B39=0,"",'4 - Species Breakdown'!B39)</f>
        <v/>
      </c>
      <c r="C32" s="243" t="str">
        <f>IF('4 - Species Breakdown'!D39=0,"",'4 - Species Breakdown'!D39)</f>
        <v/>
      </c>
      <c r="D32" s="243" t="str">
        <f>IF('4 - Species Breakdown'!L39=0,"",'4 - Species Breakdown'!L39)</f>
        <v/>
      </c>
      <c r="E32" s="243" t="str">
        <f>IF('4 - Species Breakdown'!M39=0,"",'4 - Species Breakdown'!M39)</f>
        <v/>
      </c>
      <c r="F32" s="243" t="str">
        <f>IF('4 - Species Breakdown'!N39=0,"",'4 - Species Breakdown'!N39)</f>
        <v/>
      </c>
      <c r="G32" s="244" t="str">
        <f>IFERROR(('4 - Species Breakdown'!J39/'WCC Summary'!$D$14)*100,"")</f>
        <v/>
      </c>
      <c r="H32" s="245" t="str">
        <f>IF('4 - Species Breakdown'!J39=0,"",'4 - Species Breakdown'!J39)</f>
        <v/>
      </c>
      <c r="J32" s="268" t="str">
        <f>IFERROR(VLOOKUP('3 - Land Summary'!E29,'Look Up Data'!$Q$5:$R$10,2,FALSE),"")</f>
        <v/>
      </c>
      <c r="K32" s="269" t="str">
        <f>IFERROR(VLOOKUP('3 - Land Summary'!K29,'Look Up Data'!$Q$12:$R$18,2,FALSE),"")</f>
        <v/>
      </c>
      <c r="L32" s="1035" t="str">
        <f>IFERROR(VLOOKUP('3 - Land Summary'!L29,'Look Up Data'!$Q$20:$R$25,2,FALSE),"")</f>
        <v/>
      </c>
      <c r="M32" s="1036"/>
      <c r="N32" s="1036"/>
      <c r="O32" s="270" t="str">
        <f>IFERROR(('3 - Land Summary'!G29-'3 - Land Summary'!I29),"")</f>
        <v/>
      </c>
      <c r="P32" s="534"/>
      <c r="Q32" s="534"/>
    </row>
    <row r="33" spans="2:15" x14ac:dyDescent="0.2">
      <c r="B33" s="242" t="str">
        <f>IF('4 - Species Breakdown'!B40=0,"",'4 - Species Breakdown'!B40)</f>
        <v/>
      </c>
      <c r="C33" s="243" t="str">
        <f>IF('4 - Species Breakdown'!D40=0,"",'4 - Species Breakdown'!D40)</f>
        <v/>
      </c>
      <c r="D33" s="243" t="str">
        <f>IF('4 - Species Breakdown'!L40=0,"",'4 - Species Breakdown'!L40)</f>
        <v/>
      </c>
      <c r="E33" s="243" t="str">
        <f>IF('4 - Species Breakdown'!M40=0,"",'4 - Species Breakdown'!M40)</f>
        <v/>
      </c>
      <c r="F33" s="243" t="str">
        <f>IF('4 - Species Breakdown'!N40=0,"",'4 - Species Breakdown'!N40)</f>
        <v/>
      </c>
      <c r="G33" s="244" t="str">
        <f>IFERROR(('4 - Species Breakdown'!J40/'WCC Summary'!$D$14)*100,"")</f>
        <v/>
      </c>
      <c r="H33" s="245" t="str">
        <f>IF('4 - Species Breakdown'!J40=0,"",'4 - Species Breakdown'!J40)</f>
        <v/>
      </c>
      <c r="J33" s="268" t="str">
        <f>IFERROR(VLOOKUP('3 - Land Summary'!E30,'Look Up Data'!$Q$5:$R$10,2,FALSE),"")</f>
        <v/>
      </c>
      <c r="K33" s="269" t="str">
        <f>IFERROR(VLOOKUP('3 - Land Summary'!K30,'Look Up Data'!$Q$12:$R$18,2,FALSE),"")</f>
        <v/>
      </c>
      <c r="L33" s="1035" t="str">
        <f>IFERROR(VLOOKUP('3 - Land Summary'!L30,'Look Up Data'!$Q$20:$R$25,2,FALSE),"")</f>
        <v/>
      </c>
      <c r="M33" s="1036"/>
      <c r="N33" s="1036"/>
      <c r="O33" s="270" t="str">
        <f>IFERROR(('3 - Land Summary'!G30-'3 - Land Summary'!I30),"")</f>
        <v/>
      </c>
    </row>
    <row r="34" spans="2:15" x14ac:dyDescent="0.2">
      <c r="B34" s="242" t="str">
        <f>IF('4 - Species Breakdown'!B41=0,"",'4 - Species Breakdown'!B41)</f>
        <v/>
      </c>
      <c r="C34" s="243" t="str">
        <f>IF('4 - Species Breakdown'!D41=0,"",'4 - Species Breakdown'!D41)</f>
        <v/>
      </c>
      <c r="D34" s="243" t="str">
        <f>IF('4 - Species Breakdown'!L41=0,"",'4 - Species Breakdown'!L41)</f>
        <v/>
      </c>
      <c r="E34" s="243" t="str">
        <f>IF('4 - Species Breakdown'!M41=0,"",'4 - Species Breakdown'!M41)</f>
        <v/>
      </c>
      <c r="F34" s="243" t="str">
        <f>IF('4 - Species Breakdown'!N41=0,"",'4 - Species Breakdown'!N41)</f>
        <v/>
      </c>
      <c r="G34" s="244" t="str">
        <f>IFERROR(('4 - Species Breakdown'!J41/'WCC Summary'!$D$14)*100,"")</f>
        <v/>
      </c>
      <c r="H34" s="245" t="str">
        <f>IF('4 - Species Breakdown'!J41=0,"",'4 - Species Breakdown'!J41)</f>
        <v/>
      </c>
      <c r="J34" s="268" t="str">
        <f>IFERROR(VLOOKUP('3 - Land Summary'!E31,'Look Up Data'!$Q$5:$R$10,2,FALSE),"")</f>
        <v/>
      </c>
      <c r="K34" s="269" t="str">
        <f>IFERROR(VLOOKUP('3 - Land Summary'!K31,'Look Up Data'!$Q$12:$R$18,2,FALSE),"")</f>
        <v/>
      </c>
      <c r="L34" s="1035" t="str">
        <f>IFERROR(VLOOKUP('3 - Land Summary'!L31,'Look Up Data'!$Q$20:$R$25,2,FALSE),"")</f>
        <v/>
      </c>
      <c r="M34" s="1036"/>
      <c r="N34" s="1036"/>
      <c r="O34" s="270" t="str">
        <f>IFERROR(('3 - Land Summary'!G31-'3 - Land Summary'!I31),"")</f>
        <v/>
      </c>
    </row>
    <row r="35" spans="2:15" x14ac:dyDescent="0.2">
      <c r="B35" s="242" t="str">
        <f>IF('4 - Species Breakdown'!B42=0,"",'4 - Species Breakdown'!B42)</f>
        <v/>
      </c>
      <c r="C35" s="243" t="str">
        <f>IF('4 - Species Breakdown'!D42=0,"",'4 - Species Breakdown'!D42)</f>
        <v/>
      </c>
      <c r="D35" s="243" t="str">
        <f>IF('4 - Species Breakdown'!L42=0,"",'4 - Species Breakdown'!L42)</f>
        <v/>
      </c>
      <c r="E35" s="243" t="str">
        <f>IF('4 - Species Breakdown'!M42=0,"",'4 - Species Breakdown'!M42)</f>
        <v/>
      </c>
      <c r="F35" s="243" t="str">
        <f>IF('4 - Species Breakdown'!N42=0,"",'4 - Species Breakdown'!N42)</f>
        <v/>
      </c>
      <c r="G35" s="244" t="str">
        <f>IFERROR(('4 - Species Breakdown'!J42/'WCC Summary'!$D$14)*100,"")</f>
        <v/>
      </c>
      <c r="H35" s="245" t="str">
        <f>IF('4 - Species Breakdown'!J42=0,"",'4 - Species Breakdown'!J42)</f>
        <v/>
      </c>
      <c r="J35" s="268" t="str">
        <f>IFERROR(VLOOKUP('3 - Land Summary'!E32,'Look Up Data'!$Q$5:$R$10,2,FALSE),"")</f>
        <v/>
      </c>
      <c r="K35" s="269" t="str">
        <f>IFERROR(VLOOKUP('3 - Land Summary'!K32,'Look Up Data'!$Q$12:$R$18,2,FALSE),"")</f>
        <v/>
      </c>
      <c r="L35" s="1035" t="str">
        <f>IFERROR(VLOOKUP('3 - Land Summary'!L32,'Look Up Data'!$Q$20:$R$25,2,FALSE),"")</f>
        <v/>
      </c>
      <c r="M35" s="1036"/>
      <c r="N35" s="1036"/>
      <c r="O35" s="270" t="str">
        <f>IFERROR(('3 - Land Summary'!G32-'3 - Land Summary'!I32),"")</f>
        <v/>
      </c>
    </row>
    <row r="36" spans="2:15" x14ac:dyDescent="0.2">
      <c r="B36" s="242" t="str">
        <f>IF('4 - Species Breakdown'!B43=0,"",'4 - Species Breakdown'!B43)</f>
        <v/>
      </c>
      <c r="C36" s="243" t="str">
        <f>IF('4 - Species Breakdown'!D43=0,"",'4 - Species Breakdown'!D43)</f>
        <v/>
      </c>
      <c r="D36" s="243" t="str">
        <f>IF('4 - Species Breakdown'!L43=0,"",'4 - Species Breakdown'!L43)</f>
        <v/>
      </c>
      <c r="E36" s="243" t="str">
        <f>IF('4 - Species Breakdown'!M43=0,"",'4 - Species Breakdown'!M43)</f>
        <v/>
      </c>
      <c r="F36" s="243" t="str">
        <f>IF('4 - Species Breakdown'!N43=0,"",'4 - Species Breakdown'!N43)</f>
        <v/>
      </c>
      <c r="G36" s="244" t="str">
        <f>IFERROR(('4 - Species Breakdown'!J43/'WCC Summary'!$D$14)*100,"")</f>
        <v/>
      </c>
      <c r="H36" s="245" t="str">
        <f>IF('4 - Species Breakdown'!J43=0,"",'4 - Species Breakdown'!J43)</f>
        <v/>
      </c>
      <c r="J36" s="268" t="str">
        <f>IFERROR(VLOOKUP('3 - Land Summary'!E33,'Look Up Data'!$Q$5:$R$10,2,FALSE),"")</f>
        <v/>
      </c>
      <c r="K36" s="269" t="str">
        <f>IFERROR(VLOOKUP('3 - Land Summary'!K33,'Look Up Data'!$Q$12:$R$18,2,FALSE),"")</f>
        <v/>
      </c>
      <c r="L36" s="1035" t="str">
        <f>IFERROR(VLOOKUP('3 - Land Summary'!L33,'Look Up Data'!$Q$20:$R$25,2,FALSE),"")</f>
        <v/>
      </c>
      <c r="M36" s="1036"/>
      <c r="N36" s="1036"/>
      <c r="O36" s="270" t="str">
        <f>IFERROR(('3 - Land Summary'!G33-'3 - Land Summary'!I33),"")</f>
        <v/>
      </c>
    </row>
    <row r="37" spans="2:15" x14ac:dyDescent="0.2">
      <c r="B37" s="242" t="str">
        <f>IF('4 - Species Breakdown'!B44=0,"",'4 - Species Breakdown'!B44)</f>
        <v/>
      </c>
      <c r="C37" s="243" t="str">
        <f>IF('4 - Species Breakdown'!D44=0,"",'4 - Species Breakdown'!D44)</f>
        <v/>
      </c>
      <c r="D37" s="243" t="str">
        <f>IF('4 - Species Breakdown'!L44=0,"",'4 - Species Breakdown'!L44)</f>
        <v/>
      </c>
      <c r="E37" s="243" t="str">
        <f>IF('4 - Species Breakdown'!M44=0,"",'4 - Species Breakdown'!M44)</f>
        <v/>
      </c>
      <c r="F37" s="243" t="str">
        <f>IF('4 - Species Breakdown'!N44=0,"",'4 - Species Breakdown'!N44)</f>
        <v/>
      </c>
      <c r="G37" s="244" t="str">
        <f>IFERROR(('4 - Species Breakdown'!J44/'WCC Summary'!$D$14)*100,"")</f>
        <v/>
      </c>
      <c r="H37" s="245" t="str">
        <f>IF('4 - Species Breakdown'!J44=0,"",'4 - Species Breakdown'!J44)</f>
        <v/>
      </c>
      <c r="J37" s="268" t="str">
        <f>IFERROR(VLOOKUP('3 - Land Summary'!E34,'Look Up Data'!$Q$5:$R$10,2,FALSE),"")</f>
        <v/>
      </c>
      <c r="K37" s="269" t="str">
        <f>IFERROR(VLOOKUP('3 - Land Summary'!K34,'Look Up Data'!$Q$12:$R$18,2,FALSE),"")</f>
        <v/>
      </c>
      <c r="L37" s="1035" t="str">
        <f>IFERROR(VLOOKUP('3 - Land Summary'!L34,'Look Up Data'!$Q$20:$R$25,2,FALSE),"")</f>
        <v/>
      </c>
      <c r="M37" s="1036"/>
      <c r="N37" s="1036"/>
      <c r="O37" s="270" t="str">
        <f>IFERROR(('3 - Land Summary'!G34-'3 - Land Summary'!I34),"")</f>
        <v/>
      </c>
    </row>
    <row r="38" spans="2:15" x14ac:dyDescent="0.2">
      <c r="B38" s="242" t="str">
        <f>IF('4 - Species Breakdown'!B45=0,"",'4 - Species Breakdown'!B45)</f>
        <v/>
      </c>
      <c r="C38" s="243" t="str">
        <f>IF('4 - Species Breakdown'!D45=0,"",'4 - Species Breakdown'!D45)</f>
        <v/>
      </c>
      <c r="D38" s="243" t="str">
        <f>IF('4 - Species Breakdown'!L45=0,"",'4 - Species Breakdown'!L45)</f>
        <v/>
      </c>
      <c r="E38" s="243" t="str">
        <f>IF('4 - Species Breakdown'!M45=0,"",'4 - Species Breakdown'!M45)</f>
        <v/>
      </c>
      <c r="F38" s="243" t="str">
        <f>IF('4 - Species Breakdown'!N45=0,"",'4 - Species Breakdown'!N45)</f>
        <v/>
      </c>
      <c r="G38" s="244" t="str">
        <f>IFERROR(('4 - Species Breakdown'!J45/'WCC Summary'!$D$14)*100,"")</f>
        <v/>
      </c>
      <c r="H38" s="245" t="str">
        <f>IF('4 - Species Breakdown'!J45=0,"",'4 - Species Breakdown'!J45)</f>
        <v/>
      </c>
      <c r="J38" s="268" t="str">
        <f>IFERROR(VLOOKUP('3 - Land Summary'!E35,'Look Up Data'!$Q$5:$R$10,2,FALSE),"")</f>
        <v/>
      </c>
      <c r="K38" s="269" t="str">
        <f>IFERROR(VLOOKUP('3 - Land Summary'!K35,'Look Up Data'!$Q$12:$R$18,2,FALSE),"")</f>
        <v/>
      </c>
      <c r="L38" s="1035" t="str">
        <f>IFERROR(VLOOKUP('3 - Land Summary'!L35,'Look Up Data'!$Q$20:$R$25,2,FALSE),"")</f>
        <v/>
      </c>
      <c r="M38" s="1036"/>
      <c r="N38" s="1036"/>
      <c r="O38" s="270" t="str">
        <f>IFERROR(('3 - Land Summary'!G35-'3 - Land Summary'!I35),"")</f>
        <v/>
      </c>
    </row>
    <row r="39" spans="2:15" x14ac:dyDescent="0.2">
      <c r="B39" s="242" t="str">
        <f>IF('4 - Species Breakdown'!B46=0,"",'4 - Species Breakdown'!B46)</f>
        <v/>
      </c>
      <c r="C39" s="243" t="str">
        <f>IF('4 - Species Breakdown'!D46=0,"",'4 - Species Breakdown'!D46)</f>
        <v/>
      </c>
      <c r="D39" s="243" t="str">
        <f>IF('4 - Species Breakdown'!L46=0,"",'4 - Species Breakdown'!L46)</f>
        <v/>
      </c>
      <c r="E39" s="243" t="str">
        <f>IF('4 - Species Breakdown'!M46=0,"",'4 - Species Breakdown'!M46)</f>
        <v/>
      </c>
      <c r="F39" s="243" t="str">
        <f>IF('4 - Species Breakdown'!N46=0,"",'4 - Species Breakdown'!N46)</f>
        <v/>
      </c>
      <c r="G39" s="244" t="str">
        <f>IFERROR(('4 - Species Breakdown'!J46/'WCC Summary'!$D$14)*100,"")</f>
        <v/>
      </c>
      <c r="H39" s="245" t="str">
        <f>IF('4 - Species Breakdown'!J46=0,"",'4 - Species Breakdown'!J46)</f>
        <v/>
      </c>
      <c r="J39" s="268" t="str">
        <f>IFERROR(VLOOKUP('3 - Land Summary'!E36,'Look Up Data'!$Q$5:$R$10,2,FALSE),"")</f>
        <v/>
      </c>
      <c r="K39" s="269" t="str">
        <f>IFERROR(VLOOKUP('3 - Land Summary'!K36,'Look Up Data'!$Q$12:$R$18,2,FALSE),"")</f>
        <v/>
      </c>
      <c r="L39" s="1035" t="str">
        <f>IFERROR(VLOOKUP('3 - Land Summary'!L36,'Look Up Data'!$Q$20:$R$25,2,FALSE),"")</f>
        <v/>
      </c>
      <c r="M39" s="1036"/>
      <c r="N39" s="1036"/>
      <c r="O39" s="270" t="str">
        <f>IFERROR(('3 - Land Summary'!G36-'3 - Land Summary'!I36),"")</f>
        <v/>
      </c>
    </row>
    <row r="40" spans="2:15" x14ac:dyDescent="0.2">
      <c r="B40" s="242" t="str">
        <f>IF('4 - Species Breakdown'!B47=0,"",'4 - Species Breakdown'!B47)</f>
        <v/>
      </c>
      <c r="C40" s="243" t="str">
        <f>IF('4 - Species Breakdown'!D47=0,"",'4 - Species Breakdown'!D47)</f>
        <v/>
      </c>
      <c r="D40" s="243" t="str">
        <f>IF('4 - Species Breakdown'!L47=0,"",'4 - Species Breakdown'!L47)</f>
        <v/>
      </c>
      <c r="E40" s="243" t="str">
        <f>IF('4 - Species Breakdown'!M47=0,"",'4 - Species Breakdown'!M47)</f>
        <v/>
      </c>
      <c r="F40" s="243" t="str">
        <f>IF('4 - Species Breakdown'!N47=0,"",'4 - Species Breakdown'!N47)</f>
        <v/>
      </c>
      <c r="G40" s="244" t="str">
        <f>IFERROR(('4 - Species Breakdown'!J47/'WCC Summary'!$D$14)*100,"")</f>
        <v/>
      </c>
      <c r="H40" s="245" t="str">
        <f>IF('4 - Species Breakdown'!J47=0,"",'4 - Species Breakdown'!J47)</f>
        <v/>
      </c>
      <c r="J40" s="268" t="str">
        <f>IFERROR(VLOOKUP('3 - Land Summary'!E37,'Look Up Data'!$Q$5:$R$10,2,FALSE),"")</f>
        <v/>
      </c>
      <c r="K40" s="269" t="str">
        <f>IFERROR(VLOOKUP('3 - Land Summary'!K37,'Look Up Data'!$Q$12:$R$18,2,FALSE),"")</f>
        <v/>
      </c>
      <c r="L40" s="1035" t="str">
        <f>IFERROR(VLOOKUP('3 - Land Summary'!L37,'Look Up Data'!$Q$20:$R$25,2,FALSE),"")</f>
        <v/>
      </c>
      <c r="M40" s="1036"/>
      <c r="N40" s="1036"/>
      <c r="O40" s="270" t="str">
        <f>IFERROR(('3 - Land Summary'!G37-'3 - Land Summary'!I37),"")</f>
        <v/>
      </c>
    </row>
    <row r="41" spans="2:15" x14ac:dyDescent="0.2">
      <c r="B41" s="242" t="str">
        <f>IF('4 - Species Breakdown'!B48=0,"",'4 - Species Breakdown'!B48)</f>
        <v/>
      </c>
      <c r="C41" s="243" t="str">
        <f>IF('4 - Species Breakdown'!D48=0,"",'4 - Species Breakdown'!D48)</f>
        <v/>
      </c>
      <c r="D41" s="243" t="str">
        <f>IF('4 - Species Breakdown'!L48=0,"",'4 - Species Breakdown'!L48)</f>
        <v/>
      </c>
      <c r="E41" s="243" t="str">
        <f>IF('4 - Species Breakdown'!M48=0,"",'4 - Species Breakdown'!M48)</f>
        <v/>
      </c>
      <c r="F41" s="243" t="str">
        <f>IF('4 - Species Breakdown'!N48=0,"",'4 - Species Breakdown'!N48)</f>
        <v/>
      </c>
      <c r="G41" s="244" t="str">
        <f>IFERROR(('4 - Species Breakdown'!J48/'WCC Summary'!$D$14)*100,"")</f>
        <v/>
      </c>
      <c r="H41" s="245" t="str">
        <f>IF('4 - Species Breakdown'!J48=0,"",'4 - Species Breakdown'!J48)</f>
        <v/>
      </c>
      <c r="J41" s="268" t="str">
        <f>IFERROR(VLOOKUP('3 - Land Summary'!E38,'Look Up Data'!$Q$5:$R$10,2,FALSE),"")</f>
        <v/>
      </c>
      <c r="K41" s="269" t="str">
        <f>IFERROR(VLOOKUP('3 - Land Summary'!K38,'Look Up Data'!$Q$12:$R$18,2,FALSE),"")</f>
        <v/>
      </c>
      <c r="L41" s="1035" t="str">
        <f>IFERROR(VLOOKUP('3 - Land Summary'!L38,'Look Up Data'!$Q$20:$R$25,2,FALSE),"")</f>
        <v/>
      </c>
      <c r="M41" s="1036"/>
      <c r="N41" s="1036"/>
      <c r="O41" s="270" t="str">
        <f>IFERROR(('3 - Land Summary'!G38-'3 - Land Summary'!I38),"")</f>
        <v/>
      </c>
    </row>
    <row r="42" spans="2:15" x14ac:dyDescent="0.2">
      <c r="B42" s="242" t="str">
        <f>IF('4 - Species Breakdown'!B49=0,"",'4 - Species Breakdown'!B49)</f>
        <v/>
      </c>
      <c r="C42" s="243" t="str">
        <f>IF('4 - Species Breakdown'!D49=0,"",'4 - Species Breakdown'!D49)</f>
        <v/>
      </c>
      <c r="D42" s="243" t="str">
        <f>IF('4 - Species Breakdown'!L49=0,"",'4 - Species Breakdown'!L49)</f>
        <v/>
      </c>
      <c r="E42" s="243" t="str">
        <f>IF('4 - Species Breakdown'!M49=0,"",'4 - Species Breakdown'!M49)</f>
        <v/>
      </c>
      <c r="F42" s="243" t="str">
        <f>IF('4 - Species Breakdown'!N49=0,"",'4 - Species Breakdown'!N49)</f>
        <v/>
      </c>
      <c r="G42" s="244" t="str">
        <f>IFERROR(('4 - Species Breakdown'!J49/'WCC Summary'!$D$14)*100,"")</f>
        <v/>
      </c>
      <c r="H42" s="245" t="str">
        <f>IF('4 - Species Breakdown'!J49=0,"",'4 - Species Breakdown'!J49)</f>
        <v/>
      </c>
      <c r="J42" s="268" t="str">
        <f>IFERROR(VLOOKUP('3 - Land Summary'!E39,'Look Up Data'!$Q$5:$R$10,2,FALSE),"")</f>
        <v/>
      </c>
      <c r="K42" s="269" t="str">
        <f>IFERROR(VLOOKUP('3 - Land Summary'!K39,'Look Up Data'!$Q$12:$R$18,2,FALSE),"")</f>
        <v/>
      </c>
      <c r="L42" s="1035" t="str">
        <f>IFERROR(VLOOKUP('3 - Land Summary'!L39,'Look Up Data'!$Q$20:$R$25,2,FALSE),"")</f>
        <v/>
      </c>
      <c r="M42" s="1036"/>
      <c r="N42" s="1036"/>
      <c r="O42" s="270" t="str">
        <f>IFERROR(('3 - Land Summary'!G39-'3 - Land Summary'!I39),"")</f>
        <v/>
      </c>
    </row>
    <row r="43" spans="2:15" x14ac:dyDescent="0.2">
      <c r="B43" s="242" t="str">
        <f>IF('4 - Species Breakdown'!B50=0,"",'4 - Species Breakdown'!B50)</f>
        <v/>
      </c>
      <c r="C43" s="243" t="str">
        <f>IF('4 - Species Breakdown'!D50=0,"",'4 - Species Breakdown'!D50)</f>
        <v/>
      </c>
      <c r="D43" s="243" t="str">
        <f>IF('4 - Species Breakdown'!L50=0,"",'4 - Species Breakdown'!L50)</f>
        <v/>
      </c>
      <c r="E43" s="243" t="str">
        <f>IF('4 - Species Breakdown'!M50=0,"",'4 - Species Breakdown'!M50)</f>
        <v/>
      </c>
      <c r="F43" s="243" t="str">
        <f>IF('4 - Species Breakdown'!N50=0,"",'4 - Species Breakdown'!N50)</f>
        <v/>
      </c>
      <c r="G43" s="244" t="str">
        <f>IFERROR(('4 - Species Breakdown'!J50/'WCC Summary'!$D$14)*100,"")</f>
        <v/>
      </c>
      <c r="H43" s="245" t="str">
        <f>IF('4 - Species Breakdown'!J50=0,"",'4 - Species Breakdown'!J50)</f>
        <v/>
      </c>
      <c r="J43" s="268" t="str">
        <f>IFERROR(VLOOKUP('3 - Land Summary'!E40,'Look Up Data'!$Q$5:$R$10,2,FALSE),"")</f>
        <v/>
      </c>
      <c r="K43" s="269" t="str">
        <f>IFERROR(VLOOKUP('3 - Land Summary'!K40,'Look Up Data'!$Q$12:$R$18,2,FALSE),"")</f>
        <v/>
      </c>
      <c r="L43" s="1035" t="str">
        <f>IFERROR(VLOOKUP('3 - Land Summary'!L40,'Look Up Data'!$Q$20:$R$25,2,FALSE),"")</f>
        <v/>
      </c>
      <c r="M43" s="1036"/>
      <c r="N43" s="1036"/>
      <c r="O43" s="270" t="str">
        <f>IFERROR(('3 - Land Summary'!G40-'3 - Land Summary'!I40),"")</f>
        <v/>
      </c>
    </row>
    <row r="44" spans="2:15" x14ac:dyDescent="0.2">
      <c r="B44" s="242" t="str">
        <f>IF('4 - Species Breakdown'!B51=0,"",'4 - Species Breakdown'!B51)</f>
        <v/>
      </c>
      <c r="C44" s="243" t="str">
        <f>IF('4 - Species Breakdown'!D51=0,"",'4 - Species Breakdown'!D51)</f>
        <v/>
      </c>
      <c r="D44" s="243" t="str">
        <f>IF('4 - Species Breakdown'!L51=0,"",'4 - Species Breakdown'!L51)</f>
        <v/>
      </c>
      <c r="E44" s="243" t="str">
        <f>IF('4 - Species Breakdown'!M51=0,"",'4 - Species Breakdown'!M51)</f>
        <v/>
      </c>
      <c r="F44" s="243" t="str">
        <f>IF('4 - Species Breakdown'!N51=0,"",'4 - Species Breakdown'!N51)</f>
        <v/>
      </c>
      <c r="G44" s="244" t="str">
        <f>IFERROR(('4 - Species Breakdown'!J51/'WCC Summary'!$D$14)*100,"")</f>
        <v/>
      </c>
      <c r="H44" s="245" t="str">
        <f>IF('4 - Species Breakdown'!J51=0,"",'4 - Species Breakdown'!J51)</f>
        <v/>
      </c>
      <c r="J44" s="268" t="str">
        <f>IFERROR(VLOOKUP('3 - Land Summary'!E41,'Look Up Data'!$Q$5:$R$10,2,FALSE),"")</f>
        <v/>
      </c>
      <c r="K44" s="269" t="str">
        <f>IFERROR(VLOOKUP('3 - Land Summary'!K41,'Look Up Data'!$Q$12:$R$18,2,FALSE),"")</f>
        <v/>
      </c>
      <c r="L44" s="1035" t="str">
        <f>IFERROR(VLOOKUP('3 - Land Summary'!L41,'Look Up Data'!$Q$20:$R$25,2,FALSE),"")</f>
        <v/>
      </c>
      <c r="M44" s="1036"/>
      <c r="N44" s="1036"/>
      <c r="O44" s="270" t="str">
        <f>IFERROR(('3 - Land Summary'!G41-'3 - Land Summary'!I41),"")</f>
        <v/>
      </c>
    </row>
    <row r="45" spans="2:15" x14ac:dyDescent="0.2">
      <c r="B45" s="242" t="str">
        <f>IF('4 - Species Breakdown'!B52=0,"",'4 - Species Breakdown'!B52)</f>
        <v/>
      </c>
      <c r="C45" s="243" t="str">
        <f>IF('4 - Species Breakdown'!D52=0,"",'4 - Species Breakdown'!D52)</f>
        <v/>
      </c>
      <c r="D45" s="243" t="str">
        <f>IF('4 - Species Breakdown'!L52=0,"",'4 - Species Breakdown'!L52)</f>
        <v/>
      </c>
      <c r="E45" s="243" t="str">
        <f>IF('4 - Species Breakdown'!M52=0,"",'4 - Species Breakdown'!M52)</f>
        <v/>
      </c>
      <c r="F45" s="243" t="str">
        <f>IF('4 - Species Breakdown'!N52=0,"",'4 - Species Breakdown'!N52)</f>
        <v/>
      </c>
      <c r="G45" s="244" t="str">
        <f>IFERROR(('4 - Species Breakdown'!J52/'WCC Summary'!$D$14)*100,"")</f>
        <v/>
      </c>
      <c r="H45" s="245" t="str">
        <f>IF('4 - Species Breakdown'!J52=0,"",'4 - Species Breakdown'!J52)</f>
        <v/>
      </c>
      <c r="J45" s="268" t="str">
        <f>IFERROR(VLOOKUP('3 - Land Summary'!E42,'Look Up Data'!$Q$5:$R$10,2,FALSE),"")</f>
        <v/>
      </c>
      <c r="K45" s="269" t="str">
        <f>IFERROR(VLOOKUP('3 - Land Summary'!K42,'Look Up Data'!$Q$12:$R$18,2,FALSE),"")</f>
        <v/>
      </c>
      <c r="L45" s="1035" t="str">
        <f>IFERROR(VLOOKUP('3 - Land Summary'!L42,'Look Up Data'!$Q$20:$R$25,2,FALSE),"")</f>
        <v/>
      </c>
      <c r="M45" s="1036"/>
      <c r="N45" s="1036"/>
      <c r="O45" s="270" t="str">
        <f>IFERROR(('3 - Land Summary'!G42-'3 - Land Summary'!I42),"")</f>
        <v/>
      </c>
    </row>
    <row r="46" spans="2:15" x14ac:dyDescent="0.2">
      <c r="B46" s="242" t="str">
        <f>IF('4 - Species Breakdown'!B53=0,"",'4 - Species Breakdown'!B53)</f>
        <v/>
      </c>
      <c r="C46" s="243" t="str">
        <f>IF('4 - Species Breakdown'!D53=0,"",'4 - Species Breakdown'!D53)</f>
        <v/>
      </c>
      <c r="D46" s="243" t="str">
        <f>IF('4 - Species Breakdown'!L53=0,"",'4 - Species Breakdown'!L53)</f>
        <v/>
      </c>
      <c r="E46" s="243" t="str">
        <f>IF('4 - Species Breakdown'!M53=0,"",'4 - Species Breakdown'!M53)</f>
        <v/>
      </c>
      <c r="F46" s="243" t="str">
        <f>IF('4 - Species Breakdown'!N53=0,"",'4 - Species Breakdown'!N53)</f>
        <v/>
      </c>
      <c r="G46" s="244" t="str">
        <f>IFERROR(('4 - Species Breakdown'!J53/'WCC Summary'!$D$14)*100,"")</f>
        <v/>
      </c>
      <c r="H46" s="245" t="str">
        <f>IF('4 - Species Breakdown'!J53=0,"",'4 - Species Breakdown'!J53)</f>
        <v/>
      </c>
      <c r="J46" s="268" t="str">
        <f>IFERROR(VLOOKUP('3 - Land Summary'!E43,'Look Up Data'!$Q$5:$R$10,2,FALSE),"")</f>
        <v/>
      </c>
      <c r="K46" s="269" t="str">
        <f>IFERROR(VLOOKUP('3 - Land Summary'!K43,'Look Up Data'!$Q$12:$R$18,2,FALSE),"")</f>
        <v/>
      </c>
      <c r="L46" s="1035" t="str">
        <f>IFERROR(VLOOKUP('3 - Land Summary'!L43,'Look Up Data'!$Q$20:$R$25,2,FALSE),"")</f>
        <v/>
      </c>
      <c r="M46" s="1036"/>
      <c r="N46" s="1036"/>
      <c r="O46" s="270" t="str">
        <f>IFERROR(('3 - Land Summary'!G43-'3 - Land Summary'!I43),"")</f>
        <v/>
      </c>
    </row>
    <row r="47" spans="2:15" x14ac:dyDescent="0.2">
      <c r="B47" s="242" t="str">
        <f>IF('4 - Species Breakdown'!B54=0,"",'4 - Species Breakdown'!B54)</f>
        <v/>
      </c>
      <c r="C47" s="243" t="str">
        <f>IF('4 - Species Breakdown'!D54=0,"",'4 - Species Breakdown'!D54)</f>
        <v/>
      </c>
      <c r="D47" s="243" t="str">
        <f>IF('4 - Species Breakdown'!L54=0,"",'4 - Species Breakdown'!L54)</f>
        <v/>
      </c>
      <c r="E47" s="243" t="str">
        <f>IF('4 - Species Breakdown'!M54=0,"",'4 - Species Breakdown'!M54)</f>
        <v/>
      </c>
      <c r="F47" s="243" t="str">
        <f>IF('4 - Species Breakdown'!N54=0,"",'4 - Species Breakdown'!N54)</f>
        <v/>
      </c>
      <c r="G47" s="244" t="str">
        <f>IFERROR(('4 - Species Breakdown'!J54/'WCC Summary'!$D$14)*100,"")</f>
        <v/>
      </c>
      <c r="H47" s="245" t="str">
        <f>IF('4 - Species Breakdown'!J54=0,"",'4 - Species Breakdown'!J54)</f>
        <v/>
      </c>
      <c r="J47" s="268" t="str">
        <f>IFERROR(VLOOKUP('3 - Land Summary'!E44,'Look Up Data'!$Q$5:$R$10,2,FALSE),"")</f>
        <v/>
      </c>
      <c r="K47" s="269" t="str">
        <f>IFERROR(VLOOKUP('3 - Land Summary'!K44,'Look Up Data'!$Q$12:$R$18,2,FALSE),"")</f>
        <v/>
      </c>
      <c r="L47" s="1035" t="str">
        <f>IFERROR(VLOOKUP('3 - Land Summary'!L44,'Look Up Data'!$Q$20:$R$25,2,FALSE),"")</f>
        <v/>
      </c>
      <c r="M47" s="1036"/>
      <c r="N47" s="1036"/>
      <c r="O47" s="270" t="str">
        <f>IFERROR(('3 - Land Summary'!G44-'3 - Land Summary'!I44),"")</f>
        <v/>
      </c>
    </row>
    <row r="48" spans="2:15" x14ac:dyDescent="0.2">
      <c r="B48" s="242" t="str">
        <f>IF('4 - Species Breakdown'!B55=0,"",'4 - Species Breakdown'!B55)</f>
        <v/>
      </c>
      <c r="C48" s="243" t="str">
        <f>IF('4 - Species Breakdown'!D55=0,"",'4 - Species Breakdown'!D55)</f>
        <v/>
      </c>
      <c r="D48" s="243" t="str">
        <f>IF('4 - Species Breakdown'!L55=0,"",'4 - Species Breakdown'!L55)</f>
        <v/>
      </c>
      <c r="E48" s="243" t="str">
        <f>IF('4 - Species Breakdown'!M55=0,"",'4 - Species Breakdown'!M55)</f>
        <v/>
      </c>
      <c r="F48" s="243" t="str">
        <f>IF('4 - Species Breakdown'!N55=0,"",'4 - Species Breakdown'!N55)</f>
        <v/>
      </c>
      <c r="G48" s="244" t="str">
        <f>IFERROR(('4 - Species Breakdown'!J55/'WCC Summary'!$D$14)*100,"")</f>
        <v/>
      </c>
      <c r="H48" s="245" t="str">
        <f>IF('4 - Species Breakdown'!J55=0,"",'4 - Species Breakdown'!J55)</f>
        <v/>
      </c>
      <c r="J48" s="268" t="str">
        <f>IFERROR(VLOOKUP('3 - Land Summary'!E45,'Look Up Data'!$Q$5:$R$10,2,FALSE),"")</f>
        <v/>
      </c>
      <c r="K48" s="269" t="str">
        <f>IFERROR(VLOOKUP('3 - Land Summary'!K45,'Look Up Data'!$Q$12:$R$18,2,FALSE),"")</f>
        <v/>
      </c>
      <c r="L48" s="1035" t="str">
        <f>IFERROR(VLOOKUP('3 - Land Summary'!L45,'Look Up Data'!$Q$20:$R$25,2,FALSE),"")</f>
        <v/>
      </c>
      <c r="M48" s="1036"/>
      <c r="N48" s="1036"/>
      <c r="O48" s="270" t="str">
        <f>IFERROR(('3 - Land Summary'!G45-'3 - Land Summary'!I45),"")</f>
        <v/>
      </c>
    </row>
    <row r="49" spans="2:15" x14ac:dyDescent="0.2">
      <c r="B49" s="242" t="str">
        <f>IF('4 - Species Breakdown'!B56=0,"",'4 - Species Breakdown'!B56)</f>
        <v/>
      </c>
      <c r="C49" s="243" t="str">
        <f>IF('4 - Species Breakdown'!D56=0,"",'4 - Species Breakdown'!D56)</f>
        <v/>
      </c>
      <c r="D49" s="243" t="str">
        <f>IF('4 - Species Breakdown'!L56=0,"",'4 - Species Breakdown'!L56)</f>
        <v/>
      </c>
      <c r="E49" s="243" t="str">
        <f>IF('4 - Species Breakdown'!M56=0,"",'4 - Species Breakdown'!M56)</f>
        <v/>
      </c>
      <c r="F49" s="243" t="str">
        <f>IF('4 - Species Breakdown'!N56=0,"",'4 - Species Breakdown'!N56)</f>
        <v/>
      </c>
      <c r="G49" s="244" t="str">
        <f>IFERROR(('4 - Species Breakdown'!J56/'WCC Summary'!$D$14)*100,"")</f>
        <v/>
      </c>
      <c r="H49" s="245" t="str">
        <f>IF('4 - Species Breakdown'!J56=0,"",'4 - Species Breakdown'!J56)</f>
        <v/>
      </c>
      <c r="J49" s="268" t="str">
        <f>IFERROR(VLOOKUP('3 - Land Summary'!E46,'Look Up Data'!$Q$5:$R$10,2,FALSE),"")</f>
        <v/>
      </c>
      <c r="K49" s="269" t="str">
        <f>IFERROR(VLOOKUP('3 - Land Summary'!K46,'Look Up Data'!$Q$12:$R$18,2,FALSE),"")</f>
        <v/>
      </c>
      <c r="L49" s="1035" t="str">
        <f>IFERROR(VLOOKUP('3 - Land Summary'!L46,'Look Up Data'!$Q$20:$R$25,2,FALSE),"")</f>
        <v/>
      </c>
      <c r="M49" s="1036"/>
      <c r="N49" s="1036"/>
      <c r="O49" s="270" t="str">
        <f>IFERROR(('3 - Land Summary'!G46-'3 - Land Summary'!I46),"")</f>
        <v/>
      </c>
    </row>
    <row r="50" spans="2:15" x14ac:dyDescent="0.2">
      <c r="B50" s="242" t="str">
        <f>IF('4 - Species Breakdown'!B57=0,"",'4 - Species Breakdown'!B57)</f>
        <v/>
      </c>
      <c r="C50" s="243" t="str">
        <f>IF('4 - Species Breakdown'!D57=0,"",'4 - Species Breakdown'!D57)</f>
        <v/>
      </c>
      <c r="D50" s="243" t="str">
        <f>IF('4 - Species Breakdown'!L57=0,"",'4 - Species Breakdown'!L57)</f>
        <v/>
      </c>
      <c r="E50" s="243" t="str">
        <f>IF('4 - Species Breakdown'!M57=0,"",'4 - Species Breakdown'!M57)</f>
        <v/>
      </c>
      <c r="F50" s="243" t="str">
        <f>IF('4 - Species Breakdown'!N57=0,"",'4 - Species Breakdown'!N57)</f>
        <v/>
      </c>
      <c r="G50" s="244" t="str">
        <f>IFERROR(('4 - Species Breakdown'!J57/'WCC Summary'!$D$14)*100,"")</f>
        <v/>
      </c>
      <c r="H50" s="245" t="str">
        <f>IF('4 - Species Breakdown'!J57=0,"",'4 - Species Breakdown'!J57)</f>
        <v/>
      </c>
      <c r="J50" s="268" t="str">
        <f>IFERROR(VLOOKUP('3 - Land Summary'!E47,'Look Up Data'!$Q$5:$R$10,2,FALSE),"")</f>
        <v/>
      </c>
      <c r="K50" s="269" t="str">
        <f>IFERROR(VLOOKUP('3 - Land Summary'!K47,'Look Up Data'!$Q$12:$R$18,2,FALSE),"")</f>
        <v/>
      </c>
      <c r="L50" s="1035" t="str">
        <f>IFERROR(VLOOKUP('3 - Land Summary'!L47,'Look Up Data'!$Q$20:$R$25,2,FALSE),"")</f>
        <v/>
      </c>
      <c r="M50" s="1036"/>
      <c r="N50" s="1036"/>
      <c r="O50" s="270" t="str">
        <f>IFERROR(('3 - Land Summary'!G47-'3 - Land Summary'!I47),"")</f>
        <v/>
      </c>
    </row>
    <row r="51" spans="2:15" x14ac:dyDescent="0.2">
      <c r="B51" s="242" t="str">
        <f>IF('4 - Species Breakdown'!B58=0,"",'4 - Species Breakdown'!B58)</f>
        <v/>
      </c>
      <c r="C51" s="243" t="str">
        <f>IF('4 - Species Breakdown'!D58=0,"",'4 - Species Breakdown'!D58)</f>
        <v/>
      </c>
      <c r="D51" s="243" t="str">
        <f>IF('4 - Species Breakdown'!L58=0,"",'4 - Species Breakdown'!L58)</f>
        <v/>
      </c>
      <c r="E51" s="243" t="str">
        <f>IF('4 - Species Breakdown'!M58=0,"",'4 - Species Breakdown'!M58)</f>
        <v/>
      </c>
      <c r="F51" s="243" t="str">
        <f>IF('4 - Species Breakdown'!N58=0,"",'4 - Species Breakdown'!N58)</f>
        <v/>
      </c>
      <c r="G51" s="244" t="str">
        <f>IFERROR(('4 - Species Breakdown'!J58/'WCC Summary'!$D$14)*100,"")</f>
        <v/>
      </c>
      <c r="H51" s="245" t="str">
        <f>IF('4 - Species Breakdown'!J58=0,"",'4 - Species Breakdown'!J58)</f>
        <v/>
      </c>
      <c r="J51" s="268" t="str">
        <f>IFERROR(VLOOKUP('3 - Land Summary'!E48,'Look Up Data'!$Q$5:$R$10,2,FALSE),"")</f>
        <v/>
      </c>
      <c r="K51" s="269" t="str">
        <f>IFERROR(VLOOKUP('3 - Land Summary'!K48,'Look Up Data'!$Q$12:$R$18,2,FALSE),"")</f>
        <v/>
      </c>
      <c r="L51" s="1035" t="str">
        <f>IFERROR(VLOOKUP('3 - Land Summary'!L48,'Look Up Data'!$Q$20:$R$25,2,FALSE),"")</f>
        <v/>
      </c>
      <c r="M51" s="1036"/>
      <c r="N51" s="1036"/>
      <c r="O51" s="270" t="str">
        <f>IFERROR(('3 - Land Summary'!G48-'3 - Land Summary'!I48),"")</f>
        <v/>
      </c>
    </row>
    <row r="52" spans="2:15" x14ac:dyDescent="0.2">
      <c r="B52" s="242" t="str">
        <f>IF('4 - Species Breakdown'!B59=0,"",'4 - Species Breakdown'!B59)</f>
        <v/>
      </c>
      <c r="C52" s="243" t="str">
        <f>IF('4 - Species Breakdown'!D59=0,"",'4 - Species Breakdown'!D59)</f>
        <v/>
      </c>
      <c r="D52" s="243" t="str">
        <f>IF('4 - Species Breakdown'!L59=0,"",'4 - Species Breakdown'!L59)</f>
        <v/>
      </c>
      <c r="E52" s="243" t="str">
        <f>IF('4 - Species Breakdown'!M59=0,"",'4 - Species Breakdown'!M59)</f>
        <v/>
      </c>
      <c r="F52" s="243" t="str">
        <f>IF('4 - Species Breakdown'!N59=0,"",'4 - Species Breakdown'!N59)</f>
        <v/>
      </c>
      <c r="G52" s="244" t="str">
        <f>IFERROR(('4 - Species Breakdown'!J59/'WCC Summary'!$D$14)*100,"")</f>
        <v/>
      </c>
      <c r="H52" s="245" t="str">
        <f>IF('4 - Species Breakdown'!J59=0,"",'4 - Species Breakdown'!J59)</f>
        <v/>
      </c>
      <c r="J52" s="268" t="str">
        <f>IFERROR(VLOOKUP('3 - Land Summary'!E49,'Look Up Data'!$Q$5:$R$10,2,FALSE),"")</f>
        <v/>
      </c>
      <c r="K52" s="269" t="str">
        <f>IFERROR(VLOOKUP('3 - Land Summary'!K49,'Look Up Data'!$Q$12:$R$18,2,FALSE),"")</f>
        <v/>
      </c>
      <c r="L52" s="1035" t="str">
        <f>IFERROR(VLOOKUP('3 - Land Summary'!L49,'Look Up Data'!$Q$20:$R$25,2,FALSE),"")</f>
        <v/>
      </c>
      <c r="M52" s="1036"/>
      <c r="N52" s="1036"/>
      <c r="O52" s="270" t="str">
        <f>IFERROR(('3 - Land Summary'!G49-'3 - Land Summary'!I49),"")</f>
        <v/>
      </c>
    </row>
    <row r="53" spans="2:15" x14ac:dyDescent="0.2">
      <c r="B53" s="242" t="str">
        <f>IF('4 - Species Breakdown'!B60=0,"",'4 - Species Breakdown'!B60)</f>
        <v/>
      </c>
      <c r="C53" s="243" t="str">
        <f>IF('4 - Species Breakdown'!D60=0,"",'4 - Species Breakdown'!D60)</f>
        <v/>
      </c>
      <c r="D53" s="243" t="str">
        <f>IF('4 - Species Breakdown'!L60=0,"",'4 - Species Breakdown'!L60)</f>
        <v/>
      </c>
      <c r="E53" s="243" t="str">
        <f>IF('4 - Species Breakdown'!M60=0,"",'4 - Species Breakdown'!M60)</f>
        <v/>
      </c>
      <c r="F53" s="243" t="str">
        <f>IF('4 - Species Breakdown'!N60=0,"",'4 - Species Breakdown'!N60)</f>
        <v/>
      </c>
      <c r="G53" s="244" t="str">
        <f>IFERROR(('4 - Species Breakdown'!J60/'WCC Summary'!$D$14)*100,"")</f>
        <v/>
      </c>
      <c r="H53" s="245" t="str">
        <f>IF('4 - Species Breakdown'!J60=0,"",'4 - Species Breakdown'!J60)</f>
        <v/>
      </c>
      <c r="J53" s="268" t="str">
        <f>IFERROR(VLOOKUP('3 - Land Summary'!E50,'Look Up Data'!$Q$5:$R$10,2,FALSE),"")</f>
        <v/>
      </c>
      <c r="K53" s="269" t="str">
        <f>IFERROR(VLOOKUP('3 - Land Summary'!K50,'Look Up Data'!$Q$12:$R$18,2,FALSE),"")</f>
        <v/>
      </c>
      <c r="L53" s="1035" t="str">
        <f>IFERROR(VLOOKUP('3 - Land Summary'!L50,'Look Up Data'!$Q$20:$R$25,2,FALSE),"")</f>
        <v/>
      </c>
      <c r="M53" s="1036"/>
      <c r="N53" s="1036"/>
      <c r="O53" s="270" t="str">
        <f>IFERROR(('3 - Land Summary'!G50-'3 - Land Summary'!I50),"")</f>
        <v/>
      </c>
    </row>
    <row r="54" spans="2:15" x14ac:dyDescent="0.2">
      <c r="B54" s="242" t="str">
        <f>IF('4 - Species Breakdown'!B61=0,"",'4 - Species Breakdown'!B61)</f>
        <v/>
      </c>
      <c r="C54" s="243" t="str">
        <f>IF('4 - Species Breakdown'!D61=0,"",'4 - Species Breakdown'!D61)</f>
        <v/>
      </c>
      <c r="D54" s="243" t="str">
        <f>IF('4 - Species Breakdown'!L61=0,"",'4 - Species Breakdown'!L61)</f>
        <v/>
      </c>
      <c r="E54" s="243" t="str">
        <f>IF('4 - Species Breakdown'!M61=0,"",'4 - Species Breakdown'!M61)</f>
        <v/>
      </c>
      <c r="F54" s="243" t="str">
        <f>IF('4 - Species Breakdown'!N61=0,"",'4 - Species Breakdown'!N61)</f>
        <v/>
      </c>
      <c r="G54" s="244" t="str">
        <f>IFERROR(('4 - Species Breakdown'!J61/'WCC Summary'!$D$14)*100,"")</f>
        <v/>
      </c>
      <c r="H54" s="245" t="str">
        <f>IF('4 - Species Breakdown'!J61=0,"",'4 - Species Breakdown'!J61)</f>
        <v/>
      </c>
      <c r="J54" s="268" t="str">
        <f>IFERROR(VLOOKUP('3 - Land Summary'!E51,'Look Up Data'!$Q$5:$R$10,2,FALSE),"")</f>
        <v/>
      </c>
      <c r="K54" s="269" t="str">
        <f>IFERROR(VLOOKUP('3 - Land Summary'!K51,'Look Up Data'!$Q$12:$R$18,2,FALSE),"")</f>
        <v/>
      </c>
      <c r="L54" s="1035" t="str">
        <f>IFERROR(VLOOKUP('3 - Land Summary'!L51,'Look Up Data'!$Q$20:$R$25,2,FALSE),"")</f>
        <v/>
      </c>
      <c r="M54" s="1036"/>
      <c r="N54" s="1036"/>
      <c r="O54" s="270" t="str">
        <f>IFERROR(('3 - Land Summary'!G51-'3 - Land Summary'!I51),"")</f>
        <v/>
      </c>
    </row>
    <row r="55" spans="2:15" x14ac:dyDescent="0.2">
      <c r="B55" s="242" t="str">
        <f>IF('4 - Species Breakdown'!B62=0,"",'4 - Species Breakdown'!B62)</f>
        <v/>
      </c>
      <c r="C55" s="243" t="str">
        <f>IF('4 - Species Breakdown'!D62=0,"",'4 - Species Breakdown'!D62)</f>
        <v/>
      </c>
      <c r="D55" s="243" t="str">
        <f>IF('4 - Species Breakdown'!L62=0,"",'4 - Species Breakdown'!L62)</f>
        <v/>
      </c>
      <c r="E55" s="243" t="str">
        <f>IF('4 - Species Breakdown'!M62=0,"",'4 - Species Breakdown'!M62)</f>
        <v/>
      </c>
      <c r="F55" s="243" t="str">
        <f>IF('4 - Species Breakdown'!N62=0,"",'4 - Species Breakdown'!N62)</f>
        <v/>
      </c>
      <c r="G55" s="244" t="str">
        <f>IFERROR(('4 - Species Breakdown'!J62/'WCC Summary'!$D$14)*100,"")</f>
        <v/>
      </c>
      <c r="H55" s="245" t="str">
        <f>IF('4 - Species Breakdown'!J62=0,"",'4 - Species Breakdown'!J62)</f>
        <v/>
      </c>
      <c r="J55" s="268" t="str">
        <f>IFERROR(VLOOKUP('3 - Land Summary'!E52,'Look Up Data'!$Q$5:$R$10,2,FALSE),"")</f>
        <v/>
      </c>
      <c r="K55" s="269" t="str">
        <f>IFERROR(VLOOKUP('3 - Land Summary'!K52,'Look Up Data'!$Q$12:$R$18,2,FALSE),"")</f>
        <v/>
      </c>
      <c r="L55" s="1035" t="str">
        <f>IFERROR(VLOOKUP('3 - Land Summary'!L52,'Look Up Data'!$Q$20:$R$25,2,FALSE),"")</f>
        <v/>
      </c>
      <c r="M55" s="1036"/>
      <c r="N55" s="1036"/>
      <c r="O55" s="270" t="str">
        <f>IFERROR(('3 - Land Summary'!G52-'3 - Land Summary'!I52),"")</f>
        <v/>
      </c>
    </row>
    <row r="56" spans="2:15" x14ac:dyDescent="0.2">
      <c r="B56" s="242" t="str">
        <f>IF('4 - Species Breakdown'!B63=0,"",'4 - Species Breakdown'!B63)</f>
        <v/>
      </c>
      <c r="C56" s="243" t="str">
        <f>IF('4 - Species Breakdown'!D63=0,"",'4 - Species Breakdown'!D63)</f>
        <v/>
      </c>
      <c r="D56" s="243" t="str">
        <f>IF('4 - Species Breakdown'!L63=0,"",'4 - Species Breakdown'!L63)</f>
        <v/>
      </c>
      <c r="E56" s="243" t="str">
        <f>IF('4 - Species Breakdown'!M63=0,"",'4 - Species Breakdown'!M63)</f>
        <v/>
      </c>
      <c r="F56" s="243" t="str">
        <f>IF('4 - Species Breakdown'!N63=0,"",'4 - Species Breakdown'!N63)</f>
        <v/>
      </c>
      <c r="G56" s="244" t="str">
        <f>IFERROR(('4 - Species Breakdown'!J63/'WCC Summary'!$D$14)*100,"")</f>
        <v/>
      </c>
      <c r="H56" s="245" t="str">
        <f>IF('4 - Species Breakdown'!J63=0,"",'4 - Species Breakdown'!J63)</f>
        <v/>
      </c>
      <c r="J56" s="268" t="str">
        <f>IFERROR(VLOOKUP('3 - Land Summary'!E53,'Look Up Data'!$Q$5:$R$10,2,FALSE),"")</f>
        <v/>
      </c>
      <c r="K56" s="269" t="str">
        <f>IFERROR(VLOOKUP('3 - Land Summary'!K53,'Look Up Data'!$Q$12:$R$18,2,FALSE),"")</f>
        <v/>
      </c>
      <c r="L56" s="1035" t="str">
        <f>IFERROR(VLOOKUP('3 - Land Summary'!L53,'Look Up Data'!$Q$20:$R$25,2,FALSE),"")</f>
        <v/>
      </c>
      <c r="M56" s="1036"/>
      <c r="N56" s="1036"/>
      <c r="O56" s="270" t="str">
        <f>IFERROR(('3 - Land Summary'!G53-'3 - Land Summary'!I53),"")</f>
        <v/>
      </c>
    </row>
    <row r="57" spans="2:15" x14ac:dyDescent="0.2">
      <c r="B57" s="242" t="str">
        <f>IF('4 - Species Breakdown'!B64=0,"",'4 - Species Breakdown'!B64)</f>
        <v/>
      </c>
      <c r="C57" s="243" t="str">
        <f>IF('4 - Species Breakdown'!D64=0,"",'4 - Species Breakdown'!D64)</f>
        <v/>
      </c>
      <c r="D57" s="243" t="str">
        <f>IF('4 - Species Breakdown'!L64=0,"",'4 - Species Breakdown'!L64)</f>
        <v/>
      </c>
      <c r="E57" s="243" t="str">
        <f>IF('4 - Species Breakdown'!M64=0,"",'4 - Species Breakdown'!M64)</f>
        <v/>
      </c>
      <c r="F57" s="243" t="str">
        <f>IF('4 - Species Breakdown'!N64=0,"",'4 - Species Breakdown'!N64)</f>
        <v/>
      </c>
      <c r="G57" s="244" t="str">
        <f>IFERROR(('4 - Species Breakdown'!J64/'WCC Summary'!$D$14)*100,"")</f>
        <v/>
      </c>
      <c r="H57" s="245" t="str">
        <f>IF('4 - Species Breakdown'!J64=0,"",'4 - Species Breakdown'!J64)</f>
        <v/>
      </c>
      <c r="J57" s="268" t="str">
        <f>IFERROR(VLOOKUP('3 - Land Summary'!E54,'Look Up Data'!$Q$5:$R$10,2,FALSE),"")</f>
        <v/>
      </c>
      <c r="K57" s="269" t="str">
        <f>IFERROR(VLOOKUP('3 - Land Summary'!K54,'Look Up Data'!$Q$12:$R$18,2,FALSE),"")</f>
        <v/>
      </c>
      <c r="L57" s="1035" t="str">
        <f>IFERROR(VLOOKUP('3 - Land Summary'!L54,'Look Up Data'!$Q$20:$R$25,2,FALSE),"")</f>
        <v/>
      </c>
      <c r="M57" s="1036"/>
      <c r="N57" s="1036"/>
      <c r="O57" s="270" t="str">
        <f>IFERROR(('3 - Land Summary'!G54-'3 - Land Summary'!I54),"")</f>
        <v/>
      </c>
    </row>
    <row r="58" spans="2:15" x14ac:dyDescent="0.2">
      <c r="B58" s="242" t="str">
        <f>IF('4 - Species Breakdown'!B65=0,"",'4 - Species Breakdown'!B65)</f>
        <v/>
      </c>
      <c r="C58" s="243" t="str">
        <f>IF('4 - Species Breakdown'!D65=0,"",'4 - Species Breakdown'!D65)</f>
        <v/>
      </c>
      <c r="D58" s="243" t="str">
        <f>IF('4 - Species Breakdown'!L65=0,"",'4 - Species Breakdown'!L65)</f>
        <v/>
      </c>
      <c r="E58" s="243" t="str">
        <f>IF('4 - Species Breakdown'!M65=0,"",'4 - Species Breakdown'!M65)</f>
        <v/>
      </c>
      <c r="F58" s="243" t="str">
        <f>IF('4 - Species Breakdown'!N65=0,"",'4 - Species Breakdown'!N65)</f>
        <v/>
      </c>
      <c r="G58" s="244" t="str">
        <f>IFERROR(('4 - Species Breakdown'!J65/'WCC Summary'!$D$14)*100,"")</f>
        <v/>
      </c>
      <c r="H58" s="245" t="str">
        <f>IF('4 - Species Breakdown'!J65=0,"",'4 - Species Breakdown'!J65)</f>
        <v/>
      </c>
      <c r="J58" s="268" t="str">
        <f>IFERROR(VLOOKUP('3 - Land Summary'!E55,'Look Up Data'!$Q$5:$R$10,2,FALSE),"")</f>
        <v/>
      </c>
      <c r="K58" s="269" t="str">
        <f>IFERROR(VLOOKUP('3 - Land Summary'!K55,'Look Up Data'!$Q$12:$R$18,2,FALSE),"")</f>
        <v/>
      </c>
      <c r="L58" s="1035" t="str">
        <f>IFERROR(VLOOKUP('3 - Land Summary'!L55,'Look Up Data'!$Q$20:$R$25,2,FALSE),"")</f>
        <v/>
      </c>
      <c r="M58" s="1036"/>
      <c r="N58" s="1036"/>
      <c r="O58" s="270" t="str">
        <f>IFERROR(('3 - Land Summary'!G55-'3 - Land Summary'!I55),"")</f>
        <v/>
      </c>
    </row>
    <row r="59" spans="2:15" x14ac:dyDescent="0.2">
      <c r="B59" s="242" t="str">
        <f>IF('4 - Species Breakdown'!B66=0,"",'4 - Species Breakdown'!B66)</f>
        <v/>
      </c>
      <c r="C59" s="243" t="str">
        <f>IF('4 - Species Breakdown'!D66=0,"",'4 - Species Breakdown'!D66)</f>
        <v/>
      </c>
      <c r="D59" s="243" t="str">
        <f>IF('4 - Species Breakdown'!L66=0,"",'4 - Species Breakdown'!L66)</f>
        <v/>
      </c>
      <c r="E59" s="243" t="str">
        <f>IF('4 - Species Breakdown'!M66=0,"",'4 - Species Breakdown'!M66)</f>
        <v/>
      </c>
      <c r="F59" s="243" t="str">
        <f>IF('4 - Species Breakdown'!N66=0,"",'4 - Species Breakdown'!N66)</f>
        <v/>
      </c>
      <c r="G59" s="244" t="str">
        <f>IFERROR(('4 - Species Breakdown'!J66/'WCC Summary'!$D$14)*100,"")</f>
        <v/>
      </c>
      <c r="H59" s="245" t="str">
        <f>IF('4 - Species Breakdown'!J66=0,"",'4 - Species Breakdown'!J66)</f>
        <v/>
      </c>
      <c r="J59" s="268" t="str">
        <f>IFERROR(VLOOKUP('3 - Land Summary'!E56,'Look Up Data'!$Q$5:$R$10,2,FALSE),"")</f>
        <v/>
      </c>
      <c r="K59" s="269" t="str">
        <f>IFERROR(VLOOKUP('3 - Land Summary'!K56,'Look Up Data'!$Q$12:$R$18,2,FALSE),"")</f>
        <v/>
      </c>
      <c r="L59" s="1035" t="str">
        <f>IFERROR(VLOOKUP('3 - Land Summary'!L56,'Look Up Data'!$Q$20:$R$25,2,FALSE),"")</f>
        <v/>
      </c>
      <c r="M59" s="1036"/>
      <c r="N59" s="1036"/>
      <c r="O59" s="270" t="str">
        <f>IFERROR(('3 - Land Summary'!G56-'3 - Land Summary'!I56),"")</f>
        <v/>
      </c>
    </row>
    <row r="60" spans="2:15" x14ac:dyDescent="0.2">
      <c r="B60" s="242" t="str">
        <f>IF('4 - Species Breakdown'!B67=0,"",'4 - Species Breakdown'!B67)</f>
        <v/>
      </c>
      <c r="C60" s="243" t="str">
        <f>IF('4 - Species Breakdown'!D67=0,"",'4 - Species Breakdown'!D67)</f>
        <v/>
      </c>
      <c r="D60" s="243" t="str">
        <f>IF('4 - Species Breakdown'!L67=0,"",'4 - Species Breakdown'!L67)</f>
        <v/>
      </c>
      <c r="E60" s="243" t="str">
        <f>IF('4 - Species Breakdown'!M67=0,"",'4 - Species Breakdown'!M67)</f>
        <v/>
      </c>
      <c r="F60" s="243" t="str">
        <f>IF('4 - Species Breakdown'!N67=0,"",'4 - Species Breakdown'!N67)</f>
        <v/>
      </c>
      <c r="G60" s="244" t="str">
        <f>IFERROR(('4 - Species Breakdown'!J67/'WCC Summary'!$D$14)*100,"")</f>
        <v/>
      </c>
      <c r="H60" s="245" t="str">
        <f>IF('4 - Species Breakdown'!J67=0,"",'4 - Species Breakdown'!J67)</f>
        <v/>
      </c>
      <c r="J60" s="268" t="str">
        <f>IFERROR(VLOOKUP('3 - Land Summary'!E57,'Look Up Data'!$Q$5:$R$10,2,FALSE),"")</f>
        <v/>
      </c>
      <c r="K60" s="269" t="str">
        <f>IFERROR(VLOOKUP('3 - Land Summary'!K57,'Look Up Data'!$Q$12:$R$18,2,FALSE),"")</f>
        <v/>
      </c>
      <c r="L60" s="1035" t="str">
        <f>IFERROR(VLOOKUP('3 - Land Summary'!L57,'Look Up Data'!$Q$20:$R$25,2,FALSE),"")</f>
        <v/>
      </c>
      <c r="M60" s="1036"/>
      <c r="N60" s="1036"/>
      <c r="O60" s="270" t="str">
        <f>IFERROR(('3 - Land Summary'!G57-'3 - Land Summary'!I57),"")</f>
        <v/>
      </c>
    </row>
    <row r="61" spans="2:15" x14ac:dyDescent="0.2">
      <c r="B61" s="242" t="str">
        <f>IF('4 - Species Breakdown'!B68=0,"",'4 - Species Breakdown'!B68)</f>
        <v/>
      </c>
      <c r="C61" s="243" t="str">
        <f>IF('4 - Species Breakdown'!D68=0,"",'4 - Species Breakdown'!D68)</f>
        <v/>
      </c>
      <c r="D61" s="243" t="str">
        <f>IF('4 - Species Breakdown'!L68=0,"",'4 - Species Breakdown'!L68)</f>
        <v/>
      </c>
      <c r="E61" s="243" t="str">
        <f>IF('4 - Species Breakdown'!M68=0,"",'4 - Species Breakdown'!M68)</f>
        <v/>
      </c>
      <c r="F61" s="243" t="str">
        <f>IF('4 - Species Breakdown'!N68=0,"",'4 - Species Breakdown'!N68)</f>
        <v/>
      </c>
      <c r="G61" s="244" t="str">
        <f>IFERROR(('4 - Species Breakdown'!J68/'WCC Summary'!$D$14)*100,"")</f>
        <v/>
      </c>
      <c r="H61" s="245" t="str">
        <f>IF('4 - Species Breakdown'!J68=0,"",'4 - Species Breakdown'!J68)</f>
        <v/>
      </c>
      <c r="J61" s="268" t="str">
        <f>IFERROR(VLOOKUP('3 - Land Summary'!E58,'Look Up Data'!$Q$5:$R$10,2,FALSE),"")</f>
        <v/>
      </c>
      <c r="K61" s="269" t="str">
        <f>IFERROR(VLOOKUP('3 - Land Summary'!K58,'Look Up Data'!$Q$12:$R$18,2,FALSE),"")</f>
        <v/>
      </c>
      <c r="L61" s="1035" t="str">
        <f>IFERROR(VLOOKUP('3 - Land Summary'!L58,'Look Up Data'!$Q$20:$R$25,2,FALSE),"")</f>
        <v/>
      </c>
      <c r="M61" s="1036"/>
      <c r="N61" s="1036"/>
      <c r="O61" s="270" t="str">
        <f>IFERROR(('3 - Land Summary'!G58-'3 - Land Summary'!I58),"")</f>
        <v/>
      </c>
    </row>
    <row r="62" spans="2:15" x14ac:dyDescent="0.2">
      <c r="B62" s="242" t="str">
        <f>IF('4 - Species Breakdown'!B69=0,"",'4 - Species Breakdown'!B69)</f>
        <v/>
      </c>
      <c r="C62" s="243" t="str">
        <f>IF('4 - Species Breakdown'!D69=0,"",'4 - Species Breakdown'!D69)</f>
        <v/>
      </c>
      <c r="D62" s="243" t="str">
        <f>IF('4 - Species Breakdown'!L69=0,"",'4 - Species Breakdown'!L69)</f>
        <v/>
      </c>
      <c r="E62" s="243" t="str">
        <f>IF('4 - Species Breakdown'!M69=0,"",'4 - Species Breakdown'!M69)</f>
        <v/>
      </c>
      <c r="F62" s="243" t="str">
        <f>IF('4 - Species Breakdown'!N69=0,"",'4 - Species Breakdown'!N69)</f>
        <v/>
      </c>
      <c r="G62" s="244" t="str">
        <f>IFERROR(('4 - Species Breakdown'!J69/'WCC Summary'!$D$14)*100,"")</f>
        <v/>
      </c>
      <c r="H62" s="245" t="str">
        <f>IF('4 - Species Breakdown'!J69=0,"",'4 - Species Breakdown'!J69)</f>
        <v/>
      </c>
      <c r="J62" s="268" t="str">
        <f>IFERROR(VLOOKUP('3 - Land Summary'!E59,'Look Up Data'!$Q$5:$R$10,2,FALSE),"")</f>
        <v/>
      </c>
      <c r="K62" s="269" t="str">
        <f>IFERROR(VLOOKUP('3 - Land Summary'!K59,'Look Up Data'!$Q$12:$R$18,2,FALSE),"")</f>
        <v/>
      </c>
      <c r="L62" s="1035" t="str">
        <f>IFERROR(VLOOKUP('3 - Land Summary'!L59,'Look Up Data'!$Q$20:$R$25,2,FALSE),"")</f>
        <v/>
      </c>
      <c r="M62" s="1036"/>
      <c r="N62" s="1036"/>
      <c r="O62" s="270" t="str">
        <f>IFERROR(('3 - Land Summary'!G59-'3 - Land Summary'!I59),"")</f>
        <v/>
      </c>
    </row>
    <row r="63" spans="2:15" x14ac:dyDescent="0.2">
      <c r="B63" s="242" t="str">
        <f>IF('4 - Species Breakdown'!B70=0,"",'4 - Species Breakdown'!B70)</f>
        <v/>
      </c>
      <c r="C63" s="243" t="str">
        <f>IF('4 - Species Breakdown'!D70=0,"",'4 - Species Breakdown'!D70)</f>
        <v/>
      </c>
      <c r="D63" s="243" t="str">
        <f>IF('4 - Species Breakdown'!L70=0,"",'4 - Species Breakdown'!L70)</f>
        <v/>
      </c>
      <c r="E63" s="243" t="str">
        <f>IF('4 - Species Breakdown'!M70=0,"",'4 - Species Breakdown'!M70)</f>
        <v/>
      </c>
      <c r="F63" s="243" t="str">
        <f>IF('4 - Species Breakdown'!N70=0,"",'4 - Species Breakdown'!N70)</f>
        <v/>
      </c>
      <c r="G63" s="244" t="str">
        <f>IFERROR(('4 - Species Breakdown'!J70/'WCC Summary'!$D$14)*100,"")</f>
        <v/>
      </c>
      <c r="H63" s="245" t="str">
        <f>IF('4 - Species Breakdown'!J70=0,"",'4 - Species Breakdown'!J70)</f>
        <v/>
      </c>
      <c r="J63" s="268" t="str">
        <f>IFERROR(VLOOKUP('3 - Land Summary'!E60,'Look Up Data'!$Q$5:$R$10,2,FALSE),"")</f>
        <v/>
      </c>
      <c r="K63" s="269" t="str">
        <f>IFERROR(VLOOKUP('3 - Land Summary'!K60,'Look Up Data'!$Q$12:$R$18,2,FALSE),"")</f>
        <v/>
      </c>
      <c r="L63" s="1035" t="str">
        <f>IFERROR(VLOOKUP('3 - Land Summary'!L60,'Look Up Data'!$Q$20:$R$25,2,FALSE),"")</f>
        <v/>
      </c>
      <c r="M63" s="1036"/>
      <c r="N63" s="1036"/>
      <c r="O63" s="270" t="str">
        <f>IFERROR(('3 - Land Summary'!G60-'3 - Land Summary'!I60),"")</f>
        <v/>
      </c>
    </row>
    <row r="64" spans="2:15" x14ac:dyDescent="0.2">
      <c r="B64" s="242" t="str">
        <f>IF('4 - Species Breakdown'!B71=0,"",'4 - Species Breakdown'!B71)</f>
        <v/>
      </c>
      <c r="C64" s="243" t="str">
        <f>IF('4 - Species Breakdown'!D71=0,"",'4 - Species Breakdown'!D71)</f>
        <v/>
      </c>
      <c r="D64" s="243" t="str">
        <f>IF('4 - Species Breakdown'!L71=0,"",'4 - Species Breakdown'!L71)</f>
        <v/>
      </c>
      <c r="E64" s="243" t="str">
        <f>IF('4 - Species Breakdown'!M71=0,"",'4 - Species Breakdown'!M71)</f>
        <v/>
      </c>
      <c r="F64" s="243" t="str">
        <f>IF('4 - Species Breakdown'!N71=0,"",'4 - Species Breakdown'!N71)</f>
        <v/>
      </c>
      <c r="G64" s="244" t="str">
        <f>IFERROR(('4 - Species Breakdown'!J71/'WCC Summary'!$D$14)*100,"")</f>
        <v/>
      </c>
      <c r="H64" s="245" t="str">
        <f>IF('4 - Species Breakdown'!J71=0,"",'4 - Species Breakdown'!J71)</f>
        <v/>
      </c>
      <c r="J64" s="268" t="str">
        <f>IFERROR(VLOOKUP('3 - Land Summary'!E61,'Look Up Data'!$Q$5:$R$10,2,FALSE),"")</f>
        <v/>
      </c>
      <c r="K64" s="269" t="str">
        <f>IFERROR(VLOOKUP('3 - Land Summary'!K61,'Look Up Data'!$Q$12:$R$18,2,FALSE),"")</f>
        <v/>
      </c>
      <c r="L64" s="1035" t="str">
        <f>IFERROR(VLOOKUP('3 - Land Summary'!L61,'Look Up Data'!$Q$20:$R$25,2,FALSE),"")</f>
        <v/>
      </c>
      <c r="M64" s="1036"/>
      <c r="N64" s="1036"/>
      <c r="O64" s="270" t="str">
        <f>IFERROR(('3 - Land Summary'!G61-'3 - Land Summary'!I61),"")</f>
        <v/>
      </c>
    </row>
    <row r="65" spans="2:15" x14ac:dyDescent="0.2">
      <c r="B65" s="242" t="str">
        <f>IF('4 - Species Breakdown'!B72=0,"",'4 - Species Breakdown'!B72)</f>
        <v/>
      </c>
      <c r="C65" s="243" t="str">
        <f>IF('4 - Species Breakdown'!D72=0,"",'4 - Species Breakdown'!D72)</f>
        <v/>
      </c>
      <c r="D65" s="243" t="str">
        <f>IF('4 - Species Breakdown'!L72=0,"",'4 - Species Breakdown'!L72)</f>
        <v/>
      </c>
      <c r="E65" s="243" t="str">
        <f>IF('4 - Species Breakdown'!M72=0,"",'4 - Species Breakdown'!M72)</f>
        <v/>
      </c>
      <c r="F65" s="243" t="str">
        <f>IF('4 - Species Breakdown'!N72=0,"",'4 - Species Breakdown'!N72)</f>
        <v/>
      </c>
      <c r="G65" s="244" t="str">
        <f>IFERROR(('4 - Species Breakdown'!J72/'WCC Summary'!$D$14)*100,"")</f>
        <v/>
      </c>
      <c r="H65" s="245" t="str">
        <f>IF('4 - Species Breakdown'!J72=0,"",'4 - Species Breakdown'!J72)</f>
        <v/>
      </c>
      <c r="J65" s="268" t="str">
        <f>IFERROR(VLOOKUP('3 - Land Summary'!E62,'Look Up Data'!$Q$5:$R$10,2,FALSE),"")</f>
        <v/>
      </c>
      <c r="K65" s="269" t="str">
        <f>IFERROR(VLOOKUP('3 - Land Summary'!K62,'Look Up Data'!$Q$12:$R$18,2,FALSE),"")</f>
        <v/>
      </c>
      <c r="L65" s="1035" t="str">
        <f>IFERROR(VLOOKUP('3 - Land Summary'!L62,'Look Up Data'!$Q$20:$R$25,2,FALSE),"")</f>
        <v/>
      </c>
      <c r="M65" s="1036"/>
      <c r="N65" s="1036"/>
      <c r="O65" s="270" t="str">
        <f>IFERROR(('3 - Land Summary'!G62-'3 - Land Summary'!I62),"")</f>
        <v/>
      </c>
    </row>
    <row r="66" spans="2:15" x14ac:dyDescent="0.2">
      <c r="B66" s="242" t="str">
        <f>IF('4 - Species Breakdown'!B73=0,"",'4 - Species Breakdown'!B73)</f>
        <v/>
      </c>
      <c r="C66" s="243" t="str">
        <f>IF('4 - Species Breakdown'!D73=0,"",'4 - Species Breakdown'!D73)</f>
        <v/>
      </c>
      <c r="D66" s="243" t="str">
        <f>IF('4 - Species Breakdown'!L73=0,"",'4 - Species Breakdown'!L73)</f>
        <v/>
      </c>
      <c r="E66" s="243" t="str">
        <f>IF('4 - Species Breakdown'!M73=0,"",'4 - Species Breakdown'!M73)</f>
        <v/>
      </c>
      <c r="F66" s="243" t="str">
        <f>IF('4 - Species Breakdown'!N73=0,"",'4 - Species Breakdown'!N73)</f>
        <v/>
      </c>
      <c r="G66" s="244" t="str">
        <f>IFERROR(('4 - Species Breakdown'!J73/'WCC Summary'!$D$14)*100,"")</f>
        <v/>
      </c>
      <c r="H66" s="245" t="str">
        <f>IF('4 - Species Breakdown'!J73=0,"",'4 - Species Breakdown'!J73)</f>
        <v/>
      </c>
      <c r="J66" s="268" t="str">
        <f>IFERROR(VLOOKUP('3 - Land Summary'!E63,'Look Up Data'!$Q$5:$R$10,2,FALSE),"")</f>
        <v/>
      </c>
      <c r="K66" s="269" t="str">
        <f>IFERROR(VLOOKUP('3 - Land Summary'!K63,'Look Up Data'!$Q$12:$R$18,2,FALSE),"")</f>
        <v/>
      </c>
      <c r="L66" s="1035" t="str">
        <f>IFERROR(VLOOKUP('3 - Land Summary'!L63,'Look Up Data'!$Q$20:$R$25,2,FALSE),"")</f>
        <v/>
      </c>
      <c r="M66" s="1036"/>
      <c r="N66" s="1036"/>
      <c r="O66" s="270" t="str">
        <f>IFERROR(('3 - Land Summary'!G63-'3 - Land Summary'!I63),"")</f>
        <v/>
      </c>
    </row>
    <row r="67" spans="2:15" x14ac:dyDescent="0.2">
      <c r="B67" s="242" t="str">
        <f>IF('4 - Species Breakdown'!B74=0,"",'4 - Species Breakdown'!B74)</f>
        <v/>
      </c>
      <c r="C67" s="243" t="str">
        <f>IF('4 - Species Breakdown'!D74=0,"",'4 - Species Breakdown'!D74)</f>
        <v/>
      </c>
      <c r="D67" s="243" t="str">
        <f>IF('4 - Species Breakdown'!L74=0,"",'4 - Species Breakdown'!L74)</f>
        <v/>
      </c>
      <c r="E67" s="243" t="str">
        <f>IF('4 - Species Breakdown'!M74=0,"",'4 - Species Breakdown'!M74)</f>
        <v/>
      </c>
      <c r="F67" s="243" t="str">
        <f>IF('4 - Species Breakdown'!N74=0,"",'4 - Species Breakdown'!N74)</f>
        <v/>
      </c>
      <c r="G67" s="244" t="str">
        <f>IFERROR(('4 - Species Breakdown'!J74/'WCC Summary'!$D$14)*100,"")</f>
        <v/>
      </c>
      <c r="H67" s="245" t="str">
        <f>IF('4 - Species Breakdown'!J74=0,"",'4 - Species Breakdown'!J74)</f>
        <v/>
      </c>
      <c r="J67" s="268" t="str">
        <f>IFERROR(VLOOKUP('3 - Land Summary'!E64,'Look Up Data'!$Q$5:$R$10,2,FALSE),"")</f>
        <v/>
      </c>
      <c r="K67" s="269" t="str">
        <f>IFERROR(VLOOKUP('3 - Land Summary'!K64,'Look Up Data'!$Q$12:$R$18,2,FALSE),"")</f>
        <v/>
      </c>
      <c r="L67" s="1035" t="str">
        <f>IFERROR(VLOOKUP('3 - Land Summary'!L64,'Look Up Data'!$Q$20:$R$25,2,FALSE),"")</f>
        <v/>
      </c>
      <c r="M67" s="1036"/>
      <c r="N67" s="1036"/>
      <c r="O67" s="270" t="str">
        <f>IFERROR(('3 - Land Summary'!G64-'3 - Land Summary'!I64),"")</f>
        <v/>
      </c>
    </row>
    <row r="68" spans="2:15" x14ac:dyDescent="0.2">
      <c r="B68" s="242" t="str">
        <f>IF('4 - Species Breakdown'!B75=0,"",'4 - Species Breakdown'!B75)</f>
        <v/>
      </c>
      <c r="C68" s="243" t="str">
        <f>IF('4 - Species Breakdown'!D75=0,"",'4 - Species Breakdown'!D75)</f>
        <v/>
      </c>
      <c r="D68" s="243" t="str">
        <f>IF('4 - Species Breakdown'!L75=0,"",'4 - Species Breakdown'!L75)</f>
        <v/>
      </c>
      <c r="E68" s="243" t="str">
        <f>IF('4 - Species Breakdown'!M75=0,"",'4 - Species Breakdown'!M75)</f>
        <v/>
      </c>
      <c r="F68" s="243" t="str">
        <f>IF('4 - Species Breakdown'!N75=0,"",'4 - Species Breakdown'!N75)</f>
        <v/>
      </c>
      <c r="G68" s="244" t="str">
        <f>IFERROR(('4 - Species Breakdown'!J75/'WCC Summary'!$D$14)*100,"")</f>
        <v/>
      </c>
      <c r="H68" s="245" t="str">
        <f>IF('4 - Species Breakdown'!J75=0,"",'4 - Species Breakdown'!J75)</f>
        <v/>
      </c>
      <c r="J68" s="268" t="str">
        <f>IFERROR(VLOOKUP('3 - Land Summary'!E65,'Look Up Data'!$Q$5:$R$10,2,FALSE),"")</f>
        <v/>
      </c>
      <c r="K68" s="269" t="str">
        <f>IFERROR(VLOOKUP('3 - Land Summary'!K65,'Look Up Data'!$Q$12:$R$18,2,FALSE),"")</f>
        <v/>
      </c>
      <c r="L68" s="1035" t="str">
        <f>IFERROR(VLOOKUP('3 - Land Summary'!L65,'Look Up Data'!$Q$20:$R$25,2,FALSE),"")</f>
        <v/>
      </c>
      <c r="M68" s="1036"/>
      <c r="N68" s="1036"/>
      <c r="O68" s="270" t="str">
        <f>IFERROR(('3 - Land Summary'!G65-'3 - Land Summary'!I65),"")</f>
        <v/>
      </c>
    </row>
    <row r="69" spans="2:15" x14ac:dyDescent="0.2">
      <c r="B69" s="242" t="str">
        <f>IF('4 - Species Breakdown'!B76=0,"",'4 - Species Breakdown'!B76)</f>
        <v/>
      </c>
      <c r="C69" s="243" t="str">
        <f>IF('4 - Species Breakdown'!D76=0,"",'4 - Species Breakdown'!D76)</f>
        <v/>
      </c>
      <c r="D69" s="243" t="str">
        <f>IF('4 - Species Breakdown'!L76=0,"",'4 - Species Breakdown'!L76)</f>
        <v/>
      </c>
      <c r="E69" s="243" t="str">
        <f>IF('4 - Species Breakdown'!M76=0,"",'4 - Species Breakdown'!M76)</f>
        <v/>
      </c>
      <c r="F69" s="243" t="str">
        <f>IF('4 - Species Breakdown'!N76=0,"",'4 - Species Breakdown'!N76)</f>
        <v/>
      </c>
      <c r="G69" s="244" t="str">
        <f>IFERROR(('4 - Species Breakdown'!J76/'WCC Summary'!$D$14)*100,"")</f>
        <v/>
      </c>
      <c r="H69" s="245" t="str">
        <f>IF('4 - Species Breakdown'!J76=0,"",'4 - Species Breakdown'!J76)</f>
        <v/>
      </c>
      <c r="J69" s="268" t="str">
        <f>IFERROR(VLOOKUP('3 - Land Summary'!E66,'Look Up Data'!$Q$5:$R$10,2,FALSE),"")</f>
        <v/>
      </c>
      <c r="K69" s="269" t="str">
        <f>IFERROR(VLOOKUP('3 - Land Summary'!K66,'Look Up Data'!$Q$12:$R$18,2,FALSE),"")</f>
        <v/>
      </c>
      <c r="L69" s="1035" t="str">
        <f>IFERROR(VLOOKUP('3 - Land Summary'!L66,'Look Up Data'!$Q$20:$R$25,2,FALSE),"")</f>
        <v/>
      </c>
      <c r="M69" s="1036"/>
      <c r="N69" s="1036"/>
      <c r="O69" s="270" t="str">
        <f>IFERROR(('3 - Land Summary'!G66-'3 - Land Summary'!I66),"")</f>
        <v/>
      </c>
    </row>
    <row r="70" spans="2:15" x14ac:dyDescent="0.2">
      <c r="B70" s="242" t="str">
        <f>IF('4 - Species Breakdown'!B77=0,"",'4 - Species Breakdown'!B77)</f>
        <v/>
      </c>
      <c r="C70" s="243" t="str">
        <f>IF('4 - Species Breakdown'!D77=0,"",'4 - Species Breakdown'!D77)</f>
        <v/>
      </c>
      <c r="D70" s="243" t="str">
        <f>IF('4 - Species Breakdown'!L77=0,"",'4 - Species Breakdown'!L77)</f>
        <v/>
      </c>
      <c r="E70" s="243" t="str">
        <f>IF('4 - Species Breakdown'!M77=0,"",'4 - Species Breakdown'!M77)</f>
        <v/>
      </c>
      <c r="F70" s="243" t="str">
        <f>IF('4 - Species Breakdown'!N77=0,"",'4 - Species Breakdown'!N77)</f>
        <v/>
      </c>
      <c r="G70" s="244" t="str">
        <f>IFERROR(('4 - Species Breakdown'!J77/'WCC Summary'!$D$14)*100,"")</f>
        <v/>
      </c>
      <c r="H70" s="245" t="str">
        <f>IF('4 - Species Breakdown'!J77=0,"",'4 - Species Breakdown'!J77)</f>
        <v/>
      </c>
      <c r="J70" s="268" t="str">
        <f>IFERROR(VLOOKUP('3 - Land Summary'!E67,'Look Up Data'!$Q$5:$R$10,2,FALSE),"")</f>
        <v/>
      </c>
      <c r="K70" s="269" t="str">
        <f>IFERROR(VLOOKUP('3 - Land Summary'!K67,'Look Up Data'!$Q$12:$R$18,2,FALSE),"")</f>
        <v/>
      </c>
      <c r="L70" s="1035" t="str">
        <f>IFERROR(VLOOKUP('3 - Land Summary'!L67,'Look Up Data'!$Q$20:$R$25,2,FALSE),"")</f>
        <v/>
      </c>
      <c r="M70" s="1036"/>
      <c r="N70" s="1036"/>
      <c r="O70" s="270" t="str">
        <f>IFERROR(('3 - Land Summary'!G67-'3 - Land Summary'!I67),"")</f>
        <v/>
      </c>
    </row>
    <row r="71" spans="2:15" x14ac:dyDescent="0.2">
      <c r="B71" s="242" t="str">
        <f>IF('4 - Species Breakdown'!B78=0,"",'4 - Species Breakdown'!B78)</f>
        <v/>
      </c>
      <c r="C71" s="243" t="str">
        <f>IF('4 - Species Breakdown'!D78=0,"",'4 - Species Breakdown'!D78)</f>
        <v/>
      </c>
      <c r="D71" s="243" t="str">
        <f>IF('4 - Species Breakdown'!L78=0,"",'4 - Species Breakdown'!L78)</f>
        <v/>
      </c>
      <c r="E71" s="243" t="str">
        <f>IF('4 - Species Breakdown'!M78=0,"",'4 - Species Breakdown'!M78)</f>
        <v/>
      </c>
      <c r="F71" s="243" t="str">
        <f>IF('4 - Species Breakdown'!N78=0,"",'4 - Species Breakdown'!N78)</f>
        <v/>
      </c>
      <c r="G71" s="244" t="str">
        <f>IFERROR(('4 - Species Breakdown'!J78/'WCC Summary'!$D$14)*100,"")</f>
        <v/>
      </c>
      <c r="H71" s="245" t="str">
        <f>IF('4 - Species Breakdown'!J78=0,"",'4 - Species Breakdown'!J78)</f>
        <v/>
      </c>
      <c r="J71" s="268" t="str">
        <f>IFERROR(VLOOKUP('3 - Land Summary'!E68,'Look Up Data'!$Q$5:$R$10,2,FALSE),"")</f>
        <v/>
      </c>
      <c r="K71" s="269" t="str">
        <f>IFERROR(VLOOKUP('3 - Land Summary'!K68,'Look Up Data'!$Q$12:$R$18,2,FALSE),"")</f>
        <v/>
      </c>
      <c r="L71" s="1035" t="str">
        <f>IFERROR(VLOOKUP('3 - Land Summary'!L68,'Look Up Data'!$Q$20:$R$25,2,FALSE),"")</f>
        <v/>
      </c>
      <c r="M71" s="1036"/>
      <c r="N71" s="1036"/>
      <c r="O71" s="270" t="str">
        <f>IFERROR(('3 - Land Summary'!G68-'3 - Land Summary'!I68),"")</f>
        <v/>
      </c>
    </row>
    <row r="72" spans="2:15" x14ac:dyDescent="0.2">
      <c r="B72" s="242" t="str">
        <f>IF('4 - Species Breakdown'!B79=0,"",'4 - Species Breakdown'!B79)</f>
        <v/>
      </c>
      <c r="C72" s="243" t="str">
        <f>IF('4 - Species Breakdown'!D79=0,"",'4 - Species Breakdown'!D79)</f>
        <v/>
      </c>
      <c r="D72" s="243" t="str">
        <f>IF('4 - Species Breakdown'!L79=0,"",'4 - Species Breakdown'!L79)</f>
        <v/>
      </c>
      <c r="E72" s="243" t="str">
        <f>IF('4 - Species Breakdown'!M79=0,"",'4 - Species Breakdown'!M79)</f>
        <v/>
      </c>
      <c r="F72" s="243" t="str">
        <f>IF('4 - Species Breakdown'!N79=0,"",'4 - Species Breakdown'!N79)</f>
        <v/>
      </c>
      <c r="G72" s="244" t="str">
        <f>IFERROR(('4 - Species Breakdown'!J79/'WCC Summary'!$D$14)*100,"")</f>
        <v/>
      </c>
      <c r="H72" s="245" t="str">
        <f>IF('4 - Species Breakdown'!J79=0,"",'4 - Species Breakdown'!J79)</f>
        <v/>
      </c>
      <c r="J72" s="268" t="str">
        <f>IFERROR(VLOOKUP('3 - Land Summary'!E69,'Look Up Data'!$Q$5:$R$10,2,FALSE),"")</f>
        <v/>
      </c>
      <c r="K72" s="269" t="str">
        <f>IFERROR(VLOOKUP('3 - Land Summary'!K69,'Look Up Data'!$Q$12:$R$18,2,FALSE),"")</f>
        <v/>
      </c>
      <c r="L72" s="1035" t="str">
        <f>IFERROR(VLOOKUP('3 - Land Summary'!L69,'Look Up Data'!$Q$20:$R$25,2,FALSE),"")</f>
        <v/>
      </c>
      <c r="M72" s="1036"/>
      <c r="N72" s="1036"/>
      <c r="O72" s="270" t="str">
        <f>IFERROR(('3 - Land Summary'!G69-'3 - Land Summary'!I69),"")</f>
        <v/>
      </c>
    </row>
    <row r="73" spans="2:15" x14ac:dyDescent="0.2">
      <c r="B73" s="242" t="str">
        <f>IF('4 - Species Breakdown'!B80=0,"",'4 - Species Breakdown'!B80)</f>
        <v/>
      </c>
      <c r="C73" s="243" t="str">
        <f>IF('4 - Species Breakdown'!D80=0,"",'4 - Species Breakdown'!D80)</f>
        <v/>
      </c>
      <c r="D73" s="243" t="str">
        <f>IF('4 - Species Breakdown'!L80=0,"",'4 - Species Breakdown'!L80)</f>
        <v/>
      </c>
      <c r="E73" s="243" t="str">
        <f>IF('4 - Species Breakdown'!M80=0,"",'4 - Species Breakdown'!M80)</f>
        <v/>
      </c>
      <c r="F73" s="243" t="str">
        <f>IF('4 - Species Breakdown'!N80=0,"",'4 - Species Breakdown'!N80)</f>
        <v/>
      </c>
      <c r="G73" s="244" t="str">
        <f>IFERROR(('4 - Species Breakdown'!J80/'WCC Summary'!$D$14)*100,"")</f>
        <v/>
      </c>
      <c r="H73" s="245" t="str">
        <f>IF('4 - Species Breakdown'!J80=0,"",'4 - Species Breakdown'!J80)</f>
        <v/>
      </c>
      <c r="J73" s="268" t="str">
        <f>IFERROR(VLOOKUP('3 - Land Summary'!E70,'Look Up Data'!$Q$5:$R$10,2,FALSE),"")</f>
        <v/>
      </c>
      <c r="K73" s="269" t="str">
        <f>IFERROR(VLOOKUP('3 - Land Summary'!K70,'Look Up Data'!$Q$12:$R$18,2,FALSE),"")</f>
        <v/>
      </c>
      <c r="L73" s="1035" t="str">
        <f>IFERROR(VLOOKUP('3 - Land Summary'!L70,'Look Up Data'!$Q$20:$R$25,2,FALSE),"")</f>
        <v/>
      </c>
      <c r="M73" s="1036"/>
      <c r="N73" s="1036"/>
      <c r="O73" s="270" t="str">
        <f>IFERROR(('3 - Land Summary'!G70-'3 - Land Summary'!I70),"")</f>
        <v/>
      </c>
    </row>
    <row r="74" spans="2:15" x14ac:dyDescent="0.2">
      <c r="B74" s="242" t="str">
        <f>IF('4 - Species Breakdown'!B81=0,"",'4 - Species Breakdown'!B81)</f>
        <v/>
      </c>
      <c r="C74" s="243" t="str">
        <f>IF('4 - Species Breakdown'!D81=0,"",'4 - Species Breakdown'!D81)</f>
        <v/>
      </c>
      <c r="D74" s="243" t="str">
        <f>IF('4 - Species Breakdown'!L81=0,"",'4 - Species Breakdown'!L81)</f>
        <v/>
      </c>
      <c r="E74" s="243" t="str">
        <f>IF('4 - Species Breakdown'!M81=0,"",'4 - Species Breakdown'!M81)</f>
        <v/>
      </c>
      <c r="F74" s="243" t="str">
        <f>IF('4 - Species Breakdown'!N81=0,"",'4 - Species Breakdown'!N81)</f>
        <v/>
      </c>
      <c r="G74" s="244" t="str">
        <f>IFERROR(('4 - Species Breakdown'!J81/'WCC Summary'!$D$14)*100,"")</f>
        <v/>
      </c>
      <c r="H74" s="245" t="str">
        <f>IF('4 - Species Breakdown'!J81=0,"",'4 - Species Breakdown'!J81)</f>
        <v/>
      </c>
      <c r="J74" s="268" t="str">
        <f>IFERROR(VLOOKUP('3 - Land Summary'!E71,'Look Up Data'!$Q$5:$R$10,2,FALSE),"")</f>
        <v/>
      </c>
      <c r="K74" s="269" t="str">
        <f>IFERROR(VLOOKUP('3 - Land Summary'!K71,'Look Up Data'!$Q$12:$R$18,2,FALSE),"")</f>
        <v/>
      </c>
      <c r="L74" s="1035" t="str">
        <f>IFERROR(VLOOKUP('3 - Land Summary'!L71,'Look Up Data'!$Q$20:$R$25,2,FALSE),"")</f>
        <v/>
      </c>
      <c r="M74" s="1036"/>
      <c r="N74" s="1036"/>
      <c r="O74" s="270" t="str">
        <f>IFERROR(('3 - Land Summary'!G71-'3 - Land Summary'!I71),"")</f>
        <v/>
      </c>
    </row>
    <row r="75" spans="2:15" x14ac:dyDescent="0.2">
      <c r="B75" s="242" t="str">
        <f>IF('4 - Species Breakdown'!B82=0,"",'4 - Species Breakdown'!B82)</f>
        <v/>
      </c>
      <c r="C75" s="243" t="str">
        <f>IF('4 - Species Breakdown'!D82=0,"",'4 - Species Breakdown'!D82)</f>
        <v/>
      </c>
      <c r="D75" s="243" t="str">
        <f>IF('4 - Species Breakdown'!L82=0,"",'4 - Species Breakdown'!L82)</f>
        <v/>
      </c>
      <c r="E75" s="243" t="str">
        <f>IF('4 - Species Breakdown'!M82=0,"",'4 - Species Breakdown'!M82)</f>
        <v/>
      </c>
      <c r="F75" s="243" t="str">
        <f>IF('4 - Species Breakdown'!N82=0,"",'4 - Species Breakdown'!N82)</f>
        <v/>
      </c>
      <c r="G75" s="244" t="str">
        <f>IFERROR(('4 - Species Breakdown'!J82/'WCC Summary'!$D$14)*100,"")</f>
        <v/>
      </c>
      <c r="H75" s="245" t="str">
        <f>IF('4 - Species Breakdown'!J82=0,"",'4 - Species Breakdown'!J82)</f>
        <v/>
      </c>
      <c r="J75" s="268" t="str">
        <f>IFERROR(VLOOKUP('3 - Land Summary'!E72,'Look Up Data'!$Q$5:$R$10,2,FALSE),"")</f>
        <v/>
      </c>
      <c r="K75" s="269" t="str">
        <f>IFERROR(VLOOKUP('3 - Land Summary'!K72,'Look Up Data'!$Q$12:$R$18,2,FALSE),"")</f>
        <v/>
      </c>
      <c r="L75" s="1035" t="str">
        <f>IFERROR(VLOOKUP('3 - Land Summary'!L72,'Look Up Data'!$Q$20:$R$25,2,FALSE),"")</f>
        <v/>
      </c>
      <c r="M75" s="1036"/>
      <c r="N75" s="1036"/>
      <c r="O75" s="270" t="str">
        <f>IFERROR(('3 - Land Summary'!G72-'3 - Land Summary'!I72),"")</f>
        <v/>
      </c>
    </row>
    <row r="76" spans="2:15" x14ac:dyDescent="0.2">
      <c r="B76" s="242" t="str">
        <f>IF('4 - Species Breakdown'!B83=0,"",'4 - Species Breakdown'!B83)</f>
        <v/>
      </c>
      <c r="C76" s="243" t="str">
        <f>IF('4 - Species Breakdown'!D83=0,"",'4 - Species Breakdown'!D83)</f>
        <v/>
      </c>
      <c r="D76" s="243" t="str">
        <f>IF('4 - Species Breakdown'!L83=0,"",'4 - Species Breakdown'!L83)</f>
        <v/>
      </c>
      <c r="E76" s="243" t="str">
        <f>IF('4 - Species Breakdown'!M83=0,"",'4 - Species Breakdown'!M83)</f>
        <v/>
      </c>
      <c r="F76" s="243" t="str">
        <f>IF('4 - Species Breakdown'!N83=0,"",'4 - Species Breakdown'!N83)</f>
        <v/>
      </c>
      <c r="G76" s="244" t="str">
        <f>IFERROR(('4 - Species Breakdown'!J83/'WCC Summary'!$D$14)*100,"")</f>
        <v/>
      </c>
      <c r="H76" s="245" t="str">
        <f>IF('4 - Species Breakdown'!J83=0,"",'4 - Species Breakdown'!J83)</f>
        <v/>
      </c>
      <c r="J76" s="268" t="str">
        <f>IFERROR(VLOOKUP('3 - Land Summary'!E73,'Look Up Data'!$Q$5:$R$10,2,FALSE),"")</f>
        <v/>
      </c>
      <c r="K76" s="269" t="str">
        <f>IFERROR(VLOOKUP('3 - Land Summary'!K73,'Look Up Data'!$Q$12:$R$18,2,FALSE),"")</f>
        <v/>
      </c>
      <c r="L76" s="1035" t="str">
        <f>IFERROR(VLOOKUP('3 - Land Summary'!L73,'Look Up Data'!$Q$20:$R$25,2,FALSE),"")</f>
        <v/>
      </c>
      <c r="M76" s="1036"/>
      <c r="N76" s="1036"/>
      <c r="O76" s="270" t="str">
        <f>IFERROR(('3 - Land Summary'!G73-'3 - Land Summary'!I73),"")</f>
        <v/>
      </c>
    </row>
    <row r="77" spans="2:15" x14ac:dyDescent="0.2">
      <c r="B77" s="242" t="str">
        <f>IF('4 - Species Breakdown'!B84=0,"",'4 - Species Breakdown'!B84)</f>
        <v/>
      </c>
      <c r="C77" s="243" t="str">
        <f>IF('4 - Species Breakdown'!D84=0,"",'4 - Species Breakdown'!D84)</f>
        <v/>
      </c>
      <c r="D77" s="243" t="str">
        <f>IF('4 - Species Breakdown'!L84=0,"",'4 - Species Breakdown'!L84)</f>
        <v/>
      </c>
      <c r="E77" s="243" t="str">
        <f>IF('4 - Species Breakdown'!M84=0,"",'4 - Species Breakdown'!M84)</f>
        <v/>
      </c>
      <c r="F77" s="243" t="str">
        <f>IF('4 - Species Breakdown'!N84=0,"",'4 - Species Breakdown'!N84)</f>
        <v/>
      </c>
      <c r="G77" s="244" t="str">
        <f>IFERROR(('4 - Species Breakdown'!J84/'WCC Summary'!$D$14)*100,"")</f>
        <v/>
      </c>
      <c r="H77" s="245" t="str">
        <f>IF('4 - Species Breakdown'!J84=0,"",'4 - Species Breakdown'!J84)</f>
        <v/>
      </c>
      <c r="J77" s="268" t="str">
        <f>IFERROR(VLOOKUP('3 - Land Summary'!E74,'Look Up Data'!$Q$5:$R$10,2,FALSE),"")</f>
        <v/>
      </c>
      <c r="K77" s="269" t="str">
        <f>IFERROR(VLOOKUP('3 - Land Summary'!K74,'Look Up Data'!$Q$12:$R$18,2,FALSE),"")</f>
        <v/>
      </c>
      <c r="L77" s="1035" t="str">
        <f>IFERROR(VLOOKUP('3 - Land Summary'!L74,'Look Up Data'!$Q$20:$R$25,2,FALSE),"")</f>
        <v/>
      </c>
      <c r="M77" s="1036"/>
      <c r="N77" s="1036"/>
      <c r="O77" s="270" t="str">
        <f>IFERROR(('3 - Land Summary'!G74-'3 - Land Summary'!I74),"")</f>
        <v/>
      </c>
    </row>
    <row r="78" spans="2:15" x14ac:dyDescent="0.2">
      <c r="B78" s="242" t="str">
        <f>IF('4 - Species Breakdown'!B85=0,"",'4 - Species Breakdown'!B85)</f>
        <v/>
      </c>
      <c r="C78" s="243" t="str">
        <f>IF('4 - Species Breakdown'!D85=0,"",'4 - Species Breakdown'!D85)</f>
        <v/>
      </c>
      <c r="D78" s="243" t="str">
        <f>IF('4 - Species Breakdown'!L85=0,"",'4 - Species Breakdown'!L85)</f>
        <v/>
      </c>
      <c r="E78" s="243" t="str">
        <f>IF('4 - Species Breakdown'!M85=0,"",'4 - Species Breakdown'!M85)</f>
        <v/>
      </c>
      <c r="F78" s="243" t="str">
        <f>IF('4 - Species Breakdown'!N85=0,"",'4 - Species Breakdown'!N85)</f>
        <v/>
      </c>
      <c r="G78" s="244" t="str">
        <f>IFERROR(('4 - Species Breakdown'!J85/'WCC Summary'!$D$14)*100,"")</f>
        <v/>
      </c>
      <c r="H78" s="245" t="str">
        <f>IF('4 - Species Breakdown'!J85=0,"",'4 - Species Breakdown'!J85)</f>
        <v/>
      </c>
      <c r="J78" s="268" t="str">
        <f>IFERROR(VLOOKUP('3 - Land Summary'!E75,'Look Up Data'!$Q$5:$R$10,2,FALSE),"")</f>
        <v/>
      </c>
      <c r="K78" s="269" t="str">
        <f>IFERROR(VLOOKUP('3 - Land Summary'!K75,'Look Up Data'!$Q$12:$R$18,2,FALSE),"")</f>
        <v/>
      </c>
      <c r="L78" s="1035" t="str">
        <f>IFERROR(VLOOKUP('3 - Land Summary'!L75,'Look Up Data'!$Q$20:$R$25,2,FALSE),"")</f>
        <v/>
      </c>
      <c r="M78" s="1036"/>
      <c r="N78" s="1036"/>
      <c r="O78" s="270" t="str">
        <f>IFERROR(('3 - Land Summary'!G75-'3 - Land Summary'!I75),"")</f>
        <v/>
      </c>
    </row>
    <row r="79" spans="2:15" x14ac:dyDescent="0.2">
      <c r="B79" s="242" t="str">
        <f>IF('4 - Species Breakdown'!B86=0,"",'4 - Species Breakdown'!B86)</f>
        <v/>
      </c>
      <c r="C79" s="243" t="str">
        <f>IF('4 - Species Breakdown'!D86=0,"",'4 - Species Breakdown'!D86)</f>
        <v/>
      </c>
      <c r="D79" s="243" t="str">
        <f>IF('4 - Species Breakdown'!L86=0,"",'4 - Species Breakdown'!L86)</f>
        <v/>
      </c>
      <c r="E79" s="243" t="str">
        <f>IF('4 - Species Breakdown'!M86=0,"",'4 - Species Breakdown'!M86)</f>
        <v/>
      </c>
      <c r="F79" s="243" t="str">
        <f>IF('4 - Species Breakdown'!N86=0,"",'4 - Species Breakdown'!N86)</f>
        <v/>
      </c>
      <c r="G79" s="244" t="str">
        <f>IFERROR(('4 - Species Breakdown'!J86/'WCC Summary'!$D$14)*100,"")</f>
        <v/>
      </c>
      <c r="H79" s="245" t="str">
        <f>IF('4 - Species Breakdown'!J86=0,"",'4 - Species Breakdown'!J86)</f>
        <v/>
      </c>
      <c r="J79" s="268" t="str">
        <f>IFERROR(VLOOKUP('3 - Land Summary'!E76,'Look Up Data'!$Q$5:$R$10,2,FALSE),"")</f>
        <v/>
      </c>
      <c r="K79" s="269" t="str">
        <f>IFERROR(VLOOKUP('3 - Land Summary'!K76,'Look Up Data'!$Q$12:$R$18,2,FALSE),"")</f>
        <v/>
      </c>
      <c r="L79" s="1035" t="str">
        <f>IFERROR(VLOOKUP('3 - Land Summary'!L76,'Look Up Data'!$Q$20:$R$25,2,FALSE),"")</f>
        <v/>
      </c>
      <c r="M79" s="1036"/>
      <c r="N79" s="1036"/>
      <c r="O79" s="270" t="str">
        <f>IFERROR(('3 - Land Summary'!G76-'3 - Land Summary'!I76),"")</f>
        <v/>
      </c>
    </row>
    <row r="80" spans="2:15" x14ac:dyDescent="0.2">
      <c r="B80" s="242" t="str">
        <f>IF('4 - Species Breakdown'!B87=0,"",'4 - Species Breakdown'!B87)</f>
        <v/>
      </c>
      <c r="C80" s="243" t="str">
        <f>IF('4 - Species Breakdown'!D87=0,"",'4 - Species Breakdown'!D87)</f>
        <v/>
      </c>
      <c r="D80" s="243" t="str">
        <f>IF('4 - Species Breakdown'!L87=0,"",'4 - Species Breakdown'!L87)</f>
        <v/>
      </c>
      <c r="E80" s="243" t="str">
        <f>IF('4 - Species Breakdown'!M87=0,"",'4 - Species Breakdown'!M87)</f>
        <v/>
      </c>
      <c r="F80" s="243" t="str">
        <f>IF('4 - Species Breakdown'!N87=0,"",'4 - Species Breakdown'!N87)</f>
        <v/>
      </c>
      <c r="G80" s="244" t="str">
        <f>IFERROR(('4 - Species Breakdown'!J87/'WCC Summary'!$D$14)*100,"")</f>
        <v/>
      </c>
      <c r="H80" s="245" t="str">
        <f>IF('4 - Species Breakdown'!J87=0,"",'4 - Species Breakdown'!J87)</f>
        <v/>
      </c>
      <c r="J80" s="268" t="str">
        <f>IFERROR(VLOOKUP('3 - Land Summary'!E77,'Look Up Data'!$Q$5:$R$10,2,FALSE),"")</f>
        <v/>
      </c>
      <c r="K80" s="269" t="str">
        <f>IFERROR(VLOOKUP('3 - Land Summary'!K77,'Look Up Data'!$Q$12:$R$18,2,FALSE),"")</f>
        <v/>
      </c>
      <c r="L80" s="1035" t="str">
        <f>IFERROR(VLOOKUP('3 - Land Summary'!L77,'Look Up Data'!$Q$20:$R$25,2,FALSE),"")</f>
        <v/>
      </c>
      <c r="M80" s="1036"/>
      <c r="N80" s="1036"/>
      <c r="O80" s="270" t="str">
        <f>IFERROR(('3 - Land Summary'!G77-'3 - Land Summary'!I77),"")</f>
        <v/>
      </c>
    </row>
    <row r="81" spans="2:15" x14ac:dyDescent="0.2">
      <c r="B81" s="242" t="str">
        <f>IF('4 - Species Breakdown'!B88=0,"",'4 - Species Breakdown'!B88)</f>
        <v/>
      </c>
      <c r="C81" s="243" t="str">
        <f>IF('4 - Species Breakdown'!D88=0,"",'4 - Species Breakdown'!D88)</f>
        <v/>
      </c>
      <c r="D81" s="243" t="str">
        <f>IF('4 - Species Breakdown'!L88=0,"",'4 - Species Breakdown'!L88)</f>
        <v/>
      </c>
      <c r="E81" s="243" t="str">
        <f>IF('4 - Species Breakdown'!M88=0,"",'4 - Species Breakdown'!M88)</f>
        <v/>
      </c>
      <c r="F81" s="243" t="str">
        <f>IF('4 - Species Breakdown'!N88=0,"",'4 - Species Breakdown'!N88)</f>
        <v/>
      </c>
      <c r="G81" s="244" t="str">
        <f>IFERROR(('4 - Species Breakdown'!J88/'WCC Summary'!$D$14)*100,"")</f>
        <v/>
      </c>
      <c r="H81" s="245" t="str">
        <f>IF('4 - Species Breakdown'!J88=0,"",'4 - Species Breakdown'!J88)</f>
        <v/>
      </c>
      <c r="J81" s="268" t="str">
        <f>IFERROR(VLOOKUP('3 - Land Summary'!E78,'Look Up Data'!$Q$5:$R$10,2,FALSE),"")</f>
        <v/>
      </c>
      <c r="K81" s="269" t="str">
        <f>IFERROR(VLOOKUP('3 - Land Summary'!K78,'Look Up Data'!$Q$12:$R$18,2,FALSE),"")</f>
        <v/>
      </c>
      <c r="L81" s="1035" t="str">
        <f>IFERROR(VLOOKUP('3 - Land Summary'!L78,'Look Up Data'!$Q$20:$R$25,2,FALSE),"")</f>
        <v/>
      </c>
      <c r="M81" s="1036"/>
      <c r="N81" s="1036"/>
      <c r="O81" s="270" t="str">
        <f>IFERROR(('3 - Land Summary'!G78-'3 - Land Summary'!I78),"")</f>
        <v/>
      </c>
    </row>
    <row r="82" spans="2:15" x14ac:dyDescent="0.2">
      <c r="B82" s="242" t="str">
        <f>IF('4 - Species Breakdown'!B89=0,"",'4 - Species Breakdown'!B89)</f>
        <v/>
      </c>
      <c r="C82" s="243" t="str">
        <f>IF('4 - Species Breakdown'!D89=0,"",'4 - Species Breakdown'!D89)</f>
        <v/>
      </c>
      <c r="D82" s="243" t="str">
        <f>IF('4 - Species Breakdown'!L89=0,"",'4 - Species Breakdown'!L89)</f>
        <v/>
      </c>
      <c r="E82" s="243" t="str">
        <f>IF('4 - Species Breakdown'!M89=0,"",'4 - Species Breakdown'!M89)</f>
        <v/>
      </c>
      <c r="F82" s="243" t="str">
        <f>IF('4 - Species Breakdown'!N89=0,"",'4 - Species Breakdown'!N89)</f>
        <v/>
      </c>
      <c r="G82" s="244" t="str">
        <f>IFERROR(('4 - Species Breakdown'!J89/'WCC Summary'!$D$14)*100,"")</f>
        <v/>
      </c>
      <c r="H82" s="245" t="str">
        <f>IF('4 - Species Breakdown'!J89=0,"",'4 - Species Breakdown'!J89)</f>
        <v/>
      </c>
      <c r="J82" s="268" t="str">
        <f>IFERROR(VLOOKUP('3 - Land Summary'!E79,'Look Up Data'!$Q$5:$R$10,2,FALSE),"")</f>
        <v/>
      </c>
      <c r="K82" s="269" t="str">
        <f>IFERROR(VLOOKUP('3 - Land Summary'!K79,'Look Up Data'!$Q$12:$R$18,2,FALSE),"")</f>
        <v/>
      </c>
      <c r="L82" s="1035" t="str">
        <f>IFERROR(VLOOKUP('3 - Land Summary'!L79,'Look Up Data'!$Q$20:$R$25,2,FALSE),"")</f>
        <v/>
      </c>
      <c r="M82" s="1036"/>
      <c r="N82" s="1036"/>
      <c r="O82" s="270" t="str">
        <f>IFERROR(('3 - Land Summary'!G79-'3 - Land Summary'!I79),"")</f>
        <v/>
      </c>
    </row>
    <row r="83" spans="2:15" x14ac:dyDescent="0.2">
      <c r="B83" s="242" t="str">
        <f>IF('4 - Species Breakdown'!B90=0,"",'4 - Species Breakdown'!B90)</f>
        <v/>
      </c>
      <c r="C83" s="243" t="str">
        <f>IF('4 - Species Breakdown'!D90=0,"",'4 - Species Breakdown'!D90)</f>
        <v/>
      </c>
      <c r="D83" s="243" t="str">
        <f>IF('4 - Species Breakdown'!L90=0,"",'4 - Species Breakdown'!L90)</f>
        <v/>
      </c>
      <c r="E83" s="243" t="str">
        <f>IF('4 - Species Breakdown'!M90=0,"",'4 - Species Breakdown'!M90)</f>
        <v/>
      </c>
      <c r="F83" s="243" t="str">
        <f>IF('4 - Species Breakdown'!N90=0,"",'4 - Species Breakdown'!N90)</f>
        <v/>
      </c>
      <c r="G83" s="244" t="str">
        <f>IFERROR(('4 - Species Breakdown'!J90/'WCC Summary'!$D$14)*100,"")</f>
        <v/>
      </c>
      <c r="H83" s="245" t="str">
        <f>IF('4 - Species Breakdown'!J90=0,"",'4 - Species Breakdown'!J90)</f>
        <v/>
      </c>
      <c r="J83" s="268" t="str">
        <f>IFERROR(VLOOKUP('3 - Land Summary'!E80,'Look Up Data'!$Q$5:$R$10,2,FALSE),"")</f>
        <v/>
      </c>
      <c r="K83" s="269" t="str">
        <f>IFERROR(VLOOKUP('3 - Land Summary'!K80,'Look Up Data'!$Q$12:$R$18,2,FALSE),"")</f>
        <v/>
      </c>
      <c r="L83" s="1035" t="str">
        <f>IFERROR(VLOOKUP('3 - Land Summary'!L80,'Look Up Data'!$Q$20:$R$25,2,FALSE),"")</f>
        <v/>
      </c>
      <c r="M83" s="1036"/>
      <c r="N83" s="1036"/>
      <c r="O83" s="270" t="str">
        <f>IFERROR(('3 - Land Summary'!G80-'3 - Land Summary'!I80),"")</f>
        <v/>
      </c>
    </row>
    <row r="84" spans="2:15" x14ac:dyDescent="0.2">
      <c r="B84" s="242" t="str">
        <f>IF('4 - Species Breakdown'!B91=0,"",'4 - Species Breakdown'!B91)</f>
        <v/>
      </c>
      <c r="C84" s="243" t="str">
        <f>IF('4 - Species Breakdown'!D91=0,"",'4 - Species Breakdown'!D91)</f>
        <v/>
      </c>
      <c r="D84" s="243" t="str">
        <f>IF('4 - Species Breakdown'!L91=0,"",'4 - Species Breakdown'!L91)</f>
        <v/>
      </c>
      <c r="E84" s="243" t="str">
        <f>IF('4 - Species Breakdown'!M91=0,"",'4 - Species Breakdown'!M91)</f>
        <v/>
      </c>
      <c r="F84" s="243" t="str">
        <f>IF('4 - Species Breakdown'!N91=0,"",'4 - Species Breakdown'!N91)</f>
        <v/>
      </c>
      <c r="G84" s="244" t="str">
        <f>IFERROR(('4 - Species Breakdown'!J91/'WCC Summary'!$D$14)*100,"")</f>
        <v/>
      </c>
      <c r="H84" s="245" t="str">
        <f>IF('4 - Species Breakdown'!J91=0,"",'4 - Species Breakdown'!J91)</f>
        <v/>
      </c>
      <c r="J84" s="268" t="str">
        <f>IFERROR(VLOOKUP('3 - Land Summary'!E81,'Look Up Data'!$Q$5:$R$10,2,FALSE),"")</f>
        <v/>
      </c>
      <c r="K84" s="269" t="str">
        <f>IFERROR(VLOOKUP('3 - Land Summary'!K81,'Look Up Data'!$Q$12:$R$18,2,FALSE),"")</f>
        <v/>
      </c>
      <c r="L84" s="1035" t="str">
        <f>IFERROR(VLOOKUP('3 - Land Summary'!L81,'Look Up Data'!$Q$20:$R$25,2,FALSE),"")</f>
        <v/>
      </c>
      <c r="M84" s="1036"/>
      <c r="N84" s="1036"/>
      <c r="O84" s="270" t="str">
        <f>IFERROR(('3 - Land Summary'!G81-'3 - Land Summary'!I81),"")</f>
        <v/>
      </c>
    </row>
    <row r="85" spans="2:15" x14ac:dyDescent="0.2">
      <c r="B85" s="242" t="str">
        <f>IF('4 - Species Breakdown'!B92=0,"",'4 - Species Breakdown'!B92)</f>
        <v/>
      </c>
      <c r="C85" s="243" t="str">
        <f>IF('4 - Species Breakdown'!D92=0,"",'4 - Species Breakdown'!D92)</f>
        <v/>
      </c>
      <c r="D85" s="243" t="str">
        <f>IF('4 - Species Breakdown'!L92=0,"",'4 - Species Breakdown'!L92)</f>
        <v/>
      </c>
      <c r="E85" s="243" t="str">
        <f>IF('4 - Species Breakdown'!M92=0,"",'4 - Species Breakdown'!M92)</f>
        <v/>
      </c>
      <c r="F85" s="243" t="str">
        <f>IF('4 - Species Breakdown'!N92=0,"",'4 - Species Breakdown'!N92)</f>
        <v/>
      </c>
      <c r="G85" s="244" t="str">
        <f>IFERROR(('4 - Species Breakdown'!J92/'WCC Summary'!$D$14)*100,"")</f>
        <v/>
      </c>
      <c r="H85" s="245" t="str">
        <f>IF('4 - Species Breakdown'!J92=0,"",'4 - Species Breakdown'!J92)</f>
        <v/>
      </c>
      <c r="J85" s="268" t="str">
        <f>IFERROR(VLOOKUP('3 - Land Summary'!E82,'Look Up Data'!$Q$5:$R$10,2,FALSE),"")</f>
        <v/>
      </c>
      <c r="K85" s="269" t="str">
        <f>IFERROR(VLOOKUP('3 - Land Summary'!K82,'Look Up Data'!$Q$12:$R$18,2,FALSE),"")</f>
        <v/>
      </c>
      <c r="L85" s="1035" t="str">
        <f>IFERROR(VLOOKUP('3 - Land Summary'!L82,'Look Up Data'!$Q$20:$R$25,2,FALSE),"")</f>
        <v/>
      </c>
      <c r="M85" s="1036"/>
      <c r="N85" s="1036"/>
      <c r="O85" s="270" t="str">
        <f>IFERROR(('3 - Land Summary'!G82-'3 - Land Summary'!I82),"")</f>
        <v/>
      </c>
    </row>
    <row r="86" spans="2:15" x14ac:dyDescent="0.2">
      <c r="B86" s="242" t="str">
        <f>IF('4 - Species Breakdown'!B93=0,"",'4 - Species Breakdown'!B93)</f>
        <v/>
      </c>
      <c r="C86" s="243" t="str">
        <f>IF('4 - Species Breakdown'!D93=0,"",'4 - Species Breakdown'!D93)</f>
        <v/>
      </c>
      <c r="D86" s="243" t="str">
        <f>IF('4 - Species Breakdown'!L93=0,"",'4 - Species Breakdown'!L93)</f>
        <v/>
      </c>
      <c r="E86" s="243" t="str">
        <f>IF('4 - Species Breakdown'!M93=0,"",'4 - Species Breakdown'!M93)</f>
        <v/>
      </c>
      <c r="F86" s="243" t="str">
        <f>IF('4 - Species Breakdown'!N93=0,"",'4 - Species Breakdown'!N93)</f>
        <v/>
      </c>
      <c r="G86" s="244" t="str">
        <f>IFERROR(('4 - Species Breakdown'!J93/'WCC Summary'!$D$14)*100,"")</f>
        <v/>
      </c>
      <c r="H86" s="245" t="str">
        <f>IF('4 - Species Breakdown'!J93=0,"",'4 - Species Breakdown'!J93)</f>
        <v/>
      </c>
      <c r="J86" s="268" t="str">
        <f>IFERROR(VLOOKUP('3 - Land Summary'!E83,'Look Up Data'!$Q$5:$R$10,2,FALSE),"")</f>
        <v/>
      </c>
      <c r="K86" s="269" t="str">
        <f>IFERROR(VLOOKUP('3 - Land Summary'!K83,'Look Up Data'!$Q$12:$R$18,2,FALSE),"")</f>
        <v/>
      </c>
      <c r="L86" s="1035" t="str">
        <f>IFERROR(VLOOKUP('3 - Land Summary'!L83,'Look Up Data'!$Q$20:$R$25,2,FALSE),"")</f>
        <v/>
      </c>
      <c r="M86" s="1036"/>
      <c r="N86" s="1036"/>
      <c r="O86" s="270" t="str">
        <f>IFERROR(('3 - Land Summary'!G83-'3 - Land Summary'!I83),"")</f>
        <v/>
      </c>
    </row>
    <row r="87" spans="2:15" x14ac:dyDescent="0.2">
      <c r="B87" s="242" t="str">
        <f>IF('4 - Species Breakdown'!B94=0,"",'4 - Species Breakdown'!B94)</f>
        <v/>
      </c>
      <c r="C87" s="243" t="str">
        <f>IF('4 - Species Breakdown'!D94=0,"",'4 - Species Breakdown'!D94)</f>
        <v/>
      </c>
      <c r="D87" s="243" t="str">
        <f>IF('4 - Species Breakdown'!L94=0,"",'4 - Species Breakdown'!L94)</f>
        <v/>
      </c>
      <c r="E87" s="243" t="str">
        <f>IF('4 - Species Breakdown'!M94=0,"",'4 - Species Breakdown'!M94)</f>
        <v/>
      </c>
      <c r="F87" s="243" t="str">
        <f>IF('4 - Species Breakdown'!N94=0,"",'4 - Species Breakdown'!N94)</f>
        <v/>
      </c>
      <c r="G87" s="244" t="str">
        <f>IFERROR(('4 - Species Breakdown'!J94/'WCC Summary'!$D$14)*100,"")</f>
        <v/>
      </c>
      <c r="H87" s="245" t="str">
        <f>IF('4 - Species Breakdown'!J94=0,"",'4 - Species Breakdown'!J94)</f>
        <v/>
      </c>
      <c r="J87" s="268" t="str">
        <f>IFERROR(VLOOKUP('3 - Land Summary'!E84,'Look Up Data'!$Q$5:$R$10,2,FALSE),"")</f>
        <v/>
      </c>
      <c r="K87" s="269" t="str">
        <f>IFERROR(VLOOKUP('3 - Land Summary'!K84,'Look Up Data'!$Q$12:$R$18,2,FALSE),"")</f>
        <v/>
      </c>
      <c r="L87" s="1035" t="str">
        <f>IFERROR(VLOOKUP('3 - Land Summary'!L84,'Look Up Data'!$Q$20:$R$25,2,FALSE),"")</f>
        <v/>
      </c>
      <c r="M87" s="1036"/>
      <c r="N87" s="1036"/>
      <c r="O87" s="270" t="str">
        <f>IFERROR(('3 - Land Summary'!G84-'3 - Land Summary'!I84),"")</f>
        <v/>
      </c>
    </row>
    <row r="88" spans="2:15" x14ac:dyDescent="0.2">
      <c r="B88" s="242" t="str">
        <f>IF('4 - Species Breakdown'!B95=0,"",'4 - Species Breakdown'!B95)</f>
        <v/>
      </c>
      <c r="C88" s="243" t="str">
        <f>IF('4 - Species Breakdown'!D95=0,"",'4 - Species Breakdown'!D95)</f>
        <v/>
      </c>
      <c r="D88" s="243" t="str">
        <f>IF('4 - Species Breakdown'!L95=0,"",'4 - Species Breakdown'!L95)</f>
        <v/>
      </c>
      <c r="E88" s="243" t="str">
        <f>IF('4 - Species Breakdown'!M95=0,"",'4 - Species Breakdown'!M95)</f>
        <v/>
      </c>
      <c r="F88" s="243" t="str">
        <f>IF('4 - Species Breakdown'!N95=0,"",'4 - Species Breakdown'!N95)</f>
        <v/>
      </c>
      <c r="G88" s="244" t="str">
        <f>IFERROR(('4 - Species Breakdown'!J95/'WCC Summary'!$D$14)*100,"")</f>
        <v/>
      </c>
      <c r="H88" s="245" t="str">
        <f>IF('4 - Species Breakdown'!J95=0,"",'4 - Species Breakdown'!J95)</f>
        <v/>
      </c>
      <c r="J88" s="268" t="str">
        <f>IFERROR(VLOOKUP('3 - Land Summary'!E85,'Look Up Data'!$Q$5:$R$10,2,FALSE),"")</f>
        <v/>
      </c>
      <c r="K88" s="269" t="str">
        <f>IFERROR(VLOOKUP('3 - Land Summary'!K85,'Look Up Data'!$Q$12:$R$18,2,FALSE),"")</f>
        <v/>
      </c>
      <c r="L88" s="1035" t="str">
        <f>IFERROR(VLOOKUP('3 - Land Summary'!L85,'Look Up Data'!$Q$20:$R$25,2,FALSE),"")</f>
        <v/>
      </c>
      <c r="M88" s="1036"/>
      <c r="N88" s="1036"/>
      <c r="O88" s="270" t="str">
        <f>IFERROR(('3 - Land Summary'!G85-'3 - Land Summary'!I85),"")</f>
        <v/>
      </c>
    </row>
    <row r="89" spans="2:15" x14ac:dyDescent="0.2">
      <c r="B89" s="242" t="str">
        <f>IF('4 - Species Breakdown'!B96=0,"",'4 - Species Breakdown'!B96)</f>
        <v/>
      </c>
      <c r="C89" s="243" t="str">
        <f>IF('4 - Species Breakdown'!D96=0,"",'4 - Species Breakdown'!D96)</f>
        <v/>
      </c>
      <c r="D89" s="243" t="str">
        <f>IF('4 - Species Breakdown'!L96=0,"",'4 - Species Breakdown'!L96)</f>
        <v/>
      </c>
      <c r="E89" s="243" t="str">
        <f>IF('4 - Species Breakdown'!M96=0,"",'4 - Species Breakdown'!M96)</f>
        <v/>
      </c>
      <c r="F89" s="243" t="str">
        <f>IF('4 - Species Breakdown'!N96=0,"",'4 - Species Breakdown'!N96)</f>
        <v/>
      </c>
      <c r="G89" s="244" t="str">
        <f>IFERROR(('4 - Species Breakdown'!J96/'WCC Summary'!$D$14)*100,"")</f>
        <v/>
      </c>
      <c r="H89" s="245" t="str">
        <f>IF('4 - Species Breakdown'!J96=0,"",'4 - Species Breakdown'!J96)</f>
        <v/>
      </c>
      <c r="J89" s="268" t="str">
        <f>IFERROR(VLOOKUP('3 - Land Summary'!E86,'Look Up Data'!$Q$5:$R$10,2,FALSE),"")</f>
        <v/>
      </c>
      <c r="K89" s="269" t="str">
        <f>IFERROR(VLOOKUP('3 - Land Summary'!K86,'Look Up Data'!$Q$12:$R$18,2,FALSE),"")</f>
        <v/>
      </c>
      <c r="L89" s="1035" t="str">
        <f>IFERROR(VLOOKUP('3 - Land Summary'!L86,'Look Up Data'!$Q$20:$R$25,2,FALSE),"")</f>
        <v/>
      </c>
      <c r="M89" s="1036"/>
      <c r="N89" s="1036"/>
      <c r="O89" s="270" t="str">
        <f>IFERROR(('3 - Land Summary'!G86-'3 - Land Summary'!I86),"")</f>
        <v/>
      </c>
    </row>
    <row r="90" spans="2:15" x14ac:dyDescent="0.2">
      <c r="B90" s="242" t="str">
        <f>IF('4 - Species Breakdown'!B97=0,"",'4 - Species Breakdown'!B97)</f>
        <v/>
      </c>
      <c r="C90" s="243" t="str">
        <f>IF('4 - Species Breakdown'!D97=0,"",'4 - Species Breakdown'!D97)</f>
        <v/>
      </c>
      <c r="D90" s="243" t="str">
        <f>IF('4 - Species Breakdown'!L97=0,"",'4 - Species Breakdown'!L97)</f>
        <v/>
      </c>
      <c r="E90" s="243" t="str">
        <f>IF('4 - Species Breakdown'!M97=0,"",'4 - Species Breakdown'!M97)</f>
        <v/>
      </c>
      <c r="F90" s="243" t="str">
        <f>IF('4 - Species Breakdown'!N97=0,"",'4 - Species Breakdown'!N97)</f>
        <v/>
      </c>
      <c r="G90" s="244" t="str">
        <f>IFERROR(('4 - Species Breakdown'!J97/'WCC Summary'!$D$14)*100,"")</f>
        <v/>
      </c>
      <c r="H90" s="245" t="str">
        <f>IF('4 - Species Breakdown'!J97=0,"",'4 - Species Breakdown'!J97)</f>
        <v/>
      </c>
      <c r="J90" s="268" t="str">
        <f>IFERROR(VLOOKUP('3 - Land Summary'!E87,'Look Up Data'!$Q$5:$R$10,2,FALSE),"")</f>
        <v/>
      </c>
      <c r="K90" s="269" t="str">
        <f>IFERROR(VLOOKUP('3 - Land Summary'!K87,'Look Up Data'!$Q$12:$R$18,2,FALSE),"")</f>
        <v/>
      </c>
      <c r="L90" s="1035" t="str">
        <f>IFERROR(VLOOKUP('3 - Land Summary'!L87,'Look Up Data'!$Q$20:$R$25,2,FALSE),"")</f>
        <v/>
      </c>
      <c r="M90" s="1036"/>
      <c r="N90" s="1036"/>
      <c r="O90" s="270" t="str">
        <f>IFERROR(('3 - Land Summary'!G87-'3 - Land Summary'!I87),"")</f>
        <v/>
      </c>
    </row>
    <row r="91" spans="2:15" x14ac:dyDescent="0.2">
      <c r="B91" s="242" t="str">
        <f>IF('4 - Species Breakdown'!B98=0,"",'4 - Species Breakdown'!B98)</f>
        <v/>
      </c>
      <c r="C91" s="243" t="str">
        <f>IF('4 - Species Breakdown'!D98=0,"",'4 - Species Breakdown'!D98)</f>
        <v/>
      </c>
      <c r="D91" s="243" t="str">
        <f>IF('4 - Species Breakdown'!L98=0,"",'4 - Species Breakdown'!L98)</f>
        <v/>
      </c>
      <c r="E91" s="243" t="str">
        <f>IF('4 - Species Breakdown'!M98=0,"",'4 - Species Breakdown'!M98)</f>
        <v/>
      </c>
      <c r="F91" s="243" t="str">
        <f>IF('4 - Species Breakdown'!N98=0,"",'4 - Species Breakdown'!N98)</f>
        <v/>
      </c>
      <c r="G91" s="244" t="str">
        <f>IFERROR(('4 - Species Breakdown'!J98/'WCC Summary'!$D$14)*100,"")</f>
        <v/>
      </c>
      <c r="H91" s="245" t="str">
        <f>IF('4 - Species Breakdown'!J98=0,"",'4 - Species Breakdown'!J98)</f>
        <v/>
      </c>
      <c r="J91" s="268" t="str">
        <f>IFERROR(VLOOKUP('3 - Land Summary'!E88,'Look Up Data'!$Q$5:$R$10,2,FALSE),"")</f>
        <v/>
      </c>
      <c r="K91" s="269" t="str">
        <f>IFERROR(VLOOKUP('3 - Land Summary'!K88,'Look Up Data'!$Q$12:$R$18,2,FALSE),"")</f>
        <v/>
      </c>
      <c r="L91" s="1035" t="str">
        <f>IFERROR(VLOOKUP('3 - Land Summary'!L88,'Look Up Data'!$Q$20:$R$25,2,FALSE),"")</f>
        <v/>
      </c>
      <c r="M91" s="1036"/>
      <c r="N91" s="1036"/>
      <c r="O91" s="270" t="str">
        <f>IFERROR(('3 - Land Summary'!G88-'3 - Land Summary'!I88),"")</f>
        <v/>
      </c>
    </row>
    <row r="92" spans="2:15" x14ac:dyDescent="0.2">
      <c r="B92" s="242" t="str">
        <f>IF('4 - Species Breakdown'!B99=0,"",'4 - Species Breakdown'!B99)</f>
        <v/>
      </c>
      <c r="C92" s="243" t="str">
        <f>IF('4 - Species Breakdown'!D99=0,"",'4 - Species Breakdown'!D99)</f>
        <v/>
      </c>
      <c r="D92" s="243" t="str">
        <f>IF('4 - Species Breakdown'!L99=0,"",'4 - Species Breakdown'!L99)</f>
        <v/>
      </c>
      <c r="E92" s="243" t="str">
        <f>IF('4 - Species Breakdown'!M99=0,"",'4 - Species Breakdown'!M99)</f>
        <v/>
      </c>
      <c r="F92" s="243" t="str">
        <f>IF('4 - Species Breakdown'!N99=0,"",'4 - Species Breakdown'!N99)</f>
        <v/>
      </c>
      <c r="G92" s="244" t="str">
        <f>IFERROR(('4 - Species Breakdown'!J99/'WCC Summary'!$D$14)*100,"")</f>
        <v/>
      </c>
      <c r="H92" s="245" t="str">
        <f>IF('4 - Species Breakdown'!J99=0,"",'4 - Species Breakdown'!J99)</f>
        <v/>
      </c>
      <c r="J92" s="268" t="str">
        <f>IFERROR(VLOOKUP('3 - Land Summary'!E89,'Look Up Data'!$Q$5:$R$10,2,FALSE),"")</f>
        <v/>
      </c>
      <c r="K92" s="269" t="str">
        <f>IFERROR(VLOOKUP('3 - Land Summary'!K89,'Look Up Data'!$Q$12:$R$18,2,FALSE),"")</f>
        <v/>
      </c>
      <c r="L92" s="1035" t="str">
        <f>IFERROR(VLOOKUP('3 - Land Summary'!L89,'Look Up Data'!$Q$20:$R$25,2,FALSE),"")</f>
        <v/>
      </c>
      <c r="M92" s="1036"/>
      <c r="N92" s="1036"/>
      <c r="O92" s="270" t="str">
        <f>IFERROR(('3 - Land Summary'!G89-'3 - Land Summary'!I89),"")</f>
        <v/>
      </c>
    </row>
    <row r="93" spans="2:15" x14ac:dyDescent="0.2">
      <c r="B93" s="242" t="str">
        <f>IF('4 - Species Breakdown'!B100=0,"",'4 - Species Breakdown'!B100)</f>
        <v/>
      </c>
      <c r="C93" s="243" t="str">
        <f>IF('4 - Species Breakdown'!D100=0,"",'4 - Species Breakdown'!D100)</f>
        <v/>
      </c>
      <c r="D93" s="243" t="str">
        <f>IF('4 - Species Breakdown'!L100=0,"",'4 - Species Breakdown'!L100)</f>
        <v/>
      </c>
      <c r="E93" s="243" t="str">
        <f>IF('4 - Species Breakdown'!M100=0,"",'4 - Species Breakdown'!M100)</f>
        <v/>
      </c>
      <c r="F93" s="243" t="str">
        <f>IF('4 - Species Breakdown'!N100=0,"",'4 - Species Breakdown'!N100)</f>
        <v/>
      </c>
      <c r="G93" s="244" t="str">
        <f>IFERROR(('4 - Species Breakdown'!J100/'WCC Summary'!$D$14)*100,"")</f>
        <v/>
      </c>
      <c r="H93" s="245" t="str">
        <f>IF('4 - Species Breakdown'!J100=0,"",'4 - Species Breakdown'!J100)</f>
        <v/>
      </c>
      <c r="J93" s="268" t="str">
        <f>IFERROR(VLOOKUP('3 - Land Summary'!E90,'Look Up Data'!$Q$5:$R$10,2,FALSE),"")</f>
        <v/>
      </c>
      <c r="K93" s="269" t="str">
        <f>IFERROR(VLOOKUP('3 - Land Summary'!K90,'Look Up Data'!$Q$12:$R$18,2,FALSE),"")</f>
        <v/>
      </c>
      <c r="L93" s="1035" t="str">
        <f>IFERROR(VLOOKUP('3 - Land Summary'!L90,'Look Up Data'!$Q$20:$R$25,2,FALSE),"")</f>
        <v/>
      </c>
      <c r="M93" s="1036"/>
      <c r="N93" s="1036"/>
      <c r="O93" s="270" t="str">
        <f>IFERROR(('3 - Land Summary'!G90-'3 - Land Summary'!I90),"")</f>
        <v/>
      </c>
    </row>
    <row r="94" spans="2:15" x14ac:dyDescent="0.2">
      <c r="B94" s="242" t="str">
        <f>IF('4 - Species Breakdown'!B101=0,"",'4 - Species Breakdown'!B101)</f>
        <v/>
      </c>
      <c r="C94" s="243" t="str">
        <f>IF('4 - Species Breakdown'!D101=0,"",'4 - Species Breakdown'!D101)</f>
        <v/>
      </c>
      <c r="D94" s="243" t="str">
        <f>IF('4 - Species Breakdown'!L101=0,"",'4 - Species Breakdown'!L101)</f>
        <v/>
      </c>
      <c r="E94" s="243" t="str">
        <f>IF('4 - Species Breakdown'!M101=0,"",'4 - Species Breakdown'!M101)</f>
        <v/>
      </c>
      <c r="F94" s="243" t="str">
        <f>IF('4 - Species Breakdown'!N101=0,"",'4 - Species Breakdown'!N101)</f>
        <v/>
      </c>
      <c r="G94" s="244" t="str">
        <f>IFERROR(('4 - Species Breakdown'!J101/'WCC Summary'!$D$14)*100,"")</f>
        <v/>
      </c>
      <c r="H94" s="245" t="str">
        <f>IF('4 - Species Breakdown'!J101=0,"",'4 - Species Breakdown'!J101)</f>
        <v/>
      </c>
      <c r="J94" s="268" t="str">
        <f>IFERROR(VLOOKUP('3 - Land Summary'!E91,'Look Up Data'!$Q$5:$R$10,2,FALSE),"")</f>
        <v/>
      </c>
      <c r="K94" s="269" t="str">
        <f>IFERROR(VLOOKUP('3 - Land Summary'!K91,'Look Up Data'!$Q$12:$R$18,2,FALSE),"")</f>
        <v/>
      </c>
      <c r="L94" s="1035" t="str">
        <f>IFERROR(VLOOKUP('3 - Land Summary'!L91,'Look Up Data'!$Q$20:$R$25,2,FALSE),"")</f>
        <v/>
      </c>
      <c r="M94" s="1036"/>
      <c r="N94" s="1036"/>
      <c r="O94" s="270" t="str">
        <f>IFERROR(('3 - Land Summary'!G91-'3 - Land Summary'!I91),"")</f>
        <v/>
      </c>
    </row>
    <row r="95" spans="2:15" x14ac:dyDescent="0.2">
      <c r="B95" s="242" t="str">
        <f>IF('4 - Species Breakdown'!B102=0,"",'4 - Species Breakdown'!B102)</f>
        <v/>
      </c>
      <c r="C95" s="243" t="str">
        <f>IF('4 - Species Breakdown'!D102=0,"",'4 - Species Breakdown'!D102)</f>
        <v/>
      </c>
      <c r="D95" s="243" t="str">
        <f>IF('4 - Species Breakdown'!L102=0,"",'4 - Species Breakdown'!L102)</f>
        <v/>
      </c>
      <c r="E95" s="243" t="str">
        <f>IF('4 - Species Breakdown'!M102=0,"",'4 - Species Breakdown'!M102)</f>
        <v/>
      </c>
      <c r="F95" s="243" t="str">
        <f>IF('4 - Species Breakdown'!N102=0,"",'4 - Species Breakdown'!N102)</f>
        <v/>
      </c>
      <c r="G95" s="244" t="str">
        <f>IFERROR(('4 - Species Breakdown'!J102/'WCC Summary'!$D$14)*100,"")</f>
        <v/>
      </c>
      <c r="H95" s="245" t="str">
        <f>IF('4 - Species Breakdown'!J102=0,"",'4 - Species Breakdown'!J102)</f>
        <v/>
      </c>
      <c r="J95" s="268" t="str">
        <f>IFERROR(VLOOKUP('3 - Land Summary'!E92,'Look Up Data'!$Q$5:$R$10,2,FALSE),"")</f>
        <v/>
      </c>
      <c r="K95" s="269" t="str">
        <f>IFERROR(VLOOKUP('3 - Land Summary'!K92,'Look Up Data'!$Q$12:$R$18,2,FALSE),"")</f>
        <v/>
      </c>
      <c r="L95" s="1035" t="str">
        <f>IFERROR(VLOOKUP('3 - Land Summary'!L92,'Look Up Data'!$Q$20:$R$25,2,FALSE),"")</f>
        <v/>
      </c>
      <c r="M95" s="1036"/>
      <c r="N95" s="1036"/>
      <c r="O95" s="270" t="str">
        <f>IFERROR(('3 - Land Summary'!G92-'3 - Land Summary'!I92),"")</f>
        <v/>
      </c>
    </row>
    <row r="96" spans="2:15" x14ac:dyDescent="0.2">
      <c r="B96" s="242" t="str">
        <f>IF('4 - Species Breakdown'!B103=0,"",'4 - Species Breakdown'!B103)</f>
        <v/>
      </c>
      <c r="C96" s="243" t="str">
        <f>IF('4 - Species Breakdown'!D103=0,"",'4 - Species Breakdown'!D103)</f>
        <v/>
      </c>
      <c r="D96" s="243" t="str">
        <f>IF('4 - Species Breakdown'!L103=0,"",'4 - Species Breakdown'!L103)</f>
        <v/>
      </c>
      <c r="E96" s="243" t="str">
        <f>IF('4 - Species Breakdown'!M103=0,"",'4 - Species Breakdown'!M103)</f>
        <v/>
      </c>
      <c r="F96" s="243" t="str">
        <f>IF('4 - Species Breakdown'!N103=0,"",'4 - Species Breakdown'!N103)</f>
        <v/>
      </c>
      <c r="G96" s="244" t="str">
        <f>IFERROR(('4 - Species Breakdown'!J103/'WCC Summary'!$D$14)*100,"")</f>
        <v/>
      </c>
      <c r="H96" s="245" t="str">
        <f>IF('4 - Species Breakdown'!J103=0,"",'4 - Species Breakdown'!J103)</f>
        <v/>
      </c>
      <c r="J96" s="268" t="str">
        <f>IFERROR(VLOOKUP('3 - Land Summary'!E93,'Look Up Data'!$Q$5:$R$10,2,FALSE),"")</f>
        <v/>
      </c>
      <c r="K96" s="269" t="str">
        <f>IFERROR(VLOOKUP('3 - Land Summary'!K93,'Look Up Data'!$Q$12:$R$18,2,FALSE),"")</f>
        <v/>
      </c>
      <c r="L96" s="1035" t="str">
        <f>IFERROR(VLOOKUP('3 - Land Summary'!L93,'Look Up Data'!$Q$20:$R$25,2,FALSE),"")</f>
        <v/>
      </c>
      <c r="M96" s="1036"/>
      <c r="N96" s="1036"/>
      <c r="O96" s="270" t="str">
        <f>IFERROR(('3 - Land Summary'!G93-'3 - Land Summary'!I93),"")</f>
        <v/>
      </c>
    </row>
    <row r="97" spans="2:15" x14ac:dyDescent="0.2">
      <c r="B97" s="242" t="str">
        <f>IF('4 - Species Breakdown'!B104=0,"",'4 - Species Breakdown'!B104)</f>
        <v/>
      </c>
      <c r="C97" s="243" t="str">
        <f>IF('4 - Species Breakdown'!D104=0,"",'4 - Species Breakdown'!D104)</f>
        <v/>
      </c>
      <c r="D97" s="243" t="str">
        <f>IF('4 - Species Breakdown'!L104=0,"",'4 - Species Breakdown'!L104)</f>
        <v/>
      </c>
      <c r="E97" s="243" t="str">
        <f>IF('4 - Species Breakdown'!M104=0,"",'4 - Species Breakdown'!M104)</f>
        <v/>
      </c>
      <c r="F97" s="243" t="str">
        <f>IF('4 - Species Breakdown'!N104=0,"",'4 - Species Breakdown'!N104)</f>
        <v/>
      </c>
      <c r="G97" s="244" t="str">
        <f>IFERROR(('4 - Species Breakdown'!J104/'WCC Summary'!$D$14)*100,"")</f>
        <v/>
      </c>
      <c r="H97" s="245" t="str">
        <f>IF('4 - Species Breakdown'!J104=0,"",'4 - Species Breakdown'!J104)</f>
        <v/>
      </c>
      <c r="J97" s="268" t="str">
        <f>IFERROR(VLOOKUP('3 - Land Summary'!E94,'Look Up Data'!$Q$5:$R$10,2,FALSE),"")</f>
        <v/>
      </c>
      <c r="K97" s="269" t="str">
        <f>IFERROR(VLOOKUP('3 - Land Summary'!K94,'Look Up Data'!$Q$12:$R$18,2,FALSE),"")</f>
        <v/>
      </c>
      <c r="L97" s="1035" t="str">
        <f>IFERROR(VLOOKUP('3 - Land Summary'!L94,'Look Up Data'!$Q$20:$R$25,2,FALSE),"")</f>
        <v/>
      </c>
      <c r="M97" s="1036"/>
      <c r="N97" s="1036"/>
      <c r="O97" s="270" t="str">
        <f>IFERROR(('3 - Land Summary'!G94-'3 - Land Summary'!I94),"")</f>
        <v/>
      </c>
    </row>
    <row r="98" spans="2:15" x14ac:dyDescent="0.2">
      <c r="B98" s="242" t="str">
        <f>IF('4 - Species Breakdown'!B105=0,"",'4 - Species Breakdown'!B105)</f>
        <v/>
      </c>
      <c r="C98" s="243" t="str">
        <f>IF('4 - Species Breakdown'!D105=0,"",'4 - Species Breakdown'!D105)</f>
        <v/>
      </c>
      <c r="D98" s="243" t="str">
        <f>IF('4 - Species Breakdown'!L105=0,"",'4 - Species Breakdown'!L105)</f>
        <v/>
      </c>
      <c r="E98" s="243" t="str">
        <f>IF('4 - Species Breakdown'!M105=0,"",'4 - Species Breakdown'!M105)</f>
        <v/>
      </c>
      <c r="F98" s="243" t="str">
        <f>IF('4 - Species Breakdown'!N105=0,"",'4 - Species Breakdown'!N105)</f>
        <v/>
      </c>
      <c r="G98" s="244" t="str">
        <f>IFERROR(('4 - Species Breakdown'!J105/'WCC Summary'!$D$14)*100,"")</f>
        <v/>
      </c>
      <c r="H98" s="245" t="str">
        <f>IF('4 - Species Breakdown'!J105=0,"",'4 - Species Breakdown'!J105)</f>
        <v/>
      </c>
      <c r="J98" s="268" t="str">
        <f>IFERROR(VLOOKUP('3 - Land Summary'!E95,'Look Up Data'!$Q$5:$R$10,2,FALSE),"")</f>
        <v/>
      </c>
      <c r="K98" s="269" t="str">
        <f>IFERROR(VLOOKUP('3 - Land Summary'!K95,'Look Up Data'!$Q$12:$R$18,2,FALSE),"")</f>
        <v/>
      </c>
      <c r="L98" s="1035" t="str">
        <f>IFERROR(VLOOKUP('3 - Land Summary'!L95,'Look Up Data'!$Q$20:$R$25,2,FALSE),"")</f>
        <v/>
      </c>
      <c r="M98" s="1036"/>
      <c r="N98" s="1036"/>
      <c r="O98" s="270" t="str">
        <f>IFERROR(('3 - Land Summary'!G95-'3 - Land Summary'!I95),"")</f>
        <v/>
      </c>
    </row>
    <row r="99" spans="2:15" x14ac:dyDescent="0.2">
      <c r="B99" s="242" t="str">
        <f>IF('4 - Species Breakdown'!B106=0,"",'4 - Species Breakdown'!B106)</f>
        <v/>
      </c>
      <c r="C99" s="243" t="str">
        <f>IF('4 - Species Breakdown'!D106=0,"",'4 - Species Breakdown'!D106)</f>
        <v/>
      </c>
      <c r="D99" s="243" t="str">
        <f>IF('4 - Species Breakdown'!L106=0,"",'4 - Species Breakdown'!L106)</f>
        <v/>
      </c>
      <c r="E99" s="243" t="str">
        <f>IF('4 - Species Breakdown'!M106=0,"",'4 - Species Breakdown'!M106)</f>
        <v/>
      </c>
      <c r="F99" s="243" t="str">
        <f>IF('4 - Species Breakdown'!N106=0,"",'4 - Species Breakdown'!N106)</f>
        <v/>
      </c>
      <c r="G99" s="244" t="str">
        <f>IFERROR(('4 - Species Breakdown'!J106/'WCC Summary'!$D$14)*100,"")</f>
        <v/>
      </c>
      <c r="H99" s="245" t="str">
        <f>IF('4 - Species Breakdown'!J106=0,"",'4 - Species Breakdown'!J106)</f>
        <v/>
      </c>
      <c r="J99" s="268" t="str">
        <f>IFERROR(VLOOKUP('3 - Land Summary'!E96,'Look Up Data'!$Q$5:$R$10,2,FALSE),"")</f>
        <v/>
      </c>
      <c r="K99" s="269" t="str">
        <f>IFERROR(VLOOKUP('3 - Land Summary'!K96,'Look Up Data'!$Q$12:$R$18,2,FALSE),"")</f>
        <v/>
      </c>
      <c r="L99" s="1035" t="str">
        <f>IFERROR(VLOOKUP('3 - Land Summary'!L96,'Look Up Data'!$Q$20:$R$25,2,FALSE),"")</f>
        <v/>
      </c>
      <c r="M99" s="1036"/>
      <c r="N99" s="1036"/>
      <c r="O99" s="270" t="str">
        <f>IFERROR(('3 - Land Summary'!G96-'3 - Land Summary'!I96),"")</f>
        <v/>
      </c>
    </row>
    <row r="100" spans="2:15" x14ac:dyDescent="0.2">
      <c r="B100" s="242" t="str">
        <f>IF('4 - Species Breakdown'!B107=0,"",'4 - Species Breakdown'!B107)</f>
        <v/>
      </c>
      <c r="C100" s="243" t="str">
        <f>IF('4 - Species Breakdown'!D107=0,"",'4 - Species Breakdown'!D107)</f>
        <v/>
      </c>
      <c r="D100" s="243" t="str">
        <f>IF('4 - Species Breakdown'!L107=0,"",'4 - Species Breakdown'!L107)</f>
        <v/>
      </c>
      <c r="E100" s="243" t="str">
        <f>IF('4 - Species Breakdown'!M107=0,"",'4 - Species Breakdown'!M107)</f>
        <v/>
      </c>
      <c r="F100" s="243" t="str">
        <f>IF('4 - Species Breakdown'!N107=0,"",'4 - Species Breakdown'!N107)</f>
        <v/>
      </c>
      <c r="G100" s="244" t="str">
        <f>IFERROR(('4 - Species Breakdown'!J107/'WCC Summary'!$D$14)*100,"")</f>
        <v/>
      </c>
      <c r="H100" s="245" t="str">
        <f>IF('4 - Species Breakdown'!J107=0,"",'4 - Species Breakdown'!J107)</f>
        <v/>
      </c>
      <c r="J100" s="268" t="str">
        <f>IFERROR(VLOOKUP('3 - Land Summary'!E97,'Look Up Data'!$Q$5:$R$10,2,FALSE),"")</f>
        <v/>
      </c>
      <c r="K100" s="269" t="str">
        <f>IFERROR(VLOOKUP('3 - Land Summary'!K97,'Look Up Data'!$Q$12:$R$18,2,FALSE),"")</f>
        <v/>
      </c>
      <c r="L100" s="1035" t="str">
        <f>IFERROR(VLOOKUP('3 - Land Summary'!L97,'Look Up Data'!$Q$20:$R$25,2,FALSE),"")</f>
        <v/>
      </c>
      <c r="M100" s="1036"/>
      <c r="N100" s="1036"/>
      <c r="O100" s="270" t="str">
        <f>IFERROR(('3 - Land Summary'!G97-'3 - Land Summary'!I97),"")</f>
        <v/>
      </c>
    </row>
    <row r="101" spans="2:15" x14ac:dyDescent="0.2">
      <c r="B101" s="242" t="str">
        <f>IF('4 - Species Breakdown'!B108=0,"",'4 - Species Breakdown'!B108)</f>
        <v/>
      </c>
      <c r="C101" s="243" t="str">
        <f>IF('4 - Species Breakdown'!D108=0,"",'4 - Species Breakdown'!D108)</f>
        <v/>
      </c>
      <c r="D101" s="243" t="str">
        <f>IF('4 - Species Breakdown'!L108=0,"",'4 - Species Breakdown'!L108)</f>
        <v/>
      </c>
      <c r="E101" s="243" t="str">
        <f>IF('4 - Species Breakdown'!M108=0,"",'4 - Species Breakdown'!M108)</f>
        <v/>
      </c>
      <c r="F101" s="243" t="str">
        <f>IF('4 - Species Breakdown'!N108=0,"",'4 - Species Breakdown'!N108)</f>
        <v/>
      </c>
      <c r="G101" s="244" t="str">
        <f>IFERROR(('4 - Species Breakdown'!J108/'WCC Summary'!$D$14)*100,"")</f>
        <v/>
      </c>
      <c r="H101" s="245" t="str">
        <f>IF('4 - Species Breakdown'!J108=0,"",'4 - Species Breakdown'!J108)</f>
        <v/>
      </c>
      <c r="J101" s="268" t="str">
        <f>IFERROR(VLOOKUP('3 - Land Summary'!E98,'Look Up Data'!$Q$5:$R$10,2,FALSE),"")</f>
        <v/>
      </c>
      <c r="K101" s="269" t="str">
        <f>IFERROR(VLOOKUP('3 - Land Summary'!K98,'Look Up Data'!$Q$12:$R$18,2,FALSE),"")</f>
        <v/>
      </c>
      <c r="L101" s="1035" t="str">
        <f>IFERROR(VLOOKUP('3 - Land Summary'!L98,'Look Up Data'!$Q$20:$R$25,2,FALSE),"")</f>
        <v/>
      </c>
      <c r="M101" s="1036"/>
      <c r="N101" s="1036"/>
      <c r="O101" s="270" t="str">
        <f>IFERROR(('3 - Land Summary'!G98-'3 - Land Summary'!I98),"")</f>
        <v/>
      </c>
    </row>
    <row r="102" spans="2:15" x14ac:dyDescent="0.2">
      <c r="B102" s="242" t="str">
        <f>IF('4 - Species Breakdown'!B109=0,"",'4 - Species Breakdown'!B109)</f>
        <v/>
      </c>
      <c r="C102" s="243" t="str">
        <f>IF('4 - Species Breakdown'!D109=0,"",'4 - Species Breakdown'!D109)</f>
        <v/>
      </c>
      <c r="D102" s="243" t="str">
        <f>IF('4 - Species Breakdown'!L109=0,"",'4 - Species Breakdown'!L109)</f>
        <v/>
      </c>
      <c r="E102" s="243" t="str">
        <f>IF('4 - Species Breakdown'!M109=0,"",'4 - Species Breakdown'!M109)</f>
        <v/>
      </c>
      <c r="F102" s="243" t="str">
        <f>IF('4 - Species Breakdown'!N109=0,"",'4 - Species Breakdown'!N109)</f>
        <v/>
      </c>
      <c r="G102" s="244" t="str">
        <f>IFERROR(('4 - Species Breakdown'!J109/'WCC Summary'!$D$14)*100,"")</f>
        <v/>
      </c>
      <c r="H102" s="245" t="str">
        <f>IF('4 - Species Breakdown'!J109=0,"",'4 - Species Breakdown'!J109)</f>
        <v/>
      </c>
      <c r="J102" s="268" t="str">
        <f>IFERROR(VLOOKUP('3 - Land Summary'!E99,'Look Up Data'!$Q$5:$R$10,2,FALSE),"")</f>
        <v/>
      </c>
      <c r="K102" s="269" t="str">
        <f>IFERROR(VLOOKUP('3 - Land Summary'!K99,'Look Up Data'!$Q$12:$R$18,2,FALSE),"")</f>
        <v/>
      </c>
      <c r="L102" s="1035" t="str">
        <f>IFERROR(VLOOKUP('3 - Land Summary'!L99,'Look Up Data'!$Q$20:$R$25,2,FALSE),"")</f>
        <v/>
      </c>
      <c r="M102" s="1036"/>
      <c r="N102" s="1036"/>
      <c r="O102" s="270" t="str">
        <f>IFERROR(('3 - Land Summary'!G99-'3 - Land Summary'!I99),"")</f>
        <v/>
      </c>
    </row>
    <row r="103" spans="2:15" x14ac:dyDescent="0.2">
      <c r="B103" s="242" t="str">
        <f>IF('4 - Species Breakdown'!B110=0,"",'4 - Species Breakdown'!B110)</f>
        <v/>
      </c>
      <c r="C103" s="243" t="str">
        <f>IF('4 - Species Breakdown'!D110=0,"",'4 - Species Breakdown'!D110)</f>
        <v/>
      </c>
      <c r="D103" s="243" t="str">
        <f>IF('4 - Species Breakdown'!L110=0,"",'4 - Species Breakdown'!L110)</f>
        <v/>
      </c>
      <c r="E103" s="243" t="str">
        <f>IF('4 - Species Breakdown'!M110=0,"",'4 - Species Breakdown'!M110)</f>
        <v/>
      </c>
      <c r="F103" s="243" t="str">
        <f>IF('4 - Species Breakdown'!N110=0,"",'4 - Species Breakdown'!N110)</f>
        <v/>
      </c>
      <c r="G103" s="244" t="str">
        <f>IFERROR(('4 - Species Breakdown'!J110/'WCC Summary'!$D$14)*100,"")</f>
        <v/>
      </c>
      <c r="H103" s="245" t="str">
        <f>IF('4 - Species Breakdown'!J110=0,"",'4 - Species Breakdown'!J110)</f>
        <v/>
      </c>
      <c r="J103" s="268" t="str">
        <f>IFERROR(VLOOKUP('3 - Land Summary'!E100,'Look Up Data'!$Q$5:$R$10,2,FALSE),"")</f>
        <v/>
      </c>
      <c r="K103" s="269" t="str">
        <f>IFERROR(VLOOKUP('3 - Land Summary'!K100,'Look Up Data'!$Q$12:$R$18,2,FALSE),"")</f>
        <v/>
      </c>
      <c r="L103" s="1035" t="str">
        <f>IFERROR(VLOOKUP('3 - Land Summary'!L100,'Look Up Data'!$Q$20:$R$25,2,FALSE),"")</f>
        <v/>
      </c>
      <c r="M103" s="1036"/>
      <c r="N103" s="1036"/>
      <c r="O103" s="270" t="str">
        <f>IFERROR(('3 - Land Summary'!G100-'3 - Land Summary'!I100),"")</f>
        <v/>
      </c>
    </row>
    <row r="104" spans="2:15" x14ac:dyDescent="0.2">
      <c r="B104" s="242" t="str">
        <f>IF('4 - Species Breakdown'!B111=0,"",'4 - Species Breakdown'!B111)</f>
        <v/>
      </c>
      <c r="C104" s="243" t="str">
        <f>IF('4 - Species Breakdown'!D111=0,"",'4 - Species Breakdown'!D111)</f>
        <v/>
      </c>
      <c r="D104" s="243" t="str">
        <f>IF('4 - Species Breakdown'!L111=0,"",'4 - Species Breakdown'!L111)</f>
        <v/>
      </c>
      <c r="E104" s="243" t="str">
        <f>IF('4 - Species Breakdown'!M111=0,"",'4 - Species Breakdown'!M111)</f>
        <v/>
      </c>
      <c r="F104" s="243" t="str">
        <f>IF('4 - Species Breakdown'!N111=0,"",'4 - Species Breakdown'!N111)</f>
        <v/>
      </c>
      <c r="G104" s="244" t="str">
        <f>IFERROR(('4 - Species Breakdown'!J111/'WCC Summary'!$D$14)*100,"")</f>
        <v/>
      </c>
      <c r="H104" s="245" t="str">
        <f>IF('4 - Species Breakdown'!J111=0,"",'4 - Species Breakdown'!J111)</f>
        <v/>
      </c>
      <c r="J104" s="268" t="str">
        <f>IFERROR(VLOOKUP('3 - Land Summary'!E101,'Look Up Data'!$Q$5:$R$10,2,FALSE),"")</f>
        <v/>
      </c>
      <c r="K104" s="269" t="str">
        <f>IFERROR(VLOOKUP('3 - Land Summary'!K101,'Look Up Data'!$Q$12:$R$18,2,FALSE),"")</f>
        <v/>
      </c>
      <c r="L104" s="1035" t="str">
        <f>IFERROR(VLOOKUP('3 - Land Summary'!L101,'Look Up Data'!$Q$20:$R$25,2,FALSE),"")</f>
        <v/>
      </c>
      <c r="M104" s="1036"/>
      <c r="N104" s="1036"/>
      <c r="O104" s="270" t="str">
        <f>IFERROR(('3 - Land Summary'!G101-'3 - Land Summary'!I101),"")</f>
        <v/>
      </c>
    </row>
    <row r="105" spans="2:15" x14ac:dyDescent="0.2">
      <c r="B105" s="242" t="str">
        <f>IF('4 - Species Breakdown'!B112=0,"",'4 - Species Breakdown'!B112)</f>
        <v/>
      </c>
      <c r="C105" s="243" t="str">
        <f>IF('4 - Species Breakdown'!D112=0,"",'4 - Species Breakdown'!D112)</f>
        <v/>
      </c>
      <c r="D105" s="243" t="str">
        <f>IF('4 - Species Breakdown'!L112=0,"",'4 - Species Breakdown'!L112)</f>
        <v/>
      </c>
      <c r="E105" s="243" t="str">
        <f>IF('4 - Species Breakdown'!M112=0,"",'4 - Species Breakdown'!M112)</f>
        <v/>
      </c>
      <c r="F105" s="243" t="str">
        <f>IF('4 - Species Breakdown'!N112=0,"",'4 - Species Breakdown'!N112)</f>
        <v/>
      </c>
      <c r="G105" s="244" t="str">
        <f>IFERROR(('4 - Species Breakdown'!J112/'WCC Summary'!$D$14)*100,"")</f>
        <v/>
      </c>
      <c r="H105" s="245" t="str">
        <f>IF('4 - Species Breakdown'!J112=0,"",'4 - Species Breakdown'!J112)</f>
        <v/>
      </c>
      <c r="J105" s="268" t="str">
        <f>IFERROR(VLOOKUP('3 - Land Summary'!E102,'Look Up Data'!$Q$5:$R$10,2,FALSE),"")</f>
        <v/>
      </c>
      <c r="K105" s="269" t="str">
        <f>IFERROR(VLOOKUP('3 - Land Summary'!K102,'Look Up Data'!$Q$12:$R$18,2,FALSE),"")</f>
        <v/>
      </c>
      <c r="L105" s="1035" t="str">
        <f>IFERROR(VLOOKUP('3 - Land Summary'!L102,'Look Up Data'!$Q$20:$R$25,2,FALSE),"")</f>
        <v/>
      </c>
      <c r="M105" s="1036"/>
      <c r="N105" s="1036"/>
      <c r="O105" s="270" t="str">
        <f>IFERROR(('3 - Land Summary'!G102-'3 - Land Summary'!I102),"")</f>
        <v/>
      </c>
    </row>
    <row r="106" spans="2:15" x14ac:dyDescent="0.2">
      <c r="B106" s="242" t="str">
        <f>IF('4 - Species Breakdown'!B113=0,"",'4 - Species Breakdown'!B113)</f>
        <v/>
      </c>
      <c r="C106" s="243" t="str">
        <f>IF('4 - Species Breakdown'!D113=0,"",'4 - Species Breakdown'!D113)</f>
        <v/>
      </c>
      <c r="D106" s="243" t="str">
        <f>IF('4 - Species Breakdown'!L113=0,"",'4 - Species Breakdown'!L113)</f>
        <v/>
      </c>
      <c r="E106" s="243" t="str">
        <f>IF('4 - Species Breakdown'!M113=0,"",'4 - Species Breakdown'!M113)</f>
        <v/>
      </c>
      <c r="F106" s="243" t="str">
        <f>IF('4 - Species Breakdown'!N113=0,"",'4 - Species Breakdown'!N113)</f>
        <v/>
      </c>
      <c r="G106" s="244" t="str">
        <f>IFERROR(('4 - Species Breakdown'!J113/'WCC Summary'!$D$14)*100,"")</f>
        <v/>
      </c>
      <c r="H106" s="245" t="str">
        <f>IF('4 - Species Breakdown'!J113=0,"",'4 - Species Breakdown'!J113)</f>
        <v/>
      </c>
      <c r="J106" s="268" t="str">
        <f>IFERROR(VLOOKUP('3 - Land Summary'!E103,'Look Up Data'!$Q$5:$R$10,2,FALSE),"")</f>
        <v/>
      </c>
      <c r="K106" s="269" t="str">
        <f>IFERROR(VLOOKUP('3 - Land Summary'!K103,'Look Up Data'!$Q$12:$R$18,2,FALSE),"")</f>
        <v/>
      </c>
      <c r="L106" s="1035" t="str">
        <f>IFERROR(VLOOKUP('3 - Land Summary'!L103,'Look Up Data'!$Q$20:$R$25,2,FALSE),"")</f>
        <v/>
      </c>
      <c r="M106" s="1036"/>
      <c r="N106" s="1036"/>
      <c r="O106" s="270" t="str">
        <f>IFERROR(('3 - Land Summary'!G103-'3 - Land Summary'!I103),"")</f>
        <v/>
      </c>
    </row>
    <row r="107" spans="2:15" x14ac:dyDescent="0.2">
      <c r="B107" s="242" t="str">
        <f>IF('4 - Species Breakdown'!B114=0,"",'4 - Species Breakdown'!B114)</f>
        <v/>
      </c>
      <c r="C107" s="243" t="str">
        <f>IF('4 - Species Breakdown'!D114=0,"",'4 - Species Breakdown'!D114)</f>
        <v/>
      </c>
      <c r="D107" s="243" t="str">
        <f>IF('4 - Species Breakdown'!L114=0,"",'4 - Species Breakdown'!L114)</f>
        <v/>
      </c>
      <c r="E107" s="243" t="str">
        <f>IF('4 - Species Breakdown'!M114=0,"",'4 - Species Breakdown'!M114)</f>
        <v/>
      </c>
      <c r="F107" s="243" t="str">
        <f>IF('4 - Species Breakdown'!N114=0,"",'4 - Species Breakdown'!N114)</f>
        <v/>
      </c>
      <c r="G107" s="244" t="str">
        <f>IFERROR(('4 - Species Breakdown'!J114/'WCC Summary'!$D$14)*100,"")</f>
        <v/>
      </c>
      <c r="H107" s="245" t="str">
        <f>IF('4 - Species Breakdown'!J114=0,"",'4 - Species Breakdown'!J114)</f>
        <v/>
      </c>
      <c r="J107" s="268" t="str">
        <f>IFERROR(VLOOKUP('3 - Land Summary'!E104,'Look Up Data'!$Q$5:$R$10,2,FALSE),"")</f>
        <v/>
      </c>
      <c r="K107" s="269" t="str">
        <f>IFERROR(VLOOKUP('3 - Land Summary'!K104,'Look Up Data'!$Q$12:$R$18,2,FALSE),"")</f>
        <v/>
      </c>
      <c r="L107" s="1035" t="str">
        <f>IFERROR(VLOOKUP('3 - Land Summary'!L104,'Look Up Data'!$Q$20:$R$25,2,FALSE),"")</f>
        <v/>
      </c>
      <c r="M107" s="1036"/>
      <c r="N107" s="1036"/>
      <c r="O107" s="270" t="str">
        <f>IFERROR(('3 - Land Summary'!G104-'3 - Land Summary'!I104),"")</f>
        <v/>
      </c>
    </row>
    <row r="108" spans="2:15" x14ac:dyDescent="0.2">
      <c r="B108" s="242" t="str">
        <f>IF('4 - Species Breakdown'!B115=0,"",'4 - Species Breakdown'!B115)</f>
        <v/>
      </c>
      <c r="C108" s="243" t="str">
        <f>IF('4 - Species Breakdown'!D115=0,"",'4 - Species Breakdown'!D115)</f>
        <v/>
      </c>
      <c r="D108" s="243" t="str">
        <f>IF('4 - Species Breakdown'!L115=0,"",'4 - Species Breakdown'!L115)</f>
        <v/>
      </c>
      <c r="E108" s="243" t="str">
        <f>IF('4 - Species Breakdown'!M115=0,"",'4 - Species Breakdown'!M115)</f>
        <v/>
      </c>
      <c r="F108" s="243" t="str">
        <f>IF('4 - Species Breakdown'!N115=0,"",'4 - Species Breakdown'!N115)</f>
        <v/>
      </c>
      <c r="G108" s="244" t="str">
        <f>IFERROR(('4 - Species Breakdown'!J115/'WCC Summary'!$D$14)*100,"")</f>
        <v/>
      </c>
      <c r="H108" s="245" t="str">
        <f>IF('4 - Species Breakdown'!J115=0,"",'4 - Species Breakdown'!J115)</f>
        <v/>
      </c>
      <c r="J108" s="268" t="str">
        <f>IFERROR(VLOOKUP('3 - Land Summary'!E105,'Look Up Data'!$Q$5:$R$10,2,FALSE),"")</f>
        <v/>
      </c>
      <c r="K108" s="269" t="str">
        <f>IFERROR(VLOOKUP('3 - Land Summary'!K105,'Look Up Data'!$Q$12:$R$18,2,FALSE),"")</f>
        <v/>
      </c>
      <c r="L108" s="1035" t="str">
        <f>IFERROR(VLOOKUP('3 - Land Summary'!L105,'Look Up Data'!$Q$20:$R$25,2,FALSE),"")</f>
        <v/>
      </c>
      <c r="M108" s="1036"/>
      <c r="N108" s="1036"/>
      <c r="O108" s="270" t="str">
        <f>IFERROR(('3 - Land Summary'!G105-'3 - Land Summary'!I105),"")</f>
        <v/>
      </c>
    </row>
    <row r="109" spans="2:15" x14ac:dyDescent="0.2">
      <c r="B109" s="242" t="str">
        <f>IF('4 - Species Breakdown'!B116=0,"",'4 - Species Breakdown'!B116)</f>
        <v/>
      </c>
      <c r="C109" s="243" t="str">
        <f>IF('4 - Species Breakdown'!D116=0,"",'4 - Species Breakdown'!D116)</f>
        <v/>
      </c>
      <c r="D109" s="243" t="str">
        <f>IF('4 - Species Breakdown'!L116=0,"",'4 - Species Breakdown'!L116)</f>
        <v/>
      </c>
      <c r="E109" s="243" t="str">
        <f>IF('4 - Species Breakdown'!M116=0,"",'4 - Species Breakdown'!M116)</f>
        <v/>
      </c>
      <c r="F109" s="243" t="str">
        <f>IF('4 - Species Breakdown'!N116=0,"",'4 - Species Breakdown'!N116)</f>
        <v/>
      </c>
      <c r="G109" s="244" t="str">
        <f>IFERROR(('4 - Species Breakdown'!J116/'WCC Summary'!$D$14)*100,"")</f>
        <v/>
      </c>
      <c r="H109" s="245" t="str">
        <f>IF('4 - Species Breakdown'!J116=0,"",'4 - Species Breakdown'!J116)</f>
        <v/>
      </c>
      <c r="J109" s="268" t="str">
        <f>IFERROR(VLOOKUP('3 - Land Summary'!E106,'Look Up Data'!$Q$5:$R$10,2,FALSE),"")</f>
        <v/>
      </c>
      <c r="K109" s="269" t="str">
        <f>IFERROR(VLOOKUP('3 - Land Summary'!K106,'Look Up Data'!$Q$12:$R$18,2,FALSE),"")</f>
        <v/>
      </c>
      <c r="L109" s="1035" t="str">
        <f>IFERROR(VLOOKUP('3 - Land Summary'!L106,'Look Up Data'!$Q$20:$R$25,2,FALSE),"")</f>
        <v/>
      </c>
      <c r="M109" s="1036"/>
      <c r="N109" s="1036"/>
      <c r="O109" s="270" t="str">
        <f>IFERROR(('3 - Land Summary'!G106-'3 - Land Summary'!I106),"")</f>
        <v/>
      </c>
    </row>
    <row r="110" spans="2:15" x14ac:dyDescent="0.2">
      <c r="B110" s="242" t="str">
        <f>IF('4 - Species Breakdown'!B117=0,"",'4 - Species Breakdown'!B117)</f>
        <v/>
      </c>
      <c r="C110" s="243" t="str">
        <f>IF('4 - Species Breakdown'!D117=0,"",'4 - Species Breakdown'!D117)</f>
        <v/>
      </c>
      <c r="D110" s="243" t="str">
        <f>IF('4 - Species Breakdown'!L117=0,"",'4 - Species Breakdown'!L117)</f>
        <v/>
      </c>
      <c r="E110" s="243" t="str">
        <f>IF('4 - Species Breakdown'!M117=0,"",'4 - Species Breakdown'!M117)</f>
        <v/>
      </c>
      <c r="F110" s="243" t="str">
        <f>IF('4 - Species Breakdown'!N117=0,"",'4 - Species Breakdown'!N117)</f>
        <v/>
      </c>
      <c r="G110" s="244" t="str">
        <f>IFERROR(('4 - Species Breakdown'!J117/'WCC Summary'!$D$14)*100,"")</f>
        <v/>
      </c>
      <c r="H110" s="245" t="str">
        <f>IF('4 - Species Breakdown'!J117=0,"",'4 - Species Breakdown'!J117)</f>
        <v/>
      </c>
      <c r="J110" s="268" t="str">
        <f>IFERROR(VLOOKUP('3 - Land Summary'!E107,'Look Up Data'!$Q$5:$R$10,2,FALSE),"")</f>
        <v/>
      </c>
      <c r="K110" s="269" t="str">
        <f>IFERROR(VLOOKUP('3 - Land Summary'!K107,'Look Up Data'!$Q$12:$R$18,2,FALSE),"")</f>
        <v/>
      </c>
      <c r="L110" s="1035" t="str">
        <f>IFERROR(VLOOKUP('3 - Land Summary'!L107,'Look Up Data'!$Q$20:$R$25,2,FALSE),"")</f>
        <v/>
      </c>
      <c r="M110" s="1036"/>
      <c r="N110" s="1036"/>
      <c r="O110" s="270" t="str">
        <f>IFERROR(('3 - Land Summary'!G107-'3 - Land Summary'!I107),"")</f>
        <v/>
      </c>
    </row>
    <row r="111" spans="2:15" x14ac:dyDescent="0.2">
      <c r="B111" s="242" t="str">
        <f>IF('4 - Species Breakdown'!B118=0,"",'4 - Species Breakdown'!B118)</f>
        <v/>
      </c>
      <c r="C111" s="243" t="str">
        <f>IF('4 - Species Breakdown'!D118=0,"",'4 - Species Breakdown'!D118)</f>
        <v/>
      </c>
      <c r="D111" s="243" t="str">
        <f>IF('4 - Species Breakdown'!L118=0,"",'4 - Species Breakdown'!L118)</f>
        <v/>
      </c>
      <c r="E111" s="243" t="str">
        <f>IF('4 - Species Breakdown'!M118=0,"",'4 - Species Breakdown'!M118)</f>
        <v/>
      </c>
      <c r="F111" s="243" t="str">
        <f>IF('4 - Species Breakdown'!N118=0,"",'4 - Species Breakdown'!N118)</f>
        <v/>
      </c>
      <c r="G111" s="244" t="str">
        <f>IFERROR(('4 - Species Breakdown'!J118/'WCC Summary'!$D$14)*100,"")</f>
        <v/>
      </c>
      <c r="H111" s="245" t="str">
        <f>IF('4 - Species Breakdown'!J118=0,"",'4 - Species Breakdown'!J118)</f>
        <v/>
      </c>
      <c r="J111" s="268" t="str">
        <f>IFERROR(VLOOKUP('3 - Land Summary'!E108,'Look Up Data'!$Q$5:$R$10,2,FALSE),"")</f>
        <v/>
      </c>
      <c r="K111" s="269" t="str">
        <f>IFERROR(VLOOKUP('3 - Land Summary'!K108,'Look Up Data'!$Q$12:$R$18,2,FALSE),"")</f>
        <v/>
      </c>
      <c r="L111" s="1035" t="str">
        <f>IFERROR(VLOOKUP('3 - Land Summary'!L108,'Look Up Data'!$Q$20:$R$25,2,FALSE),"")</f>
        <v/>
      </c>
      <c r="M111" s="1036"/>
      <c r="N111" s="1036"/>
      <c r="O111" s="270" t="str">
        <f>IFERROR(('3 - Land Summary'!G108-'3 - Land Summary'!I108),"")</f>
        <v/>
      </c>
    </row>
    <row r="112" spans="2:15" x14ac:dyDescent="0.2">
      <c r="B112" s="242" t="str">
        <f>IF('4 - Species Breakdown'!B119=0,"",'4 - Species Breakdown'!B119)</f>
        <v/>
      </c>
      <c r="C112" s="243" t="str">
        <f>IF('4 - Species Breakdown'!D119=0,"",'4 - Species Breakdown'!D119)</f>
        <v/>
      </c>
      <c r="D112" s="243" t="str">
        <f>IF('4 - Species Breakdown'!L119=0,"",'4 - Species Breakdown'!L119)</f>
        <v/>
      </c>
      <c r="E112" s="243" t="str">
        <f>IF('4 - Species Breakdown'!M119=0,"",'4 - Species Breakdown'!M119)</f>
        <v/>
      </c>
      <c r="F112" s="243" t="str">
        <f>IF('4 - Species Breakdown'!N119=0,"",'4 - Species Breakdown'!N119)</f>
        <v/>
      </c>
      <c r="G112" s="244" t="str">
        <f>IFERROR(('4 - Species Breakdown'!J119/'WCC Summary'!$D$14)*100,"")</f>
        <v/>
      </c>
      <c r="H112" s="245" t="str">
        <f>IF('4 - Species Breakdown'!J119=0,"",'4 - Species Breakdown'!J119)</f>
        <v/>
      </c>
      <c r="J112" s="268" t="str">
        <f>IFERROR(VLOOKUP('3 - Land Summary'!E109,'Look Up Data'!$Q$5:$R$10,2,FALSE),"")</f>
        <v/>
      </c>
      <c r="K112" s="269" t="str">
        <f>IFERROR(VLOOKUP('3 - Land Summary'!K109,'Look Up Data'!$Q$12:$R$18,2,FALSE),"")</f>
        <v/>
      </c>
      <c r="L112" s="1035" t="str">
        <f>IFERROR(VLOOKUP('3 - Land Summary'!L109,'Look Up Data'!$Q$20:$R$25,2,FALSE),"")</f>
        <v/>
      </c>
      <c r="M112" s="1036"/>
      <c r="N112" s="1036"/>
      <c r="O112" s="270" t="str">
        <f>IFERROR(('3 - Land Summary'!G109-'3 - Land Summary'!I109),"")</f>
        <v/>
      </c>
    </row>
    <row r="113" spans="2:15" x14ac:dyDescent="0.2">
      <c r="B113" s="242" t="str">
        <f>IF('4 - Species Breakdown'!B120=0,"",'4 - Species Breakdown'!B120)</f>
        <v/>
      </c>
      <c r="C113" s="243" t="str">
        <f>IF('4 - Species Breakdown'!D120=0,"",'4 - Species Breakdown'!D120)</f>
        <v/>
      </c>
      <c r="D113" s="243" t="str">
        <f>IF('4 - Species Breakdown'!L120=0,"",'4 - Species Breakdown'!L120)</f>
        <v/>
      </c>
      <c r="E113" s="243" t="str">
        <f>IF('4 - Species Breakdown'!M120=0,"",'4 - Species Breakdown'!M120)</f>
        <v/>
      </c>
      <c r="F113" s="243" t="str">
        <f>IF('4 - Species Breakdown'!N120=0,"",'4 - Species Breakdown'!N120)</f>
        <v/>
      </c>
      <c r="G113" s="244" t="str">
        <f>IFERROR(('4 - Species Breakdown'!J120/'WCC Summary'!$D$14)*100,"")</f>
        <v/>
      </c>
      <c r="H113" s="245" t="str">
        <f>IF('4 - Species Breakdown'!J120=0,"",'4 - Species Breakdown'!J120)</f>
        <v/>
      </c>
      <c r="J113" s="268" t="str">
        <f>IFERROR(VLOOKUP('3 - Land Summary'!E110,'Look Up Data'!$Q$5:$R$10,2,FALSE),"")</f>
        <v/>
      </c>
      <c r="K113" s="269" t="str">
        <f>IFERROR(VLOOKUP('3 - Land Summary'!K110,'Look Up Data'!$Q$12:$R$18,2,FALSE),"")</f>
        <v/>
      </c>
      <c r="L113" s="1035" t="str">
        <f>IFERROR(VLOOKUP('3 - Land Summary'!L110,'Look Up Data'!$Q$20:$R$25,2,FALSE),"")</f>
        <v/>
      </c>
      <c r="M113" s="1036"/>
      <c r="N113" s="1036"/>
      <c r="O113" s="270" t="str">
        <f>IFERROR(('3 - Land Summary'!G110-'3 - Land Summary'!I110),"")</f>
        <v/>
      </c>
    </row>
    <row r="114" spans="2:15" x14ac:dyDescent="0.2">
      <c r="B114" s="242" t="str">
        <f>IF('4 - Species Breakdown'!B121=0,"",'4 - Species Breakdown'!B121)</f>
        <v/>
      </c>
      <c r="C114" s="243" t="str">
        <f>IF('4 - Species Breakdown'!D121=0,"",'4 - Species Breakdown'!D121)</f>
        <v/>
      </c>
      <c r="D114" s="243" t="str">
        <f>IF('4 - Species Breakdown'!L121=0,"",'4 - Species Breakdown'!L121)</f>
        <v/>
      </c>
      <c r="E114" s="243" t="str">
        <f>IF('4 - Species Breakdown'!M121=0,"",'4 - Species Breakdown'!M121)</f>
        <v/>
      </c>
      <c r="F114" s="243" t="str">
        <f>IF('4 - Species Breakdown'!N121=0,"",'4 - Species Breakdown'!N121)</f>
        <v/>
      </c>
      <c r="G114" s="244" t="str">
        <f>IFERROR(('4 - Species Breakdown'!J121/'WCC Summary'!$D$14)*100,"")</f>
        <v/>
      </c>
      <c r="H114" s="245" t="str">
        <f>IF('4 - Species Breakdown'!J121=0,"",'4 - Species Breakdown'!J121)</f>
        <v/>
      </c>
      <c r="J114" s="268" t="str">
        <f>IFERROR(VLOOKUP('3 - Land Summary'!E111,'Look Up Data'!$Q$5:$R$10,2,FALSE),"")</f>
        <v/>
      </c>
      <c r="K114" s="269" t="str">
        <f>IFERROR(VLOOKUP('3 - Land Summary'!K111,'Look Up Data'!$Q$12:$R$18,2,FALSE),"")</f>
        <v/>
      </c>
      <c r="L114" s="1035" t="str">
        <f>IFERROR(VLOOKUP('3 - Land Summary'!L111,'Look Up Data'!$Q$20:$R$25,2,FALSE),"")</f>
        <v/>
      </c>
      <c r="M114" s="1036"/>
      <c r="N114" s="1036"/>
      <c r="O114" s="270" t="str">
        <f>IFERROR(('3 - Land Summary'!G111-'3 - Land Summary'!I111),"")</f>
        <v/>
      </c>
    </row>
    <row r="115" spans="2:15" x14ac:dyDescent="0.2">
      <c r="B115" s="242" t="str">
        <f>IF('4 - Species Breakdown'!B122=0,"",'4 - Species Breakdown'!B122)</f>
        <v/>
      </c>
      <c r="C115" s="243" t="str">
        <f>IF('4 - Species Breakdown'!D122=0,"",'4 - Species Breakdown'!D122)</f>
        <v/>
      </c>
      <c r="D115" s="243" t="str">
        <f>IF('4 - Species Breakdown'!L122=0,"",'4 - Species Breakdown'!L122)</f>
        <v/>
      </c>
      <c r="E115" s="243" t="str">
        <f>IF('4 - Species Breakdown'!M122=0,"",'4 - Species Breakdown'!M122)</f>
        <v/>
      </c>
      <c r="F115" s="243" t="str">
        <f>IF('4 - Species Breakdown'!N122=0,"",'4 - Species Breakdown'!N122)</f>
        <v/>
      </c>
      <c r="G115" s="244" t="str">
        <f>IFERROR(('4 - Species Breakdown'!J122/'WCC Summary'!$D$14)*100,"")</f>
        <v/>
      </c>
      <c r="H115" s="245" t="str">
        <f>IF('4 - Species Breakdown'!J122=0,"",'4 - Species Breakdown'!J122)</f>
        <v/>
      </c>
      <c r="J115" s="268" t="str">
        <f>IFERROR(VLOOKUP('3 - Land Summary'!E112,'Look Up Data'!$Q$5:$R$10,2,FALSE),"")</f>
        <v/>
      </c>
      <c r="K115" s="269" t="str">
        <f>IFERROR(VLOOKUP('3 - Land Summary'!K112,'Look Up Data'!$Q$12:$R$18,2,FALSE),"")</f>
        <v/>
      </c>
      <c r="L115" s="1035" t="str">
        <f>IFERROR(VLOOKUP('3 - Land Summary'!L112,'Look Up Data'!$Q$20:$R$25,2,FALSE),"")</f>
        <v/>
      </c>
      <c r="M115" s="1036"/>
      <c r="N115" s="1036"/>
      <c r="O115" s="270" t="str">
        <f>IFERROR(('3 - Land Summary'!G112-'3 - Land Summary'!I112),"")</f>
        <v/>
      </c>
    </row>
    <row r="116" spans="2:15" x14ac:dyDescent="0.2">
      <c r="B116" s="242" t="str">
        <f>IF('4 - Species Breakdown'!B123=0,"",'4 - Species Breakdown'!B123)</f>
        <v/>
      </c>
      <c r="C116" s="243" t="str">
        <f>IF('4 - Species Breakdown'!D123=0,"",'4 - Species Breakdown'!D123)</f>
        <v/>
      </c>
      <c r="D116" s="243" t="str">
        <f>IF('4 - Species Breakdown'!L123=0,"",'4 - Species Breakdown'!L123)</f>
        <v/>
      </c>
      <c r="E116" s="243" t="str">
        <f>IF('4 - Species Breakdown'!M123=0,"",'4 - Species Breakdown'!M123)</f>
        <v/>
      </c>
      <c r="F116" s="243" t="str">
        <f>IF('4 - Species Breakdown'!N123=0,"",'4 - Species Breakdown'!N123)</f>
        <v/>
      </c>
      <c r="G116" s="244" t="str">
        <f>IFERROR(('4 - Species Breakdown'!J123/'WCC Summary'!$D$14)*100,"")</f>
        <v/>
      </c>
      <c r="H116" s="245" t="str">
        <f>IF('4 - Species Breakdown'!J123=0,"",'4 - Species Breakdown'!J123)</f>
        <v/>
      </c>
      <c r="J116" s="268" t="str">
        <f>IFERROR(VLOOKUP('3 - Land Summary'!E113,'Look Up Data'!$Q$5:$R$10,2,FALSE),"")</f>
        <v/>
      </c>
      <c r="K116" s="269" t="str">
        <f>IFERROR(VLOOKUP('3 - Land Summary'!K113,'Look Up Data'!$Q$12:$R$18,2,FALSE),"")</f>
        <v/>
      </c>
      <c r="L116" s="1035" t="str">
        <f>IFERROR(VLOOKUP('3 - Land Summary'!L113,'Look Up Data'!$Q$20:$R$25,2,FALSE),"")</f>
        <v/>
      </c>
      <c r="M116" s="1036"/>
      <c r="N116" s="1036"/>
      <c r="O116" s="270" t="str">
        <f>IFERROR(('3 - Land Summary'!G113-'3 - Land Summary'!I113),"")</f>
        <v/>
      </c>
    </row>
    <row r="117" spans="2:15" x14ac:dyDescent="0.2">
      <c r="B117" s="242" t="str">
        <f>IF('4 - Species Breakdown'!B124=0,"",'4 - Species Breakdown'!B124)</f>
        <v/>
      </c>
      <c r="C117" s="243" t="str">
        <f>IF('4 - Species Breakdown'!D124=0,"",'4 - Species Breakdown'!D124)</f>
        <v/>
      </c>
      <c r="D117" s="243" t="str">
        <f>IF('4 - Species Breakdown'!L124=0,"",'4 - Species Breakdown'!L124)</f>
        <v/>
      </c>
      <c r="E117" s="243" t="str">
        <f>IF('4 - Species Breakdown'!M124=0,"",'4 - Species Breakdown'!M124)</f>
        <v/>
      </c>
      <c r="F117" s="243" t="str">
        <f>IF('4 - Species Breakdown'!N124=0,"",'4 - Species Breakdown'!N124)</f>
        <v/>
      </c>
      <c r="G117" s="244" t="str">
        <f>IFERROR(('4 - Species Breakdown'!J124/'WCC Summary'!$D$14)*100,"")</f>
        <v/>
      </c>
      <c r="H117" s="245" t="str">
        <f>IF('4 - Species Breakdown'!J124=0,"",'4 - Species Breakdown'!J124)</f>
        <v/>
      </c>
      <c r="J117" s="268" t="str">
        <f>IFERROR(VLOOKUP('3 - Land Summary'!E114,'Look Up Data'!$Q$5:$R$10,2,FALSE),"")</f>
        <v/>
      </c>
      <c r="K117" s="269" t="str">
        <f>IFERROR(VLOOKUP('3 - Land Summary'!K114,'Look Up Data'!$Q$12:$R$18,2,FALSE),"")</f>
        <v/>
      </c>
      <c r="L117" s="1035" t="str">
        <f>IFERROR(VLOOKUP('3 - Land Summary'!L114,'Look Up Data'!$Q$20:$R$25,2,FALSE),"")</f>
        <v/>
      </c>
      <c r="M117" s="1036"/>
      <c r="N117" s="1036"/>
      <c r="O117" s="270" t="str">
        <f>IFERROR(('3 - Land Summary'!G114-'3 - Land Summary'!I114),"")</f>
        <v/>
      </c>
    </row>
    <row r="118" spans="2:15" x14ac:dyDescent="0.2">
      <c r="B118" s="242" t="str">
        <f>IF('4 - Species Breakdown'!B125=0,"",'4 - Species Breakdown'!B125)</f>
        <v/>
      </c>
      <c r="C118" s="243" t="str">
        <f>IF('4 - Species Breakdown'!D125=0,"",'4 - Species Breakdown'!D125)</f>
        <v/>
      </c>
      <c r="D118" s="243" t="str">
        <f>IF('4 - Species Breakdown'!L125=0,"",'4 - Species Breakdown'!L125)</f>
        <v/>
      </c>
      <c r="E118" s="243" t="str">
        <f>IF('4 - Species Breakdown'!M125=0,"",'4 - Species Breakdown'!M125)</f>
        <v/>
      </c>
      <c r="F118" s="243" t="str">
        <f>IF('4 - Species Breakdown'!N125=0,"",'4 - Species Breakdown'!N125)</f>
        <v/>
      </c>
      <c r="G118" s="244" t="str">
        <f>IFERROR(('4 - Species Breakdown'!J125/'WCC Summary'!$D$14)*100,"")</f>
        <v/>
      </c>
      <c r="H118" s="245" t="str">
        <f>IF('4 - Species Breakdown'!J125=0,"",'4 - Species Breakdown'!J125)</f>
        <v/>
      </c>
      <c r="J118" s="268" t="str">
        <f>IFERROR(VLOOKUP('3 - Land Summary'!E115,'Look Up Data'!$Q$5:$R$10,2,FALSE),"")</f>
        <v/>
      </c>
      <c r="K118" s="269" t="str">
        <f>IFERROR(VLOOKUP('3 - Land Summary'!K115,'Look Up Data'!$Q$12:$R$18,2,FALSE),"")</f>
        <v/>
      </c>
      <c r="L118" s="1035" t="str">
        <f>IFERROR(VLOOKUP('3 - Land Summary'!L115,'Look Up Data'!$Q$20:$R$25,2,FALSE),"")</f>
        <v/>
      </c>
      <c r="M118" s="1036"/>
      <c r="N118" s="1036"/>
      <c r="O118" s="270" t="str">
        <f>IFERROR(('3 - Land Summary'!G115-'3 - Land Summary'!I115),"")</f>
        <v/>
      </c>
    </row>
    <row r="119" spans="2:15" x14ac:dyDescent="0.2">
      <c r="B119" s="242" t="str">
        <f>IF('4 - Species Breakdown'!B126=0,"",'4 - Species Breakdown'!B126)</f>
        <v/>
      </c>
      <c r="C119" s="243" t="str">
        <f>IF('4 - Species Breakdown'!D126=0,"",'4 - Species Breakdown'!D126)</f>
        <v/>
      </c>
      <c r="D119" s="243" t="str">
        <f>IF('4 - Species Breakdown'!L126=0,"",'4 - Species Breakdown'!L126)</f>
        <v/>
      </c>
      <c r="E119" s="243" t="str">
        <f>IF('4 - Species Breakdown'!M126=0,"",'4 - Species Breakdown'!M126)</f>
        <v/>
      </c>
      <c r="F119" s="243" t="str">
        <f>IF('4 - Species Breakdown'!N126=0,"",'4 - Species Breakdown'!N126)</f>
        <v/>
      </c>
      <c r="G119" s="244" t="str">
        <f>IFERROR(('4 - Species Breakdown'!J126/'WCC Summary'!$D$14)*100,"")</f>
        <v/>
      </c>
      <c r="H119" s="245" t="str">
        <f>IF('4 - Species Breakdown'!J126=0,"",'4 - Species Breakdown'!J126)</f>
        <v/>
      </c>
      <c r="J119" s="268" t="str">
        <f>IFERROR(VLOOKUP('3 - Land Summary'!E116,'Look Up Data'!$Q$5:$R$10,2,FALSE),"")</f>
        <v/>
      </c>
      <c r="K119" s="269" t="str">
        <f>IFERROR(VLOOKUP('3 - Land Summary'!K116,'Look Up Data'!$Q$12:$R$18,2,FALSE),"")</f>
        <v/>
      </c>
      <c r="L119" s="1035" t="str">
        <f>IFERROR(VLOOKUP('3 - Land Summary'!L116,'Look Up Data'!$Q$20:$R$25,2,FALSE),"")</f>
        <v/>
      </c>
      <c r="M119" s="1036"/>
      <c r="N119" s="1036"/>
      <c r="O119" s="270" t="str">
        <f>IFERROR(('3 - Land Summary'!G116-'3 - Land Summary'!I116),"")</f>
        <v/>
      </c>
    </row>
    <row r="120" spans="2:15" x14ac:dyDescent="0.2">
      <c r="B120" s="242" t="str">
        <f>IF('4 - Species Breakdown'!B127=0,"",'4 - Species Breakdown'!B127)</f>
        <v/>
      </c>
      <c r="C120" s="243" t="str">
        <f>IF('4 - Species Breakdown'!D127=0,"",'4 - Species Breakdown'!D127)</f>
        <v/>
      </c>
      <c r="D120" s="243" t="str">
        <f>IF('4 - Species Breakdown'!L127=0,"",'4 - Species Breakdown'!L127)</f>
        <v/>
      </c>
      <c r="E120" s="243" t="str">
        <f>IF('4 - Species Breakdown'!M127=0,"",'4 - Species Breakdown'!M127)</f>
        <v/>
      </c>
      <c r="F120" s="243" t="str">
        <f>IF('4 - Species Breakdown'!N127=0,"",'4 - Species Breakdown'!N127)</f>
        <v/>
      </c>
      <c r="G120" s="244" t="str">
        <f>IFERROR(('4 - Species Breakdown'!J127/'WCC Summary'!$D$14)*100,"")</f>
        <v/>
      </c>
      <c r="H120" s="245" t="str">
        <f>IF('4 - Species Breakdown'!J127=0,"",'4 - Species Breakdown'!J127)</f>
        <v/>
      </c>
      <c r="J120" s="268" t="str">
        <f>IFERROR(VLOOKUP('3 - Land Summary'!E117,'Look Up Data'!$Q$5:$R$10,2,FALSE),"")</f>
        <v/>
      </c>
      <c r="K120" s="269" t="str">
        <f>IFERROR(VLOOKUP('3 - Land Summary'!K117,'Look Up Data'!$Q$12:$R$18,2,FALSE),"")</f>
        <v/>
      </c>
      <c r="L120" s="1035" t="str">
        <f>IFERROR(VLOOKUP('3 - Land Summary'!L117,'Look Up Data'!$Q$20:$R$25,2,FALSE),"")</f>
        <v/>
      </c>
      <c r="M120" s="1036"/>
      <c r="N120" s="1036"/>
      <c r="O120" s="270" t="str">
        <f>IFERROR(('3 - Land Summary'!G117-'3 - Land Summary'!I117),"")</f>
        <v/>
      </c>
    </row>
    <row r="121" spans="2:15" x14ac:dyDescent="0.2">
      <c r="B121" s="242" t="str">
        <f>IF('4 - Species Breakdown'!B128=0,"",'4 - Species Breakdown'!B128)</f>
        <v/>
      </c>
      <c r="C121" s="243" t="str">
        <f>IF('4 - Species Breakdown'!D128=0,"",'4 - Species Breakdown'!D128)</f>
        <v/>
      </c>
      <c r="D121" s="243" t="str">
        <f>IF('4 - Species Breakdown'!L128=0,"",'4 - Species Breakdown'!L128)</f>
        <v/>
      </c>
      <c r="E121" s="243" t="str">
        <f>IF('4 - Species Breakdown'!M128=0,"",'4 - Species Breakdown'!M128)</f>
        <v/>
      </c>
      <c r="F121" s="243" t="str">
        <f>IF('4 - Species Breakdown'!N128=0,"",'4 - Species Breakdown'!N128)</f>
        <v/>
      </c>
      <c r="G121" s="244" t="str">
        <f>IFERROR(('4 - Species Breakdown'!J128/'WCC Summary'!$D$14)*100,"")</f>
        <v/>
      </c>
      <c r="H121" s="245" t="str">
        <f>IF('4 - Species Breakdown'!J128=0,"",'4 - Species Breakdown'!J128)</f>
        <v/>
      </c>
      <c r="J121" s="268" t="str">
        <f>IFERROR(VLOOKUP('3 - Land Summary'!E118,'Look Up Data'!$Q$5:$R$10,2,FALSE),"")</f>
        <v/>
      </c>
      <c r="K121" s="269" t="str">
        <f>IFERROR(VLOOKUP('3 - Land Summary'!K118,'Look Up Data'!$Q$12:$R$18,2,FALSE),"")</f>
        <v/>
      </c>
      <c r="L121" s="1035" t="str">
        <f>IFERROR(VLOOKUP('3 - Land Summary'!L118,'Look Up Data'!$Q$20:$R$25,2,FALSE),"")</f>
        <v/>
      </c>
      <c r="M121" s="1036"/>
      <c r="N121" s="1036"/>
      <c r="O121" s="270" t="str">
        <f>IFERROR(('3 - Land Summary'!G118-'3 - Land Summary'!I118),"")</f>
        <v/>
      </c>
    </row>
    <row r="122" spans="2:15" x14ac:dyDescent="0.2">
      <c r="B122" s="242" t="str">
        <f>IF('4 - Species Breakdown'!B129=0,"",'4 - Species Breakdown'!B129)</f>
        <v/>
      </c>
      <c r="C122" s="243" t="str">
        <f>IF('4 - Species Breakdown'!D129=0,"",'4 - Species Breakdown'!D129)</f>
        <v/>
      </c>
      <c r="D122" s="243" t="str">
        <f>IF('4 - Species Breakdown'!L129=0,"",'4 - Species Breakdown'!L129)</f>
        <v/>
      </c>
      <c r="E122" s="243" t="str">
        <f>IF('4 - Species Breakdown'!M129=0,"",'4 - Species Breakdown'!M129)</f>
        <v/>
      </c>
      <c r="F122" s="243" t="str">
        <f>IF('4 - Species Breakdown'!N129=0,"",'4 - Species Breakdown'!N129)</f>
        <v/>
      </c>
      <c r="G122" s="244" t="str">
        <f>IFERROR(('4 - Species Breakdown'!J129/'WCC Summary'!$D$14)*100,"")</f>
        <v/>
      </c>
      <c r="H122" s="245" t="str">
        <f>IF('4 - Species Breakdown'!J129=0,"",'4 - Species Breakdown'!J129)</f>
        <v/>
      </c>
      <c r="J122" s="268" t="str">
        <f>IFERROR(VLOOKUP('3 - Land Summary'!E119,'Look Up Data'!$Q$5:$R$10,2,FALSE),"")</f>
        <v/>
      </c>
      <c r="K122" s="269" t="str">
        <f>IFERROR(VLOOKUP('3 - Land Summary'!K119,'Look Up Data'!$Q$12:$R$18,2,FALSE),"")</f>
        <v/>
      </c>
      <c r="L122" s="1035" t="str">
        <f>IFERROR(VLOOKUP('3 - Land Summary'!L119,'Look Up Data'!$Q$20:$R$25,2,FALSE),"")</f>
        <v/>
      </c>
      <c r="M122" s="1036"/>
      <c r="N122" s="1036"/>
      <c r="O122" s="270" t="str">
        <f>IFERROR(('3 - Land Summary'!G119-'3 - Land Summary'!I119),"")</f>
        <v/>
      </c>
    </row>
    <row r="123" spans="2:15" ht="14.25" thickBot="1" x14ac:dyDescent="0.25">
      <c r="B123" s="242" t="str">
        <f>IF('4 - Species Breakdown'!B130=0,"",'4 - Species Breakdown'!B130)</f>
        <v/>
      </c>
      <c r="C123" s="243" t="str">
        <f>IF('4 - Species Breakdown'!D130=0,"",'4 - Species Breakdown'!D130)</f>
        <v/>
      </c>
      <c r="D123" s="243" t="str">
        <f>IF('4 - Species Breakdown'!L130=0,"",'4 - Species Breakdown'!L130)</f>
        <v/>
      </c>
      <c r="E123" s="243" t="str">
        <f>IF('4 - Species Breakdown'!M130=0,"",'4 - Species Breakdown'!M130)</f>
        <v/>
      </c>
      <c r="F123" s="243" t="str">
        <f>IF('4 - Species Breakdown'!N130=0,"",'4 - Species Breakdown'!N130)</f>
        <v/>
      </c>
      <c r="G123" s="244" t="str">
        <f>IFERROR(('4 - Species Breakdown'!J130/'WCC Summary'!$D$14)*100,"")</f>
        <v/>
      </c>
      <c r="H123" s="245" t="str">
        <f>IF('4 - Species Breakdown'!J130=0,"",'4 - Species Breakdown'!J130)</f>
        <v/>
      </c>
      <c r="J123" s="531" t="str">
        <f>IFERROR(VLOOKUP('3 - Land Summary'!E120,'Look Up Data'!$Q$5:$R$10,2,FALSE),"")</f>
        <v/>
      </c>
      <c r="K123" s="532" t="str">
        <f>IFERROR(VLOOKUP('3 - Land Summary'!K120,'Look Up Data'!$Q$12:$R$18,2,FALSE),"")</f>
        <v/>
      </c>
      <c r="L123" s="1049" t="str">
        <f>IFERROR(VLOOKUP('3 - Land Summary'!L120,'Look Up Data'!$Q$20:$R$25,2,FALSE),"")</f>
        <v/>
      </c>
      <c r="M123" s="1050"/>
      <c r="N123" s="1050"/>
      <c r="O123" s="533" t="str">
        <f>IFERROR(('3 - Land Summary'!G120-'3 - Land Summary'!I120),"")</f>
        <v/>
      </c>
    </row>
    <row r="124" spans="2:15" ht="15" x14ac:dyDescent="0.25">
      <c r="B124" s="242" t="str">
        <f>IF('4 - Species Breakdown'!B131=0,"",'4 - Species Breakdown'!B131)</f>
        <v/>
      </c>
      <c r="C124" s="243" t="str">
        <f>IF('4 - Species Breakdown'!D131=0,"",'4 - Species Breakdown'!D131)</f>
        <v/>
      </c>
      <c r="D124" s="243" t="str">
        <f>IF('4 - Species Breakdown'!L131=0,"",'4 - Species Breakdown'!L131)</f>
        <v/>
      </c>
      <c r="E124" s="243" t="str">
        <f>IF('4 - Species Breakdown'!M131=0,"",'4 - Species Breakdown'!M131)</f>
        <v/>
      </c>
      <c r="F124" s="243" t="str">
        <f>IF('4 - Species Breakdown'!N131=0,"",'4 - Species Breakdown'!N131)</f>
        <v/>
      </c>
      <c r="G124" s="244" t="str">
        <f>IFERROR(('4 - Species Breakdown'!J131/'WCC Summary'!$D$14)*100,"")</f>
        <v/>
      </c>
      <c r="H124" s="245" t="str">
        <f>IF('4 - Species Breakdown'!J131=0,"",'4 - Species Breakdown'!J131)</f>
        <v/>
      </c>
      <c r="J124"/>
      <c r="K124"/>
      <c r="L124"/>
      <c r="M124"/>
      <c r="N124"/>
      <c r="O124"/>
    </row>
    <row r="125" spans="2:15" ht="15" x14ac:dyDescent="0.25">
      <c r="B125" s="242" t="str">
        <f>IF('4 - Species Breakdown'!B132=0,"",'4 - Species Breakdown'!B132)</f>
        <v/>
      </c>
      <c r="C125" s="243" t="str">
        <f>IF('4 - Species Breakdown'!D132=0,"",'4 - Species Breakdown'!D132)</f>
        <v/>
      </c>
      <c r="D125" s="243" t="str">
        <f>IF('4 - Species Breakdown'!L132=0,"",'4 - Species Breakdown'!L132)</f>
        <v/>
      </c>
      <c r="E125" s="243" t="str">
        <f>IF('4 - Species Breakdown'!M132=0,"",'4 - Species Breakdown'!M132)</f>
        <v/>
      </c>
      <c r="F125" s="243" t="str">
        <f>IF('4 - Species Breakdown'!N132=0,"",'4 - Species Breakdown'!N132)</f>
        <v/>
      </c>
      <c r="G125" s="244" t="str">
        <f>IFERROR(('4 - Species Breakdown'!J132/'WCC Summary'!$D$14)*100,"")</f>
        <v/>
      </c>
      <c r="H125" s="245" t="str">
        <f>IF('4 - Species Breakdown'!J132=0,"",'4 - Species Breakdown'!J132)</f>
        <v/>
      </c>
      <c r="J125"/>
      <c r="K125"/>
      <c r="L125"/>
      <c r="M125"/>
      <c r="N125"/>
      <c r="O125"/>
    </row>
    <row r="126" spans="2:15" ht="15" x14ac:dyDescent="0.25">
      <c r="B126" s="242" t="str">
        <f>IF('4 - Species Breakdown'!B133=0,"",'4 - Species Breakdown'!B133)</f>
        <v/>
      </c>
      <c r="C126" s="243" t="str">
        <f>IF('4 - Species Breakdown'!D133=0,"",'4 - Species Breakdown'!D133)</f>
        <v/>
      </c>
      <c r="D126" s="243" t="str">
        <f>IF('4 - Species Breakdown'!L133=0,"",'4 - Species Breakdown'!L133)</f>
        <v/>
      </c>
      <c r="E126" s="243" t="str">
        <f>IF('4 - Species Breakdown'!M133=0,"",'4 - Species Breakdown'!M133)</f>
        <v/>
      </c>
      <c r="F126" s="243" t="str">
        <f>IF('4 - Species Breakdown'!N133=0,"",'4 - Species Breakdown'!N133)</f>
        <v/>
      </c>
      <c r="G126" s="244" t="str">
        <f>IFERROR(('4 - Species Breakdown'!J133/'WCC Summary'!$D$14)*100,"")</f>
        <v/>
      </c>
      <c r="H126" s="245" t="str">
        <f>IF('4 - Species Breakdown'!J133=0,"",'4 - Species Breakdown'!J133)</f>
        <v/>
      </c>
      <c r="J126"/>
      <c r="K126"/>
      <c r="L126"/>
      <c r="M126"/>
      <c r="N126"/>
      <c r="O126"/>
    </row>
    <row r="127" spans="2:15" ht="15" x14ac:dyDescent="0.25">
      <c r="B127" s="242" t="str">
        <f>IF('4 - Species Breakdown'!B134=0,"",'4 - Species Breakdown'!B134)</f>
        <v/>
      </c>
      <c r="C127" s="243" t="str">
        <f>IF('4 - Species Breakdown'!D134=0,"",'4 - Species Breakdown'!D134)</f>
        <v/>
      </c>
      <c r="D127" s="243" t="str">
        <f>IF('4 - Species Breakdown'!L134=0,"",'4 - Species Breakdown'!L134)</f>
        <v/>
      </c>
      <c r="E127" s="243" t="str">
        <f>IF('4 - Species Breakdown'!M134=0,"",'4 - Species Breakdown'!M134)</f>
        <v/>
      </c>
      <c r="F127" s="243" t="str">
        <f>IF('4 - Species Breakdown'!N134=0,"",'4 - Species Breakdown'!N134)</f>
        <v/>
      </c>
      <c r="G127" s="244" t="str">
        <f>IFERROR(('4 - Species Breakdown'!J134/'WCC Summary'!$D$14)*100,"")</f>
        <v/>
      </c>
      <c r="H127" s="245" t="str">
        <f>IF('4 - Species Breakdown'!J134=0,"",'4 - Species Breakdown'!J134)</f>
        <v/>
      </c>
      <c r="J127"/>
      <c r="K127"/>
      <c r="L127"/>
      <c r="M127"/>
      <c r="N127"/>
      <c r="O127"/>
    </row>
    <row r="128" spans="2:15" ht="15" x14ac:dyDescent="0.25">
      <c r="B128" s="242" t="str">
        <f>IF('4 - Species Breakdown'!B135=0,"",'4 - Species Breakdown'!B135)</f>
        <v/>
      </c>
      <c r="C128" s="243" t="str">
        <f>IF('4 - Species Breakdown'!D135=0,"",'4 - Species Breakdown'!D135)</f>
        <v/>
      </c>
      <c r="D128" s="243" t="str">
        <f>IF('4 - Species Breakdown'!L135=0,"",'4 - Species Breakdown'!L135)</f>
        <v/>
      </c>
      <c r="E128" s="243" t="str">
        <f>IF('4 - Species Breakdown'!M135=0,"",'4 - Species Breakdown'!M135)</f>
        <v/>
      </c>
      <c r="F128" s="243" t="str">
        <f>IF('4 - Species Breakdown'!N135=0,"",'4 - Species Breakdown'!N135)</f>
        <v/>
      </c>
      <c r="G128" s="244" t="str">
        <f>IFERROR(('4 - Species Breakdown'!J135/'WCC Summary'!$D$14)*100,"")</f>
        <v/>
      </c>
      <c r="H128" s="245" t="str">
        <f>IF('4 - Species Breakdown'!J135=0,"",'4 - Species Breakdown'!J135)</f>
        <v/>
      </c>
      <c r="J128"/>
      <c r="K128"/>
      <c r="L128"/>
      <c r="M128"/>
      <c r="N128"/>
      <c r="O128"/>
    </row>
    <row r="129" spans="2:15" ht="15" x14ac:dyDescent="0.25">
      <c r="B129" s="242" t="str">
        <f>IF('4 - Species Breakdown'!B136=0,"",'4 - Species Breakdown'!B136)</f>
        <v/>
      </c>
      <c r="C129" s="243" t="str">
        <f>IF('4 - Species Breakdown'!D136=0,"",'4 - Species Breakdown'!D136)</f>
        <v/>
      </c>
      <c r="D129" s="243" t="str">
        <f>IF('4 - Species Breakdown'!L136=0,"",'4 - Species Breakdown'!L136)</f>
        <v/>
      </c>
      <c r="E129" s="243" t="str">
        <f>IF('4 - Species Breakdown'!M136=0,"",'4 - Species Breakdown'!M136)</f>
        <v/>
      </c>
      <c r="F129" s="243" t="str">
        <f>IF('4 - Species Breakdown'!N136=0,"",'4 - Species Breakdown'!N136)</f>
        <v/>
      </c>
      <c r="G129" s="244" t="str">
        <f>IFERROR(('4 - Species Breakdown'!J136/'WCC Summary'!$D$14)*100,"")</f>
        <v/>
      </c>
      <c r="H129" s="245" t="str">
        <f>IF('4 - Species Breakdown'!J136=0,"",'4 - Species Breakdown'!J136)</f>
        <v/>
      </c>
      <c r="J129"/>
      <c r="K129"/>
      <c r="L129"/>
      <c r="M129"/>
      <c r="N129"/>
      <c r="O129"/>
    </row>
    <row r="130" spans="2:15" ht="15" x14ac:dyDescent="0.25">
      <c r="B130" s="242" t="str">
        <f>IF('4 - Species Breakdown'!B137=0,"",'4 - Species Breakdown'!B137)</f>
        <v/>
      </c>
      <c r="C130" s="243" t="str">
        <f>IF('4 - Species Breakdown'!D137=0,"",'4 - Species Breakdown'!D137)</f>
        <v/>
      </c>
      <c r="D130" s="243" t="str">
        <f>IF('4 - Species Breakdown'!L137=0,"",'4 - Species Breakdown'!L137)</f>
        <v/>
      </c>
      <c r="E130" s="243" t="str">
        <f>IF('4 - Species Breakdown'!M137=0,"",'4 - Species Breakdown'!M137)</f>
        <v/>
      </c>
      <c r="F130" s="243" t="str">
        <f>IF('4 - Species Breakdown'!N137=0,"",'4 - Species Breakdown'!N137)</f>
        <v/>
      </c>
      <c r="G130" s="244" t="str">
        <f>IFERROR(('4 - Species Breakdown'!J137/'WCC Summary'!$D$14)*100,"")</f>
        <v/>
      </c>
      <c r="H130" s="245" t="str">
        <f>IF('4 - Species Breakdown'!J137=0,"",'4 - Species Breakdown'!J137)</f>
        <v/>
      </c>
      <c r="J130"/>
      <c r="K130"/>
      <c r="L130"/>
      <c r="M130"/>
      <c r="N130"/>
      <c r="O130"/>
    </row>
    <row r="131" spans="2:15" ht="15" x14ac:dyDescent="0.25">
      <c r="B131" s="242" t="str">
        <f>IF('4 - Species Breakdown'!B138=0,"",'4 - Species Breakdown'!B138)</f>
        <v/>
      </c>
      <c r="C131" s="243" t="str">
        <f>IF('4 - Species Breakdown'!D138=0,"",'4 - Species Breakdown'!D138)</f>
        <v/>
      </c>
      <c r="D131" s="243" t="str">
        <f>IF('4 - Species Breakdown'!L138=0,"",'4 - Species Breakdown'!L138)</f>
        <v/>
      </c>
      <c r="E131" s="243" t="str">
        <f>IF('4 - Species Breakdown'!M138=0,"",'4 - Species Breakdown'!M138)</f>
        <v/>
      </c>
      <c r="F131" s="243" t="str">
        <f>IF('4 - Species Breakdown'!N138=0,"",'4 - Species Breakdown'!N138)</f>
        <v/>
      </c>
      <c r="G131" s="244" t="str">
        <f>IFERROR(('4 - Species Breakdown'!J138/'WCC Summary'!$D$14)*100,"")</f>
        <v/>
      </c>
      <c r="H131" s="245" t="str">
        <f>IF('4 - Species Breakdown'!J138=0,"",'4 - Species Breakdown'!J138)</f>
        <v/>
      </c>
      <c r="J131"/>
      <c r="K131"/>
      <c r="L131"/>
      <c r="M131"/>
      <c r="N131"/>
      <c r="O131"/>
    </row>
    <row r="132" spans="2:15" ht="15" x14ac:dyDescent="0.25">
      <c r="B132" s="242" t="str">
        <f>IF('4 - Species Breakdown'!B139=0,"",'4 - Species Breakdown'!B139)</f>
        <v/>
      </c>
      <c r="C132" s="243" t="str">
        <f>IF('4 - Species Breakdown'!D139=0,"",'4 - Species Breakdown'!D139)</f>
        <v/>
      </c>
      <c r="D132" s="243" t="str">
        <f>IF('4 - Species Breakdown'!L139=0,"",'4 - Species Breakdown'!L139)</f>
        <v/>
      </c>
      <c r="E132" s="243" t="str">
        <f>IF('4 - Species Breakdown'!M139=0,"",'4 - Species Breakdown'!M139)</f>
        <v/>
      </c>
      <c r="F132" s="243" t="str">
        <f>IF('4 - Species Breakdown'!N139=0,"",'4 - Species Breakdown'!N139)</f>
        <v/>
      </c>
      <c r="G132" s="244" t="str">
        <f>IFERROR(('4 - Species Breakdown'!J139/'WCC Summary'!$D$14)*100,"")</f>
        <v/>
      </c>
      <c r="H132" s="245" t="str">
        <f>IF('4 - Species Breakdown'!J139=0,"",'4 - Species Breakdown'!J139)</f>
        <v/>
      </c>
      <c r="J132"/>
      <c r="K132"/>
      <c r="L132"/>
      <c r="M132"/>
      <c r="N132"/>
      <c r="O132"/>
    </row>
    <row r="133" spans="2:15" ht="15" x14ac:dyDescent="0.25">
      <c r="B133" s="242" t="str">
        <f>IF('4 - Species Breakdown'!B140=0,"",'4 - Species Breakdown'!B140)</f>
        <v/>
      </c>
      <c r="C133" s="243" t="str">
        <f>IF('4 - Species Breakdown'!D140=0,"",'4 - Species Breakdown'!D140)</f>
        <v/>
      </c>
      <c r="D133" s="243" t="str">
        <f>IF('4 - Species Breakdown'!L140=0,"",'4 - Species Breakdown'!L140)</f>
        <v/>
      </c>
      <c r="E133" s="243" t="str">
        <f>IF('4 - Species Breakdown'!M140=0,"",'4 - Species Breakdown'!M140)</f>
        <v/>
      </c>
      <c r="F133" s="243" t="str">
        <f>IF('4 - Species Breakdown'!N140=0,"",'4 - Species Breakdown'!N140)</f>
        <v/>
      </c>
      <c r="G133" s="244" t="str">
        <f>IFERROR(('4 - Species Breakdown'!J140/'WCC Summary'!$D$14)*100,"")</f>
        <v/>
      </c>
      <c r="H133" s="245" t="str">
        <f>IF('4 - Species Breakdown'!J140=0,"",'4 - Species Breakdown'!J140)</f>
        <v/>
      </c>
      <c r="J133"/>
      <c r="K133"/>
      <c r="L133"/>
      <c r="M133"/>
      <c r="N133"/>
      <c r="O133"/>
    </row>
    <row r="134" spans="2:15" ht="15" x14ac:dyDescent="0.25">
      <c r="B134" s="242" t="str">
        <f>IF('4 - Species Breakdown'!B141=0,"",'4 - Species Breakdown'!B141)</f>
        <v/>
      </c>
      <c r="C134" s="243" t="str">
        <f>IF('4 - Species Breakdown'!D141=0,"",'4 - Species Breakdown'!D141)</f>
        <v/>
      </c>
      <c r="D134" s="243" t="str">
        <f>IF('4 - Species Breakdown'!L141=0,"",'4 - Species Breakdown'!L141)</f>
        <v/>
      </c>
      <c r="E134" s="243" t="str">
        <f>IF('4 - Species Breakdown'!M141=0,"",'4 - Species Breakdown'!M141)</f>
        <v/>
      </c>
      <c r="F134" s="243" t="str">
        <f>IF('4 - Species Breakdown'!N141=0,"",'4 - Species Breakdown'!N141)</f>
        <v/>
      </c>
      <c r="G134" s="244" t="str">
        <f>IFERROR(('4 - Species Breakdown'!J141/'WCC Summary'!$D$14)*100,"")</f>
        <v/>
      </c>
      <c r="H134" s="245" t="str">
        <f>IF('4 - Species Breakdown'!J141=0,"",'4 - Species Breakdown'!J141)</f>
        <v/>
      </c>
      <c r="J134"/>
      <c r="K134"/>
      <c r="L134"/>
      <c r="M134"/>
      <c r="N134"/>
      <c r="O134"/>
    </row>
    <row r="135" spans="2:15" ht="15" x14ac:dyDescent="0.25">
      <c r="B135" s="242" t="str">
        <f>IF('4 - Species Breakdown'!B142=0,"",'4 - Species Breakdown'!B142)</f>
        <v/>
      </c>
      <c r="C135" s="243" t="str">
        <f>IF('4 - Species Breakdown'!D142=0,"",'4 - Species Breakdown'!D142)</f>
        <v/>
      </c>
      <c r="D135" s="243" t="str">
        <f>IF('4 - Species Breakdown'!L142=0,"",'4 - Species Breakdown'!L142)</f>
        <v/>
      </c>
      <c r="E135" s="243" t="str">
        <f>IF('4 - Species Breakdown'!M142=0,"",'4 - Species Breakdown'!M142)</f>
        <v/>
      </c>
      <c r="F135" s="243" t="str">
        <f>IF('4 - Species Breakdown'!N142=0,"",'4 - Species Breakdown'!N142)</f>
        <v/>
      </c>
      <c r="G135" s="244" t="str">
        <f>IFERROR(('4 - Species Breakdown'!J142/'WCC Summary'!$D$14)*100,"")</f>
        <v/>
      </c>
      <c r="H135" s="245" t="str">
        <f>IF('4 - Species Breakdown'!J142=0,"",'4 - Species Breakdown'!J142)</f>
        <v/>
      </c>
      <c r="J135"/>
      <c r="K135"/>
      <c r="L135"/>
      <c r="M135"/>
      <c r="N135"/>
      <c r="O135"/>
    </row>
    <row r="136" spans="2:15" ht="15" x14ac:dyDescent="0.25">
      <c r="B136" s="242" t="str">
        <f>IF('4 - Species Breakdown'!B143=0,"",'4 - Species Breakdown'!B143)</f>
        <v/>
      </c>
      <c r="C136" s="243" t="str">
        <f>IF('4 - Species Breakdown'!D143=0,"",'4 - Species Breakdown'!D143)</f>
        <v/>
      </c>
      <c r="D136" s="243" t="str">
        <f>IF('4 - Species Breakdown'!L143=0,"",'4 - Species Breakdown'!L143)</f>
        <v/>
      </c>
      <c r="E136" s="243" t="str">
        <f>IF('4 - Species Breakdown'!M143=0,"",'4 - Species Breakdown'!M143)</f>
        <v/>
      </c>
      <c r="F136" s="243" t="str">
        <f>IF('4 - Species Breakdown'!N143=0,"",'4 - Species Breakdown'!N143)</f>
        <v/>
      </c>
      <c r="G136" s="244" t="str">
        <f>IFERROR(('4 - Species Breakdown'!J143/'WCC Summary'!$D$14)*100,"")</f>
        <v/>
      </c>
      <c r="H136" s="245" t="str">
        <f>IF('4 - Species Breakdown'!J143=0,"",'4 - Species Breakdown'!J143)</f>
        <v/>
      </c>
      <c r="J136"/>
      <c r="K136"/>
      <c r="L136"/>
      <c r="M136"/>
      <c r="N136"/>
      <c r="O136"/>
    </row>
    <row r="137" spans="2:15" ht="15" x14ac:dyDescent="0.25">
      <c r="B137" s="242" t="str">
        <f>IF('4 - Species Breakdown'!B144=0,"",'4 - Species Breakdown'!B144)</f>
        <v/>
      </c>
      <c r="C137" s="243" t="str">
        <f>IF('4 - Species Breakdown'!D144=0,"",'4 - Species Breakdown'!D144)</f>
        <v/>
      </c>
      <c r="D137" s="243" t="str">
        <f>IF('4 - Species Breakdown'!L144=0,"",'4 - Species Breakdown'!L144)</f>
        <v/>
      </c>
      <c r="E137" s="243" t="str">
        <f>IF('4 - Species Breakdown'!M144=0,"",'4 - Species Breakdown'!M144)</f>
        <v/>
      </c>
      <c r="F137" s="243" t="str">
        <f>IF('4 - Species Breakdown'!N144=0,"",'4 - Species Breakdown'!N144)</f>
        <v/>
      </c>
      <c r="G137" s="244" t="str">
        <f>IFERROR(('4 - Species Breakdown'!J144/'WCC Summary'!$D$14)*100,"")</f>
        <v/>
      </c>
      <c r="H137" s="245" t="str">
        <f>IF('4 - Species Breakdown'!J144=0,"",'4 - Species Breakdown'!J144)</f>
        <v/>
      </c>
      <c r="J137"/>
      <c r="K137"/>
      <c r="L137"/>
      <c r="M137"/>
      <c r="N137"/>
      <c r="O137"/>
    </row>
    <row r="138" spans="2:15" ht="15" x14ac:dyDescent="0.25">
      <c r="B138" s="242" t="str">
        <f>IF('4 - Species Breakdown'!B145=0,"",'4 - Species Breakdown'!B145)</f>
        <v/>
      </c>
      <c r="C138" s="243" t="str">
        <f>IF('4 - Species Breakdown'!D145=0,"",'4 - Species Breakdown'!D145)</f>
        <v/>
      </c>
      <c r="D138" s="243" t="str">
        <f>IF('4 - Species Breakdown'!L145=0,"",'4 - Species Breakdown'!L145)</f>
        <v/>
      </c>
      <c r="E138" s="243" t="str">
        <f>IF('4 - Species Breakdown'!M145=0,"",'4 - Species Breakdown'!M145)</f>
        <v/>
      </c>
      <c r="F138" s="243" t="str">
        <f>IF('4 - Species Breakdown'!N145=0,"",'4 - Species Breakdown'!N145)</f>
        <v/>
      </c>
      <c r="G138" s="244" t="str">
        <f>IFERROR(('4 - Species Breakdown'!J145/'WCC Summary'!$D$14)*100,"")</f>
        <v/>
      </c>
      <c r="H138" s="245" t="str">
        <f>IF('4 - Species Breakdown'!J145=0,"",'4 - Species Breakdown'!J145)</f>
        <v/>
      </c>
      <c r="J138"/>
      <c r="K138"/>
      <c r="L138"/>
      <c r="M138"/>
      <c r="N138"/>
      <c r="O138"/>
    </row>
    <row r="139" spans="2:15" ht="15" x14ac:dyDescent="0.25">
      <c r="B139" s="242" t="str">
        <f>IF('4 - Species Breakdown'!B146=0,"",'4 - Species Breakdown'!B146)</f>
        <v/>
      </c>
      <c r="C139" s="243" t="str">
        <f>IF('4 - Species Breakdown'!D146=0,"",'4 - Species Breakdown'!D146)</f>
        <v/>
      </c>
      <c r="D139" s="243" t="str">
        <f>IF('4 - Species Breakdown'!L146=0,"",'4 - Species Breakdown'!L146)</f>
        <v/>
      </c>
      <c r="E139" s="243" t="str">
        <f>IF('4 - Species Breakdown'!M146=0,"",'4 - Species Breakdown'!M146)</f>
        <v/>
      </c>
      <c r="F139" s="243" t="str">
        <f>IF('4 - Species Breakdown'!N146=0,"",'4 - Species Breakdown'!N146)</f>
        <v/>
      </c>
      <c r="G139" s="244" t="str">
        <f>IFERROR(('4 - Species Breakdown'!J146/'WCC Summary'!$D$14)*100,"")</f>
        <v/>
      </c>
      <c r="H139" s="245" t="str">
        <f>IF('4 - Species Breakdown'!J146=0,"",'4 - Species Breakdown'!J146)</f>
        <v/>
      </c>
      <c r="J139"/>
      <c r="K139"/>
      <c r="L139"/>
      <c r="M139"/>
      <c r="N139"/>
      <c r="O139"/>
    </row>
    <row r="140" spans="2:15" ht="15" x14ac:dyDescent="0.25">
      <c r="B140" s="242" t="str">
        <f>IF('4 - Species Breakdown'!B147=0,"",'4 - Species Breakdown'!B147)</f>
        <v/>
      </c>
      <c r="C140" s="243" t="str">
        <f>IF('4 - Species Breakdown'!D147=0,"",'4 - Species Breakdown'!D147)</f>
        <v/>
      </c>
      <c r="D140" s="243" t="str">
        <f>IF('4 - Species Breakdown'!L147=0,"",'4 - Species Breakdown'!L147)</f>
        <v/>
      </c>
      <c r="E140" s="243" t="str">
        <f>IF('4 - Species Breakdown'!M147=0,"",'4 - Species Breakdown'!M147)</f>
        <v/>
      </c>
      <c r="F140" s="243" t="str">
        <f>IF('4 - Species Breakdown'!N147=0,"",'4 - Species Breakdown'!N147)</f>
        <v/>
      </c>
      <c r="G140" s="244" t="str">
        <f>IFERROR(('4 - Species Breakdown'!J147/'WCC Summary'!$D$14)*100,"")</f>
        <v/>
      </c>
      <c r="H140" s="245" t="str">
        <f>IF('4 - Species Breakdown'!J147=0,"",'4 - Species Breakdown'!J147)</f>
        <v/>
      </c>
      <c r="J140"/>
      <c r="K140"/>
      <c r="L140"/>
      <c r="M140"/>
      <c r="N140"/>
      <c r="O140"/>
    </row>
    <row r="141" spans="2:15" ht="15" x14ac:dyDescent="0.25">
      <c r="B141" s="242" t="str">
        <f>IF('4 - Species Breakdown'!B148=0,"",'4 - Species Breakdown'!B148)</f>
        <v/>
      </c>
      <c r="C141" s="243" t="str">
        <f>IF('4 - Species Breakdown'!D148=0,"",'4 - Species Breakdown'!D148)</f>
        <v/>
      </c>
      <c r="D141" s="243" t="str">
        <f>IF('4 - Species Breakdown'!L148=0,"",'4 - Species Breakdown'!L148)</f>
        <v/>
      </c>
      <c r="E141" s="243" t="str">
        <f>IF('4 - Species Breakdown'!M148=0,"",'4 - Species Breakdown'!M148)</f>
        <v/>
      </c>
      <c r="F141" s="243" t="str">
        <f>IF('4 - Species Breakdown'!N148=0,"",'4 - Species Breakdown'!N148)</f>
        <v/>
      </c>
      <c r="G141" s="244" t="str">
        <f>IFERROR(('4 - Species Breakdown'!J148/'WCC Summary'!$D$14)*100,"")</f>
        <v/>
      </c>
      <c r="H141" s="245" t="str">
        <f>IF('4 - Species Breakdown'!J148=0,"",'4 - Species Breakdown'!J148)</f>
        <v/>
      </c>
      <c r="J141"/>
      <c r="K141"/>
      <c r="L141"/>
      <c r="M141"/>
      <c r="N141"/>
      <c r="O141"/>
    </row>
    <row r="142" spans="2:15" ht="15" x14ac:dyDescent="0.25">
      <c r="B142" s="242" t="str">
        <f>IF('4 - Species Breakdown'!B149=0,"",'4 - Species Breakdown'!B149)</f>
        <v/>
      </c>
      <c r="C142" s="243" t="str">
        <f>IF('4 - Species Breakdown'!D149=0,"",'4 - Species Breakdown'!D149)</f>
        <v/>
      </c>
      <c r="D142" s="243" t="str">
        <f>IF('4 - Species Breakdown'!L149=0,"",'4 - Species Breakdown'!L149)</f>
        <v/>
      </c>
      <c r="E142" s="243" t="str">
        <f>IF('4 - Species Breakdown'!M149=0,"",'4 - Species Breakdown'!M149)</f>
        <v/>
      </c>
      <c r="F142" s="243" t="str">
        <f>IF('4 - Species Breakdown'!N149=0,"",'4 - Species Breakdown'!N149)</f>
        <v/>
      </c>
      <c r="G142" s="244" t="str">
        <f>IFERROR(('4 - Species Breakdown'!J149/'WCC Summary'!$D$14)*100,"")</f>
        <v/>
      </c>
      <c r="H142" s="245" t="str">
        <f>IF('4 - Species Breakdown'!J149=0,"",'4 - Species Breakdown'!J149)</f>
        <v/>
      </c>
      <c r="J142"/>
      <c r="K142"/>
      <c r="L142"/>
      <c r="M142"/>
      <c r="N142"/>
      <c r="O142"/>
    </row>
    <row r="143" spans="2:15" ht="15" x14ac:dyDescent="0.25">
      <c r="B143" s="242" t="str">
        <f>IF('4 - Species Breakdown'!B150=0,"",'4 - Species Breakdown'!B150)</f>
        <v/>
      </c>
      <c r="C143" s="243" t="str">
        <f>IF('4 - Species Breakdown'!D150=0,"",'4 - Species Breakdown'!D150)</f>
        <v/>
      </c>
      <c r="D143" s="243" t="str">
        <f>IF('4 - Species Breakdown'!L150=0,"",'4 - Species Breakdown'!L150)</f>
        <v/>
      </c>
      <c r="E143" s="243" t="str">
        <f>IF('4 - Species Breakdown'!M150=0,"",'4 - Species Breakdown'!M150)</f>
        <v/>
      </c>
      <c r="F143" s="243" t="str">
        <f>IF('4 - Species Breakdown'!N150=0,"",'4 - Species Breakdown'!N150)</f>
        <v/>
      </c>
      <c r="G143" s="244" t="str">
        <f>IFERROR(('4 - Species Breakdown'!J150/'WCC Summary'!$D$14)*100,"")</f>
        <v/>
      </c>
      <c r="H143" s="245" t="str">
        <f>IF('4 - Species Breakdown'!J150=0,"",'4 - Species Breakdown'!J150)</f>
        <v/>
      </c>
      <c r="J143"/>
      <c r="K143"/>
      <c r="L143"/>
      <c r="M143"/>
      <c r="N143"/>
      <c r="O143"/>
    </row>
    <row r="144" spans="2:15" ht="15" x14ac:dyDescent="0.25">
      <c r="B144" s="242" t="str">
        <f>IF('4 - Species Breakdown'!B151=0,"",'4 - Species Breakdown'!B151)</f>
        <v/>
      </c>
      <c r="C144" s="243" t="str">
        <f>IF('4 - Species Breakdown'!D151=0,"",'4 - Species Breakdown'!D151)</f>
        <v/>
      </c>
      <c r="D144" s="243" t="str">
        <f>IF('4 - Species Breakdown'!L151=0,"",'4 - Species Breakdown'!L151)</f>
        <v/>
      </c>
      <c r="E144" s="243" t="str">
        <f>IF('4 - Species Breakdown'!M151=0,"",'4 - Species Breakdown'!M151)</f>
        <v/>
      </c>
      <c r="F144" s="243" t="str">
        <f>IF('4 - Species Breakdown'!N151=0,"",'4 - Species Breakdown'!N151)</f>
        <v/>
      </c>
      <c r="G144" s="244" t="str">
        <f>IFERROR(('4 - Species Breakdown'!J151/'WCC Summary'!$D$14)*100,"")</f>
        <v/>
      </c>
      <c r="H144" s="245" t="str">
        <f>IF('4 - Species Breakdown'!J151=0,"",'4 - Species Breakdown'!J151)</f>
        <v/>
      </c>
      <c r="J144"/>
      <c r="K144"/>
      <c r="L144"/>
      <c r="M144"/>
      <c r="N144"/>
      <c r="O144"/>
    </row>
    <row r="145" spans="2:15" ht="15" x14ac:dyDescent="0.25">
      <c r="B145" s="242" t="str">
        <f>IF('4 - Species Breakdown'!B152=0,"",'4 - Species Breakdown'!B152)</f>
        <v/>
      </c>
      <c r="C145" s="243" t="str">
        <f>IF('4 - Species Breakdown'!D152=0,"",'4 - Species Breakdown'!D152)</f>
        <v/>
      </c>
      <c r="D145" s="243" t="str">
        <f>IF('4 - Species Breakdown'!L152=0,"",'4 - Species Breakdown'!L152)</f>
        <v/>
      </c>
      <c r="E145" s="243" t="str">
        <f>IF('4 - Species Breakdown'!M152=0,"",'4 - Species Breakdown'!M152)</f>
        <v/>
      </c>
      <c r="F145" s="243" t="str">
        <f>IF('4 - Species Breakdown'!N152=0,"",'4 - Species Breakdown'!N152)</f>
        <v/>
      </c>
      <c r="G145" s="244" t="str">
        <f>IFERROR(('4 - Species Breakdown'!J152/'WCC Summary'!$D$14)*100,"")</f>
        <v/>
      </c>
      <c r="H145" s="245" t="str">
        <f>IF('4 - Species Breakdown'!J152=0,"",'4 - Species Breakdown'!J152)</f>
        <v/>
      </c>
      <c r="J145"/>
      <c r="K145"/>
      <c r="L145"/>
      <c r="M145"/>
      <c r="N145"/>
      <c r="O145"/>
    </row>
    <row r="146" spans="2:15" ht="15" x14ac:dyDescent="0.25">
      <c r="B146" s="242" t="str">
        <f>IF('4 - Species Breakdown'!B153=0,"",'4 - Species Breakdown'!B153)</f>
        <v/>
      </c>
      <c r="C146" s="243" t="str">
        <f>IF('4 - Species Breakdown'!D153=0,"",'4 - Species Breakdown'!D153)</f>
        <v/>
      </c>
      <c r="D146" s="243" t="str">
        <f>IF('4 - Species Breakdown'!L153=0,"",'4 - Species Breakdown'!L153)</f>
        <v/>
      </c>
      <c r="E146" s="243" t="str">
        <f>IF('4 - Species Breakdown'!M153=0,"",'4 - Species Breakdown'!M153)</f>
        <v/>
      </c>
      <c r="F146" s="243" t="str">
        <f>IF('4 - Species Breakdown'!N153=0,"",'4 - Species Breakdown'!N153)</f>
        <v/>
      </c>
      <c r="G146" s="244" t="str">
        <f>IFERROR(('4 - Species Breakdown'!J153/'WCC Summary'!$D$14)*100,"")</f>
        <v/>
      </c>
      <c r="H146" s="245" t="str">
        <f>IF('4 - Species Breakdown'!J153=0,"",'4 - Species Breakdown'!J153)</f>
        <v/>
      </c>
      <c r="J146"/>
      <c r="K146"/>
      <c r="L146"/>
      <c r="M146"/>
      <c r="N146"/>
      <c r="O146"/>
    </row>
    <row r="147" spans="2:15" ht="15" x14ac:dyDescent="0.25">
      <c r="B147" s="242" t="str">
        <f>IF('4 - Species Breakdown'!B154=0,"",'4 - Species Breakdown'!B154)</f>
        <v/>
      </c>
      <c r="C147" s="243" t="str">
        <f>IF('4 - Species Breakdown'!D154=0,"",'4 - Species Breakdown'!D154)</f>
        <v/>
      </c>
      <c r="D147" s="243" t="str">
        <f>IF('4 - Species Breakdown'!L154=0,"",'4 - Species Breakdown'!L154)</f>
        <v/>
      </c>
      <c r="E147" s="243" t="str">
        <f>IF('4 - Species Breakdown'!M154=0,"",'4 - Species Breakdown'!M154)</f>
        <v/>
      </c>
      <c r="F147" s="243" t="str">
        <f>IF('4 - Species Breakdown'!N154=0,"",'4 - Species Breakdown'!N154)</f>
        <v/>
      </c>
      <c r="G147" s="244" t="str">
        <f>IFERROR(('4 - Species Breakdown'!J154/'WCC Summary'!$D$14)*100,"")</f>
        <v/>
      </c>
      <c r="H147" s="245" t="str">
        <f>IF('4 - Species Breakdown'!J154=0,"",'4 - Species Breakdown'!J154)</f>
        <v/>
      </c>
      <c r="J147"/>
      <c r="K147"/>
      <c r="L147"/>
      <c r="M147"/>
      <c r="N147"/>
      <c r="O147"/>
    </row>
    <row r="148" spans="2:15" ht="15" x14ac:dyDescent="0.25">
      <c r="B148" s="242" t="str">
        <f>IF('4 - Species Breakdown'!B155=0,"",'4 - Species Breakdown'!B155)</f>
        <v/>
      </c>
      <c r="C148" s="243" t="str">
        <f>IF('4 - Species Breakdown'!D155=0,"",'4 - Species Breakdown'!D155)</f>
        <v/>
      </c>
      <c r="D148" s="243" t="str">
        <f>IF('4 - Species Breakdown'!L155=0,"",'4 - Species Breakdown'!L155)</f>
        <v/>
      </c>
      <c r="E148" s="243" t="str">
        <f>IF('4 - Species Breakdown'!M155=0,"",'4 - Species Breakdown'!M155)</f>
        <v/>
      </c>
      <c r="F148" s="243" t="str">
        <f>IF('4 - Species Breakdown'!N155=0,"",'4 - Species Breakdown'!N155)</f>
        <v/>
      </c>
      <c r="G148" s="244" t="str">
        <f>IFERROR(('4 - Species Breakdown'!J155/'WCC Summary'!$D$14)*100,"")</f>
        <v/>
      </c>
      <c r="H148" s="245" t="str">
        <f>IF('4 - Species Breakdown'!J155=0,"",'4 - Species Breakdown'!J155)</f>
        <v/>
      </c>
      <c r="J148"/>
      <c r="K148"/>
      <c r="L148"/>
      <c r="M148"/>
      <c r="N148"/>
      <c r="O148"/>
    </row>
    <row r="149" spans="2:15" ht="15" x14ac:dyDescent="0.25">
      <c r="B149" s="242" t="str">
        <f>IF('4 - Species Breakdown'!B156=0,"",'4 - Species Breakdown'!B156)</f>
        <v/>
      </c>
      <c r="C149" s="243" t="str">
        <f>IF('4 - Species Breakdown'!D156=0,"",'4 - Species Breakdown'!D156)</f>
        <v/>
      </c>
      <c r="D149" s="243" t="str">
        <f>IF('4 - Species Breakdown'!L156=0,"",'4 - Species Breakdown'!L156)</f>
        <v/>
      </c>
      <c r="E149" s="243" t="str">
        <f>IF('4 - Species Breakdown'!M156=0,"",'4 - Species Breakdown'!M156)</f>
        <v/>
      </c>
      <c r="F149" s="243" t="str">
        <f>IF('4 - Species Breakdown'!N156=0,"",'4 - Species Breakdown'!N156)</f>
        <v/>
      </c>
      <c r="G149" s="244" t="str">
        <f>IFERROR(('4 - Species Breakdown'!J156/'WCC Summary'!$D$14)*100,"")</f>
        <v/>
      </c>
      <c r="H149" s="245" t="str">
        <f>IF('4 - Species Breakdown'!J156=0,"",'4 - Species Breakdown'!J156)</f>
        <v/>
      </c>
      <c r="J149"/>
      <c r="K149"/>
      <c r="L149"/>
      <c r="M149"/>
      <c r="N149"/>
      <c r="O149"/>
    </row>
    <row r="150" spans="2:15" ht="15" x14ac:dyDescent="0.25">
      <c r="B150" s="242" t="str">
        <f>IF('4 - Species Breakdown'!B157=0,"",'4 - Species Breakdown'!B157)</f>
        <v/>
      </c>
      <c r="C150" s="243" t="str">
        <f>IF('4 - Species Breakdown'!D157=0,"",'4 - Species Breakdown'!D157)</f>
        <v/>
      </c>
      <c r="D150" s="243" t="str">
        <f>IF('4 - Species Breakdown'!L157=0,"",'4 - Species Breakdown'!L157)</f>
        <v/>
      </c>
      <c r="E150" s="243" t="str">
        <f>IF('4 - Species Breakdown'!M157=0,"",'4 - Species Breakdown'!M157)</f>
        <v/>
      </c>
      <c r="F150" s="243" t="str">
        <f>IF('4 - Species Breakdown'!N157=0,"",'4 - Species Breakdown'!N157)</f>
        <v/>
      </c>
      <c r="G150" s="244" t="str">
        <f>IFERROR(('4 - Species Breakdown'!J157/'WCC Summary'!$D$14)*100,"")</f>
        <v/>
      </c>
      <c r="H150" s="245" t="str">
        <f>IF('4 - Species Breakdown'!J157=0,"",'4 - Species Breakdown'!J157)</f>
        <v/>
      </c>
      <c r="J150"/>
      <c r="K150"/>
      <c r="L150"/>
      <c r="M150"/>
      <c r="N150"/>
      <c r="O150"/>
    </row>
    <row r="151" spans="2:15" ht="15" x14ac:dyDescent="0.25">
      <c r="B151" s="242" t="str">
        <f>IF('4 - Species Breakdown'!B158=0,"",'4 - Species Breakdown'!B158)</f>
        <v/>
      </c>
      <c r="C151" s="243" t="str">
        <f>IF('4 - Species Breakdown'!D158=0,"",'4 - Species Breakdown'!D158)</f>
        <v/>
      </c>
      <c r="D151" s="243" t="str">
        <f>IF('4 - Species Breakdown'!L158=0,"",'4 - Species Breakdown'!L158)</f>
        <v/>
      </c>
      <c r="E151" s="243" t="str">
        <f>IF('4 - Species Breakdown'!M158=0,"",'4 - Species Breakdown'!M158)</f>
        <v/>
      </c>
      <c r="F151" s="243" t="str">
        <f>IF('4 - Species Breakdown'!N158=0,"",'4 - Species Breakdown'!N158)</f>
        <v/>
      </c>
      <c r="G151" s="244" t="str">
        <f>IFERROR(('4 - Species Breakdown'!J158/'WCC Summary'!$D$14)*100,"")</f>
        <v/>
      </c>
      <c r="H151" s="245" t="str">
        <f>IF('4 - Species Breakdown'!J158=0,"",'4 - Species Breakdown'!J158)</f>
        <v/>
      </c>
      <c r="J151"/>
      <c r="K151"/>
      <c r="L151"/>
      <c r="M151"/>
      <c r="N151"/>
      <c r="O151"/>
    </row>
    <row r="152" spans="2:15" ht="15" x14ac:dyDescent="0.25">
      <c r="B152" s="242" t="str">
        <f>IF('4 - Species Breakdown'!B159=0,"",'4 - Species Breakdown'!B159)</f>
        <v/>
      </c>
      <c r="C152" s="243" t="str">
        <f>IF('4 - Species Breakdown'!D159=0,"",'4 - Species Breakdown'!D159)</f>
        <v/>
      </c>
      <c r="D152" s="243" t="str">
        <f>IF('4 - Species Breakdown'!L159=0,"",'4 - Species Breakdown'!L159)</f>
        <v/>
      </c>
      <c r="E152" s="243" t="str">
        <f>IF('4 - Species Breakdown'!M159=0,"",'4 - Species Breakdown'!M159)</f>
        <v/>
      </c>
      <c r="F152" s="243" t="str">
        <f>IF('4 - Species Breakdown'!N159=0,"",'4 - Species Breakdown'!N159)</f>
        <v/>
      </c>
      <c r="G152" s="244" t="str">
        <f>IFERROR(('4 - Species Breakdown'!J159/'WCC Summary'!$D$14)*100,"")</f>
        <v/>
      </c>
      <c r="H152" s="245" t="str">
        <f>IF('4 - Species Breakdown'!J159=0,"",'4 - Species Breakdown'!J159)</f>
        <v/>
      </c>
      <c r="J152"/>
      <c r="K152"/>
      <c r="L152"/>
      <c r="M152"/>
      <c r="N152"/>
      <c r="O152"/>
    </row>
    <row r="153" spans="2:15" ht="15" x14ac:dyDescent="0.25">
      <c r="B153" s="242" t="str">
        <f>IF('4 - Species Breakdown'!B160=0,"",'4 - Species Breakdown'!B160)</f>
        <v/>
      </c>
      <c r="C153" s="243" t="str">
        <f>IF('4 - Species Breakdown'!D160=0,"",'4 - Species Breakdown'!D160)</f>
        <v/>
      </c>
      <c r="D153" s="243" t="str">
        <f>IF('4 - Species Breakdown'!L160=0,"",'4 - Species Breakdown'!L160)</f>
        <v/>
      </c>
      <c r="E153" s="243" t="str">
        <f>IF('4 - Species Breakdown'!M160=0,"",'4 - Species Breakdown'!M160)</f>
        <v/>
      </c>
      <c r="F153" s="243" t="str">
        <f>IF('4 - Species Breakdown'!N160=0,"",'4 - Species Breakdown'!N160)</f>
        <v/>
      </c>
      <c r="G153" s="244" t="str">
        <f>IFERROR(('4 - Species Breakdown'!J160/'WCC Summary'!$D$14)*100,"")</f>
        <v/>
      </c>
      <c r="H153" s="245" t="str">
        <f>IF('4 - Species Breakdown'!J160=0,"",'4 - Species Breakdown'!J160)</f>
        <v/>
      </c>
      <c r="J153"/>
      <c r="K153"/>
      <c r="L153"/>
      <c r="M153"/>
      <c r="N153"/>
      <c r="O153"/>
    </row>
    <row r="154" spans="2:15" ht="15" x14ac:dyDescent="0.25">
      <c r="B154" s="242" t="str">
        <f>IF('4 - Species Breakdown'!B161=0,"",'4 - Species Breakdown'!B161)</f>
        <v/>
      </c>
      <c r="C154" s="243" t="str">
        <f>IF('4 - Species Breakdown'!D161=0,"",'4 - Species Breakdown'!D161)</f>
        <v/>
      </c>
      <c r="D154" s="243" t="str">
        <f>IF('4 - Species Breakdown'!L161=0,"",'4 - Species Breakdown'!L161)</f>
        <v/>
      </c>
      <c r="E154" s="243" t="str">
        <f>IF('4 - Species Breakdown'!M161=0,"",'4 - Species Breakdown'!M161)</f>
        <v/>
      </c>
      <c r="F154" s="243" t="str">
        <f>IF('4 - Species Breakdown'!N161=0,"",'4 - Species Breakdown'!N161)</f>
        <v/>
      </c>
      <c r="G154" s="244" t="str">
        <f>IFERROR(('4 - Species Breakdown'!J161/'WCC Summary'!$D$14)*100,"")</f>
        <v/>
      </c>
      <c r="H154" s="245" t="str">
        <f>IF('4 - Species Breakdown'!J161=0,"",'4 - Species Breakdown'!J161)</f>
        <v/>
      </c>
      <c r="J154"/>
      <c r="K154"/>
      <c r="L154"/>
      <c r="M154"/>
      <c r="N154"/>
      <c r="O154"/>
    </row>
    <row r="155" spans="2:15" ht="15" x14ac:dyDescent="0.25">
      <c r="B155" s="242" t="str">
        <f>IF('4 - Species Breakdown'!B162=0,"",'4 - Species Breakdown'!B162)</f>
        <v/>
      </c>
      <c r="C155" s="243" t="str">
        <f>IF('4 - Species Breakdown'!D162=0,"",'4 - Species Breakdown'!D162)</f>
        <v/>
      </c>
      <c r="D155" s="243" t="str">
        <f>IF('4 - Species Breakdown'!L162=0,"",'4 - Species Breakdown'!L162)</f>
        <v/>
      </c>
      <c r="E155" s="243" t="str">
        <f>IF('4 - Species Breakdown'!M162=0,"",'4 - Species Breakdown'!M162)</f>
        <v/>
      </c>
      <c r="F155" s="243" t="str">
        <f>IF('4 - Species Breakdown'!N162=0,"",'4 - Species Breakdown'!N162)</f>
        <v/>
      </c>
      <c r="G155" s="244" t="str">
        <f>IFERROR(('4 - Species Breakdown'!J162/'WCC Summary'!$D$14)*100,"")</f>
        <v/>
      </c>
      <c r="H155" s="245" t="str">
        <f>IF('4 - Species Breakdown'!J162=0,"",'4 - Species Breakdown'!J162)</f>
        <v/>
      </c>
      <c r="J155"/>
      <c r="K155"/>
      <c r="L155"/>
      <c r="M155"/>
      <c r="N155"/>
      <c r="O155"/>
    </row>
    <row r="156" spans="2:15" ht="15" x14ac:dyDescent="0.25">
      <c r="B156" s="242" t="str">
        <f>IF('4 - Species Breakdown'!B163=0,"",'4 - Species Breakdown'!B163)</f>
        <v/>
      </c>
      <c r="C156" s="243" t="str">
        <f>IF('4 - Species Breakdown'!D163=0,"",'4 - Species Breakdown'!D163)</f>
        <v/>
      </c>
      <c r="D156" s="243" t="str">
        <f>IF('4 - Species Breakdown'!L163=0,"",'4 - Species Breakdown'!L163)</f>
        <v/>
      </c>
      <c r="E156" s="243" t="str">
        <f>IF('4 - Species Breakdown'!M163=0,"",'4 - Species Breakdown'!M163)</f>
        <v/>
      </c>
      <c r="F156" s="243" t="str">
        <f>IF('4 - Species Breakdown'!N163=0,"",'4 - Species Breakdown'!N163)</f>
        <v/>
      </c>
      <c r="G156" s="244" t="str">
        <f>IFERROR(('4 - Species Breakdown'!J163/'WCC Summary'!$D$14)*100,"")</f>
        <v/>
      </c>
      <c r="H156" s="245" t="str">
        <f>IF('4 - Species Breakdown'!J163=0,"",'4 - Species Breakdown'!J163)</f>
        <v/>
      </c>
      <c r="J156"/>
      <c r="K156"/>
      <c r="L156"/>
      <c r="M156"/>
      <c r="N156"/>
      <c r="O156"/>
    </row>
    <row r="157" spans="2:15" ht="15" x14ac:dyDescent="0.25">
      <c r="B157" s="242" t="str">
        <f>IF('4 - Species Breakdown'!B164=0,"",'4 - Species Breakdown'!B164)</f>
        <v/>
      </c>
      <c r="C157" s="243" t="str">
        <f>IF('4 - Species Breakdown'!D164=0,"",'4 - Species Breakdown'!D164)</f>
        <v/>
      </c>
      <c r="D157" s="243" t="str">
        <f>IF('4 - Species Breakdown'!L164=0,"",'4 - Species Breakdown'!L164)</f>
        <v/>
      </c>
      <c r="E157" s="243" t="str">
        <f>IF('4 - Species Breakdown'!M164=0,"",'4 - Species Breakdown'!M164)</f>
        <v/>
      </c>
      <c r="F157" s="243" t="str">
        <f>IF('4 - Species Breakdown'!N164=0,"",'4 - Species Breakdown'!N164)</f>
        <v/>
      </c>
      <c r="G157" s="244" t="str">
        <f>IFERROR(('4 - Species Breakdown'!J164/'WCC Summary'!$D$14)*100,"")</f>
        <v/>
      </c>
      <c r="H157" s="245" t="str">
        <f>IF('4 - Species Breakdown'!J164=0,"",'4 - Species Breakdown'!J164)</f>
        <v/>
      </c>
      <c r="J157"/>
      <c r="K157"/>
      <c r="L157"/>
      <c r="M157"/>
      <c r="N157"/>
      <c r="O157"/>
    </row>
    <row r="158" spans="2:15" ht="15" x14ac:dyDescent="0.25">
      <c r="B158" s="242" t="str">
        <f>IF('4 - Species Breakdown'!B165=0,"",'4 - Species Breakdown'!B165)</f>
        <v/>
      </c>
      <c r="C158" s="243" t="str">
        <f>IF('4 - Species Breakdown'!D165=0,"",'4 - Species Breakdown'!D165)</f>
        <v/>
      </c>
      <c r="D158" s="243" t="str">
        <f>IF('4 - Species Breakdown'!L165=0,"",'4 - Species Breakdown'!L165)</f>
        <v/>
      </c>
      <c r="E158" s="243" t="str">
        <f>IF('4 - Species Breakdown'!M165=0,"",'4 - Species Breakdown'!M165)</f>
        <v/>
      </c>
      <c r="F158" s="243" t="str">
        <f>IF('4 - Species Breakdown'!N165=0,"",'4 - Species Breakdown'!N165)</f>
        <v/>
      </c>
      <c r="G158" s="244" t="str">
        <f>IFERROR(('4 - Species Breakdown'!J165/'WCC Summary'!$D$14)*100,"")</f>
        <v/>
      </c>
      <c r="H158" s="245" t="str">
        <f>IF('4 - Species Breakdown'!J165=0,"",'4 - Species Breakdown'!J165)</f>
        <v/>
      </c>
      <c r="J158"/>
      <c r="K158"/>
      <c r="L158"/>
      <c r="M158"/>
      <c r="N158"/>
      <c r="O158"/>
    </row>
    <row r="159" spans="2:15" ht="15" x14ac:dyDescent="0.25">
      <c r="B159" s="242" t="str">
        <f>IF('4 - Species Breakdown'!B166=0,"",'4 - Species Breakdown'!B166)</f>
        <v/>
      </c>
      <c r="C159" s="243" t="str">
        <f>IF('4 - Species Breakdown'!D166=0,"",'4 - Species Breakdown'!D166)</f>
        <v/>
      </c>
      <c r="D159" s="243" t="str">
        <f>IF('4 - Species Breakdown'!L166=0,"",'4 - Species Breakdown'!L166)</f>
        <v/>
      </c>
      <c r="E159" s="243" t="str">
        <f>IF('4 - Species Breakdown'!M166=0,"",'4 - Species Breakdown'!M166)</f>
        <v/>
      </c>
      <c r="F159" s="243" t="str">
        <f>IF('4 - Species Breakdown'!N166=0,"",'4 - Species Breakdown'!N166)</f>
        <v/>
      </c>
      <c r="G159" s="244" t="str">
        <f>IFERROR(('4 - Species Breakdown'!J166/'WCC Summary'!$D$14)*100,"")</f>
        <v/>
      </c>
      <c r="H159" s="245" t="str">
        <f>IF('4 - Species Breakdown'!J166=0,"",'4 - Species Breakdown'!J166)</f>
        <v/>
      </c>
      <c r="J159"/>
      <c r="K159"/>
      <c r="L159"/>
      <c r="M159"/>
      <c r="N159"/>
      <c r="O159"/>
    </row>
    <row r="160" spans="2:15" ht="15" x14ac:dyDescent="0.25">
      <c r="B160" s="242" t="str">
        <f>IF('4 - Species Breakdown'!B167=0,"",'4 - Species Breakdown'!B167)</f>
        <v/>
      </c>
      <c r="C160" s="243" t="str">
        <f>IF('4 - Species Breakdown'!D167=0,"",'4 - Species Breakdown'!D167)</f>
        <v/>
      </c>
      <c r="D160" s="243" t="str">
        <f>IF('4 - Species Breakdown'!L167=0,"",'4 - Species Breakdown'!L167)</f>
        <v/>
      </c>
      <c r="E160" s="243" t="str">
        <f>IF('4 - Species Breakdown'!M167=0,"",'4 - Species Breakdown'!M167)</f>
        <v/>
      </c>
      <c r="F160" s="243" t="str">
        <f>IF('4 - Species Breakdown'!N167=0,"",'4 - Species Breakdown'!N167)</f>
        <v/>
      </c>
      <c r="G160" s="244" t="str">
        <f>IFERROR(('4 - Species Breakdown'!J167/'WCC Summary'!$D$14)*100,"")</f>
        <v/>
      </c>
      <c r="H160" s="245" t="str">
        <f>IF('4 - Species Breakdown'!J167=0,"",'4 - Species Breakdown'!J167)</f>
        <v/>
      </c>
      <c r="J160"/>
      <c r="K160"/>
      <c r="L160"/>
      <c r="M160"/>
      <c r="N160"/>
      <c r="O160"/>
    </row>
    <row r="161" spans="2:15" ht="15" x14ac:dyDescent="0.25">
      <c r="B161" s="242" t="str">
        <f>IF('4 - Species Breakdown'!B168=0,"",'4 - Species Breakdown'!B168)</f>
        <v/>
      </c>
      <c r="C161" s="243" t="str">
        <f>IF('4 - Species Breakdown'!D168=0,"",'4 - Species Breakdown'!D168)</f>
        <v/>
      </c>
      <c r="D161" s="243" t="str">
        <f>IF('4 - Species Breakdown'!L168=0,"",'4 - Species Breakdown'!L168)</f>
        <v/>
      </c>
      <c r="E161" s="243" t="str">
        <f>IF('4 - Species Breakdown'!M168=0,"",'4 - Species Breakdown'!M168)</f>
        <v/>
      </c>
      <c r="F161" s="243" t="str">
        <f>IF('4 - Species Breakdown'!N168=0,"",'4 - Species Breakdown'!N168)</f>
        <v/>
      </c>
      <c r="G161" s="244" t="str">
        <f>IFERROR(('4 - Species Breakdown'!J168/'WCC Summary'!$D$14)*100,"")</f>
        <v/>
      </c>
      <c r="H161" s="245" t="str">
        <f>IF('4 - Species Breakdown'!J168=0,"",'4 - Species Breakdown'!J168)</f>
        <v/>
      </c>
      <c r="J161"/>
      <c r="K161"/>
      <c r="L161"/>
      <c r="M161"/>
      <c r="N161"/>
      <c r="O161"/>
    </row>
    <row r="162" spans="2:15" ht="15" x14ac:dyDescent="0.25">
      <c r="B162" s="242" t="str">
        <f>IF('4 - Species Breakdown'!B169=0,"",'4 - Species Breakdown'!B169)</f>
        <v/>
      </c>
      <c r="C162" s="243" t="str">
        <f>IF('4 - Species Breakdown'!D169=0,"",'4 - Species Breakdown'!D169)</f>
        <v/>
      </c>
      <c r="D162" s="243" t="str">
        <f>IF('4 - Species Breakdown'!L169=0,"",'4 - Species Breakdown'!L169)</f>
        <v/>
      </c>
      <c r="E162" s="243" t="str">
        <f>IF('4 - Species Breakdown'!M169=0,"",'4 - Species Breakdown'!M169)</f>
        <v/>
      </c>
      <c r="F162" s="243" t="str">
        <f>IF('4 - Species Breakdown'!N169=0,"",'4 - Species Breakdown'!N169)</f>
        <v/>
      </c>
      <c r="G162" s="244" t="str">
        <f>IFERROR(('4 - Species Breakdown'!J169/'WCC Summary'!$D$14)*100,"")</f>
        <v/>
      </c>
      <c r="H162" s="245" t="str">
        <f>IF('4 - Species Breakdown'!J169=0,"",'4 - Species Breakdown'!J169)</f>
        <v/>
      </c>
      <c r="J162"/>
      <c r="K162"/>
      <c r="L162"/>
      <c r="M162"/>
      <c r="N162"/>
      <c r="O162"/>
    </row>
    <row r="163" spans="2:15" ht="15" x14ac:dyDescent="0.25">
      <c r="B163" s="242" t="str">
        <f>IF('4 - Species Breakdown'!B170=0,"",'4 - Species Breakdown'!B170)</f>
        <v/>
      </c>
      <c r="C163" s="243" t="str">
        <f>IF('4 - Species Breakdown'!D170=0,"",'4 - Species Breakdown'!D170)</f>
        <v/>
      </c>
      <c r="D163" s="243" t="str">
        <f>IF('4 - Species Breakdown'!L170=0,"",'4 - Species Breakdown'!L170)</f>
        <v/>
      </c>
      <c r="E163" s="243" t="str">
        <f>IF('4 - Species Breakdown'!M170=0,"",'4 - Species Breakdown'!M170)</f>
        <v/>
      </c>
      <c r="F163" s="243" t="str">
        <f>IF('4 - Species Breakdown'!N170=0,"",'4 - Species Breakdown'!N170)</f>
        <v/>
      </c>
      <c r="G163" s="244" t="str">
        <f>IFERROR(('4 - Species Breakdown'!J170/'WCC Summary'!$D$14)*100,"")</f>
        <v/>
      </c>
      <c r="H163" s="245" t="str">
        <f>IF('4 - Species Breakdown'!J170=0,"",'4 - Species Breakdown'!J170)</f>
        <v/>
      </c>
      <c r="J163"/>
      <c r="K163"/>
      <c r="L163"/>
      <c r="M163"/>
      <c r="N163"/>
      <c r="O163"/>
    </row>
    <row r="164" spans="2:15" ht="15" x14ac:dyDescent="0.25">
      <c r="B164" s="242" t="str">
        <f>IF('4 - Species Breakdown'!B171=0,"",'4 - Species Breakdown'!B171)</f>
        <v/>
      </c>
      <c r="C164" s="243" t="str">
        <f>IF('4 - Species Breakdown'!D171=0,"",'4 - Species Breakdown'!D171)</f>
        <v/>
      </c>
      <c r="D164" s="243" t="str">
        <f>IF('4 - Species Breakdown'!L171=0,"",'4 - Species Breakdown'!L171)</f>
        <v/>
      </c>
      <c r="E164" s="243" t="str">
        <f>IF('4 - Species Breakdown'!M171=0,"",'4 - Species Breakdown'!M171)</f>
        <v/>
      </c>
      <c r="F164" s="243" t="str">
        <f>IF('4 - Species Breakdown'!N171=0,"",'4 - Species Breakdown'!N171)</f>
        <v/>
      </c>
      <c r="G164" s="244" t="str">
        <f>IFERROR(('4 - Species Breakdown'!J171/'WCC Summary'!$D$14)*100,"")</f>
        <v/>
      </c>
      <c r="H164" s="245" t="str">
        <f>IF('4 - Species Breakdown'!J171=0,"",'4 - Species Breakdown'!J171)</f>
        <v/>
      </c>
      <c r="J164"/>
      <c r="K164"/>
      <c r="L164"/>
      <c r="M164"/>
      <c r="N164"/>
      <c r="O164"/>
    </row>
    <row r="165" spans="2:15" ht="15" x14ac:dyDescent="0.25">
      <c r="B165" s="242" t="str">
        <f>IF('4 - Species Breakdown'!B172=0,"",'4 - Species Breakdown'!B172)</f>
        <v/>
      </c>
      <c r="C165" s="243" t="str">
        <f>IF('4 - Species Breakdown'!D172=0,"",'4 - Species Breakdown'!D172)</f>
        <v/>
      </c>
      <c r="D165" s="243" t="str">
        <f>IF('4 - Species Breakdown'!L172=0,"",'4 - Species Breakdown'!L172)</f>
        <v/>
      </c>
      <c r="E165" s="243" t="str">
        <f>IF('4 - Species Breakdown'!M172=0,"",'4 - Species Breakdown'!M172)</f>
        <v/>
      </c>
      <c r="F165" s="243" t="str">
        <f>IF('4 - Species Breakdown'!N172=0,"",'4 - Species Breakdown'!N172)</f>
        <v/>
      </c>
      <c r="G165" s="244" t="str">
        <f>IFERROR(('4 - Species Breakdown'!J172/'WCC Summary'!$D$14)*100,"")</f>
        <v/>
      </c>
      <c r="H165" s="245" t="str">
        <f>IF('4 - Species Breakdown'!J172=0,"",'4 - Species Breakdown'!J172)</f>
        <v/>
      </c>
      <c r="J165"/>
      <c r="K165"/>
      <c r="L165"/>
      <c r="M165"/>
      <c r="N165"/>
      <c r="O165"/>
    </row>
    <row r="166" spans="2:15" ht="15" x14ac:dyDescent="0.25">
      <c r="B166" s="242" t="str">
        <f>IF('4 - Species Breakdown'!B173=0,"",'4 - Species Breakdown'!B173)</f>
        <v/>
      </c>
      <c r="C166" s="243" t="str">
        <f>IF('4 - Species Breakdown'!D173=0,"",'4 - Species Breakdown'!D173)</f>
        <v/>
      </c>
      <c r="D166" s="243" t="str">
        <f>IF('4 - Species Breakdown'!L173=0,"",'4 - Species Breakdown'!L173)</f>
        <v/>
      </c>
      <c r="E166" s="243" t="str">
        <f>IF('4 - Species Breakdown'!M173=0,"",'4 - Species Breakdown'!M173)</f>
        <v/>
      </c>
      <c r="F166" s="243" t="str">
        <f>IF('4 - Species Breakdown'!N173=0,"",'4 - Species Breakdown'!N173)</f>
        <v/>
      </c>
      <c r="G166" s="244" t="str">
        <f>IFERROR(('4 - Species Breakdown'!J173/'WCC Summary'!$D$14)*100,"")</f>
        <v/>
      </c>
      <c r="H166" s="245" t="str">
        <f>IF('4 - Species Breakdown'!J173=0,"",'4 - Species Breakdown'!J173)</f>
        <v/>
      </c>
      <c r="J166"/>
      <c r="K166"/>
      <c r="L166"/>
      <c r="M166"/>
      <c r="N166"/>
      <c r="O166"/>
    </row>
    <row r="167" spans="2:15" ht="15" x14ac:dyDescent="0.25">
      <c r="B167" s="242" t="str">
        <f>IF('4 - Species Breakdown'!B174=0,"",'4 - Species Breakdown'!B174)</f>
        <v/>
      </c>
      <c r="C167" s="243" t="str">
        <f>IF('4 - Species Breakdown'!D174=0,"",'4 - Species Breakdown'!D174)</f>
        <v/>
      </c>
      <c r="D167" s="243" t="str">
        <f>IF('4 - Species Breakdown'!L174=0,"",'4 - Species Breakdown'!L174)</f>
        <v/>
      </c>
      <c r="E167" s="243" t="str">
        <f>IF('4 - Species Breakdown'!M174=0,"",'4 - Species Breakdown'!M174)</f>
        <v/>
      </c>
      <c r="F167" s="243" t="str">
        <f>IF('4 - Species Breakdown'!N174=0,"",'4 - Species Breakdown'!N174)</f>
        <v/>
      </c>
      <c r="G167" s="244" t="str">
        <f>IFERROR(('4 - Species Breakdown'!J174/'WCC Summary'!$D$14)*100,"")</f>
        <v/>
      </c>
      <c r="H167" s="245" t="str">
        <f>IF('4 - Species Breakdown'!J174=0,"",'4 - Species Breakdown'!J174)</f>
        <v/>
      </c>
      <c r="J167"/>
      <c r="K167"/>
      <c r="L167"/>
      <c r="M167"/>
      <c r="N167"/>
      <c r="O167"/>
    </row>
    <row r="168" spans="2:15" ht="15" x14ac:dyDescent="0.25">
      <c r="B168" s="242" t="str">
        <f>IF('4 - Species Breakdown'!B175=0,"",'4 - Species Breakdown'!B175)</f>
        <v/>
      </c>
      <c r="C168" s="243" t="str">
        <f>IF('4 - Species Breakdown'!D175=0,"",'4 - Species Breakdown'!D175)</f>
        <v/>
      </c>
      <c r="D168" s="243" t="str">
        <f>IF('4 - Species Breakdown'!L175=0,"",'4 - Species Breakdown'!L175)</f>
        <v/>
      </c>
      <c r="E168" s="243" t="str">
        <f>IF('4 - Species Breakdown'!M175=0,"",'4 - Species Breakdown'!M175)</f>
        <v/>
      </c>
      <c r="F168" s="243" t="str">
        <f>IF('4 - Species Breakdown'!N175=0,"",'4 - Species Breakdown'!N175)</f>
        <v/>
      </c>
      <c r="G168" s="244" t="str">
        <f>IFERROR(('4 - Species Breakdown'!J175/'WCC Summary'!$D$14)*100,"")</f>
        <v/>
      </c>
      <c r="H168" s="245" t="str">
        <f>IF('4 - Species Breakdown'!J175=0,"",'4 - Species Breakdown'!J175)</f>
        <v/>
      </c>
      <c r="J168"/>
      <c r="K168"/>
      <c r="L168"/>
      <c r="M168"/>
      <c r="N168"/>
      <c r="O168"/>
    </row>
    <row r="169" spans="2:15" ht="15" x14ac:dyDescent="0.25">
      <c r="B169" s="242" t="str">
        <f>IF('4 - Species Breakdown'!B176=0,"",'4 - Species Breakdown'!B176)</f>
        <v/>
      </c>
      <c r="C169" s="243" t="str">
        <f>IF('4 - Species Breakdown'!D176=0,"",'4 - Species Breakdown'!D176)</f>
        <v/>
      </c>
      <c r="D169" s="243" t="str">
        <f>IF('4 - Species Breakdown'!L176=0,"",'4 - Species Breakdown'!L176)</f>
        <v/>
      </c>
      <c r="E169" s="243" t="str">
        <f>IF('4 - Species Breakdown'!M176=0,"",'4 - Species Breakdown'!M176)</f>
        <v/>
      </c>
      <c r="F169" s="243" t="str">
        <f>IF('4 - Species Breakdown'!N176=0,"",'4 - Species Breakdown'!N176)</f>
        <v/>
      </c>
      <c r="G169" s="244" t="str">
        <f>IFERROR(('4 - Species Breakdown'!J176/'WCC Summary'!$D$14)*100,"")</f>
        <v/>
      </c>
      <c r="H169" s="245" t="str">
        <f>IF('4 - Species Breakdown'!J176=0,"",'4 - Species Breakdown'!J176)</f>
        <v/>
      </c>
      <c r="J169"/>
      <c r="K169"/>
      <c r="L169"/>
      <c r="M169"/>
      <c r="N169"/>
      <c r="O169"/>
    </row>
    <row r="170" spans="2:15" ht="15" x14ac:dyDescent="0.25">
      <c r="B170" s="242" t="str">
        <f>IF('4 - Species Breakdown'!B177=0,"",'4 - Species Breakdown'!B177)</f>
        <v/>
      </c>
      <c r="C170" s="243" t="str">
        <f>IF('4 - Species Breakdown'!D177=0,"",'4 - Species Breakdown'!D177)</f>
        <v/>
      </c>
      <c r="D170" s="243" t="str">
        <f>IF('4 - Species Breakdown'!L177=0,"",'4 - Species Breakdown'!L177)</f>
        <v/>
      </c>
      <c r="E170" s="243" t="str">
        <f>IF('4 - Species Breakdown'!M177=0,"",'4 - Species Breakdown'!M177)</f>
        <v/>
      </c>
      <c r="F170" s="243" t="str">
        <f>IF('4 - Species Breakdown'!N177=0,"",'4 - Species Breakdown'!N177)</f>
        <v/>
      </c>
      <c r="G170" s="244" t="str">
        <f>IFERROR(('4 - Species Breakdown'!J177/'WCC Summary'!$D$14)*100,"")</f>
        <v/>
      </c>
      <c r="H170" s="245" t="str">
        <f>IF('4 - Species Breakdown'!J177=0,"",'4 - Species Breakdown'!J177)</f>
        <v/>
      </c>
      <c r="J170"/>
      <c r="K170"/>
      <c r="L170"/>
      <c r="M170"/>
      <c r="N170"/>
      <c r="O170"/>
    </row>
    <row r="171" spans="2:15" ht="15" x14ac:dyDescent="0.25">
      <c r="B171" s="242" t="str">
        <f>IF('4 - Species Breakdown'!B178=0,"",'4 - Species Breakdown'!B178)</f>
        <v/>
      </c>
      <c r="C171" s="243" t="str">
        <f>IF('4 - Species Breakdown'!D178=0,"",'4 - Species Breakdown'!D178)</f>
        <v/>
      </c>
      <c r="D171" s="243" t="str">
        <f>IF('4 - Species Breakdown'!L178=0,"",'4 - Species Breakdown'!L178)</f>
        <v/>
      </c>
      <c r="E171" s="243" t="str">
        <f>IF('4 - Species Breakdown'!M178=0,"",'4 - Species Breakdown'!M178)</f>
        <v/>
      </c>
      <c r="F171" s="243" t="str">
        <f>IF('4 - Species Breakdown'!N178=0,"",'4 - Species Breakdown'!N178)</f>
        <v/>
      </c>
      <c r="G171" s="244" t="str">
        <f>IFERROR(('4 - Species Breakdown'!J178/'WCC Summary'!$D$14)*100,"")</f>
        <v/>
      </c>
      <c r="H171" s="245" t="str">
        <f>IF('4 - Species Breakdown'!J178=0,"",'4 - Species Breakdown'!J178)</f>
        <v/>
      </c>
      <c r="J171"/>
      <c r="K171"/>
      <c r="L171"/>
      <c r="M171"/>
      <c r="N171"/>
      <c r="O171"/>
    </row>
    <row r="172" spans="2:15" ht="15" x14ac:dyDescent="0.25">
      <c r="B172" s="242" t="str">
        <f>IF('4 - Species Breakdown'!B179=0,"",'4 - Species Breakdown'!B179)</f>
        <v/>
      </c>
      <c r="C172" s="243" t="str">
        <f>IF('4 - Species Breakdown'!D179=0,"",'4 - Species Breakdown'!D179)</f>
        <v/>
      </c>
      <c r="D172" s="243" t="str">
        <f>IF('4 - Species Breakdown'!L179=0,"",'4 - Species Breakdown'!L179)</f>
        <v/>
      </c>
      <c r="E172" s="243" t="str">
        <f>IF('4 - Species Breakdown'!M179=0,"",'4 - Species Breakdown'!M179)</f>
        <v/>
      </c>
      <c r="F172" s="243" t="str">
        <f>IF('4 - Species Breakdown'!N179=0,"",'4 - Species Breakdown'!N179)</f>
        <v/>
      </c>
      <c r="G172" s="244" t="str">
        <f>IFERROR(('4 - Species Breakdown'!J179/'WCC Summary'!$D$14)*100,"")</f>
        <v/>
      </c>
      <c r="H172" s="245" t="str">
        <f>IF('4 - Species Breakdown'!J179=0,"",'4 - Species Breakdown'!J179)</f>
        <v/>
      </c>
      <c r="J172"/>
      <c r="K172"/>
      <c r="L172"/>
      <c r="M172"/>
      <c r="N172"/>
      <c r="O172"/>
    </row>
    <row r="173" spans="2:15" ht="15" x14ac:dyDescent="0.25">
      <c r="B173" s="242" t="str">
        <f>IF('4 - Species Breakdown'!B180=0,"",'4 - Species Breakdown'!B180)</f>
        <v/>
      </c>
      <c r="C173" s="243" t="str">
        <f>IF('4 - Species Breakdown'!D180=0,"",'4 - Species Breakdown'!D180)</f>
        <v/>
      </c>
      <c r="D173" s="243" t="str">
        <f>IF('4 - Species Breakdown'!L180=0,"",'4 - Species Breakdown'!L180)</f>
        <v/>
      </c>
      <c r="E173" s="243" t="str">
        <f>IF('4 - Species Breakdown'!M180=0,"",'4 - Species Breakdown'!M180)</f>
        <v/>
      </c>
      <c r="F173" s="243" t="str">
        <f>IF('4 - Species Breakdown'!N180=0,"",'4 - Species Breakdown'!N180)</f>
        <v/>
      </c>
      <c r="G173" s="244" t="str">
        <f>IFERROR(('4 - Species Breakdown'!J180/'WCC Summary'!$D$14)*100,"")</f>
        <v/>
      </c>
      <c r="H173" s="245" t="str">
        <f>IF('4 - Species Breakdown'!J180=0,"",'4 - Species Breakdown'!J180)</f>
        <v/>
      </c>
      <c r="J173"/>
      <c r="K173"/>
      <c r="L173"/>
      <c r="M173"/>
      <c r="N173"/>
      <c r="O173"/>
    </row>
    <row r="174" spans="2:15" ht="15" x14ac:dyDescent="0.25">
      <c r="B174" s="242" t="str">
        <f>IF('4 - Species Breakdown'!B181=0,"",'4 - Species Breakdown'!B181)</f>
        <v/>
      </c>
      <c r="C174" s="243" t="str">
        <f>IF('4 - Species Breakdown'!D181=0,"",'4 - Species Breakdown'!D181)</f>
        <v/>
      </c>
      <c r="D174" s="243" t="str">
        <f>IF('4 - Species Breakdown'!L181=0,"",'4 - Species Breakdown'!L181)</f>
        <v/>
      </c>
      <c r="E174" s="243" t="str">
        <f>IF('4 - Species Breakdown'!M181=0,"",'4 - Species Breakdown'!M181)</f>
        <v/>
      </c>
      <c r="F174" s="243" t="str">
        <f>IF('4 - Species Breakdown'!N181=0,"",'4 - Species Breakdown'!N181)</f>
        <v/>
      </c>
      <c r="G174" s="244" t="str">
        <f>IFERROR(('4 - Species Breakdown'!J181/'WCC Summary'!$D$14)*100,"")</f>
        <v/>
      </c>
      <c r="H174" s="245" t="str">
        <f>IF('4 - Species Breakdown'!J181=0,"",'4 - Species Breakdown'!J181)</f>
        <v/>
      </c>
      <c r="J174"/>
      <c r="K174"/>
      <c r="L174"/>
      <c r="M174"/>
      <c r="N174"/>
      <c r="O174"/>
    </row>
    <row r="175" spans="2:15" ht="15" x14ac:dyDescent="0.25">
      <c r="B175" s="242" t="str">
        <f>IF('4 - Species Breakdown'!B182=0,"",'4 - Species Breakdown'!B182)</f>
        <v/>
      </c>
      <c r="C175" s="243" t="str">
        <f>IF('4 - Species Breakdown'!D182=0,"",'4 - Species Breakdown'!D182)</f>
        <v/>
      </c>
      <c r="D175" s="243" t="str">
        <f>IF('4 - Species Breakdown'!L182=0,"",'4 - Species Breakdown'!L182)</f>
        <v/>
      </c>
      <c r="E175" s="243" t="str">
        <f>IF('4 - Species Breakdown'!M182=0,"",'4 - Species Breakdown'!M182)</f>
        <v/>
      </c>
      <c r="F175" s="243" t="str">
        <f>IF('4 - Species Breakdown'!N182=0,"",'4 - Species Breakdown'!N182)</f>
        <v/>
      </c>
      <c r="G175" s="244" t="str">
        <f>IFERROR(('4 - Species Breakdown'!J182/'WCC Summary'!$D$14)*100,"")</f>
        <v/>
      </c>
      <c r="H175" s="245" t="str">
        <f>IF('4 - Species Breakdown'!J182=0,"",'4 - Species Breakdown'!J182)</f>
        <v/>
      </c>
      <c r="J175"/>
      <c r="K175"/>
      <c r="L175"/>
      <c r="M175"/>
      <c r="N175"/>
      <c r="O175"/>
    </row>
    <row r="176" spans="2:15" ht="15" x14ac:dyDescent="0.25">
      <c r="B176" s="242" t="str">
        <f>IF('4 - Species Breakdown'!B183=0,"",'4 - Species Breakdown'!B183)</f>
        <v/>
      </c>
      <c r="C176" s="243" t="str">
        <f>IF('4 - Species Breakdown'!D183=0,"",'4 - Species Breakdown'!D183)</f>
        <v/>
      </c>
      <c r="D176" s="243" t="str">
        <f>IF('4 - Species Breakdown'!L183=0,"",'4 - Species Breakdown'!L183)</f>
        <v/>
      </c>
      <c r="E176" s="243" t="str">
        <f>IF('4 - Species Breakdown'!M183=0,"",'4 - Species Breakdown'!M183)</f>
        <v/>
      </c>
      <c r="F176" s="243" t="str">
        <f>IF('4 - Species Breakdown'!N183=0,"",'4 - Species Breakdown'!N183)</f>
        <v/>
      </c>
      <c r="G176" s="244" t="str">
        <f>IFERROR(('4 - Species Breakdown'!J183/'WCC Summary'!$D$14)*100,"")</f>
        <v/>
      </c>
      <c r="H176" s="245" t="str">
        <f>IF('4 - Species Breakdown'!J183=0,"",'4 - Species Breakdown'!J183)</f>
        <v/>
      </c>
      <c r="J176"/>
      <c r="K176"/>
      <c r="L176"/>
      <c r="M176"/>
      <c r="N176"/>
      <c r="O176"/>
    </row>
    <row r="177" spans="2:15" ht="15" x14ac:dyDescent="0.25">
      <c r="B177" s="242" t="str">
        <f>IF('4 - Species Breakdown'!B184=0,"",'4 - Species Breakdown'!B184)</f>
        <v/>
      </c>
      <c r="C177" s="243" t="str">
        <f>IF('4 - Species Breakdown'!D184=0,"",'4 - Species Breakdown'!D184)</f>
        <v/>
      </c>
      <c r="D177" s="243" t="str">
        <f>IF('4 - Species Breakdown'!L184=0,"",'4 - Species Breakdown'!L184)</f>
        <v/>
      </c>
      <c r="E177" s="243" t="str">
        <f>IF('4 - Species Breakdown'!M184=0,"",'4 - Species Breakdown'!M184)</f>
        <v/>
      </c>
      <c r="F177" s="243" t="str">
        <f>IF('4 - Species Breakdown'!N184=0,"",'4 - Species Breakdown'!N184)</f>
        <v/>
      </c>
      <c r="G177" s="244" t="str">
        <f>IFERROR(('4 - Species Breakdown'!J184/'WCC Summary'!$D$14)*100,"")</f>
        <v/>
      </c>
      <c r="H177" s="245" t="str">
        <f>IF('4 - Species Breakdown'!J184=0,"",'4 - Species Breakdown'!J184)</f>
        <v/>
      </c>
      <c r="J177"/>
      <c r="K177"/>
      <c r="L177"/>
      <c r="M177"/>
      <c r="N177"/>
      <c r="O177"/>
    </row>
    <row r="178" spans="2:15" ht="15" x14ac:dyDescent="0.25">
      <c r="B178" s="242" t="str">
        <f>IF('4 - Species Breakdown'!B185=0,"",'4 - Species Breakdown'!B185)</f>
        <v/>
      </c>
      <c r="C178" s="243" t="str">
        <f>IF('4 - Species Breakdown'!D185=0,"",'4 - Species Breakdown'!D185)</f>
        <v/>
      </c>
      <c r="D178" s="243" t="str">
        <f>IF('4 - Species Breakdown'!L185=0,"",'4 - Species Breakdown'!L185)</f>
        <v/>
      </c>
      <c r="E178" s="243" t="str">
        <f>IF('4 - Species Breakdown'!M185=0,"",'4 - Species Breakdown'!M185)</f>
        <v/>
      </c>
      <c r="F178" s="243" t="str">
        <f>IF('4 - Species Breakdown'!N185=0,"",'4 - Species Breakdown'!N185)</f>
        <v/>
      </c>
      <c r="G178" s="244" t="str">
        <f>IFERROR(('4 - Species Breakdown'!J185/'WCC Summary'!$D$14)*100,"")</f>
        <v/>
      </c>
      <c r="H178" s="245" t="str">
        <f>IF('4 - Species Breakdown'!J185=0,"",'4 - Species Breakdown'!J185)</f>
        <v/>
      </c>
      <c r="J178"/>
      <c r="K178"/>
      <c r="L178"/>
      <c r="M178"/>
      <c r="N178"/>
      <c r="O178"/>
    </row>
    <row r="179" spans="2:15" ht="15" x14ac:dyDescent="0.25">
      <c r="B179" s="242" t="str">
        <f>IF('4 - Species Breakdown'!B186=0,"",'4 - Species Breakdown'!B186)</f>
        <v/>
      </c>
      <c r="C179" s="243" t="str">
        <f>IF('4 - Species Breakdown'!D186=0,"",'4 - Species Breakdown'!D186)</f>
        <v/>
      </c>
      <c r="D179" s="243" t="str">
        <f>IF('4 - Species Breakdown'!L186=0,"",'4 - Species Breakdown'!L186)</f>
        <v/>
      </c>
      <c r="E179" s="243" t="str">
        <f>IF('4 - Species Breakdown'!M186=0,"",'4 - Species Breakdown'!M186)</f>
        <v/>
      </c>
      <c r="F179" s="243" t="str">
        <f>IF('4 - Species Breakdown'!N186=0,"",'4 - Species Breakdown'!N186)</f>
        <v/>
      </c>
      <c r="G179" s="244" t="str">
        <f>IFERROR(('4 - Species Breakdown'!J186/'WCC Summary'!$D$14)*100,"")</f>
        <v/>
      </c>
      <c r="H179" s="245" t="str">
        <f>IF('4 - Species Breakdown'!J186=0,"",'4 - Species Breakdown'!J186)</f>
        <v/>
      </c>
      <c r="J179"/>
      <c r="K179"/>
      <c r="L179"/>
      <c r="M179"/>
      <c r="N179"/>
      <c r="O179"/>
    </row>
    <row r="180" spans="2:15" ht="15" x14ac:dyDescent="0.25">
      <c r="B180" s="242" t="str">
        <f>IF('4 - Species Breakdown'!B187=0,"",'4 - Species Breakdown'!B187)</f>
        <v/>
      </c>
      <c r="C180" s="243" t="str">
        <f>IF('4 - Species Breakdown'!D187=0,"",'4 - Species Breakdown'!D187)</f>
        <v/>
      </c>
      <c r="D180" s="243" t="str">
        <f>IF('4 - Species Breakdown'!L187=0,"",'4 - Species Breakdown'!L187)</f>
        <v/>
      </c>
      <c r="E180" s="243" t="str">
        <f>IF('4 - Species Breakdown'!M187=0,"",'4 - Species Breakdown'!M187)</f>
        <v/>
      </c>
      <c r="F180" s="243" t="str">
        <f>IF('4 - Species Breakdown'!N187=0,"",'4 - Species Breakdown'!N187)</f>
        <v/>
      </c>
      <c r="G180" s="244" t="str">
        <f>IFERROR(('4 - Species Breakdown'!J187/'WCC Summary'!$D$14)*100,"")</f>
        <v/>
      </c>
      <c r="H180" s="245" t="str">
        <f>IF('4 - Species Breakdown'!J187=0,"",'4 - Species Breakdown'!J187)</f>
        <v/>
      </c>
      <c r="J180"/>
      <c r="K180"/>
      <c r="L180"/>
      <c r="M180"/>
      <c r="N180"/>
      <c r="O180"/>
    </row>
    <row r="181" spans="2:15" ht="15" x14ac:dyDescent="0.25">
      <c r="B181" s="242" t="str">
        <f>IF('4 - Species Breakdown'!B188=0,"",'4 - Species Breakdown'!B188)</f>
        <v/>
      </c>
      <c r="C181" s="243" t="str">
        <f>IF('4 - Species Breakdown'!D188=0,"",'4 - Species Breakdown'!D188)</f>
        <v/>
      </c>
      <c r="D181" s="243" t="str">
        <f>IF('4 - Species Breakdown'!L188=0,"",'4 - Species Breakdown'!L188)</f>
        <v/>
      </c>
      <c r="E181" s="243" t="str">
        <f>IF('4 - Species Breakdown'!M188=0,"",'4 - Species Breakdown'!M188)</f>
        <v/>
      </c>
      <c r="F181" s="243" t="str">
        <f>IF('4 - Species Breakdown'!N188=0,"",'4 - Species Breakdown'!N188)</f>
        <v/>
      </c>
      <c r="G181" s="244" t="str">
        <f>IFERROR(('4 - Species Breakdown'!J188/'WCC Summary'!$D$14)*100,"")</f>
        <v/>
      </c>
      <c r="H181" s="245" t="str">
        <f>IF('4 - Species Breakdown'!J188=0,"",'4 - Species Breakdown'!J188)</f>
        <v/>
      </c>
      <c r="J181"/>
      <c r="K181"/>
      <c r="L181"/>
      <c r="M181"/>
      <c r="N181"/>
      <c r="O181"/>
    </row>
    <row r="182" spans="2:15" ht="15" x14ac:dyDescent="0.25">
      <c r="B182" s="242" t="str">
        <f>IF('4 - Species Breakdown'!B189=0,"",'4 - Species Breakdown'!B189)</f>
        <v/>
      </c>
      <c r="C182" s="243" t="str">
        <f>IF('4 - Species Breakdown'!D189=0,"",'4 - Species Breakdown'!D189)</f>
        <v/>
      </c>
      <c r="D182" s="243" t="str">
        <f>IF('4 - Species Breakdown'!L189=0,"",'4 - Species Breakdown'!L189)</f>
        <v/>
      </c>
      <c r="E182" s="243" t="str">
        <f>IF('4 - Species Breakdown'!M189=0,"",'4 - Species Breakdown'!M189)</f>
        <v/>
      </c>
      <c r="F182" s="243" t="str">
        <f>IF('4 - Species Breakdown'!N189=0,"",'4 - Species Breakdown'!N189)</f>
        <v/>
      </c>
      <c r="G182" s="244" t="str">
        <f>IFERROR(('4 - Species Breakdown'!J189/'WCC Summary'!$D$14)*100,"")</f>
        <v/>
      </c>
      <c r="H182" s="245" t="str">
        <f>IF('4 - Species Breakdown'!J189=0,"",'4 - Species Breakdown'!J189)</f>
        <v/>
      </c>
      <c r="J182"/>
      <c r="K182"/>
      <c r="L182"/>
      <c r="M182"/>
      <c r="N182"/>
      <c r="O182"/>
    </row>
    <row r="183" spans="2:15" ht="15" x14ac:dyDescent="0.25">
      <c r="B183" s="242" t="str">
        <f>IF('4 - Species Breakdown'!B190=0,"",'4 - Species Breakdown'!B190)</f>
        <v/>
      </c>
      <c r="C183" s="243" t="str">
        <f>IF('4 - Species Breakdown'!D190=0,"",'4 - Species Breakdown'!D190)</f>
        <v/>
      </c>
      <c r="D183" s="243" t="str">
        <f>IF('4 - Species Breakdown'!L190=0,"",'4 - Species Breakdown'!L190)</f>
        <v/>
      </c>
      <c r="E183" s="243" t="str">
        <f>IF('4 - Species Breakdown'!M190=0,"",'4 - Species Breakdown'!M190)</f>
        <v/>
      </c>
      <c r="F183" s="243" t="str">
        <f>IF('4 - Species Breakdown'!N190=0,"",'4 - Species Breakdown'!N190)</f>
        <v/>
      </c>
      <c r="G183" s="244" t="str">
        <f>IFERROR(('4 - Species Breakdown'!J190/'WCC Summary'!$D$14)*100,"")</f>
        <v/>
      </c>
      <c r="H183" s="245" t="str">
        <f>IF('4 - Species Breakdown'!J190=0,"",'4 - Species Breakdown'!J190)</f>
        <v/>
      </c>
      <c r="J183"/>
      <c r="K183"/>
      <c r="L183"/>
      <c r="M183"/>
      <c r="N183"/>
      <c r="O183"/>
    </row>
    <row r="184" spans="2:15" ht="15" x14ac:dyDescent="0.25">
      <c r="B184" s="242" t="str">
        <f>IF('4 - Species Breakdown'!B191=0,"",'4 - Species Breakdown'!B191)</f>
        <v/>
      </c>
      <c r="C184" s="243" t="str">
        <f>IF('4 - Species Breakdown'!D191=0,"",'4 - Species Breakdown'!D191)</f>
        <v/>
      </c>
      <c r="D184" s="243" t="str">
        <f>IF('4 - Species Breakdown'!L191=0,"",'4 - Species Breakdown'!L191)</f>
        <v/>
      </c>
      <c r="E184" s="243" t="str">
        <f>IF('4 - Species Breakdown'!M191=0,"",'4 - Species Breakdown'!M191)</f>
        <v/>
      </c>
      <c r="F184" s="243" t="str">
        <f>IF('4 - Species Breakdown'!N191=0,"",'4 - Species Breakdown'!N191)</f>
        <v/>
      </c>
      <c r="G184" s="244" t="str">
        <f>IFERROR(('4 - Species Breakdown'!J191/'WCC Summary'!$D$14)*100,"")</f>
        <v/>
      </c>
      <c r="H184" s="245" t="str">
        <f>IF('4 - Species Breakdown'!J191=0,"",'4 - Species Breakdown'!J191)</f>
        <v/>
      </c>
      <c r="J184"/>
      <c r="K184"/>
      <c r="L184"/>
      <c r="M184"/>
      <c r="N184"/>
      <c r="O184"/>
    </row>
    <row r="185" spans="2:15" ht="15" x14ac:dyDescent="0.25">
      <c r="B185" s="242" t="str">
        <f>IF('4 - Species Breakdown'!B192=0,"",'4 - Species Breakdown'!B192)</f>
        <v/>
      </c>
      <c r="C185" s="243" t="str">
        <f>IF('4 - Species Breakdown'!D192=0,"",'4 - Species Breakdown'!D192)</f>
        <v/>
      </c>
      <c r="D185" s="243" t="str">
        <f>IF('4 - Species Breakdown'!L192=0,"",'4 - Species Breakdown'!L192)</f>
        <v/>
      </c>
      <c r="E185" s="243" t="str">
        <f>IF('4 - Species Breakdown'!M192=0,"",'4 - Species Breakdown'!M192)</f>
        <v/>
      </c>
      <c r="F185" s="243" t="str">
        <f>IF('4 - Species Breakdown'!N192=0,"",'4 - Species Breakdown'!N192)</f>
        <v/>
      </c>
      <c r="G185" s="244" t="str">
        <f>IFERROR(('4 - Species Breakdown'!J192/'WCC Summary'!$D$14)*100,"")</f>
        <v/>
      </c>
      <c r="H185" s="245" t="str">
        <f>IF('4 - Species Breakdown'!J192=0,"",'4 - Species Breakdown'!J192)</f>
        <v/>
      </c>
      <c r="J185"/>
      <c r="K185"/>
      <c r="L185"/>
      <c r="M185"/>
      <c r="N185"/>
      <c r="O185"/>
    </row>
    <row r="186" spans="2:15" ht="15" x14ac:dyDescent="0.25">
      <c r="B186" s="242" t="str">
        <f>IF('4 - Species Breakdown'!B193=0,"",'4 - Species Breakdown'!B193)</f>
        <v/>
      </c>
      <c r="C186" s="243" t="str">
        <f>IF('4 - Species Breakdown'!D193=0,"",'4 - Species Breakdown'!D193)</f>
        <v/>
      </c>
      <c r="D186" s="243" t="str">
        <f>IF('4 - Species Breakdown'!L193=0,"",'4 - Species Breakdown'!L193)</f>
        <v/>
      </c>
      <c r="E186" s="243" t="str">
        <f>IF('4 - Species Breakdown'!M193=0,"",'4 - Species Breakdown'!M193)</f>
        <v/>
      </c>
      <c r="F186" s="243" t="str">
        <f>IF('4 - Species Breakdown'!N193=0,"",'4 - Species Breakdown'!N193)</f>
        <v/>
      </c>
      <c r="G186" s="244" t="str">
        <f>IFERROR(('4 - Species Breakdown'!J193/'WCC Summary'!$D$14)*100,"")</f>
        <v/>
      </c>
      <c r="H186" s="245" t="str">
        <f>IF('4 - Species Breakdown'!J193=0,"",'4 - Species Breakdown'!J193)</f>
        <v/>
      </c>
      <c r="J186"/>
      <c r="K186"/>
      <c r="L186"/>
      <c r="M186"/>
      <c r="N186"/>
      <c r="O186"/>
    </row>
    <row r="187" spans="2:15" ht="15" x14ac:dyDescent="0.25">
      <c r="B187" s="242" t="str">
        <f>IF('4 - Species Breakdown'!B194=0,"",'4 - Species Breakdown'!B194)</f>
        <v/>
      </c>
      <c r="C187" s="243" t="str">
        <f>IF('4 - Species Breakdown'!D194=0,"",'4 - Species Breakdown'!D194)</f>
        <v/>
      </c>
      <c r="D187" s="243" t="str">
        <f>IF('4 - Species Breakdown'!L194=0,"",'4 - Species Breakdown'!L194)</f>
        <v/>
      </c>
      <c r="E187" s="243" t="str">
        <f>IF('4 - Species Breakdown'!M194=0,"",'4 - Species Breakdown'!M194)</f>
        <v/>
      </c>
      <c r="F187" s="243" t="str">
        <f>IF('4 - Species Breakdown'!N194=0,"",'4 - Species Breakdown'!N194)</f>
        <v/>
      </c>
      <c r="G187" s="244" t="str">
        <f>IFERROR(('4 - Species Breakdown'!J194/'WCC Summary'!$D$14)*100,"")</f>
        <v/>
      </c>
      <c r="H187" s="245" t="str">
        <f>IF('4 - Species Breakdown'!J194=0,"",'4 - Species Breakdown'!J194)</f>
        <v/>
      </c>
      <c r="J187"/>
      <c r="K187"/>
      <c r="L187"/>
      <c r="M187"/>
      <c r="N187"/>
      <c r="O187"/>
    </row>
    <row r="188" spans="2:15" ht="15" x14ac:dyDescent="0.25">
      <c r="B188" s="242" t="str">
        <f>IF('4 - Species Breakdown'!B195=0,"",'4 - Species Breakdown'!B195)</f>
        <v/>
      </c>
      <c r="C188" s="243" t="str">
        <f>IF('4 - Species Breakdown'!D195=0,"",'4 - Species Breakdown'!D195)</f>
        <v/>
      </c>
      <c r="D188" s="243" t="str">
        <f>IF('4 - Species Breakdown'!L195=0,"",'4 - Species Breakdown'!L195)</f>
        <v/>
      </c>
      <c r="E188" s="243" t="str">
        <f>IF('4 - Species Breakdown'!M195=0,"",'4 - Species Breakdown'!M195)</f>
        <v/>
      </c>
      <c r="F188" s="243" t="str">
        <f>IF('4 - Species Breakdown'!N195=0,"",'4 - Species Breakdown'!N195)</f>
        <v/>
      </c>
      <c r="G188" s="244" t="str">
        <f>IFERROR(('4 - Species Breakdown'!J195/'WCC Summary'!$D$14)*100,"")</f>
        <v/>
      </c>
      <c r="H188" s="245" t="str">
        <f>IF('4 - Species Breakdown'!J195=0,"",'4 - Species Breakdown'!J195)</f>
        <v/>
      </c>
      <c r="J188"/>
      <c r="K188"/>
      <c r="L188"/>
      <c r="M188"/>
      <c r="N188"/>
      <c r="O188"/>
    </row>
    <row r="189" spans="2:15" ht="15" x14ac:dyDescent="0.25">
      <c r="B189" s="242" t="str">
        <f>IF('4 - Species Breakdown'!B196=0,"",'4 - Species Breakdown'!B196)</f>
        <v/>
      </c>
      <c r="C189" s="243" t="str">
        <f>IF('4 - Species Breakdown'!D196=0,"",'4 - Species Breakdown'!D196)</f>
        <v/>
      </c>
      <c r="D189" s="243" t="str">
        <f>IF('4 - Species Breakdown'!L196=0,"",'4 - Species Breakdown'!L196)</f>
        <v/>
      </c>
      <c r="E189" s="243" t="str">
        <f>IF('4 - Species Breakdown'!M196=0,"",'4 - Species Breakdown'!M196)</f>
        <v/>
      </c>
      <c r="F189" s="243" t="str">
        <f>IF('4 - Species Breakdown'!N196=0,"",'4 - Species Breakdown'!N196)</f>
        <v/>
      </c>
      <c r="G189" s="244" t="str">
        <f>IFERROR(('4 - Species Breakdown'!J196/'WCC Summary'!$D$14)*100,"")</f>
        <v/>
      </c>
      <c r="H189" s="245" t="str">
        <f>IF('4 - Species Breakdown'!J196=0,"",'4 - Species Breakdown'!J196)</f>
        <v/>
      </c>
      <c r="J189"/>
      <c r="K189"/>
      <c r="L189"/>
      <c r="M189"/>
      <c r="N189"/>
      <c r="O189"/>
    </row>
    <row r="190" spans="2:15" ht="15" x14ac:dyDescent="0.25">
      <c r="B190" s="242" t="str">
        <f>IF('4 - Species Breakdown'!B197=0,"",'4 - Species Breakdown'!B197)</f>
        <v/>
      </c>
      <c r="C190" s="243" t="str">
        <f>IF('4 - Species Breakdown'!D197=0,"",'4 - Species Breakdown'!D197)</f>
        <v/>
      </c>
      <c r="D190" s="243" t="str">
        <f>IF('4 - Species Breakdown'!L197=0,"",'4 - Species Breakdown'!L197)</f>
        <v/>
      </c>
      <c r="E190" s="243" t="str">
        <f>IF('4 - Species Breakdown'!M197=0,"",'4 - Species Breakdown'!M197)</f>
        <v/>
      </c>
      <c r="F190" s="243" t="str">
        <f>IF('4 - Species Breakdown'!N197=0,"",'4 - Species Breakdown'!N197)</f>
        <v/>
      </c>
      <c r="G190" s="244" t="str">
        <f>IFERROR(('4 - Species Breakdown'!J197/'WCC Summary'!$D$14)*100,"")</f>
        <v/>
      </c>
      <c r="H190" s="245" t="str">
        <f>IF('4 - Species Breakdown'!J197=0,"",'4 - Species Breakdown'!J197)</f>
        <v/>
      </c>
      <c r="J190"/>
      <c r="K190"/>
      <c r="L190"/>
      <c r="M190"/>
      <c r="N190"/>
      <c r="O190"/>
    </row>
    <row r="191" spans="2:15" ht="15" x14ac:dyDescent="0.25">
      <c r="B191" s="242" t="str">
        <f>IF('4 - Species Breakdown'!B198=0,"",'4 - Species Breakdown'!B198)</f>
        <v/>
      </c>
      <c r="C191" s="243" t="str">
        <f>IF('4 - Species Breakdown'!D198=0,"",'4 - Species Breakdown'!D198)</f>
        <v/>
      </c>
      <c r="D191" s="243" t="str">
        <f>IF('4 - Species Breakdown'!L198=0,"",'4 - Species Breakdown'!L198)</f>
        <v/>
      </c>
      <c r="E191" s="243" t="str">
        <f>IF('4 - Species Breakdown'!M198=0,"",'4 - Species Breakdown'!M198)</f>
        <v/>
      </c>
      <c r="F191" s="243" t="str">
        <f>IF('4 - Species Breakdown'!N198=0,"",'4 - Species Breakdown'!N198)</f>
        <v/>
      </c>
      <c r="G191" s="244" t="str">
        <f>IFERROR(('4 - Species Breakdown'!J198/'WCC Summary'!$D$14)*100,"")</f>
        <v/>
      </c>
      <c r="H191" s="245" t="str">
        <f>IF('4 - Species Breakdown'!J198=0,"",'4 - Species Breakdown'!J198)</f>
        <v/>
      </c>
      <c r="J191"/>
      <c r="K191"/>
      <c r="L191"/>
      <c r="M191"/>
      <c r="N191"/>
      <c r="O191"/>
    </row>
    <row r="192" spans="2:15" ht="15" x14ac:dyDescent="0.25">
      <c r="B192" s="242" t="str">
        <f>IF('4 - Species Breakdown'!B199=0,"",'4 - Species Breakdown'!B199)</f>
        <v/>
      </c>
      <c r="C192" s="243" t="str">
        <f>IF('4 - Species Breakdown'!D199=0,"",'4 - Species Breakdown'!D199)</f>
        <v/>
      </c>
      <c r="D192" s="243" t="str">
        <f>IF('4 - Species Breakdown'!L199=0,"",'4 - Species Breakdown'!L199)</f>
        <v/>
      </c>
      <c r="E192" s="243" t="str">
        <f>IF('4 - Species Breakdown'!M199=0,"",'4 - Species Breakdown'!M199)</f>
        <v/>
      </c>
      <c r="F192" s="243" t="str">
        <f>IF('4 - Species Breakdown'!N199=0,"",'4 - Species Breakdown'!N199)</f>
        <v/>
      </c>
      <c r="G192" s="244" t="str">
        <f>IFERROR(('4 - Species Breakdown'!J199/'WCC Summary'!$D$14)*100,"")</f>
        <v/>
      </c>
      <c r="H192" s="245" t="str">
        <f>IF('4 - Species Breakdown'!J199=0,"",'4 - Species Breakdown'!J199)</f>
        <v/>
      </c>
      <c r="J192"/>
      <c r="K192"/>
      <c r="L192"/>
      <c r="M192"/>
      <c r="N192"/>
      <c r="O192"/>
    </row>
    <row r="193" spans="2:15" ht="15" x14ac:dyDescent="0.25">
      <c r="B193" s="242" t="str">
        <f>IF('4 - Species Breakdown'!B200=0,"",'4 - Species Breakdown'!B200)</f>
        <v/>
      </c>
      <c r="C193" s="243" t="str">
        <f>IF('4 - Species Breakdown'!D200=0,"",'4 - Species Breakdown'!D200)</f>
        <v/>
      </c>
      <c r="D193" s="243" t="str">
        <f>IF('4 - Species Breakdown'!L200=0,"",'4 - Species Breakdown'!L200)</f>
        <v/>
      </c>
      <c r="E193" s="243" t="str">
        <f>IF('4 - Species Breakdown'!M200=0,"",'4 - Species Breakdown'!M200)</f>
        <v/>
      </c>
      <c r="F193" s="243" t="str">
        <f>IF('4 - Species Breakdown'!N200=0,"",'4 - Species Breakdown'!N200)</f>
        <v/>
      </c>
      <c r="G193" s="244" t="str">
        <f>IFERROR(('4 - Species Breakdown'!J200/'WCC Summary'!$D$14)*100,"")</f>
        <v/>
      </c>
      <c r="H193" s="245" t="str">
        <f>IF('4 - Species Breakdown'!J200=0,"",'4 - Species Breakdown'!J200)</f>
        <v/>
      </c>
      <c r="J193"/>
      <c r="K193"/>
      <c r="L193"/>
      <c r="M193"/>
      <c r="N193"/>
      <c r="O193"/>
    </row>
    <row r="194" spans="2:15" ht="15" x14ac:dyDescent="0.25">
      <c r="B194" s="242" t="str">
        <f>IF('4 - Species Breakdown'!B201=0,"",'4 - Species Breakdown'!B201)</f>
        <v/>
      </c>
      <c r="C194" s="243" t="str">
        <f>IF('4 - Species Breakdown'!D201=0,"",'4 - Species Breakdown'!D201)</f>
        <v/>
      </c>
      <c r="D194" s="243" t="str">
        <f>IF('4 - Species Breakdown'!L201=0,"",'4 - Species Breakdown'!L201)</f>
        <v/>
      </c>
      <c r="E194" s="243" t="str">
        <f>IF('4 - Species Breakdown'!M201=0,"",'4 - Species Breakdown'!M201)</f>
        <v/>
      </c>
      <c r="F194" s="243" t="str">
        <f>IF('4 - Species Breakdown'!N201=0,"",'4 - Species Breakdown'!N201)</f>
        <v/>
      </c>
      <c r="G194" s="244" t="str">
        <f>IFERROR(('4 - Species Breakdown'!J201/'WCC Summary'!$D$14)*100,"")</f>
        <v/>
      </c>
      <c r="H194" s="245" t="str">
        <f>IF('4 - Species Breakdown'!J201=0,"",'4 - Species Breakdown'!J201)</f>
        <v/>
      </c>
      <c r="J194"/>
      <c r="K194"/>
      <c r="L194"/>
      <c r="M194"/>
      <c r="N194"/>
      <c r="O194"/>
    </row>
    <row r="195" spans="2:15" ht="15" x14ac:dyDescent="0.25">
      <c r="B195" s="242" t="str">
        <f>IF('4 - Species Breakdown'!B202=0,"",'4 - Species Breakdown'!B202)</f>
        <v/>
      </c>
      <c r="C195" s="243" t="str">
        <f>IF('4 - Species Breakdown'!D202=0,"",'4 - Species Breakdown'!D202)</f>
        <v/>
      </c>
      <c r="D195" s="243" t="str">
        <f>IF('4 - Species Breakdown'!L202=0,"",'4 - Species Breakdown'!L202)</f>
        <v/>
      </c>
      <c r="E195" s="243" t="str">
        <f>IF('4 - Species Breakdown'!M202=0,"",'4 - Species Breakdown'!M202)</f>
        <v/>
      </c>
      <c r="F195" s="243" t="str">
        <f>IF('4 - Species Breakdown'!N202=0,"",'4 - Species Breakdown'!N202)</f>
        <v/>
      </c>
      <c r="G195" s="244" t="str">
        <f>IFERROR(('4 - Species Breakdown'!J202/'WCC Summary'!$D$14)*100,"")</f>
        <v/>
      </c>
      <c r="H195" s="245" t="str">
        <f>IF('4 - Species Breakdown'!J202=0,"",'4 - Species Breakdown'!J202)</f>
        <v/>
      </c>
      <c r="J195"/>
      <c r="K195"/>
      <c r="L195"/>
      <c r="M195"/>
      <c r="N195"/>
      <c r="O195"/>
    </row>
    <row r="196" spans="2:15" ht="15" x14ac:dyDescent="0.25">
      <c r="B196" s="242" t="str">
        <f>IF('4 - Species Breakdown'!B203=0,"",'4 - Species Breakdown'!B203)</f>
        <v/>
      </c>
      <c r="C196" s="243" t="str">
        <f>IF('4 - Species Breakdown'!D203=0,"",'4 - Species Breakdown'!D203)</f>
        <v/>
      </c>
      <c r="D196" s="243" t="str">
        <f>IF('4 - Species Breakdown'!L203=0,"",'4 - Species Breakdown'!L203)</f>
        <v/>
      </c>
      <c r="E196" s="243" t="str">
        <f>IF('4 - Species Breakdown'!M203=0,"",'4 - Species Breakdown'!M203)</f>
        <v/>
      </c>
      <c r="F196" s="243" t="str">
        <f>IF('4 - Species Breakdown'!N203=0,"",'4 - Species Breakdown'!N203)</f>
        <v/>
      </c>
      <c r="G196" s="244" t="str">
        <f>IFERROR(('4 - Species Breakdown'!J203/'WCC Summary'!$D$14)*100,"")</f>
        <v/>
      </c>
      <c r="H196" s="245" t="str">
        <f>IF('4 - Species Breakdown'!J203=0,"",'4 - Species Breakdown'!J203)</f>
        <v/>
      </c>
      <c r="J196"/>
      <c r="K196"/>
      <c r="L196"/>
      <c r="M196"/>
      <c r="N196"/>
      <c r="O196"/>
    </row>
    <row r="197" spans="2:15" ht="15" x14ac:dyDescent="0.25">
      <c r="B197" s="242" t="str">
        <f>IF('4 - Species Breakdown'!B204=0,"",'4 - Species Breakdown'!B204)</f>
        <v/>
      </c>
      <c r="C197" s="243" t="str">
        <f>IF('4 - Species Breakdown'!D204=0,"",'4 - Species Breakdown'!D204)</f>
        <v/>
      </c>
      <c r="D197" s="243" t="str">
        <f>IF('4 - Species Breakdown'!L204=0,"",'4 - Species Breakdown'!L204)</f>
        <v/>
      </c>
      <c r="E197" s="243" t="str">
        <f>IF('4 - Species Breakdown'!M204=0,"",'4 - Species Breakdown'!M204)</f>
        <v/>
      </c>
      <c r="F197" s="243" t="str">
        <f>IF('4 - Species Breakdown'!N204=0,"",'4 - Species Breakdown'!N204)</f>
        <v/>
      </c>
      <c r="G197" s="244" t="str">
        <f>IFERROR(('4 - Species Breakdown'!J204/'WCC Summary'!$D$14)*100,"")</f>
        <v/>
      </c>
      <c r="H197" s="245" t="str">
        <f>IF('4 - Species Breakdown'!J204=0,"",'4 - Species Breakdown'!J204)</f>
        <v/>
      </c>
      <c r="J197"/>
      <c r="K197"/>
      <c r="L197"/>
      <c r="M197"/>
      <c r="N197"/>
      <c r="O197"/>
    </row>
    <row r="198" spans="2:15" ht="15" x14ac:dyDescent="0.25">
      <c r="B198" s="242" t="str">
        <f>IF('4 - Species Breakdown'!B205=0,"",'4 - Species Breakdown'!B205)</f>
        <v/>
      </c>
      <c r="C198" s="243" t="str">
        <f>IF('4 - Species Breakdown'!D205=0,"",'4 - Species Breakdown'!D205)</f>
        <v/>
      </c>
      <c r="D198" s="243" t="str">
        <f>IF('4 - Species Breakdown'!L205=0,"",'4 - Species Breakdown'!L205)</f>
        <v/>
      </c>
      <c r="E198" s="243" t="str">
        <f>IF('4 - Species Breakdown'!M205=0,"",'4 - Species Breakdown'!M205)</f>
        <v/>
      </c>
      <c r="F198" s="243" t="str">
        <f>IF('4 - Species Breakdown'!N205=0,"",'4 - Species Breakdown'!N205)</f>
        <v/>
      </c>
      <c r="G198" s="244" t="str">
        <f>IFERROR(('4 - Species Breakdown'!J205/'WCC Summary'!$D$14)*100,"")</f>
        <v/>
      </c>
      <c r="H198" s="245" t="str">
        <f>IF('4 - Species Breakdown'!J205=0,"",'4 - Species Breakdown'!J205)</f>
        <v/>
      </c>
      <c r="J198"/>
      <c r="K198"/>
      <c r="L198"/>
      <c r="M198"/>
      <c r="N198"/>
      <c r="O198"/>
    </row>
    <row r="199" spans="2:15" ht="15" x14ac:dyDescent="0.25">
      <c r="B199" s="242" t="str">
        <f>IF('4 - Species Breakdown'!B206=0,"",'4 - Species Breakdown'!B206)</f>
        <v/>
      </c>
      <c r="C199" s="243" t="str">
        <f>IF('4 - Species Breakdown'!D206=0,"",'4 - Species Breakdown'!D206)</f>
        <v/>
      </c>
      <c r="D199" s="243" t="str">
        <f>IF('4 - Species Breakdown'!L206=0,"",'4 - Species Breakdown'!L206)</f>
        <v/>
      </c>
      <c r="E199" s="243" t="str">
        <f>IF('4 - Species Breakdown'!M206=0,"",'4 - Species Breakdown'!M206)</f>
        <v/>
      </c>
      <c r="F199" s="243" t="str">
        <f>IF('4 - Species Breakdown'!N206=0,"",'4 - Species Breakdown'!N206)</f>
        <v/>
      </c>
      <c r="G199" s="244" t="str">
        <f>IFERROR(('4 - Species Breakdown'!J206/'WCC Summary'!$D$14)*100,"")</f>
        <v/>
      </c>
      <c r="H199" s="245" t="str">
        <f>IF('4 - Species Breakdown'!J206=0,"",'4 - Species Breakdown'!J206)</f>
        <v/>
      </c>
      <c r="J199"/>
      <c r="K199"/>
      <c r="L199"/>
      <c r="M199"/>
      <c r="N199"/>
      <c r="O199"/>
    </row>
    <row r="200" spans="2:15" ht="15" x14ac:dyDescent="0.25">
      <c r="B200" s="242" t="str">
        <f>IF('4 - Species Breakdown'!B207=0,"",'4 - Species Breakdown'!B207)</f>
        <v/>
      </c>
      <c r="C200" s="243" t="str">
        <f>IF('4 - Species Breakdown'!D207=0,"",'4 - Species Breakdown'!D207)</f>
        <v/>
      </c>
      <c r="D200" s="243" t="str">
        <f>IF('4 - Species Breakdown'!L207=0,"",'4 - Species Breakdown'!L207)</f>
        <v/>
      </c>
      <c r="E200" s="243" t="str">
        <f>IF('4 - Species Breakdown'!M207=0,"",'4 - Species Breakdown'!M207)</f>
        <v/>
      </c>
      <c r="F200" s="243" t="str">
        <f>IF('4 - Species Breakdown'!N207=0,"",'4 - Species Breakdown'!N207)</f>
        <v/>
      </c>
      <c r="G200" s="244" t="str">
        <f>IFERROR(('4 - Species Breakdown'!J207/'WCC Summary'!$D$14)*100,"")</f>
        <v/>
      </c>
      <c r="H200" s="245" t="str">
        <f>IF('4 - Species Breakdown'!J207=0,"",'4 - Species Breakdown'!J207)</f>
        <v/>
      </c>
      <c r="J200"/>
      <c r="K200"/>
      <c r="L200"/>
      <c r="M200"/>
      <c r="N200"/>
      <c r="O200"/>
    </row>
    <row r="201" spans="2:15" ht="15" x14ac:dyDescent="0.25">
      <c r="B201" s="242" t="str">
        <f>IF('4 - Species Breakdown'!B208=0,"",'4 - Species Breakdown'!B208)</f>
        <v/>
      </c>
      <c r="C201" s="243" t="str">
        <f>IF('4 - Species Breakdown'!D208=0,"",'4 - Species Breakdown'!D208)</f>
        <v/>
      </c>
      <c r="D201" s="243" t="str">
        <f>IF('4 - Species Breakdown'!L208=0,"",'4 - Species Breakdown'!L208)</f>
        <v/>
      </c>
      <c r="E201" s="243" t="str">
        <f>IF('4 - Species Breakdown'!M208=0,"",'4 - Species Breakdown'!M208)</f>
        <v/>
      </c>
      <c r="F201" s="243" t="str">
        <f>IF('4 - Species Breakdown'!N208=0,"",'4 - Species Breakdown'!N208)</f>
        <v/>
      </c>
      <c r="G201" s="244" t="str">
        <f>IFERROR(('4 - Species Breakdown'!J208/'WCC Summary'!$D$14)*100,"")</f>
        <v/>
      </c>
      <c r="H201" s="245" t="str">
        <f>IF('4 - Species Breakdown'!J208=0,"",'4 - Species Breakdown'!J208)</f>
        <v/>
      </c>
      <c r="J201"/>
      <c r="K201"/>
      <c r="L201"/>
      <c r="M201"/>
      <c r="N201"/>
      <c r="O201"/>
    </row>
    <row r="202" spans="2:15" ht="15" x14ac:dyDescent="0.25">
      <c r="B202" s="242" t="str">
        <f>IF('4 - Species Breakdown'!B209=0,"",'4 - Species Breakdown'!B209)</f>
        <v/>
      </c>
      <c r="C202" s="243" t="str">
        <f>IF('4 - Species Breakdown'!D209=0,"",'4 - Species Breakdown'!D209)</f>
        <v/>
      </c>
      <c r="D202" s="243" t="str">
        <f>IF('4 - Species Breakdown'!L209=0,"",'4 - Species Breakdown'!L209)</f>
        <v/>
      </c>
      <c r="E202" s="243" t="str">
        <f>IF('4 - Species Breakdown'!M209=0,"",'4 - Species Breakdown'!M209)</f>
        <v/>
      </c>
      <c r="F202" s="243" t="str">
        <f>IF('4 - Species Breakdown'!N209=0,"",'4 - Species Breakdown'!N209)</f>
        <v/>
      </c>
      <c r="G202" s="244" t="str">
        <f>IFERROR(('4 - Species Breakdown'!J209/'WCC Summary'!$D$14)*100,"")</f>
        <v/>
      </c>
      <c r="H202" s="245" t="str">
        <f>IF('4 - Species Breakdown'!J209=0,"",'4 - Species Breakdown'!J209)</f>
        <v/>
      </c>
      <c r="J202"/>
      <c r="K202"/>
      <c r="L202"/>
      <c r="M202"/>
      <c r="N202"/>
      <c r="O202"/>
    </row>
    <row r="203" spans="2:15" ht="15" x14ac:dyDescent="0.25">
      <c r="B203" s="242" t="str">
        <f>IF('4 - Species Breakdown'!B210=0,"",'4 - Species Breakdown'!B210)</f>
        <v/>
      </c>
      <c r="C203" s="243" t="str">
        <f>IF('4 - Species Breakdown'!D210=0,"",'4 - Species Breakdown'!D210)</f>
        <v/>
      </c>
      <c r="D203" s="243" t="str">
        <f>IF('4 - Species Breakdown'!L210=0,"",'4 - Species Breakdown'!L210)</f>
        <v/>
      </c>
      <c r="E203" s="243" t="str">
        <f>IF('4 - Species Breakdown'!M210=0,"",'4 - Species Breakdown'!M210)</f>
        <v/>
      </c>
      <c r="F203" s="243" t="str">
        <f>IF('4 - Species Breakdown'!N210=0,"",'4 - Species Breakdown'!N210)</f>
        <v/>
      </c>
      <c r="G203" s="244" t="str">
        <f>IFERROR(('4 - Species Breakdown'!J210/'WCC Summary'!$D$14)*100,"")</f>
        <v/>
      </c>
      <c r="H203" s="245" t="str">
        <f>IF('4 - Species Breakdown'!J210=0,"",'4 - Species Breakdown'!J210)</f>
        <v/>
      </c>
      <c r="J203"/>
      <c r="K203"/>
      <c r="L203"/>
      <c r="M203"/>
      <c r="N203"/>
      <c r="O203"/>
    </row>
    <row r="204" spans="2:15" ht="15" x14ac:dyDescent="0.25">
      <c r="B204" s="242" t="str">
        <f>IF('4 - Species Breakdown'!B211=0,"",'4 - Species Breakdown'!B211)</f>
        <v/>
      </c>
      <c r="C204" s="243" t="str">
        <f>IF('4 - Species Breakdown'!D211=0,"",'4 - Species Breakdown'!D211)</f>
        <v/>
      </c>
      <c r="D204" s="243" t="str">
        <f>IF('4 - Species Breakdown'!L211=0,"",'4 - Species Breakdown'!L211)</f>
        <v/>
      </c>
      <c r="E204" s="243" t="str">
        <f>IF('4 - Species Breakdown'!M211=0,"",'4 - Species Breakdown'!M211)</f>
        <v/>
      </c>
      <c r="F204" s="243" t="str">
        <f>IF('4 - Species Breakdown'!N211=0,"",'4 - Species Breakdown'!N211)</f>
        <v/>
      </c>
      <c r="G204" s="244" t="str">
        <f>IFERROR(('4 - Species Breakdown'!J211/'WCC Summary'!$D$14)*100,"")</f>
        <v/>
      </c>
      <c r="H204" s="245" t="str">
        <f>IF('4 - Species Breakdown'!J211=0,"",'4 - Species Breakdown'!J211)</f>
        <v/>
      </c>
      <c r="J204"/>
      <c r="K204"/>
      <c r="L204"/>
      <c r="M204"/>
      <c r="N204"/>
      <c r="O204"/>
    </row>
    <row r="205" spans="2:15" ht="15" x14ac:dyDescent="0.25">
      <c r="B205" s="242" t="str">
        <f>IF('4 - Species Breakdown'!B212=0,"",'4 - Species Breakdown'!B212)</f>
        <v/>
      </c>
      <c r="C205" s="243" t="str">
        <f>IF('4 - Species Breakdown'!D212=0,"",'4 - Species Breakdown'!D212)</f>
        <v/>
      </c>
      <c r="D205" s="243" t="str">
        <f>IF('4 - Species Breakdown'!L212=0,"",'4 - Species Breakdown'!L212)</f>
        <v/>
      </c>
      <c r="E205" s="243" t="str">
        <f>IF('4 - Species Breakdown'!M212=0,"",'4 - Species Breakdown'!M212)</f>
        <v/>
      </c>
      <c r="F205" s="243" t="str">
        <f>IF('4 - Species Breakdown'!N212=0,"",'4 - Species Breakdown'!N212)</f>
        <v/>
      </c>
      <c r="G205" s="244" t="str">
        <f>IFERROR(('4 - Species Breakdown'!J212/'WCC Summary'!$D$14)*100,"")</f>
        <v/>
      </c>
      <c r="H205" s="245" t="str">
        <f>IF('4 - Species Breakdown'!J212=0,"",'4 - Species Breakdown'!J212)</f>
        <v/>
      </c>
      <c r="J205"/>
      <c r="K205"/>
      <c r="L205"/>
      <c r="M205"/>
      <c r="N205"/>
      <c r="O205"/>
    </row>
    <row r="206" spans="2:15" ht="15" x14ac:dyDescent="0.25">
      <c r="B206" s="242" t="str">
        <f>IF('4 - Species Breakdown'!B213=0,"",'4 - Species Breakdown'!B213)</f>
        <v/>
      </c>
      <c r="C206" s="243" t="str">
        <f>IF('4 - Species Breakdown'!D213=0,"",'4 - Species Breakdown'!D213)</f>
        <v/>
      </c>
      <c r="D206" s="243" t="str">
        <f>IF('4 - Species Breakdown'!L213=0,"",'4 - Species Breakdown'!L213)</f>
        <v/>
      </c>
      <c r="E206" s="243" t="str">
        <f>IF('4 - Species Breakdown'!M213=0,"",'4 - Species Breakdown'!M213)</f>
        <v/>
      </c>
      <c r="F206" s="243" t="str">
        <f>IF('4 - Species Breakdown'!N213=0,"",'4 - Species Breakdown'!N213)</f>
        <v/>
      </c>
      <c r="G206" s="244" t="str">
        <f>IFERROR(('4 - Species Breakdown'!J213/'WCC Summary'!$D$14)*100,"")</f>
        <v/>
      </c>
      <c r="H206" s="245" t="str">
        <f>IF('4 - Species Breakdown'!J213=0,"",'4 - Species Breakdown'!J213)</f>
        <v/>
      </c>
      <c r="J206"/>
      <c r="K206"/>
      <c r="L206"/>
      <c r="M206"/>
      <c r="N206"/>
      <c r="O206"/>
    </row>
    <row r="207" spans="2:15" ht="15" x14ac:dyDescent="0.25">
      <c r="B207" s="242" t="str">
        <f>IF('4 - Species Breakdown'!B214=0,"",'4 - Species Breakdown'!B214)</f>
        <v/>
      </c>
      <c r="C207" s="243" t="str">
        <f>IF('4 - Species Breakdown'!D214=0,"",'4 - Species Breakdown'!D214)</f>
        <v/>
      </c>
      <c r="D207" s="243" t="str">
        <f>IF('4 - Species Breakdown'!L214=0,"",'4 - Species Breakdown'!L214)</f>
        <v/>
      </c>
      <c r="E207" s="243" t="str">
        <f>IF('4 - Species Breakdown'!M214=0,"",'4 - Species Breakdown'!M214)</f>
        <v/>
      </c>
      <c r="F207" s="243" t="str">
        <f>IF('4 - Species Breakdown'!N214=0,"",'4 - Species Breakdown'!N214)</f>
        <v/>
      </c>
      <c r="G207" s="244" t="str">
        <f>IFERROR(('4 - Species Breakdown'!J214/'WCC Summary'!$D$14)*100,"")</f>
        <v/>
      </c>
      <c r="H207" s="245" t="str">
        <f>IF('4 - Species Breakdown'!J214=0,"",'4 - Species Breakdown'!J214)</f>
        <v/>
      </c>
      <c r="J207"/>
      <c r="K207"/>
      <c r="L207"/>
      <c r="M207"/>
      <c r="N207"/>
      <c r="O207"/>
    </row>
    <row r="208" spans="2:15" ht="15" x14ac:dyDescent="0.25">
      <c r="B208" s="242" t="str">
        <f>IF('4 - Species Breakdown'!B215=0,"",'4 - Species Breakdown'!B215)</f>
        <v/>
      </c>
      <c r="C208" s="243" t="str">
        <f>IF('4 - Species Breakdown'!D215=0,"",'4 - Species Breakdown'!D215)</f>
        <v/>
      </c>
      <c r="D208" s="243" t="str">
        <f>IF('4 - Species Breakdown'!L215=0,"",'4 - Species Breakdown'!L215)</f>
        <v/>
      </c>
      <c r="E208" s="243" t="str">
        <f>IF('4 - Species Breakdown'!M215=0,"",'4 - Species Breakdown'!M215)</f>
        <v/>
      </c>
      <c r="F208" s="243" t="str">
        <f>IF('4 - Species Breakdown'!N215=0,"",'4 - Species Breakdown'!N215)</f>
        <v/>
      </c>
      <c r="G208" s="244" t="str">
        <f>IFERROR(('4 - Species Breakdown'!J215/'WCC Summary'!$D$14)*100,"")</f>
        <v/>
      </c>
      <c r="H208" s="245" t="str">
        <f>IF('4 - Species Breakdown'!J215=0,"",'4 - Species Breakdown'!J215)</f>
        <v/>
      </c>
      <c r="J208"/>
      <c r="K208"/>
      <c r="L208"/>
      <c r="M208"/>
      <c r="N208"/>
      <c r="O208"/>
    </row>
    <row r="209" spans="2:15" ht="15" x14ac:dyDescent="0.25">
      <c r="B209" s="242" t="str">
        <f>IF('4 - Species Breakdown'!B216=0,"",'4 - Species Breakdown'!B216)</f>
        <v/>
      </c>
      <c r="C209" s="243" t="str">
        <f>IF('4 - Species Breakdown'!D216=0,"",'4 - Species Breakdown'!D216)</f>
        <v/>
      </c>
      <c r="D209" s="243" t="str">
        <f>IF('4 - Species Breakdown'!L216=0,"",'4 - Species Breakdown'!L216)</f>
        <v/>
      </c>
      <c r="E209" s="243" t="str">
        <f>IF('4 - Species Breakdown'!M216=0,"",'4 - Species Breakdown'!M216)</f>
        <v/>
      </c>
      <c r="F209" s="243" t="str">
        <f>IF('4 - Species Breakdown'!N216=0,"",'4 - Species Breakdown'!N216)</f>
        <v/>
      </c>
      <c r="G209" s="244" t="str">
        <f>IFERROR(('4 - Species Breakdown'!J216/'WCC Summary'!$D$14)*100,"")</f>
        <v/>
      </c>
      <c r="H209" s="245" t="str">
        <f>IF('4 - Species Breakdown'!J216=0,"",'4 - Species Breakdown'!J216)</f>
        <v/>
      </c>
      <c r="J209"/>
      <c r="K209"/>
      <c r="L209"/>
      <c r="M209"/>
      <c r="N209"/>
      <c r="O209"/>
    </row>
    <row r="210" spans="2:15" ht="15" x14ac:dyDescent="0.25">
      <c r="B210" s="242" t="str">
        <f>IF('4 - Species Breakdown'!B217=0,"",'4 - Species Breakdown'!B217)</f>
        <v/>
      </c>
      <c r="C210" s="243" t="str">
        <f>IF('4 - Species Breakdown'!D217=0,"",'4 - Species Breakdown'!D217)</f>
        <v/>
      </c>
      <c r="D210" s="243" t="str">
        <f>IF('4 - Species Breakdown'!L217=0,"",'4 - Species Breakdown'!L217)</f>
        <v/>
      </c>
      <c r="E210" s="243" t="str">
        <f>IF('4 - Species Breakdown'!M217=0,"",'4 - Species Breakdown'!M217)</f>
        <v/>
      </c>
      <c r="F210" s="243" t="str">
        <f>IF('4 - Species Breakdown'!N217=0,"",'4 - Species Breakdown'!N217)</f>
        <v/>
      </c>
      <c r="G210" s="244" t="str">
        <f>IFERROR(('4 - Species Breakdown'!J217/'WCC Summary'!$D$14)*100,"")</f>
        <v/>
      </c>
      <c r="H210" s="245" t="str">
        <f>IF('4 - Species Breakdown'!J217=0,"",'4 - Species Breakdown'!J217)</f>
        <v/>
      </c>
      <c r="J210"/>
      <c r="K210"/>
      <c r="L210"/>
      <c r="M210"/>
      <c r="N210"/>
      <c r="O210"/>
    </row>
    <row r="211" spans="2:15" ht="15" x14ac:dyDescent="0.25">
      <c r="B211" s="242" t="str">
        <f>IF('4 - Species Breakdown'!B218=0,"",'4 - Species Breakdown'!B218)</f>
        <v/>
      </c>
      <c r="C211" s="243" t="str">
        <f>IF('4 - Species Breakdown'!D218=0,"",'4 - Species Breakdown'!D218)</f>
        <v/>
      </c>
      <c r="D211" s="243" t="str">
        <f>IF('4 - Species Breakdown'!L218=0,"",'4 - Species Breakdown'!L218)</f>
        <v/>
      </c>
      <c r="E211" s="243" t="str">
        <f>IF('4 - Species Breakdown'!M218=0,"",'4 - Species Breakdown'!M218)</f>
        <v/>
      </c>
      <c r="F211" s="243" t="str">
        <f>IF('4 - Species Breakdown'!N218=0,"",'4 - Species Breakdown'!N218)</f>
        <v/>
      </c>
      <c r="G211" s="244" t="str">
        <f>IFERROR(('4 - Species Breakdown'!J218/'WCC Summary'!$D$14)*100,"")</f>
        <v/>
      </c>
      <c r="H211" s="245" t="str">
        <f>IF('4 - Species Breakdown'!J218=0,"",'4 - Species Breakdown'!J218)</f>
        <v/>
      </c>
      <c r="J211"/>
      <c r="K211"/>
      <c r="L211"/>
      <c r="M211"/>
      <c r="N211"/>
      <c r="O211"/>
    </row>
    <row r="212" spans="2:15" ht="15" x14ac:dyDescent="0.25">
      <c r="B212" s="242" t="str">
        <f>IF('4 - Species Breakdown'!B219=0,"",'4 - Species Breakdown'!B219)</f>
        <v/>
      </c>
      <c r="C212" s="243" t="str">
        <f>IF('4 - Species Breakdown'!D219=0,"",'4 - Species Breakdown'!D219)</f>
        <v/>
      </c>
      <c r="D212" s="243" t="str">
        <f>IF('4 - Species Breakdown'!L219=0,"",'4 - Species Breakdown'!L219)</f>
        <v/>
      </c>
      <c r="E212" s="243" t="str">
        <f>IF('4 - Species Breakdown'!M219=0,"",'4 - Species Breakdown'!M219)</f>
        <v/>
      </c>
      <c r="F212" s="243" t="str">
        <f>IF('4 - Species Breakdown'!N219=0,"",'4 - Species Breakdown'!N219)</f>
        <v/>
      </c>
      <c r="G212" s="244" t="str">
        <f>IFERROR(('4 - Species Breakdown'!J219/'WCC Summary'!$D$14)*100,"")</f>
        <v/>
      </c>
      <c r="H212" s="245" t="str">
        <f>IF('4 - Species Breakdown'!J219=0,"",'4 - Species Breakdown'!J219)</f>
        <v/>
      </c>
      <c r="J212"/>
      <c r="K212"/>
      <c r="L212"/>
      <c r="M212"/>
      <c r="N212"/>
      <c r="O212"/>
    </row>
    <row r="213" spans="2:15" ht="15" x14ac:dyDescent="0.25">
      <c r="B213" s="242" t="str">
        <f>IF('4 - Species Breakdown'!B220=0,"",'4 - Species Breakdown'!B220)</f>
        <v/>
      </c>
      <c r="C213" s="243" t="str">
        <f>IF('4 - Species Breakdown'!D220=0,"",'4 - Species Breakdown'!D220)</f>
        <v/>
      </c>
      <c r="D213" s="243" t="str">
        <f>IF('4 - Species Breakdown'!L220=0,"",'4 - Species Breakdown'!L220)</f>
        <v/>
      </c>
      <c r="E213" s="243" t="str">
        <f>IF('4 - Species Breakdown'!M220=0,"",'4 - Species Breakdown'!M220)</f>
        <v/>
      </c>
      <c r="F213" s="243" t="str">
        <f>IF('4 - Species Breakdown'!N220=0,"",'4 - Species Breakdown'!N220)</f>
        <v/>
      </c>
      <c r="G213" s="244" t="str">
        <f>IFERROR(('4 - Species Breakdown'!J220/'WCC Summary'!$D$14)*100,"")</f>
        <v/>
      </c>
      <c r="H213" s="245" t="str">
        <f>IF('4 - Species Breakdown'!J220=0,"",'4 - Species Breakdown'!J220)</f>
        <v/>
      </c>
      <c r="J213"/>
      <c r="K213"/>
      <c r="L213"/>
      <c r="M213"/>
      <c r="N213"/>
      <c r="O213"/>
    </row>
    <row r="214" spans="2:15" ht="15" x14ac:dyDescent="0.25">
      <c r="B214" s="242" t="str">
        <f>IF('4 - Species Breakdown'!B221=0,"",'4 - Species Breakdown'!B221)</f>
        <v/>
      </c>
      <c r="C214" s="243" t="str">
        <f>IF('4 - Species Breakdown'!D221=0,"",'4 - Species Breakdown'!D221)</f>
        <v/>
      </c>
      <c r="D214" s="243" t="str">
        <f>IF('4 - Species Breakdown'!L221=0,"",'4 - Species Breakdown'!L221)</f>
        <v/>
      </c>
      <c r="E214" s="243" t="str">
        <f>IF('4 - Species Breakdown'!M221=0,"",'4 - Species Breakdown'!M221)</f>
        <v/>
      </c>
      <c r="F214" s="243" t="str">
        <f>IF('4 - Species Breakdown'!N221=0,"",'4 - Species Breakdown'!N221)</f>
        <v/>
      </c>
      <c r="G214" s="244" t="str">
        <f>IFERROR(('4 - Species Breakdown'!J221/'WCC Summary'!$D$14)*100,"")</f>
        <v/>
      </c>
      <c r="H214" s="245" t="str">
        <f>IF('4 - Species Breakdown'!J221=0,"",'4 - Species Breakdown'!J221)</f>
        <v/>
      </c>
      <c r="J214"/>
      <c r="K214"/>
      <c r="L214"/>
      <c r="M214"/>
      <c r="N214"/>
      <c r="O214"/>
    </row>
    <row r="215" spans="2:15" ht="15" x14ac:dyDescent="0.25">
      <c r="B215" s="242" t="str">
        <f>IF('4 - Species Breakdown'!B222=0,"",'4 - Species Breakdown'!B222)</f>
        <v/>
      </c>
      <c r="C215" s="243" t="str">
        <f>IF('4 - Species Breakdown'!D222=0,"",'4 - Species Breakdown'!D222)</f>
        <v/>
      </c>
      <c r="D215" s="243" t="str">
        <f>IF('4 - Species Breakdown'!L222=0,"",'4 - Species Breakdown'!L222)</f>
        <v/>
      </c>
      <c r="E215" s="243" t="str">
        <f>IF('4 - Species Breakdown'!M222=0,"",'4 - Species Breakdown'!M222)</f>
        <v/>
      </c>
      <c r="F215" s="243" t="str">
        <f>IF('4 - Species Breakdown'!N222=0,"",'4 - Species Breakdown'!N222)</f>
        <v/>
      </c>
      <c r="G215" s="244" t="str">
        <f>IFERROR(('4 - Species Breakdown'!J222/'WCC Summary'!$D$14)*100,"")</f>
        <v/>
      </c>
      <c r="H215" s="245" t="str">
        <f>IF('4 - Species Breakdown'!J222=0,"",'4 - Species Breakdown'!J222)</f>
        <v/>
      </c>
      <c r="J215"/>
      <c r="K215"/>
      <c r="L215"/>
      <c r="M215"/>
      <c r="N215"/>
      <c r="O215"/>
    </row>
    <row r="216" spans="2:15" ht="15" x14ac:dyDescent="0.25">
      <c r="B216" s="242" t="str">
        <f>IF('4 - Species Breakdown'!B223=0,"",'4 - Species Breakdown'!B223)</f>
        <v/>
      </c>
      <c r="C216" s="243" t="str">
        <f>IF('4 - Species Breakdown'!D223=0,"",'4 - Species Breakdown'!D223)</f>
        <v/>
      </c>
      <c r="D216" s="243" t="str">
        <f>IF('4 - Species Breakdown'!L223=0,"",'4 - Species Breakdown'!L223)</f>
        <v/>
      </c>
      <c r="E216" s="243" t="str">
        <f>IF('4 - Species Breakdown'!M223=0,"",'4 - Species Breakdown'!M223)</f>
        <v/>
      </c>
      <c r="F216" s="243" t="str">
        <f>IF('4 - Species Breakdown'!N223=0,"",'4 - Species Breakdown'!N223)</f>
        <v/>
      </c>
      <c r="G216" s="244" t="str">
        <f>IFERROR(('4 - Species Breakdown'!J223/'WCC Summary'!$D$14)*100,"")</f>
        <v/>
      </c>
      <c r="H216" s="245" t="str">
        <f>IF('4 - Species Breakdown'!J223=0,"",'4 - Species Breakdown'!J223)</f>
        <v/>
      </c>
      <c r="J216"/>
      <c r="K216"/>
      <c r="L216"/>
      <c r="M216"/>
      <c r="N216"/>
      <c r="O216"/>
    </row>
    <row r="217" spans="2:15" ht="15" x14ac:dyDescent="0.25">
      <c r="B217" s="242" t="str">
        <f>IF('4 - Species Breakdown'!B224=0,"",'4 - Species Breakdown'!B224)</f>
        <v/>
      </c>
      <c r="C217" s="243" t="str">
        <f>IF('4 - Species Breakdown'!D224=0,"",'4 - Species Breakdown'!D224)</f>
        <v/>
      </c>
      <c r="D217" s="243" t="str">
        <f>IF('4 - Species Breakdown'!L224=0,"",'4 - Species Breakdown'!L224)</f>
        <v/>
      </c>
      <c r="E217" s="243" t="str">
        <f>IF('4 - Species Breakdown'!M224=0,"",'4 - Species Breakdown'!M224)</f>
        <v/>
      </c>
      <c r="F217" s="243" t="str">
        <f>IF('4 - Species Breakdown'!N224=0,"",'4 - Species Breakdown'!N224)</f>
        <v/>
      </c>
      <c r="G217" s="244" t="str">
        <f>IFERROR(('4 - Species Breakdown'!J224/'WCC Summary'!$D$14)*100,"")</f>
        <v/>
      </c>
      <c r="H217" s="245" t="str">
        <f>IF('4 - Species Breakdown'!J224=0,"",'4 - Species Breakdown'!J224)</f>
        <v/>
      </c>
      <c r="J217"/>
      <c r="K217"/>
      <c r="L217"/>
      <c r="M217"/>
      <c r="N217"/>
      <c r="O217"/>
    </row>
    <row r="218" spans="2:15" ht="15" x14ac:dyDescent="0.25">
      <c r="B218" s="242" t="str">
        <f>IF('4 - Species Breakdown'!B225=0,"",'4 - Species Breakdown'!B225)</f>
        <v/>
      </c>
      <c r="C218" s="243" t="str">
        <f>IF('4 - Species Breakdown'!D225=0,"",'4 - Species Breakdown'!D225)</f>
        <v/>
      </c>
      <c r="D218" s="243" t="str">
        <f>IF('4 - Species Breakdown'!L225=0,"",'4 - Species Breakdown'!L225)</f>
        <v/>
      </c>
      <c r="E218" s="243" t="str">
        <f>IF('4 - Species Breakdown'!M225=0,"",'4 - Species Breakdown'!M225)</f>
        <v/>
      </c>
      <c r="F218" s="243" t="str">
        <f>IF('4 - Species Breakdown'!N225=0,"",'4 - Species Breakdown'!N225)</f>
        <v/>
      </c>
      <c r="G218" s="244" t="str">
        <f>IFERROR(('4 - Species Breakdown'!J225/'WCC Summary'!$D$14)*100,"")</f>
        <v/>
      </c>
      <c r="H218" s="245" t="str">
        <f>IF('4 - Species Breakdown'!J225=0,"",'4 - Species Breakdown'!J225)</f>
        <v/>
      </c>
      <c r="J218"/>
      <c r="K218"/>
      <c r="L218"/>
      <c r="M218"/>
      <c r="N218"/>
      <c r="O218"/>
    </row>
    <row r="219" spans="2:15" ht="15" x14ac:dyDescent="0.25">
      <c r="B219" s="242" t="str">
        <f>IF('4 - Species Breakdown'!B226=0,"",'4 - Species Breakdown'!B226)</f>
        <v/>
      </c>
      <c r="C219" s="243" t="str">
        <f>IF('4 - Species Breakdown'!D226=0,"",'4 - Species Breakdown'!D226)</f>
        <v/>
      </c>
      <c r="D219" s="243" t="str">
        <f>IF('4 - Species Breakdown'!L226=0,"",'4 - Species Breakdown'!L226)</f>
        <v/>
      </c>
      <c r="E219" s="243" t="str">
        <f>IF('4 - Species Breakdown'!M226=0,"",'4 - Species Breakdown'!M226)</f>
        <v/>
      </c>
      <c r="F219" s="243" t="str">
        <f>IF('4 - Species Breakdown'!N226=0,"",'4 - Species Breakdown'!N226)</f>
        <v/>
      </c>
      <c r="G219" s="244" t="str">
        <f>IFERROR(('4 - Species Breakdown'!J226/'WCC Summary'!$D$14)*100,"")</f>
        <v/>
      </c>
      <c r="H219" s="245" t="str">
        <f>IF('4 - Species Breakdown'!J226=0,"",'4 - Species Breakdown'!J226)</f>
        <v/>
      </c>
      <c r="J219"/>
      <c r="K219"/>
      <c r="L219"/>
      <c r="M219"/>
      <c r="N219"/>
      <c r="O219"/>
    </row>
    <row r="220" spans="2:15" ht="15" x14ac:dyDescent="0.25">
      <c r="B220" s="242" t="str">
        <f>IF('4 - Species Breakdown'!B227=0,"",'4 - Species Breakdown'!B227)</f>
        <v/>
      </c>
      <c r="C220" s="243" t="str">
        <f>IF('4 - Species Breakdown'!D227=0,"",'4 - Species Breakdown'!D227)</f>
        <v/>
      </c>
      <c r="D220" s="243" t="str">
        <f>IF('4 - Species Breakdown'!L227=0,"",'4 - Species Breakdown'!L227)</f>
        <v/>
      </c>
      <c r="E220" s="243" t="str">
        <f>IF('4 - Species Breakdown'!M227=0,"",'4 - Species Breakdown'!M227)</f>
        <v/>
      </c>
      <c r="F220" s="243" t="str">
        <f>IF('4 - Species Breakdown'!N227=0,"",'4 - Species Breakdown'!N227)</f>
        <v/>
      </c>
      <c r="G220" s="244" t="str">
        <f>IFERROR(('4 - Species Breakdown'!J227/'WCC Summary'!$D$14)*100,"")</f>
        <v/>
      </c>
      <c r="H220" s="245" t="str">
        <f>IF('4 - Species Breakdown'!J227=0,"",'4 - Species Breakdown'!J227)</f>
        <v/>
      </c>
      <c r="J220"/>
      <c r="K220"/>
      <c r="L220"/>
      <c r="M220"/>
      <c r="N220"/>
      <c r="O220"/>
    </row>
    <row r="221" spans="2:15" ht="15" x14ac:dyDescent="0.25">
      <c r="B221" s="242" t="str">
        <f>IF('4 - Species Breakdown'!B228=0,"",'4 - Species Breakdown'!B228)</f>
        <v/>
      </c>
      <c r="C221" s="243" t="str">
        <f>IF('4 - Species Breakdown'!D228=0,"",'4 - Species Breakdown'!D228)</f>
        <v/>
      </c>
      <c r="D221" s="243" t="str">
        <f>IF('4 - Species Breakdown'!L228=0,"",'4 - Species Breakdown'!L228)</f>
        <v/>
      </c>
      <c r="E221" s="243" t="str">
        <f>IF('4 - Species Breakdown'!M228=0,"",'4 - Species Breakdown'!M228)</f>
        <v/>
      </c>
      <c r="F221" s="243" t="str">
        <f>IF('4 - Species Breakdown'!N228=0,"",'4 - Species Breakdown'!N228)</f>
        <v/>
      </c>
      <c r="G221" s="244" t="str">
        <f>IFERROR(('4 - Species Breakdown'!J228/'WCC Summary'!$D$14)*100,"")</f>
        <v/>
      </c>
      <c r="H221" s="245" t="str">
        <f>IF('4 - Species Breakdown'!J228=0,"",'4 - Species Breakdown'!J228)</f>
        <v/>
      </c>
      <c r="J221"/>
      <c r="K221"/>
      <c r="L221"/>
      <c r="M221"/>
      <c r="N221"/>
      <c r="O221"/>
    </row>
    <row r="222" spans="2:15" ht="15" x14ac:dyDescent="0.25">
      <c r="B222" s="242" t="str">
        <f>IF('4 - Species Breakdown'!B229=0,"",'4 - Species Breakdown'!B229)</f>
        <v/>
      </c>
      <c r="C222" s="243" t="str">
        <f>IF('4 - Species Breakdown'!D229=0,"",'4 - Species Breakdown'!D229)</f>
        <v/>
      </c>
      <c r="D222" s="243" t="str">
        <f>IF('4 - Species Breakdown'!L229=0,"",'4 - Species Breakdown'!L229)</f>
        <v/>
      </c>
      <c r="E222" s="243" t="str">
        <f>IF('4 - Species Breakdown'!M229=0,"",'4 - Species Breakdown'!M229)</f>
        <v/>
      </c>
      <c r="F222" s="243" t="str">
        <f>IF('4 - Species Breakdown'!N229=0,"",'4 - Species Breakdown'!N229)</f>
        <v/>
      </c>
      <c r="G222" s="244" t="str">
        <f>IFERROR(('4 - Species Breakdown'!J229/'WCC Summary'!$D$14)*100,"")</f>
        <v/>
      </c>
      <c r="H222" s="245" t="str">
        <f>IF('4 - Species Breakdown'!J229=0,"",'4 - Species Breakdown'!J229)</f>
        <v/>
      </c>
      <c r="J222"/>
      <c r="K222"/>
      <c r="L222"/>
      <c r="M222"/>
      <c r="N222"/>
      <c r="O222"/>
    </row>
    <row r="223" spans="2:15" ht="15" x14ac:dyDescent="0.25">
      <c r="B223" s="242" t="str">
        <f>IF('4 - Species Breakdown'!B230=0,"",'4 - Species Breakdown'!B230)</f>
        <v/>
      </c>
      <c r="C223" s="243" t="str">
        <f>IF('4 - Species Breakdown'!D230=0,"",'4 - Species Breakdown'!D230)</f>
        <v/>
      </c>
      <c r="D223" s="243" t="str">
        <f>IF('4 - Species Breakdown'!L230=0,"",'4 - Species Breakdown'!L230)</f>
        <v/>
      </c>
      <c r="E223" s="243" t="str">
        <f>IF('4 - Species Breakdown'!M230=0,"",'4 - Species Breakdown'!M230)</f>
        <v/>
      </c>
      <c r="F223" s="243" t="str">
        <f>IF('4 - Species Breakdown'!N230=0,"",'4 - Species Breakdown'!N230)</f>
        <v/>
      </c>
      <c r="G223" s="244" t="str">
        <f>IFERROR(('4 - Species Breakdown'!J230/'WCC Summary'!$D$14)*100,"")</f>
        <v/>
      </c>
      <c r="H223" s="245" t="str">
        <f>IF('4 - Species Breakdown'!J230=0,"",'4 - Species Breakdown'!J230)</f>
        <v/>
      </c>
      <c r="J223"/>
      <c r="K223"/>
      <c r="L223"/>
      <c r="M223"/>
      <c r="N223"/>
      <c r="O223"/>
    </row>
    <row r="224" spans="2:15" ht="15" x14ac:dyDescent="0.25">
      <c r="B224" s="242" t="str">
        <f>IF('4 - Species Breakdown'!B231=0,"",'4 - Species Breakdown'!B231)</f>
        <v/>
      </c>
      <c r="C224" s="243" t="str">
        <f>IF('4 - Species Breakdown'!D231=0,"",'4 - Species Breakdown'!D231)</f>
        <v/>
      </c>
      <c r="D224" s="243" t="str">
        <f>IF('4 - Species Breakdown'!L231=0,"",'4 - Species Breakdown'!L231)</f>
        <v/>
      </c>
      <c r="E224" s="243" t="str">
        <f>IF('4 - Species Breakdown'!M231=0,"",'4 - Species Breakdown'!M231)</f>
        <v/>
      </c>
      <c r="F224" s="243" t="str">
        <f>IF('4 - Species Breakdown'!N231=0,"",'4 - Species Breakdown'!N231)</f>
        <v/>
      </c>
      <c r="G224" s="244" t="str">
        <f>IFERROR(('4 - Species Breakdown'!J231/'WCC Summary'!$D$14)*100,"")</f>
        <v/>
      </c>
      <c r="H224" s="245" t="str">
        <f>IF('4 - Species Breakdown'!J231=0,"",'4 - Species Breakdown'!J231)</f>
        <v/>
      </c>
      <c r="J224"/>
      <c r="K224"/>
      <c r="L224"/>
      <c r="M224"/>
      <c r="N224"/>
      <c r="O224"/>
    </row>
    <row r="225" spans="2:15" ht="15" x14ac:dyDescent="0.25">
      <c r="B225" s="242" t="str">
        <f>IF('4 - Species Breakdown'!B232=0,"",'4 - Species Breakdown'!B232)</f>
        <v/>
      </c>
      <c r="C225" s="243" t="str">
        <f>IF('4 - Species Breakdown'!D232=0,"",'4 - Species Breakdown'!D232)</f>
        <v/>
      </c>
      <c r="D225" s="243" t="str">
        <f>IF('4 - Species Breakdown'!L232=0,"",'4 - Species Breakdown'!L232)</f>
        <v/>
      </c>
      <c r="E225" s="243" t="str">
        <f>IF('4 - Species Breakdown'!M232=0,"",'4 - Species Breakdown'!M232)</f>
        <v/>
      </c>
      <c r="F225" s="243" t="str">
        <f>IF('4 - Species Breakdown'!N232=0,"",'4 - Species Breakdown'!N232)</f>
        <v/>
      </c>
      <c r="G225" s="244" t="str">
        <f>IFERROR(('4 - Species Breakdown'!J232/'WCC Summary'!$D$14)*100,"")</f>
        <v/>
      </c>
      <c r="H225" s="245" t="str">
        <f>IF('4 - Species Breakdown'!J232=0,"",'4 - Species Breakdown'!J232)</f>
        <v/>
      </c>
      <c r="J225"/>
      <c r="K225"/>
      <c r="L225"/>
      <c r="M225"/>
      <c r="N225"/>
      <c r="O225"/>
    </row>
    <row r="226" spans="2:15" ht="15" x14ac:dyDescent="0.25">
      <c r="B226" s="242" t="str">
        <f>IF('4 - Species Breakdown'!B233=0,"",'4 - Species Breakdown'!B233)</f>
        <v/>
      </c>
      <c r="C226" s="243" t="str">
        <f>IF('4 - Species Breakdown'!D233=0,"",'4 - Species Breakdown'!D233)</f>
        <v/>
      </c>
      <c r="D226" s="243" t="str">
        <f>IF('4 - Species Breakdown'!L233=0,"",'4 - Species Breakdown'!L233)</f>
        <v/>
      </c>
      <c r="E226" s="243" t="str">
        <f>IF('4 - Species Breakdown'!M233=0,"",'4 - Species Breakdown'!M233)</f>
        <v/>
      </c>
      <c r="F226" s="243" t="str">
        <f>IF('4 - Species Breakdown'!N233=0,"",'4 - Species Breakdown'!N233)</f>
        <v/>
      </c>
      <c r="G226" s="244" t="str">
        <f>IFERROR(('4 - Species Breakdown'!J233/'WCC Summary'!$D$14)*100,"")</f>
        <v/>
      </c>
      <c r="H226" s="245" t="str">
        <f>IF('4 - Species Breakdown'!J233=0,"",'4 - Species Breakdown'!J233)</f>
        <v/>
      </c>
      <c r="J226"/>
      <c r="K226"/>
      <c r="L226"/>
      <c r="M226"/>
      <c r="N226"/>
      <c r="O226"/>
    </row>
    <row r="227" spans="2:15" ht="15" x14ac:dyDescent="0.25">
      <c r="B227" s="242" t="str">
        <f>IF('4 - Species Breakdown'!B234=0,"",'4 - Species Breakdown'!B234)</f>
        <v/>
      </c>
      <c r="C227" s="243" t="str">
        <f>IF('4 - Species Breakdown'!D234=0,"",'4 - Species Breakdown'!D234)</f>
        <v/>
      </c>
      <c r="D227" s="243" t="str">
        <f>IF('4 - Species Breakdown'!L234=0,"",'4 - Species Breakdown'!L234)</f>
        <v/>
      </c>
      <c r="E227" s="243" t="str">
        <f>IF('4 - Species Breakdown'!M234=0,"",'4 - Species Breakdown'!M234)</f>
        <v/>
      </c>
      <c r="F227" s="243" t="str">
        <f>IF('4 - Species Breakdown'!N234=0,"",'4 - Species Breakdown'!N234)</f>
        <v/>
      </c>
      <c r="G227" s="244" t="str">
        <f>IFERROR(('4 - Species Breakdown'!J234/'WCC Summary'!$D$14)*100,"")</f>
        <v/>
      </c>
      <c r="H227" s="245" t="str">
        <f>IF('4 - Species Breakdown'!J234=0,"",'4 - Species Breakdown'!J234)</f>
        <v/>
      </c>
      <c r="J227"/>
      <c r="K227"/>
      <c r="L227"/>
      <c r="M227"/>
      <c r="N227"/>
      <c r="O227"/>
    </row>
    <row r="228" spans="2:15" ht="15" x14ac:dyDescent="0.25">
      <c r="B228" s="242" t="str">
        <f>IF('4 - Species Breakdown'!B235=0,"",'4 - Species Breakdown'!B235)</f>
        <v/>
      </c>
      <c r="C228" s="243" t="str">
        <f>IF('4 - Species Breakdown'!D235=0,"",'4 - Species Breakdown'!D235)</f>
        <v/>
      </c>
      <c r="D228" s="243" t="str">
        <f>IF('4 - Species Breakdown'!L235=0,"",'4 - Species Breakdown'!L235)</f>
        <v/>
      </c>
      <c r="E228" s="243" t="str">
        <f>IF('4 - Species Breakdown'!M235=0,"",'4 - Species Breakdown'!M235)</f>
        <v/>
      </c>
      <c r="F228" s="243" t="str">
        <f>IF('4 - Species Breakdown'!N235=0,"",'4 - Species Breakdown'!N235)</f>
        <v/>
      </c>
      <c r="G228" s="244" t="str">
        <f>IFERROR(('4 - Species Breakdown'!J235/'WCC Summary'!$D$14)*100,"")</f>
        <v/>
      </c>
      <c r="H228" s="245" t="str">
        <f>IF('4 - Species Breakdown'!J235=0,"",'4 - Species Breakdown'!J235)</f>
        <v/>
      </c>
      <c r="J228"/>
      <c r="K228"/>
      <c r="L228"/>
      <c r="M228"/>
      <c r="N228"/>
      <c r="O228"/>
    </row>
    <row r="229" spans="2:15" ht="15" x14ac:dyDescent="0.25">
      <c r="B229" s="242" t="str">
        <f>IF('4 - Species Breakdown'!B236=0,"",'4 - Species Breakdown'!B236)</f>
        <v/>
      </c>
      <c r="C229" s="243" t="str">
        <f>IF('4 - Species Breakdown'!D236=0,"",'4 - Species Breakdown'!D236)</f>
        <v/>
      </c>
      <c r="D229" s="243" t="str">
        <f>IF('4 - Species Breakdown'!L236=0,"",'4 - Species Breakdown'!L236)</f>
        <v/>
      </c>
      <c r="E229" s="243" t="str">
        <f>IF('4 - Species Breakdown'!M236=0,"",'4 - Species Breakdown'!M236)</f>
        <v/>
      </c>
      <c r="F229" s="243" t="str">
        <f>IF('4 - Species Breakdown'!N236=0,"",'4 - Species Breakdown'!N236)</f>
        <v/>
      </c>
      <c r="G229" s="244" t="str">
        <f>IFERROR(('4 - Species Breakdown'!J236/'WCC Summary'!$D$14)*100,"")</f>
        <v/>
      </c>
      <c r="H229" s="245" t="str">
        <f>IF('4 - Species Breakdown'!J236=0,"",'4 - Species Breakdown'!J236)</f>
        <v/>
      </c>
      <c r="J229"/>
      <c r="K229"/>
      <c r="L229"/>
      <c r="M229"/>
      <c r="N229"/>
      <c r="O229"/>
    </row>
    <row r="230" spans="2:15" ht="15" x14ac:dyDescent="0.25">
      <c r="B230" s="242" t="str">
        <f>IF('4 - Species Breakdown'!B237=0,"",'4 - Species Breakdown'!B237)</f>
        <v/>
      </c>
      <c r="C230" s="243" t="str">
        <f>IF('4 - Species Breakdown'!D237=0,"",'4 - Species Breakdown'!D237)</f>
        <v/>
      </c>
      <c r="D230" s="243" t="str">
        <f>IF('4 - Species Breakdown'!L237=0,"",'4 - Species Breakdown'!L237)</f>
        <v/>
      </c>
      <c r="E230" s="243" t="str">
        <f>IF('4 - Species Breakdown'!M237=0,"",'4 - Species Breakdown'!M237)</f>
        <v/>
      </c>
      <c r="F230" s="243" t="str">
        <f>IF('4 - Species Breakdown'!N237=0,"",'4 - Species Breakdown'!N237)</f>
        <v/>
      </c>
      <c r="G230" s="244" t="str">
        <f>IFERROR(('4 - Species Breakdown'!J237/'WCC Summary'!$D$14)*100,"")</f>
        <v/>
      </c>
      <c r="H230" s="245" t="str">
        <f>IF('4 - Species Breakdown'!J237=0,"",'4 - Species Breakdown'!J237)</f>
        <v/>
      </c>
      <c r="J230"/>
      <c r="K230"/>
      <c r="L230"/>
      <c r="M230"/>
      <c r="N230"/>
      <c r="O230"/>
    </row>
    <row r="231" spans="2:15" ht="15" x14ac:dyDescent="0.25">
      <c r="B231" s="242" t="str">
        <f>IF('4 - Species Breakdown'!B238=0,"",'4 - Species Breakdown'!B238)</f>
        <v/>
      </c>
      <c r="C231" s="243" t="str">
        <f>IF('4 - Species Breakdown'!D238=0,"",'4 - Species Breakdown'!D238)</f>
        <v/>
      </c>
      <c r="D231" s="243" t="str">
        <f>IF('4 - Species Breakdown'!L238=0,"",'4 - Species Breakdown'!L238)</f>
        <v/>
      </c>
      <c r="E231" s="243" t="str">
        <f>IF('4 - Species Breakdown'!M238=0,"",'4 - Species Breakdown'!M238)</f>
        <v/>
      </c>
      <c r="F231" s="243" t="str">
        <f>IF('4 - Species Breakdown'!N238=0,"",'4 - Species Breakdown'!N238)</f>
        <v/>
      </c>
      <c r="G231" s="244" t="str">
        <f>IFERROR(('4 - Species Breakdown'!J238/'WCC Summary'!$D$14)*100,"")</f>
        <v/>
      </c>
      <c r="H231" s="245" t="str">
        <f>IF('4 - Species Breakdown'!J238=0,"",'4 - Species Breakdown'!J238)</f>
        <v/>
      </c>
      <c r="J231"/>
      <c r="K231"/>
      <c r="L231"/>
      <c r="M231"/>
      <c r="N231"/>
      <c r="O231"/>
    </row>
    <row r="232" spans="2:15" ht="15" x14ac:dyDescent="0.25">
      <c r="B232" s="242" t="str">
        <f>IF('4 - Species Breakdown'!B239=0,"",'4 - Species Breakdown'!B239)</f>
        <v/>
      </c>
      <c r="C232" s="243" t="str">
        <f>IF('4 - Species Breakdown'!D239=0,"",'4 - Species Breakdown'!D239)</f>
        <v/>
      </c>
      <c r="D232" s="243" t="str">
        <f>IF('4 - Species Breakdown'!L239=0,"",'4 - Species Breakdown'!L239)</f>
        <v/>
      </c>
      <c r="E232" s="243" t="str">
        <f>IF('4 - Species Breakdown'!M239=0,"",'4 - Species Breakdown'!M239)</f>
        <v/>
      </c>
      <c r="F232" s="243" t="str">
        <f>IF('4 - Species Breakdown'!N239=0,"",'4 - Species Breakdown'!N239)</f>
        <v/>
      </c>
      <c r="G232" s="244" t="str">
        <f>IFERROR(('4 - Species Breakdown'!J239/'WCC Summary'!$D$14)*100,"")</f>
        <v/>
      </c>
      <c r="H232" s="245" t="str">
        <f>IF('4 - Species Breakdown'!J239=0,"",'4 - Species Breakdown'!J239)</f>
        <v/>
      </c>
      <c r="J232"/>
      <c r="K232"/>
      <c r="L232"/>
      <c r="M232"/>
      <c r="N232"/>
      <c r="O232"/>
    </row>
    <row r="233" spans="2:15" ht="15" x14ac:dyDescent="0.25">
      <c r="B233" s="242" t="str">
        <f>IF('4 - Species Breakdown'!B240=0,"",'4 - Species Breakdown'!B240)</f>
        <v/>
      </c>
      <c r="C233" s="243" t="str">
        <f>IF('4 - Species Breakdown'!D240=0,"",'4 - Species Breakdown'!D240)</f>
        <v/>
      </c>
      <c r="D233" s="243" t="str">
        <f>IF('4 - Species Breakdown'!L240=0,"",'4 - Species Breakdown'!L240)</f>
        <v/>
      </c>
      <c r="E233" s="243" t="str">
        <f>IF('4 - Species Breakdown'!M240=0,"",'4 - Species Breakdown'!M240)</f>
        <v/>
      </c>
      <c r="F233" s="243" t="str">
        <f>IF('4 - Species Breakdown'!N240=0,"",'4 - Species Breakdown'!N240)</f>
        <v/>
      </c>
      <c r="G233" s="244" t="str">
        <f>IFERROR(('4 - Species Breakdown'!J240/'WCC Summary'!$D$14)*100,"")</f>
        <v/>
      </c>
      <c r="H233" s="245" t="str">
        <f>IF('4 - Species Breakdown'!J240=0,"",'4 - Species Breakdown'!J240)</f>
        <v/>
      </c>
      <c r="J233"/>
      <c r="K233"/>
      <c r="L233"/>
      <c r="M233"/>
      <c r="N233"/>
      <c r="O233"/>
    </row>
    <row r="234" spans="2:15" ht="15" x14ac:dyDescent="0.25">
      <c r="B234" s="242" t="str">
        <f>IF('4 - Species Breakdown'!B241=0,"",'4 - Species Breakdown'!B241)</f>
        <v/>
      </c>
      <c r="C234" s="243" t="str">
        <f>IF('4 - Species Breakdown'!D241=0,"",'4 - Species Breakdown'!D241)</f>
        <v/>
      </c>
      <c r="D234" s="243" t="str">
        <f>IF('4 - Species Breakdown'!L241=0,"",'4 - Species Breakdown'!L241)</f>
        <v/>
      </c>
      <c r="E234" s="243" t="str">
        <f>IF('4 - Species Breakdown'!M241=0,"",'4 - Species Breakdown'!M241)</f>
        <v/>
      </c>
      <c r="F234" s="243" t="str">
        <f>IF('4 - Species Breakdown'!N241=0,"",'4 - Species Breakdown'!N241)</f>
        <v/>
      </c>
      <c r="G234" s="244" t="str">
        <f>IFERROR(('4 - Species Breakdown'!J241/'WCC Summary'!$D$14)*100,"")</f>
        <v/>
      </c>
      <c r="H234" s="245" t="str">
        <f>IF('4 - Species Breakdown'!J241=0,"",'4 - Species Breakdown'!J241)</f>
        <v/>
      </c>
      <c r="J234"/>
      <c r="K234"/>
      <c r="L234"/>
      <c r="M234"/>
      <c r="N234"/>
      <c r="O234"/>
    </row>
    <row r="235" spans="2:15" ht="15" x14ac:dyDescent="0.25">
      <c r="B235" s="242" t="str">
        <f>IF('4 - Species Breakdown'!B242=0,"",'4 - Species Breakdown'!B242)</f>
        <v/>
      </c>
      <c r="C235" s="243" t="str">
        <f>IF('4 - Species Breakdown'!D242=0,"",'4 - Species Breakdown'!D242)</f>
        <v/>
      </c>
      <c r="D235" s="243" t="str">
        <f>IF('4 - Species Breakdown'!L242=0,"",'4 - Species Breakdown'!L242)</f>
        <v/>
      </c>
      <c r="E235" s="243" t="str">
        <f>IF('4 - Species Breakdown'!M242=0,"",'4 - Species Breakdown'!M242)</f>
        <v/>
      </c>
      <c r="F235" s="243" t="str">
        <f>IF('4 - Species Breakdown'!N242=0,"",'4 - Species Breakdown'!N242)</f>
        <v/>
      </c>
      <c r="G235" s="244" t="str">
        <f>IFERROR(('4 - Species Breakdown'!J242/'WCC Summary'!$D$14)*100,"")</f>
        <v/>
      </c>
      <c r="H235" s="245" t="str">
        <f>IF('4 - Species Breakdown'!J242=0,"",'4 - Species Breakdown'!J242)</f>
        <v/>
      </c>
      <c r="J235"/>
      <c r="K235"/>
      <c r="L235"/>
      <c r="M235"/>
      <c r="N235"/>
      <c r="O235"/>
    </row>
    <row r="236" spans="2:15" ht="15" x14ac:dyDescent="0.25">
      <c r="B236" s="242" t="str">
        <f>IF('4 - Species Breakdown'!B243=0,"",'4 - Species Breakdown'!B243)</f>
        <v/>
      </c>
      <c r="C236" s="243" t="str">
        <f>IF('4 - Species Breakdown'!D243=0,"",'4 - Species Breakdown'!D243)</f>
        <v/>
      </c>
      <c r="D236" s="243" t="str">
        <f>IF('4 - Species Breakdown'!L243=0,"",'4 - Species Breakdown'!L243)</f>
        <v/>
      </c>
      <c r="E236" s="243" t="str">
        <f>IF('4 - Species Breakdown'!M243=0,"",'4 - Species Breakdown'!M243)</f>
        <v/>
      </c>
      <c r="F236" s="243" t="str">
        <f>IF('4 - Species Breakdown'!N243=0,"",'4 - Species Breakdown'!N243)</f>
        <v/>
      </c>
      <c r="G236" s="244" t="str">
        <f>IFERROR(('4 - Species Breakdown'!J243/'WCC Summary'!$D$14)*100,"")</f>
        <v/>
      </c>
      <c r="H236" s="245" t="str">
        <f>IF('4 - Species Breakdown'!J243=0,"",'4 - Species Breakdown'!J243)</f>
        <v/>
      </c>
      <c r="J236"/>
      <c r="K236"/>
      <c r="L236"/>
      <c r="M236"/>
      <c r="N236"/>
      <c r="O236"/>
    </row>
    <row r="237" spans="2:15" ht="15" x14ac:dyDescent="0.25">
      <c r="B237" s="242" t="str">
        <f>IF('4 - Species Breakdown'!B244=0,"",'4 - Species Breakdown'!B244)</f>
        <v/>
      </c>
      <c r="C237" s="243" t="str">
        <f>IF('4 - Species Breakdown'!D244=0,"",'4 - Species Breakdown'!D244)</f>
        <v/>
      </c>
      <c r="D237" s="243" t="str">
        <f>IF('4 - Species Breakdown'!L244=0,"",'4 - Species Breakdown'!L244)</f>
        <v/>
      </c>
      <c r="E237" s="243" t="str">
        <f>IF('4 - Species Breakdown'!M244=0,"",'4 - Species Breakdown'!M244)</f>
        <v/>
      </c>
      <c r="F237" s="243" t="str">
        <f>IF('4 - Species Breakdown'!N244=0,"",'4 - Species Breakdown'!N244)</f>
        <v/>
      </c>
      <c r="G237" s="244" t="str">
        <f>IFERROR(('4 - Species Breakdown'!J244/'WCC Summary'!$D$14)*100,"")</f>
        <v/>
      </c>
      <c r="H237" s="245" t="str">
        <f>IF('4 - Species Breakdown'!J244=0,"",'4 - Species Breakdown'!J244)</f>
        <v/>
      </c>
      <c r="J237"/>
      <c r="K237"/>
      <c r="L237"/>
      <c r="M237"/>
      <c r="N237"/>
      <c r="O237"/>
    </row>
    <row r="238" spans="2:15" ht="15" x14ac:dyDescent="0.25">
      <c r="B238" s="242" t="str">
        <f>IF('4 - Species Breakdown'!B245=0,"",'4 - Species Breakdown'!B245)</f>
        <v/>
      </c>
      <c r="C238" s="243" t="str">
        <f>IF('4 - Species Breakdown'!D245=0,"",'4 - Species Breakdown'!D245)</f>
        <v/>
      </c>
      <c r="D238" s="243" t="str">
        <f>IF('4 - Species Breakdown'!L245=0,"",'4 - Species Breakdown'!L245)</f>
        <v/>
      </c>
      <c r="E238" s="243" t="str">
        <f>IF('4 - Species Breakdown'!M245=0,"",'4 - Species Breakdown'!M245)</f>
        <v/>
      </c>
      <c r="F238" s="243" t="str">
        <f>IF('4 - Species Breakdown'!N245=0,"",'4 - Species Breakdown'!N245)</f>
        <v/>
      </c>
      <c r="G238" s="244" t="str">
        <f>IFERROR(('4 - Species Breakdown'!J245/'WCC Summary'!$D$14)*100,"")</f>
        <v/>
      </c>
      <c r="H238" s="245" t="str">
        <f>IF('4 - Species Breakdown'!J245=0,"",'4 - Species Breakdown'!J245)</f>
        <v/>
      </c>
      <c r="J238"/>
      <c r="K238"/>
      <c r="L238"/>
      <c r="M238"/>
      <c r="N238"/>
      <c r="O238"/>
    </row>
    <row r="239" spans="2:15" ht="15" x14ac:dyDescent="0.25">
      <c r="B239" s="242" t="str">
        <f>IF('4 - Species Breakdown'!B246=0,"",'4 - Species Breakdown'!B246)</f>
        <v/>
      </c>
      <c r="C239" s="243" t="str">
        <f>IF('4 - Species Breakdown'!D246=0,"",'4 - Species Breakdown'!D246)</f>
        <v/>
      </c>
      <c r="D239" s="243" t="str">
        <f>IF('4 - Species Breakdown'!L246=0,"",'4 - Species Breakdown'!L246)</f>
        <v/>
      </c>
      <c r="E239" s="243" t="str">
        <f>IF('4 - Species Breakdown'!M246=0,"",'4 - Species Breakdown'!M246)</f>
        <v/>
      </c>
      <c r="F239" s="243" t="str">
        <f>IF('4 - Species Breakdown'!N246=0,"",'4 - Species Breakdown'!N246)</f>
        <v/>
      </c>
      <c r="G239" s="244" t="str">
        <f>IFERROR(('4 - Species Breakdown'!J246/'WCC Summary'!$D$14)*100,"")</f>
        <v/>
      </c>
      <c r="H239" s="245" t="str">
        <f>IF('4 - Species Breakdown'!J246=0,"",'4 - Species Breakdown'!J246)</f>
        <v/>
      </c>
      <c r="J239"/>
      <c r="K239"/>
      <c r="L239"/>
      <c r="M239"/>
      <c r="N239"/>
      <c r="O239"/>
    </row>
    <row r="240" spans="2:15" ht="15" x14ac:dyDescent="0.25">
      <c r="B240" s="242" t="str">
        <f>IF('4 - Species Breakdown'!B247=0,"",'4 - Species Breakdown'!B247)</f>
        <v/>
      </c>
      <c r="C240" s="243" t="str">
        <f>IF('4 - Species Breakdown'!D247=0,"",'4 - Species Breakdown'!D247)</f>
        <v/>
      </c>
      <c r="D240" s="243" t="str">
        <f>IF('4 - Species Breakdown'!L247=0,"",'4 - Species Breakdown'!L247)</f>
        <v/>
      </c>
      <c r="E240" s="243" t="str">
        <f>IF('4 - Species Breakdown'!M247=0,"",'4 - Species Breakdown'!M247)</f>
        <v/>
      </c>
      <c r="F240" s="243" t="str">
        <f>IF('4 - Species Breakdown'!N247=0,"",'4 - Species Breakdown'!N247)</f>
        <v/>
      </c>
      <c r="G240" s="244" t="str">
        <f>IFERROR(('4 - Species Breakdown'!J247/'WCC Summary'!$D$14)*100,"")</f>
        <v/>
      </c>
      <c r="H240" s="245" t="str">
        <f>IF('4 - Species Breakdown'!J247=0,"",'4 - Species Breakdown'!J247)</f>
        <v/>
      </c>
      <c r="J240"/>
      <c r="K240"/>
      <c r="L240"/>
      <c r="M240"/>
      <c r="N240"/>
      <c r="O240"/>
    </row>
    <row r="241" spans="2:15" ht="15" x14ac:dyDescent="0.25">
      <c r="B241" s="242" t="str">
        <f>IF('4 - Species Breakdown'!B248=0,"",'4 - Species Breakdown'!B248)</f>
        <v/>
      </c>
      <c r="C241" s="243" t="str">
        <f>IF('4 - Species Breakdown'!D248=0,"",'4 - Species Breakdown'!D248)</f>
        <v/>
      </c>
      <c r="D241" s="243" t="str">
        <f>IF('4 - Species Breakdown'!L248=0,"",'4 - Species Breakdown'!L248)</f>
        <v/>
      </c>
      <c r="E241" s="243" t="str">
        <f>IF('4 - Species Breakdown'!M248=0,"",'4 - Species Breakdown'!M248)</f>
        <v/>
      </c>
      <c r="F241" s="243" t="str">
        <f>IF('4 - Species Breakdown'!N248=0,"",'4 - Species Breakdown'!N248)</f>
        <v/>
      </c>
      <c r="G241" s="244" t="str">
        <f>IFERROR(('4 - Species Breakdown'!J248/'WCC Summary'!$D$14)*100,"")</f>
        <v/>
      </c>
      <c r="H241" s="245" t="str">
        <f>IF('4 - Species Breakdown'!J248=0,"",'4 - Species Breakdown'!J248)</f>
        <v/>
      </c>
      <c r="J241"/>
      <c r="K241"/>
      <c r="L241"/>
      <c r="M241"/>
      <c r="N241"/>
      <c r="O241"/>
    </row>
    <row r="242" spans="2:15" ht="15" x14ac:dyDescent="0.25">
      <c r="B242" s="242" t="str">
        <f>IF('4 - Species Breakdown'!B249=0,"",'4 - Species Breakdown'!B249)</f>
        <v/>
      </c>
      <c r="C242" s="243" t="str">
        <f>IF('4 - Species Breakdown'!D249=0,"",'4 - Species Breakdown'!D249)</f>
        <v/>
      </c>
      <c r="D242" s="243" t="str">
        <f>IF('4 - Species Breakdown'!L249=0,"",'4 - Species Breakdown'!L249)</f>
        <v/>
      </c>
      <c r="E242" s="243" t="str">
        <f>IF('4 - Species Breakdown'!M249=0,"",'4 - Species Breakdown'!M249)</f>
        <v/>
      </c>
      <c r="F242" s="243" t="str">
        <f>IF('4 - Species Breakdown'!N249=0,"",'4 - Species Breakdown'!N249)</f>
        <v/>
      </c>
      <c r="G242" s="244" t="str">
        <f>IFERROR(('4 - Species Breakdown'!J249/'WCC Summary'!$D$14)*100,"")</f>
        <v/>
      </c>
      <c r="H242" s="245" t="str">
        <f>IF('4 - Species Breakdown'!J249=0,"",'4 - Species Breakdown'!J249)</f>
        <v/>
      </c>
      <c r="J242"/>
      <c r="K242"/>
      <c r="L242"/>
      <c r="M242"/>
      <c r="N242"/>
      <c r="O242"/>
    </row>
    <row r="243" spans="2:15" ht="15" x14ac:dyDescent="0.25">
      <c r="B243" s="242" t="str">
        <f>IF('4 - Species Breakdown'!B250=0,"",'4 - Species Breakdown'!B250)</f>
        <v/>
      </c>
      <c r="C243" s="243" t="str">
        <f>IF('4 - Species Breakdown'!D250=0,"",'4 - Species Breakdown'!D250)</f>
        <v/>
      </c>
      <c r="D243" s="243" t="str">
        <f>IF('4 - Species Breakdown'!L250=0,"",'4 - Species Breakdown'!L250)</f>
        <v/>
      </c>
      <c r="E243" s="243" t="str">
        <f>IF('4 - Species Breakdown'!M250=0,"",'4 - Species Breakdown'!M250)</f>
        <v/>
      </c>
      <c r="F243" s="243" t="str">
        <f>IF('4 - Species Breakdown'!N250=0,"",'4 - Species Breakdown'!N250)</f>
        <v/>
      </c>
      <c r="G243" s="244" t="str">
        <f>IFERROR(('4 - Species Breakdown'!J250/'WCC Summary'!$D$14)*100,"")</f>
        <v/>
      </c>
      <c r="H243" s="245" t="str">
        <f>IF('4 - Species Breakdown'!J250=0,"",'4 - Species Breakdown'!J250)</f>
        <v/>
      </c>
      <c r="J243"/>
      <c r="K243"/>
      <c r="L243"/>
      <c r="M243"/>
      <c r="N243"/>
      <c r="O243"/>
    </row>
    <row r="244" spans="2:15" ht="15" x14ac:dyDescent="0.25">
      <c r="B244" s="242" t="str">
        <f>IF('4 - Species Breakdown'!B251=0,"",'4 - Species Breakdown'!B251)</f>
        <v/>
      </c>
      <c r="C244" s="243" t="str">
        <f>IF('4 - Species Breakdown'!D251=0,"",'4 - Species Breakdown'!D251)</f>
        <v/>
      </c>
      <c r="D244" s="243" t="str">
        <f>IF('4 - Species Breakdown'!L251=0,"",'4 - Species Breakdown'!L251)</f>
        <v/>
      </c>
      <c r="E244" s="243" t="str">
        <f>IF('4 - Species Breakdown'!M251=0,"",'4 - Species Breakdown'!M251)</f>
        <v/>
      </c>
      <c r="F244" s="243" t="str">
        <f>IF('4 - Species Breakdown'!N251=0,"",'4 - Species Breakdown'!N251)</f>
        <v/>
      </c>
      <c r="G244" s="244" t="str">
        <f>IFERROR(('4 - Species Breakdown'!J251/'WCC Summary'!$D$14)*100,"")</f>
        <v/>
      </c>
      <c r="H244" s="245" t="str">
        <f>IF('4 - Species Breakdown'!J251=0,"",'4 - Species Breakdown'!J251)</f>
        <v/>
      </c>
      <c r="J244"/>
      <c r="K244"/>
      <c r="L244"/>
      <c r="M244"/>
      <c r="N244"/>
      <c r="O244"/>
    </row>
    <row r="245" spans="2:15" ht="15" x14ac:dyDescent="0.25">
      <c r="B245" s="242" t="str">
        <f>IF('4 - Species Breakdown'!B252=0,"",'4 - Species Breakdown'!B252)</f>
        <v/>
      </c>
      <c r="C245" s="243" t="str">
        <f>IF('4 - Species Breakdown'!D252=0,"",'4 - Species Breakdown'!D252)</f>
        <v/>
      </c>
      <c r="D245" s="243" t="str">
        <f>IF('4 - Species Breakdown'!L252=0,"",'4 - Species Breakdown'!L252)</f>
        <v/>
      </c>
      <c r="E245" s="243" t="str">
        <f>IF('4 - Species Breakdown'!M252=0,"",'4 - Species Breakdown'!M252)</f>
        <v/>
      </c>
      <c r="F245" s="243" t="str">
        <f>IF('4 - Species Breakdown'!N252=0,"",'4 - Species Breakdown'!N252)</f>
        <v/>
      </c>
      <c r="G245" s="244" t="str">
        <f>IFERROR(('4 - Species Breakdown'!J252/'WCC Summary'!$D$14)*100,"")</f>
        <v/>
      </c>
      <c r="H245" s="245" t="str">
        <f>IF('4 - Species Breakdown'!J252=0,"",'4 - Species Breakdown'!J252)</f>
        <v/>
      </c>
      <c r="J245"/>
      <c r="K245"/>
      <c r="L245"/>
      <c r="M245"/>
      <c r="N245"/>
      <c r="O245"/>
    </row>
    <row r="246" spans="2:15" ht="15" x14ac:dyDescent="0.25">
      <c r="B246" s="242" t="str">
        <f>IF('4 - Species Breakdown'!B253=0,"",'4 - Species Breakdown'!B253)</f>
        <v/>
      </c>
      <c r="C246" s="243" t="str">
        <f>IF('4 - Species Breakdown'!D253=0,"",'4 - Species Breakdown'!D253)</f>
        <v/>
      </c>
      <c r="D246" s="243" t="str">
        <f>IF('4 - Species Breakdown'!L253=0,"",'4 - Species Breakdown'!L253)</f>
        <v/>
      </c>
      <c r="E246" s="243" t="str">
        <f>IF('4 - Species Breakdown'!M253=0,"",'4 - Species Breakdown'!M253)</f>
        <v/>
      </c>
      <c r="F246" s="243" t="str">
        <f>IF('4 - Species Breakdown'!N253=0,"",'4 - Species Breakdown'!N253)</f>
        <v/>
      </c>
      <c r="G246" s="244" t="str">
        <f>IFERROR(('4 - Species Breakdown'!J253/'WCC Summary'!$D$14)*100,"")</f>
        <v/>
      </c>
      <c r="H246" s="245" t="str">
        <f>IF('4 - Species Breakdown'!J253=0,"",'4 - Species Breakdown'!J253)</f>
        <v/>
      </c>
      <c r="J246"/>
      <c r="K246"/>
      <c r="L246"/>
      <c r="M246"/>
      <c r="N246"/>
      <c r="O246"/>
    </row>
    <row r="247" spans="2:15" ht="15" x14ac:dyDescent="0.25">
      <c r="B247" s="242" t="str">
        <f>IF('4 - Species Breakdown'!B254=0,"",'4 - Species Breakdown'!B254)</f>
        <v/>
      </c>
      <c r="C247" s="243" t="str">
        <f>IF('4 - Species Breakdown'!D254=0,"",'4 - Species Breakdown'!D254)</f>
        <v/>
      </c>
      <c r="D247" s="243" t="str">
        <f>IF('4 - Species Breakdown'!L254=0,"",'4 - Species Breakdown'!L254)</f>
        <v/>
      </c>
      <c r="E247" s="243" t="str">
        <f>IF('4 - Species Breakdown'!M254=0,"",'4 - Species Breakdown'!M254)</f>
        <v/>
      </c>
      <c r="F247" s="243" t="str">
        <f>IF('4 - Species Breakdown'!N254=0,"",'4 - Species Breakdown'!N254)</f>
        <v/>
      </c>
      <c r="G247" s="244" t="str">
        <f>IFERROR(('4 - Species Breakdown'!J254/'WCC Summary'!$D$14)*100,"")</f>
        <v/>
      </c>
      <c r="H247" s="245" t="str">
        <f>IF('4 - Species Breakdown'!J254=0,"",'4 - Species Breakdown'!J254)</f>
        <v/>
      </c>
      <c r="J247"/>
      <c r="K247"/>
      <c r="L247"/>
      <c r="M247"/>
      <c r="N247"/>
      <c r="O247"/>
    </row>
    <row r="248" spans="2:15" ht="15" x14ac:dyDescent="0.25">
      <c r="B248" s="242" t="str">
        <f>IF('4 - Species Breakdown'!B255=0,"",'4 - Species Breakdown'!B255)</f>
        <v/>
      </c>
      <c r="C248" s="243" t="str">
        <f>IF('4 - Species Breakdown'!D255=0,"",'4 - Species Breakdown'!D255)</f>
        <v/>
      </c>
      <c r="D248" s="243" t="str">
        <f>IF('4 - Species Breakdown'!L255=0,"",'4 - Species Breakdown'!L255)</f>
        <v/>
      </c>
      <c r="E248" s="243" t="str">
        <f>IF('4 - Species Breakdown'!M255=0,"",'4 - Species Breakdown'!M255)</f>
        <v/>
      </c>
      <c r="F248" s="243" t="str">
        <f>IF('4 - Species Breakdown'!N255=0,"",'4 - Species Breakdown'!N255)</f>
        <v/>
      </c>
      <c r="G248" s="244" t="str">
        <f>IFERROR(('4 - Species Breakdown'!J255/'WCC Summary'!$D$14)*100,"")</f>
        <v/>
      </c>
      <c r="H248" s="245" t="str">
        <f>IF('4 - Species Breakdown'!J255=0,"",'4 - Species Breakdown'!J255)</f>
        <v/>
      </c>
      <c r="J248"/>
      <c r="K248"/>
      <c r="L248"/>
      <c r="M248"/>
      <c r="N248"/>
      <c r="O248"/>
    </row>
    <row r="249" spans="2:15" ht="15" x14ac:dyDescent="0.25">
      <c r="B249" s="242" t="str">
        <f>IF('4 - Species Breakdown'!B256=0,"",'4 - Species Breakdown'!B256)</f>
        <v/>
      </c>
      <c r="C249" s="243" t="str">
        <f>IF('4 - Species Breakdown'!D256=0,"",'4 - Species Breakdown'!D256)</f>
        <v/>
      </c>
      <c r="D249" s="243" t="str">
        <f>IF('4 - Species Breakdown'!L256=0,"",'4 - Species Breakdown'!L256)</f>
        <v/>
      </c>
      <c r="E249" s="243" t="str">
        <f>IF('4 - Species Breakdown'!M256=0,"",'4 - Species Breakdown'!M256)</f>
        <v/>
      </c>
      <c r="F249" s="243" t="str">
        <f>IF('4 - Species Breakdown'!N256=0,"",'4 - Species Breakdown'!N256)</f>
        <v/>
      </c>
      <c r="G249" s="244" t="str">
        <f>IFERROR(('4 - Species Breakdown'!J256/'WCC Summary'!$D$14)*100,"")</f>
        <v/>
      </c>
      <c r="H249" s="245" t="str">
        <f>IF('4 - Species Breakdown'!J256=0,"",'4 - Species Breakdown'!J256)</f>
        <v/>
      </c>
      <c r="J249"/>
      <c r="K249"/>
      <c r="L249"/>
      <c r="M249"/>
      <c r="N249"/>
      <c r="O249"/>
    </row>
    <row r="250" spans="2:15" ht="15" x14ac:dyDescent="0.25">
      <c r="B250" s="242" t="str">
        <f>IF('4 - Species Breakdown'!B257=0,"",'4 - Species Breakdown'!B257)</f>
        <v/>
      </c>
      <c r="C250" s="243" t="str">
        <f>IF('4 - Species Breakdown'!D257=0,"",'4 - Species Breakdown'!D257)</f>
        <v/>
      </c>
      <c r="D250" s="243" t="str">
        <f>IF('4 - Species Breakdown'!L257=0,"",'4 - Species Breakdown'!L257)</f>
        <v/>
      </c>
      <c r="E250" s="243" t="str">
        <f>IF('4 - Species Breakdown'!M257=0,"",'4 - Species Breakdown'!M257)</f>
        <v/>
      </c>
      <c r="F250" s="243" t="str">
        <f>IF('4 - Species Breakdown'!N257=0,"",'4 - Species Breakdown'!N257)</f>
        <v/>
      </c>
      <c r="G250" s="244" t="str">
        <f>IFERROR(('4 - Species Breakdown'!J257/'WCC Summary'!$D$14)*100,"")</f>
        <v/>
      </c>
      <c r="H250" s="245" t="str">
        <f>IF('4 - Species Breakdown'!J257=0,"",'4 - Species Breakdown'!J257)</f>
        <v/>
      </c>
      <c r="J250"/>
      <c r="K250"/>
      <c r="L250"/>
      <c r="M250"/>
      <c r="N250"/>
      <c r="O250"/>
    </row>
    <row r="251" spans="2:15" ht="15" x14ac:dyDescent="0.25">
      <c r="B251" s="242" t="str">
        <f>IF('4 - Species Breakdown'!B258=0,"",'4 - Species Breakdown'!B258)</f>
        <v/>
      </c>
      <c r="C251" s="243" t="str">
        <f>IF('4 - Species Breakdown'!D258=0,"",'4 - Species Breakdown'!D258)</f>
        <v/>
      </c>
      <c r="D251" s="243" t="str">
        <f>IF('4 - Species Breakdown'!L258=0,"",'4 - Species Breakdown'!L258)</f>
        <v/>
      </c>
      <c r="E251" s="243" t="str">
        <f>IF('4 - Species Breakdown'!M258=0,"",'4 - Species Breakdown'!M258)</f>
        <v/>
      </c>
      <c r="F251" s="243" t="str">
        <f>IF('4 - Species Breakdown'!N258=0,"",'4 - Species Breakdown'!N258)</f>
        <v/>
      </c>
      <c r="G251" s="244" t="str">
        <f>IFERROR(('4 - Species Breakdown'!J258/'WCC Summary'!$D$14)*100,"")</f>
        <v/>
      </c>
      <c r="H251" s="245" t="str">
        <f>IF('4 - Species Breakdown'!J258=0,"",'4 - Species Breakdown'!J258)</f>
        <v/>
      </c>
      <c r="J251"/>
      <c r="K251"/>
      <c r="L251"/>
      <c r="M251"/>
      <c r="N251"/>
      <c r="O251"/>
    </row>
    <row r="252" spans="2:15" ht="15" x14ac:dyDescent="0.25">
      <c r="B252" s="242" t="str">
        <f>IF('4 - Species Breakdown'!B259=0,"",'4 - Species Breakdown'!B259)</f>
        <v/>
      </c>
      <c r="C252" s="243" t="str">
        <f>IF('4 - Species Breakdown'!D259=0,"",'4 - Species Breakdown'!D259)</f>
        <v/>
      </c>
      <c r="D252" s="243" t="str">
        <f>IF('4 - Species Breakdown'!L259=0,"",'4 - Species Breakdown'!L259)</f>
        <v/>
      </c>
      <c r="E252" s="243" t="str">
        <f>IF('4 - Species Breakdown'!M259=0,"",'4 - Species Breakdown'!M259)</f>
        <v/>
      </c>
      <c r="F252" s="243" t="str">
        <f>IF('4 - Species Breakdown'!N259=0,"",'4 - Species Breakdown'!N259)</f>
        <v/>
      </c>
      <c r="G252" s="244" t="str">
        <f>IFERROR(('4 - Species Breakdown'!J259/'WCC Summary'!$D$14)*100,"")</f>
        <v/>
      </c>
      <c r="H252" s="245" t="str">
        <f>IF('4 - Species Breakdown'!J259=0,"",'4 - Species Breakdown'!J259)</f>
        <v/>
      </c>
      <c r="J252"/>
      <c r="K252"/>
      <c r="L252"/>
      <c r="M252"/>
      <c r="N252"/>
      <c r="O252"/>
    </row>
    <row r="253" spans="2:15" ht="15" x14ac:dyDescent="0.25">
      <c r="B253" s="242" t="str">
        <f>IF('4 - Species Breakdown'!B260=0,"",'4 - Species Breakdown'!B260)</f>
        <v/>
      </c>
      <c r="C253" s="243" t="str">
        <f>IF('4 - Species Breakdown'!D260=0,"",'4 - Species Breakdown'!D260)</f>
        <v/>
      </c>
      <c r="D253" s="243" t="str">
        <f>IF('4 - Species Breakdown'!L260=0,"",'4 - Species Breakdown'!L260)</f>
        <v/>
      </c>
      <c r="E253" s="243" t="str">
        <f>IF('4 - Species Breakdown'!M260=0,"",'4 - Species Breakdown'!M260)</f>
        <v/>
      </c>
      <c r="F253" s="243" t="str">
        <f>IF('4 - Species Breakdown'!N260=0,"",'4 - Species Breakdown'!N260)</f>
        <v/>
      </c>
      <c r="G253" s="244" t="str">
        <f>IFERROR(('4 - Species Breakdown'!J260/'WCC Summary'!$D$14)*100,"")</f>
        <v/>
      </c>
      <c r="H253" s="245" t="str">
        <f>IF('4 - Species Breakdown'!J260=0,"",'4 - Species Breakdown'!J260)</f>
        <v/>
      </c>
      <c r="J253"/>
      <c r="K253"/>
      <c r="L253"/>
      <c r="M253"/>
      <c r="N253"/>
      <c r="O253"/>
    </row>
    <row r="254" spans="2:15" ht="15" x14ac:dyDescent="0.25">
      <c r="B254" s="242" t="str">
        <f>IF('4 - Species Breakdown'!B261=0,"",'4 - Species Breakdown'!B261)</f>
        <v/>
      </c>
      <c r="C254" s="243" t="str">
        <f>IF('4 - Species Breakdown'!D261=0,"",'4 - Species Breakdown'!D261)</f>
        <v/>
      </c>
      <c r="D254" s="243" t="str">
        <f>IF('4 - Species Breakdown'!L261=0,"",'4 - Species Breakdown'!L261)</f>
        <v/>
      </c>
      <c r="E254" s="243" t="str">
        <f>IF('4 - Species Breakdown'!M261=0,"",'4 - Species Breakdown'!M261)</f>
        <v/>
      </c>
      <c r="F254" s="243" t="str">
        <f>IF('4 - Species Breakdown'!N261=0,"",'4 - Species Breakdown'!N261)</f>
        <v/>
      </c>
      <c r="G254" s="244" t="str">
        <f>IFERROR(('4 - Species Breakdown'!J261/'WCC Summary'!$D$14)*100,"")</f>
        <v/>
      </c>
      <c r="H254" s="245" t="str">
        <f>IF('4 - Species Breakdown'!J261=0,"",'4 - Species Breakdown'!J261)</f>
        <v/>
      </c>
      <c r="J254"/>
      <c r="K254"/>
      <c r="L254"/>
      <c r="M254"/>
      <c r="N254"/>
      <c r="O254"/>
    </row>
    <row r="255" spans="2:15" ht="15" x14ac:dyDescent="0.25">
      <c r="B255" s="242" t="str">
        <f>IF('4 - Species Breakdown'!B262=0,"",'4 - Species Breakdown'!B262)</f>
        <v/>
      </c>
      <c r="C255" s="243" t="str">
        <f>IF('4 - Species Breakdown'!D262=0,"",'4 - Species Breakdown'!D262)</f>
        <v/>
      </c>
      <c r="D255" s="243" t="str">
        <f>IF('4 - Species Breakdown'!L262=0,"",'4 - Species Breakdown'!L262)</f>
        <v/>
      </c>
      <c r="E255" s="243" t="str">
        <f>IF('4 - Species Breakdown'!M262=0,"",'4 - Species Breakdown'!M262)</f>
        <v/>
      </c>
      <c r="F255" s="243" t="str">
        <f>IF('4 - Species Breakdown'!N262=0,"",'4 - Species Breakdown'!N262)</f>
        <v/>
      </c>
      <c r="G255" s="244" t="str">
        <f>IFERROR(('4 - Species Breakdown'!J262/'WCC Summary'!$D$14)*100,"")</f>
        <v/>
      </c>
      <c r="H255" s="245" t="str">
        <f>IF('4 - Species Breakdown'!J262=0,"",'4 - Species Breakdown'!J262)</f>
        <v/>
      </c>
      <c r="J255"/>
      <c r="K255"/>
      <c r="L255"/>
      <c r="M255"/>
      <c r="N255"/>
      <c r="O255"/>
    </row>
    <row r="256" spans="2:15" ht="15" x14ac:dyDescent="0.25">
      <c r="B256" s="242" t="str">
        <f>IF('4 - Species Breakdown'!B263=0,"",'4 - Species Breakdown'!B263)</f>
        <v/>
      </c>
      <c r="C256" s="243" t="str">
        <f>IF('4 - Species Breakdown'!D263=0,"",'4 - Species Breakdown'!D263)</f>
        <v/>
      </c>
      <c r="D256" s="243" t="str">
        <f>IF('4 - Species Breakdown'!L263=0,"",'4 - Species Breakdown'!L263)</f>
        <v/>
      </c>
      <c r="E256" s="243" t="str">
        <f>IF('4 - Species Breakdown'!M263=0,"",'4 - Species Breakdown'!M263)</f>
        <v/>
      </c>
      <c r="F256" s="243" t="str">
        <f>IF('4 - Species Breakdown'!N263=0,"",'4 - Species Breakdown'!N263)</f>
        <v/>
      </c>
      <c r="G256" s="244" t="str">
        <f>IFERROR(('4 - Species Breakdown'!J263/'WCC Summary'!$D$14)*100,"")</f>
        <v/>
      </c>
      <c r="H256" s="245" t="str">
        <f>IF('4 - Species Breakdown'!J263=0,"",'4 - Species Breakdown'!J263)</f>
        <v/>
      </c>
      <c r="J256"/>
      <c r="K256"/>
      <c r="L256"/>
      <c r="M256"/>
      <c r="N256"/>
      <c r="O256"/>
    </row>
    <row r="257" spans="2:15" ht="15" x14ac:dyDescent="0.25">
      <c r="B257" s="242" t="str">
        <f>IF('4 - Species Breakdown'!B264=0,"",'4 - Species Breakdown'!B264)</f>
        <v/>
      </c>
      <c r="C257" s="243" t="str">
        <f>IF('4 - Species Breakdown'!D264=0,"",'4 - Species Breakdown'!D264)</f>
        <v/>
      </c>
      <c r="D257" s="243" t="str">
        <f>IF('4 - Species Breakdown'!L264=0,"",'4 - Species Breakdown'!L264)</f>
        <v/>
      </c>
      <c r="E257" s="243" t="str">
        <f>IF('4 - Species Breakdown'!M264=0,"",'4 - Species Breakdown'!M264)</f>
        <v/>
      </c>
      <c r="F257" s="243" t="str">
        <f>IF('4 - Species Breakdown'!N264=0,"",'4 - Species Breakdown'!N264)</f>
        <v/>
      </c>
      <c r="G257" s="244" t="str">
        <f>IFERROR(('4 - Species Breakdown'!J264/'WCC Summary'!$D$14)*100,"")</f>
        <v/>
      </c>
      <c r="H257" s="245" t="str">
        <f>IF('4 - Species Breakdown'!J264=0,"",'4 - Species Breakdown'!J264)</f>
        <v/>
      </c>
      <c r="J257"/>
      <c r="K257"/>
      <c r="L257"/>
      <c r="M257"/>
      <c r="N257"/>
      <c r="O257"/>
    </row>
    <row r="258" spans="2:15" ht="15" x14ac:dyDescent="0.25">
      <c r="B258" s="242" t="str">
        <f>IF('4 - Species Breakdown'!B265=0,"",'4 - Species Breakdown'!B265)</f>
        <v/>
      </c>
      <c r="C258" s="243" t="str">
        <f>IF('4 - Species Breakdown'!D265=0,"",'4 - Species Breakdown'!D265)</f>
        <v/>
      </c>
      <c r="D258" s="243" t="str">
        <f>IF('4 - Species Breakdown'!L265=0,"",'4 - Species Breakdown'!L265)</f>
        <v/>
      </c>
      <c r="E258" s="243" t="str">
        <f>IF('4 - Species Breakdown'!M265=0,"",'4 - Species Breakdown'!M265)</f>
        <v/>
      </c>
      <c r="F258" s="243" t="str">
        <f>IF('4 - Species Breakdown'!N265=0,"",'4 - Species Breakdown'!N265)</f>
        <v/>
      </c>
      <c r="G258" s="244" t="str">
        <f>IFERROR(('4 - Species Breakdown'!J265/'WCC Summary'!$D$14)*100,"")</f>
        <v/>
      </c>
      <c r="H258" s="245" t="str">
        <f>IF('4 - Species Breakdown'!J265=0,"",'4 - Species Breakdown'!J265)</f>
        <v/>
      </c>
      <c r="J258"/>
      <c r="K258"/>
      <c r="L258"/>
      <c r="M258"/>
      <c r="N258"/>
      <c r="O258"/>
    </row>
    <row r="259" spans="2:15" ht="15" x14ac:dyDescent="0.25">
      <c r="B259" s="242" t="str">
        <f>IF('4 - Species Breakdown'!B266=0,"",'4 - Species Breakdown'!B266)</f>
        <v/>
      </c>
      <c r="C259" s="243" t="str">
        <f>IF('4 - Species Breakdown'!D266=0,"",'4 - Species Breakdown'!D266)</f>
        <v/>
      </c>
      <c r="D259" s="243" t="str">
        <f>IF('4 - Species Breakdown'!L266=0,"",'4 - Species Breakdown'!L266)</f>
        <v/>
      </c>
      <c r="E259" s="243" t="str">
        <f>IF('4 - Species Breakdown'!M266=0,"",'4 - Species Breakdown'!M266)</f>
        <v/>
      </c>
      <c r="F259" s="243" t="str">
        <f>IF('4 - Species Breakdown'!N266=0,"",'4 - Species Breakdown'!N266)</f>
        <v/>
      </c>
      <c r="G259" s="244" t="str">
        <f>IFERROR(('4 - Species Breakdown'!J266/'WCC Summary'!$D$14)*100,"")</f>
        <v/>
      </c>
      <c r="H259" s="245" t="str">
        <f>IF('4 - Species Breakdown'!J266=0,"",'4 - Species Breakdown'!J266)</f>
        <v/>
      </c>
      <c r="J259"/>
      <c r="K259"/>
      <c r="L259"/>
      <c r="M259"/>
      <c r="N259"/>
      <c r="O259"/>
    </row>
    <row r="260" spans="2:15" ht="15" x14ac:dyDescent="0.25">
      <c r="B260" s="242" t="str">
        <f>IF('4 - Species Breakdown'!B267=0,"",'4 - Species Breakdown'!B267)</f>
        <v/>
      </c>
      <c r="C260" s="243" t="str">
        <f>IF('4 - Species Breakdown'!D267=0,"",'4 - Species Breakdown'!D267)</f>
        <v/>
      </c>
      <c r="D260" s="243" t="str">
        <f>IF('4 - Species Breakdown'!L267=0,"",'4 - Species Breakdown'!L267)</f>
        <v/>
      </c>
      <c r="E260" s="243" t="str">
        <f>IF('4 - Species Breakdown'!M267=0,"",'4 - Species Breakdown'!M267)</f>
        <v/>
      </c>
      <c r="F260" s="243" t="str">
        <f>IF('4 - Species Breakdown'!N267=0,"",'4 - Species Breakdown'!N267)</f>
        <v/>
      </c>
      <c r="G260" s="244" t="str">
        <f>IFERROR(('4 - Species Breakdown'!J267/'WCC Summary'!$D$14)*100,"")</f>
        <v/>
      </c>
      <c r="H260" s="245" t="str">
        <f>IF('4 - Species Breakdown'!J267=0,"",'4 - Species Breakdown'!J267)</f>
        <v/>
      </c>
      <c r="J260"/>
      <c r="K260"/>
      <c r="L260"/>
      <c r="M260"/>
      <c r="N260"/>
      <c r="O260"/>
    </row>
    <row r="261" spans="2:15" ht="15" x14ac:dyDescent="0.25">
      <c r="B261" s="242" t="str">
        <f>IF('4 - Species Breakdown'!B268=0,"",'4 - Species Breakdown'!B268)</f>
        <v/>
      </c>
      <c r="C261" s="243" t="str">
        <f>IF('4 - Species Breakdown'!D268=0,"",'4 - Species Breakdown'!D268)</f>
        <v/>
      </c>
      <c r="D261" s="243" t="str">
        <f>IF('4 - Species Breakdown'!L268=0,"",'4 - Species Breakdown'!L268)</f>
        <v/>
      </c>
      <c r="E261" s="243" t="str">
        <f>IF('4 - Species Breakdown'!M268=0,"",'4 - Species Breakdown'!M268)</f>
        <v/>
      </c>
      <c r="F261" s="243" t="str">
        <f>IF('4 - Species Breakdown'!N268=0,"",'4 - Species Breakdown'!N268)</f>
        <v/>
      </c>
      <c r="G261" s="244" t="str">
        <f>IFERROR(('4 - Species Breakdown'!J268/'WCC Summary'!$D$14)*100,"")</f>
        <v/>
      </c>
      <c r="H261" s="245" t="str">
        <f>IF('4 - Species Breakdown'!J268=0,"",'4 - Species Breakdown'!J268)</f>
        <v/>
      </c>
      <c r="J261"/>
      <c r="K261"/>
      <c r="L261"/>
      <c r="M261"/>
      <c r="N261"/>
      <c r="O261"/>
    </row>
    <row r="262" spans="2:15" ht="15" x14ac:dyDescent="0.25">
      <c r="B262" s="242" t="str">
        <f>IF('4 - Species Breakdown'!B269=0,"",'4 - Species Breakdown'!B269)</f>
        <v/>
      </c>
      <c r="C262" s="243" t="str">
        <f>IF('4 - Species Breakdown'!D269=0,"",'4 - Species Breakdown'!D269)</f>
        <v/>
      </c>
      <c r="D262" s="243" t="str">
        <f>IF('4 - Species Breakdown'!L269=0,"",'4 - Species Breakdown'!L269)</f>
        <v/>
      </c>
      <c r="E262" s="243" t="str">
        <f>IF('4 - Species Breakdown'!M269=0,"",'4 - Species Breakdown'!M269)</f>
        <v/>
      </c>
      <c r="F262" s="243" t="str">
        <f>IF('4 - Species Breakdown'!N269=0,"",'4 - Species Breakdown'!N269)</f>
        <v/>
      </c>
      <c r="G262" s="244" t="str">
        <f>IFERROR(('4 - Species Breakdown'!J269/'WCC Summary'!$D$14)*100,"")</f>
        <v/>
      </c>
      <c r="H262" s="245" t="str">
        <f>IF('4 - Species Breakdown'!J269=0,"",'4 - Species Breakdown'!J269)</f>
        <v/>
      </c>
      <c r="J262"/>
      <c r="K262"/>
      <c r="L262"/>
      <c r="M262"/>
      <c r="N262"/>
      <c r="O262"/>
    </row>
    <row r="263" spans="2:15" ht="15" x14ac:dyDescent="0.25">
      <c r="B263" s="242" t="str">
        <f>IF('4 - Species Breakdown'!B270=0,"",'4 - Species Breakdown'!B270)</f>
        <v/>
      </c>
      <c r="C263" s="243" t="str">
        <f>IF('4 - Species Breakdown'!D270=0,"",'4 - Species Breakdown'!D270)</f>
        <v/>
      </c>
      <c r="D263" s="243" t="str">
        <f>IF('4 - Species Breakdown'!L270=0,"",'4 - Species Breakdown'!L270)</f>
        <v/>
      </c>
      <c r="E263" s="243" t="str">
        <f>IF('4 - Species Breakdown'!M270=0,"",'4 - Species Breakdown'!M270)</f>
        <v/>
      </c>
      <c r="F263" s="243" t="str">
        <f>IF('4 - Species Breakdown'!N270=0,"",'4 - Species Breakdown'!N270)</f>
        <v/>
      </c>
      <c r="G263" s="244" t="str">
        <f>IFERROR(('4 - Species Breakdown'!J270/'WCC Summary'!$D$14)*100,"")</f>
        <v/>
      </c>
      <c r="H263" s="245" t="str">
        <f>IF('4 - Species Breakdown'!J270=0,"",'4 - Species Breakdown'!J270)</f>
        <v/>
      </c>
      <c r="J263"/>
      <c r="K263"/>
      <c r="L263"/>
      <c r="M263"/>
      <c r="N263"/>
      <c r="O263"/>
    </row>
    <row r="264" spans="2:15" ht="15" x14ac:dyDescent="0.25">
      <c r="B264" s="242" t="str">
        <f>IF('4 - Species Breakdown'!B271=0,"",'4 - Species Breakdown'!B271)</f>
        <v/>
      </c>
      <c r="C264" s="243" t="str">
        <f>IF('4 - Species Breakdown'!D271=0,"",'4 - Species Breakdown'!D271)</f>
        <v/>
      </c>
      <c r="D264" s="243" t="str">
        <f>IF('4 - Species Breakdown'!L271=0,"",'4 - Species Breakdown'!L271)</f>
        <v/>
      </c>
      <c r="E264" s="243" t="str">
        <f>IF('4 - Species Breakdown'!M271=0,"",'4 - Species Breakdown'!M271)</f>
        <v/>
      </c>
      <c r="F264" s="243" t="str">
        <f>IF('4 - Species Breakdown'!N271=0,"",'4 - Species Breakdown'!N271)</f>
        <v/>
      </c>
      <c r="G264" s="244" t="str">
        <f>IFERROR(('4 - Species Breakdown'!J271/'WCC Summary'!$D$14)*100,"")</f>
        <v/>
      </c>
      <c r="H264" s="245" t="str">
        <f>IF('4 - Species Breakdown'!J271=0,"",'4 - Species Breakdown'!J271)</f>
        <v/>
      </c>
      <c r="J264"/>
      <c r="K264"/>
      <c r="L264"/>
      <c r="M264"/>
      <c r="N264"/>
      <c r="O264"/>
    </row>
    <row r="265" spans="2:15" ht="15" x14ac:dyDescent="0.25">
      <c r="B265" s="242" t="str">
        <f>IF('4 - Species Breakdown'!B272=0,"",'4 - Species Breakdown'!B272)</f>
        <v/>
      </c>
      <c r="C265" s="243" t="str">
        <f>IF('4 - Species Breakdown'!D272=0,"",'4 - Species Breakdown'!D272)</f>
        <v/>
      </c>
      <c r="D265" s="243" t="str">
        <f>IF('4 - Species Breakdown'!L272=0,"",'4 - Species Breakdown'!L272)</f>
        <v/>
      </c>
      <c r="E265" s="243" t="str">
        <f>IF('4 - Species Breakdown'!M272=0,"",'4 - Species Breakdown'!M272)</f>
        <v/>
      </c>
      <c r="F265" s="243" t="str">
        <f>IF('4 - Species Breakdown'!N272=0,"",'4 - Species Breakdown'!N272)</f>
        <v/>
      </c>
      <c r="G265" s="244" t="str">
        <f>IFERROR(('4 - Species Breakdown'!J272/'WCC Summary'!$D$14)*100,"")</f>
        <v/>
      </c>
      <c r="H265" s="245" t="str">
        <f>IF('4 - Species Breakdown'!J272=0,"",'4 - Species Breakdown'!J272)</f>
        <v/>
      </c>
      <c r="J265"/>
      <c r="K265"/>
      <c r="L265"/>
      <c r="M265"/>
      <c r="N265"/>
      <c r="O265"/>
    </row>
    <row r="266" spans="2:15" ht="15" x14ac:dyDescent="0.25">
      <c r="B266" s="242" t="str">
        <f>IF('4 - Species Breakdown'!B273=0,"",'4 - Species Breakdown'!B273)</f>
        <v/>
      </c>
      <c r="C266" s="243" t="str">
        <f>IF('4 - Species Breakdown'!D273=0,"",'4 - Species Breakdown'!D273)</f>
        <v/>
      </c>
      <c r="D266" s="243" t="str">
        <f>IF('4 - Species Breakdown'!L273=0,"",'4 - Species Breakdown'!L273)</f>
        <v/>
      </c>
      <c r="E266" s="243" t="str">
        <f>IF('4 - Species Breakdown'!M273=0,"",'4 - Species Breakdown'!M273)</f>
        <v/>
      </c>
      <c r="F266" s="243" t="str">
        <f>IF('4 - Species Breakdown'!N273=0,"",'4 - Species Breakdown'!N273)</f>
        <v/>
      </c>
      <c r="G266" s="244" t="str">
        <f>IFERROR(('4 - Species Breakdown'!J273/'WCC Summary'!$D$14)*100,"")</f>
        <v/>
      </c>
      <c r="H266" s="245" t="str">
        <f>IF('4 - Species Breakdown'!J273=0,"",'4 - Species Breakdown'!J273)</f>
        <v/>
      </c>
      <c r="J266"/>
      <c r="K266"/>
      <c r="L266"/>
      <c r="M266"/>
      <c r="N266"/>
      <c r="O266"/>
    </row>
    <row r="267" spans="2:15" ht="15" x14ac:dyDescent="0.25">
      <c r="B267" s="242" t="str">
        <f>IF('4 - Species Breakdown'!B274=0,"",'4 - Species Breakdown'!B274)</f>
        <v/>
      </c>
      <c r="C267" s="243" t="str">
        <f>IF('4 - Species Breakdown'!D274=0,"",'4 - Species Breakdown'!D274)</f>
        <v/>
      </c>
      <c r="D267" s="243" t="str">
        <f>IF('4 - Species Breakdown'!L274=0,"",'4 - Species Breakdown'!L274)</f>
        <v/>
      </c>
      <c r="E267" s="243" t="str">
        <f>IF('4 - Species Breakdown'!M274=0,"",'4 - Species Breakdown'!M274)</f>
        <v/>
      </c>
      <c r="F267" s="243" t="str">
        <f>IF('4 - Species Breakdown'!N274=0,"",'4 - Species Breakdown'!N274)</f>
        <v/>
      </c>
      <c r="G267" s="244" t="str">
        <f>IFERROR(('4 - Species Breakdown'!J274/'WCC Summary'!$D$14)*100,"")</f>
        <v/>
      </c>
      <c r="H267" s="245" t="str">
        <f>IF('4 - Species Breakdown'!J274=0,"",'4 - Species Breakdown'!J274)</f>
        <v/>
      </c>
      <c r="J267"/>
      <c r="K267"/>
      <c r="L267"/>
      <c r="M267"/>
      <c r="N267"/>
      <c r="O267"/>
    </row>
    <row r="268" spans="2:15" ht="15" x14ac:dyDescent="0.25">
      <c r="B268" s="242" t="str">
        <f>IF('4 - Species Breakdown'!B275=0,"",'4 - Species Breakdown'!B275)</f>
        <v/>
      </c>
      <c r="C268" s="243" t="str">
        <f>IF('4 - Species Breakdown'!D275=0,"",'4 - Species Breakdown'!D275)</f>
        <v/>
      </c>
      <c r="D268" s="243" t="str">
        <f>IF('4 - Species Breakdown'!L275=0,"",'4 - Species Breakdown'!L275)</f>
        <v/>
      </c>
      <c r="E268" s="243" t="str">
        <f>IF('4 - Species Breakdown'!M275=0,"",'4 - Species Breakdown'!M275)</f>
        <v/>
      </c>
      <c r="F268" s="243" t="str">
        <f>IF('4 - Species Breakdown'!N275=0,"",'4 - Species Breakdown'!N275)</f>
        <v/>
      </c>
      <c r="G268" s="244" t="str">
        <f>IFERROR(('4 - Species Breakdown'!J275/'WCC Summary'!$D$14)*100,"")</f>
        <v/>
      </c>
      <c r="H268" s="245" t="str">
        <f>IF('4 - Species Breakdown'!J275=0,"",'4 - Species Breakdown'!J275)</f>
        <v/>
      </c>
      <c r="J268"/>
      <c r="K268"/>
      <c r="L268"/>
      <c r="M268"/>
      <c r="N268"/>
      <c r="O268"/>
    </row>
    <row r="269" spans="2:15" ht="15" x14ac:dyDescent="0.25">
      <c r="B269" s="242" t="str">
        <f>IF('4 - Species Breakdown'!B276=0,"",'4 - Species Breakdown'!B276)</f>
        <v/>
      </c>
      <c r="C269" s="243" t="str">
        <f>IF('4 - Species Breakdown'!D276=0,"",'4 - Species Breakdown'!D276)</f>
        <v/>
      </c>
      <c r="D269" s="243" t="str">
        <f>IF('4 - Species Breakdown'!L276=0,"",'4 - Species Breakdown'!L276)</f>
        <v/>
      </c>
      <c r="E269" s="243" t="str">
        <f>IF('4 - Species Breakdown'!M276=0,"",'4 - Species Breakdown'!M276)</f>
        <v/>
      </c>
      <c r="F269" s="243" t="str">
        <f>IF('4 - Species Breakdown'!N276=0,"",'4 - Species Breakdown'!N276)</f>
        <v/>
      </c>
      <c r="G269" s="244" t="str">
        <f>IFERROR(('4 - Species Breakdown'!J276/'WCC Summary'!$D$14)*100,"")</f>
        <v/>
      </c>
      <c r="H269" s="245" t="str">
        <f>IF('4 - Species Breakdown'!J276=0,"",'4 - Species Breakdown'!J276)</f>
        <v/>
      </c>
      <c r="J269"/>
      <c r="K269"/>
      <c r="L269"/>
      <c r="M269"/>
      <c r="N269"/>
      <c r="O269"/>
    </row>
    <row r="270" spans="2:15" ht="15" x14ac:dyDescent="0.25">
      <c r="B270" s="242" t="str">
        <f>IF('4 - Species Breakdown'!B277=0,"",'4 - Species Breakdown'!B277)</f>
        <v/>
      </c>
      <c r="C270" s="243" t="str">
        <f>IF('4 - Species Breakdown'!D277=0,"",'4 - Species Breakdown'!D277)</f>
        <v/>
      </c>
      <c r="D270" s="243" t="str">
        <f>IF('4 - Species Breakdown'!L277=0,"",'4 - Species Breakdown'!L277)</f>
        <v/>
      </c>
      <c r="E270" s="243" t="str">
        <f>IF('4 - Species Breakdown'!M277=0,"",'4 - Species Breakdown'!M277)</f>
        <v/>
      </c>
      <c r="F270" s="243" t="str">
        <f>IF('4 - Species Breakdown'!N277=0,"",'4 - Species Breakdown'!N277)</f>
        <v/>
      </c>
      <c r="G270" s="244" t="str">
        <f>IFERROR(('4 - Species Breakdown'!J277/'WCC Summary'!$D$14)*100,"")</f>
        <v/>
      </c>
      <c r="H270" s="245" t="str">
        <f>IF('4 - Species Breakdown'!J277=0,"",'4 - Species Breakdown'!J277)</f>
        <v/>
      </c>
      <c r="J270"/>
      <c r="K270"/>
      <c r="L270"/>
      <c r="M270"/>
      <c r="N270"/>
      <c r="O270"/>
    </row>
    <row r="271" spans="2:15" ht="15" x14ac:dyDescent="0.25">
      <c r="B271" s="242" t="str">
        <f>IF('4 - Species Breakdown'!B278=0,"",'4 - Species Breakdown'!B278)</f>
        <v/>
      </c>
      <c r="C271" s="243" t="str">
        <f>IF('4 - Species Breakdown'!D278=0,"",'4 - Species Breakdown'!D278)</f>
        <v/>
      </c>
      <c r="D271" s="243" t="str">
        <f>IF('4 - Species Breakdown'!L278=0,"",'4 - Species Breakdown'!L278)</f>
        <v/>
      </c>
      <c r="E271" s="243" t="str">
        <f>IF('4 - Species Breakdown'!M278=0,"",'4 - Species Breakdown'!M278)</f>
        <v/>
      </c>
      <c r="F271" s="243" t="str">
        <f>IF('4 - Species Breakdown'!N278=0,"",'4 - Species Breakdown'!N278)</f>
        <v/>
      </c>
      <c r="G271" s="244" t="str">
        <f>IFERROR(('4 - Species Breakdown'!J278/'WCC Summary'!$D$14)*100,"")</f>
        <v/>
      </c>
      <c r="H271" s="245" t="str">
        <f>IF('4 - Species Breakdown'!J278=0,"",'4 - Species Breakdown'!J278)</f>
        <v/>
      </c>
      <c r="J271"/>
      <c r="K271"/>
      <c r="L271"/>
      <c r="M271"/>
      <c r="N271"/>
      <c r="O271"/>
    </row>
    <row r="272" spans="2:15" ht="15" x14ac:dyDescent="0.25">
      <c r="B272" s="242" t="str">
        <f>IF('4 - Species Breakdown'!B279=0,"",'4 - Species Breakdown'!B279)</f>
        <v/>
      </c>
      <c r="C272" s="243" t="str">
        <f>IF('4 - Species Breakdown'!D279=0,"",'4 - Species Breakdown'!D279)</f>
        <v/>
      </c>
      <c r="D272" s="243" t="str">
        <f>IF('4 - Species Breakdown'!L279=0,"",'4 - Species Breakdown'!L279)</f>
        <v/>
      </c>
      <c r="E272" s="243" t="str">
        <f>IF('4 - Species Breakdown'!M279=0,"",'4 - Species Breakdown'!M279)</f>
        <v/>
      </c>
      <c r="F272" s="243" t="str">
        <f>IF('4 - Species Breakdown'!N279=0,"",'4 - Species Breakdown'!N279)</f>
        <v/>
      </c>
      <c r="G272" s="244" t="str">
        <f>IFERROR(('4 - Species Breakdown'!J279/'WCC Summary'!$D$14)*100,"")</f>
        <v/>
      </c>
      <c r="H272" s="245" t="str">
        <f>IF('4 - Species Breakdown'!J279=0,"",'4 - Species Breakdown'!J279)</f>
        <v/>
      </c>
      <c r="J272"/>
      <c r="K272"/>
      <c r="L272"/>
      <c r="M272"/>
      <c r="N272"/>
      <c r="O272"/>
    </row>
    <row r="273" spans="2:15" ht="15" x14ac:dyDescent="0.25">
      <c r="B273" s="242" t="str">
        <f>IF('4 - Species Breakdown'!B280=0,"",'4 - Species Breakdown'!B280)</f>
        <v/>
      </c>
      <c r="C273" s="243" t="str">
        <f>IF('4 - Species Breakdown'!D280=0,"",'4 - Species Breakdown'!D280)</f>
        <v/>
      </c>
      <c r="D273" s="243" t="str">
        <f>IF('4 - Species Breakdown'!L280=0,"",'4 - Species Breakdown'!L280)</f>
        <v/>
      </c>
      <c r="E273" s="243" t="str">
        <f>IF('4 - Species Breakdown'!M280=0,"",'4 - Species Breakdown'!M280)</f>
        <v/>
      </c>
      <c r="F273" s="243" t="str">
        <f>IF('4 - Species Breakdown'!N280=0,"",'4 - Species Breakdown'!N280)</f>
        <v/>
      </c>
      <c r="G273" s="244" t="str">
        <f>IFERROR(('4 - Species Breakdown'!J280/'WCC Summary'!$D$14)*100,"")</f>
        <v/>
      </c>
      <c r="H273" s="245" t="str">
        <f>IF('4 - Species Breakdown'!J280=0,"",'4 - Species Breakdown'!J280)</f>
        <v/>
      </c>
      <c r="J273"/>
      <c r="K273"/>
      <c r="L273"/>
      <c r="M273"/>
      <c r="N273"/>
      <c r="O273"/>
    </row>
    <row r="274" spans="2:15" ht="15" x14ac:dyDescent="0.25">
      <c r="B274" s="242" t="str">
        <f>IF('4 - Species Breakdown'!B281=0,"",'4 - Species Breakdown'!B281)</f>
        <v/>
      </c>
      <c r="C274" s="243" t="str">
        <f>IF('4 - Species Breakdown'!D281=0,"",'4 - Species Breakdown'!D281)</f>
        <v/>
      </c>
      <c r="D274" s="243" t="str">
        <f>IF('4 - Species Breakdown'!L281=0,"",'4 - Species Breakdown'!L281)</f>
        <v/>
      </c>
      <c r="E274" s="243" t="str">
        <f>IF('4 - Species Breakdown'!M281=0,"",'4 - Species Breakdown'!M281)</f>
        <v/>
      </c>
      <c r="F274" s="243" t="str">
        <f>IF('4 - Species Breakdown'!N281=0,"",'4 - Species Breakdown'!N281)</f>
        <v/>
      </c>
      <c r="G274" s="244" t="str">
        <f>IFERROR(('4 - Species Breakdown'!J281/'WCC Summary'!$D$14)*100,"")</f>
        <v/>
      </c>
      <c r="H274" s="245" t="str">
        <f>IF('4 - Species Breakdown'!J281=0,"",'4 - Species Breakdown'!J281)</f>
        <v/>
      </c>
      <c r="J274"/>
      <c r="K274"/>
      <c r="L274"/>
      <c r="M274"/>
      <c r="N274"/>
      <c r="O274"/>
    </row>
    <row r="275" spans="2:15" ht="15" x14ac:dyDescent="0.25">
      <c r="B275" s="242" t="str">
        <f>IF('4 - Species Breakdown'!B282=0,"",'4 - Species Breakdown'!B282)</f>
        <v/>
      </c>
      <c r="C275" s="243" t="str">
        <f>IF('4 - Species Breakdown'!D282=0,"",'4 - Species Breakdown'!D282)</f>
        <v/>
      </c>
      <c r="D275" s="243" t="str">
        <f>IF('4 - Species Breakdown'!L282=0,"",'4 - Species Breakdown'!L282)</f>
        <v/>
      </c>
      <c r="E275" s="243" t="str">
        <f>IF('4 - Species Breakdown'!M282=0,"",'4 - Species Breakdown'!M282)</f>
        <v/>
      </c>
      <c r="F275" s="243" t="str">
        <f>IF('4 - Species Breakdown'!N282=0,"",'4 - Species Breakdown'!N282)</f>
        <v/>
      </c>
      <c r="G275" s="244" t="str">
        <f>IFERROR(('4 - Species Breakdown'!J282/'WCC Summary'!$D$14)*100,"")</f>
        <v/>
      </c>
      <c r="H275" s="245" t="str">
        <f>IF('4 - Species Breakdown'!J282=0,"",'4 - Species Breakdown'!J282)</f>
        <v/>
      </c>
      <c r="J275"/>
      <c r="K275"/>
      <c r="L275"/>
      <c r="M275"/>
      <c r="N275"/>
      <c r="O275"/>
    </row>
    <row r="276" spans="2:15" ht="15" x14ac:dyDescent="0.25">
      <c r="B276" s="242" t="str">
        <f>IF('4 - Species Breakdown'!B283=0,"",'4 - Species Breakdown'!B283)</f>
        <v/>
      </c>
      <c r="C276" s="243" t="str">
        <f>IF('4 - Species Breakdown'!D283=0,"",'4 - Species Breakdown'!D283)</f>
        <v/>
      </c>
      <c r="D276" s="243" t="str">
        <f>IF('4 - Species Breakdown'!L283=0,"",'4 - Species Breakdown'!L283)</f>
        <v/>
      </c>
      <c r="E276" s="243" t="str">
        <f>IF('4 - Species Breakdown'!M283=0,"",'4 - Species Breakdown'!M283)</f>
        <v/>
      </c>
      <c r="F276" s="243" t="str">
        <f>IF('4 - Species Breakdown'!N283=0,"",'4 - Species Breakdown'!N283)</f>
        <v/>
      </c>
      <c r="G276" s="244" t="str">
        <f>IFERROR(('4 - Species Breakdown'!J283/'WCC Summary'!$D$14)*100,"")</f>
        <v/>
      </c>
      <c r="H276" s="245" t="str">
        <f>IF('4 - Species Breakdown'!J283=0,"",'4 - Species Breakdown'!J283)</f>
        <v/>
      </c>
      <c r="J276"/>
      <c r="K276"/>
      <c r="L276"/>
      <c r="M276"/>
      <c r="N276"/>
      <c r="O276"/>
    </row>
    <row r="277" spans="2:15" ht="15" x14ac:dyDescent="0.25">
      <c r="B277" s="242" t="str">
        <f>IF('4 - Species Breakdown'!B284=0,"",'4 - Species Breakdown'!B284)</f>
        <v/>
      </c>
      <c r="C277" s="243" t="str">
        <f>IF('4 - Species Breakdown'!D284=0,"",'4 - Species Breakdown'!D284)</f>
        <v/>
      </c>
      <c r="D277" s="243" t="str">
        <f>IF('4 - Species Breakdown'!L284=0,"",'4 - Species Breakdown'!L284)</f>
        <v/>
      </c>
      <c r="E277" s="243" t="str">
        <f>IF('4 - Species Breakdown'!M284=0,"",'4 - Species Breakdown'!M284)</f>
        <v/>
      </c>
      <c r="F277" s="243" t="str">
        <f>IF('4 - Species Breakdown'!N284=0,"",'4 - Species Breakdown'!N284)</f>
        <v/>
      </c>
      <c r="G277" s="244" t="str">
        <f>IFERROR(('4 - Species Breakdown'!J284/'WCC Summary'!$D$14)*100,"")</f>
        <v/>
      </c>
      <c r="H277" s="245" t="str">
        <f>IF('4 - Species Breakdown'!J284=0,"",'4 - Species Breakdown'!J284)</f>
        <v/>
      </c>
      <c r="J277"/>
      <c r="K277"/>
      <c r="L277"/>
      <c r="M277"/>
      <c r="N277"/>
      <c r="O277"/>
    </row>
    <row r="278" spans="2:15" ht="15" x14ac:dyDescent="0.25">
      <c r="B278" s="242" t="str">
        <f>IF('4 - Species Breakdown'!B285=0,"",'4 - Species Breakdown'!B285)</f>
        <v/>
      </c>
      <c r="C278" s="243" t="str">
        <f>IF('4 - Species Breakdown'!D285=0,"",'4 - Species Breakdown'!D285)</f>
        <v/>
      </c>
      <c r="D278" s="243" t="str">
        <f>IF('4 - Species Breakdown'!L285=0,"",'4 - Species Breakdown'!L285)</f>
        <v/>
      </c>
      <c r="E278" s="243" t="str">
        <f>IF('4 - Species Breakdown'!M285=0,"",'4 - Species Breakdown'!M285)</f>
        <v/>
      </c>
      <c r="F278" s="243" t="str">
        <f>IF('4 - Species Breakdown'!N285=0,"",'4 - Species Breakdown'!N285)</f>
        <v/>
      </c>
      <c r="G278" s="244" t="str">
        <f>IFERROR(('4 - Species Breakdown'!J285/'WCC Summary'!$D$14)*100,"")</f>
        <v/>
      </c>
      <c r="H278" s="245" t="str">
        <f>IF('4 - Species Breakdown'!J285=0,"",'4 - Species Breakdown'!J285)</f>
        <v/>
      </c>
      <c r="J278"/>
      <c r="K278"/>
      <c r="L278"/>
      <c r="M278"/>
      <c r="N278"/>
      <c r="O278"/>
    </row>
    <row r="279" spans="2:15" ht="15" x14ac:dyDescent="0.25">
      <c r="B279" s="242" t="str">
        <f>IF('4 - Species Breakdown'!B286=0,"",'4 - Species Breakdown'!B286)</f>
        <v/>
      </c>
      <c r="C279" s="243" t="str">
        <f>IF('4 - Species Breakdown'!D286=0,"",'4 - Species Breakdown'!D286)</f>
        <v/>
      </c>
      <c r="D279" s="243" t="str">
        <f>IF('4 - Species Breakdown'!L286=0,"",'4 - Species Breakdown'!L286)</f>
        <v/>
      </c>
      <c r="E279" s="243" t="str">
        <f>IF('4 - Species Breakdown'!M286=0,"",'4 - Species Breakdown'!M286)</f>
        <v/>
      </c>
      <c r="F279" s="243" t="str">
        <f>IF('4 - Species Breakdown'!N286=0,"",'4 - Species Breakdown'!N286)</f>
        <v/>
      </c>
      <c r="G279" s="244" t="str">
        <f>IFERROR(('4 - Species Breakdown'!J286/'WCC Summary'!$D$14)*100,"")</f>
        <v/>
      </c>
      <c r="H279" s="245" t="str">
        <f>IF('4 - Species Breakdown'!J286=0,"",'4 - Species Breakdown'!J286)</f>
        <v/>
      </c>
      <c r="J279"/>
      <c r="K279"/>
      <c r="L279"/>
      <c r="M279"/>
      <c r="N279"/>
      <c r="O279"/>
    </row>
    <row r="280" spans="2:15" ht="15" x14ac:dyDescent="0.25">
      <c r="B280" s="242" t="str">
        <f>IF('4 - Species Breakdown'!B287=0,"",'4 - Species Breakdown'!B287)</f>
        <v/>
      </c>
      <c r="C280" s="243" t="str">
        <f>IF('4 - Species Breakdown'!D287=0,"",'4 - Species Breakdown'!D287)</f>
        <v/>
      </c>
      <c r="D280" s="243" t="str">
        <f>IF('4 - Species Breakdown'!L287=0,"",'4 - Species Breakdown'!L287)</f>
        <v/>
      </c>
      <c r="E280" s="243" t="str">
        <f>IF('4 - Species Breakdown'!M287=0,"",'4 - Species Breakdown'!M287)</f>
        <v/>
      </c>
      <c r="F280" s="243" t="str">
        <f>IF('4 - Species Breakdown'!N287=0,"",'4 - Species Breakdown'!N287)</f>
        <v/>
      </c>
      <c r="G280" s="244" t="str">
        <f>IFERROR(('4 - Species Breakdown'!J287/'WCC Summary'!$D$14)*100,"")</f>
        <v/>
      </c>
      <c r="H280" s="245" t="str">
        <f>IF('4 - Species Breakdown'!J287=0,"",'4 - Species Breakdown'!J287)</f>
        <v/>
      </c>
      <c r="J280"/>
      <c r="K280"/>
      <c r="L280"/>
      <c r="M280"/>
      <c r="N280"/>
      <c r="O280"/>
    </row>
    <row r="281" spans="2:15" ht="15" x14ac:dyDescent="0.25">
      <c r="B281" s="242" t="str">
        <f>IF('4 - Species Breakdown'!B288=0,"",'4 - Species Breakdown'!B288)</f>
        <v/>
      </c>
      <c r="C281" s="243" t="str">
        <f>IF('4 - Species Breakdown'!D288=0,"",'4 - Species Breakdown'!D288)</f>
        <v/>
      </c>
      <c r="D281" s="243" t="str">
        <f>IF('4 - Species Breakdown'!L288=0,"",'4 - Species Breakdown'!L288)</f>
        <v/>
      </c>
      <c r="E281" s="243" t="str">
        <f>IF('4 - Species Breakdown'!M288=0,"",'4 - Species Breakdown'!M288)</f>
        <v/>
      </c>
      <c r="F281" s="243" t="str">
        <f>IF('4 - Species Breakdown'!N288=0,"",'4 - Species Breakdown'!N288)</f>
        <v/>
      </c>
      <c r="G281" s="244" t="str">
        <f>IFERROR(('4 - Species Breakdown'!J288/'WCC Summary'!$D$14)*100,"")</f>
        <v/>
      </c>
      <c r="H281" s="245" t="str">
        <f>IF('4 - Species Breakdown'!J288=0,"",'4 - Species Breakdown'!J288)</f>
        <v/>
      </c>
      <c r="J281"/>
      <c r="K281"/>
      <c r="L281"/>
      <c r="M281"/>
      <c r="N281"/>
      <c r="O281"/>
    </row>
    <row r="282" spans="2:15" ht="15" x14ac:dyDescent="0.25">
      <c r="B282" s="242" t="str">
        <f>IF('4 - Species Breakdown'!B289=0,"",'4 - Species Breakdown'!B289)</f>
        <v/>
      </c>
      <c r="C282" s="243" t="str">
        <f>IF('4 - Species Breakdown'!D289=0,"",'4 - Species Breakdown'!D289)</f>
        <v/>
      </c>
      <c r="D282" s="243" t="str">
        <f>IF('4 - Species Breakdown'!L289=0,"",'4 - Species Breakdown'!L289)</f>
        <v/>
      </c>
      <c r="E282" s="243" t="str">
        <f>IF('4 - Species Breakdown'!M289=0,"",'4 - Species Breakdown'!M289)</f>
        <v/>
      </c>
      <c r="F282" s="243" t="str">
        <f>IF('4 - Species Breakdown'!N289=0,"",'4 - Species Breakdown'!N289)</f>
        <v/>
      </c>
      <c r="G282" s="244" t="str">
        <f>IFERROR(('4 - Species Breakdown'!J289/'WCC Summary'!$D$14)*100,"")</f>
        <v/>
      </c>
      <c r="H282" s="245" t="str">
        <f>IF('4 - Species Breakdown'!J289=0,"",'4 - Species Breakdown'!J289)</f>
        <v/>
      </c>
      <c r="J282"/>
      <c r="K282"/>
      <c r="L282"/>
      <c r="M282"/>
      <c r="N282"/>
      <c r="O282"/>
    </row>
    <row r="283" spans="2:15" ht="15" x14ac:dyDescent="0.25">
      <c r="B283" s="242" t="str">
        <f>IF('4 - Species Breakdown'!B290=0,"",'4 - Species Breakdown'!B290)</f>
        <v/>
      </c>
      <c r="C283" s="243" t="str">
        <f>IF('4 - Species Breakdown'!D290=0,"",'4 - Species Breakdown'!D290)</f>
        <v/>
      </c>
      <c r="D283" s="243" t="str">
        <f>IF('4 - Species Breakdown'!L290=0,"",'4 - Species Breakdown'!L290)</f>
        <v/>
      </c>
      <c r="E283" s="243" t="str">
        <f>IF('4 - Species Breakdown'!M290=0,"",'4 - Species Breakdown'!M290)</f>
        <v/>
      </c>
      <c r="F283" s="243" t="str">
        <f>IF('4 - Species Breakdown'!N290=0,"",'4 - Species Breakdown'!N290)</f>
        <v/>
      </c>
      <c r="G283" s="244" t="str">
        <f>IFERROR(('4 - Species Breakdown'!J290/'WCC Summary'!$D$14)*100,"")</f>
        <v/>
      </c>
      <c r="H283" s="245" t="str">
        <f>IF('4 - Species Breakdown'!J290=0,"",'4 - Species Breakdown'!J290)</f>
        <v/>
      </c>
      <c r="J283"/>
      <c r="K283"/>
      <c r="L283"/>
      <c r="M283"/>
      <c r="N283"/>
      <c r="O283"/>
    </row>
    <row r="284" spans="2:15" ht="15" x14ac:dyDescent="0.25">
      <c r="B284" s="242" t="str">
        <f>IF('4 - Species Breakdown'!B291=0,"",'4 - Species Breakdown'!B291)</f>
        <v/>
      </c>
      <c r="C284" s="243" t="str">
        <f>IF('4 - Species Breakdown'!D291=0,"",'4 - Species Breakdown'!D291)</f>
        <v/>
      </c>
      <c r="D284" s="243" t="str">
        <f>IF('4 - Species Breakdown'!L291=0,"",'4 - Species Breakdown'!L291)</f>
        <v/>
      </c>
      <c r="E284" s="243" t="str">
        <f>IF('4 - Species Breakdown'!M291=0,"",'4 - Species Breakdown'!M291)</f>
        <v/>
      </c>
      <c r="F284" s="243" t="str">
        <f>IF('4 - Species Breakdown'!N291=0,"",'4 - Species Breakdown'!N291)</f>
        <v/>
      </c>
      <c r="G284" s="244" t="str">
        <f>IFERROR(('4 - Species Breakdown'!J291/'WCC Summary'!$D$14)*100,"")</f>
        <v/>
      </c>
      <c r="H284" s="245" t="str">
        <f>IF('4 - Species Breakdown'!J291=0,"",'4 - Species Breakdown'!J291)</f>
        <v/>
      </c>
      <c r="J284"/>
      <c r="K284"/>
      <c r="L284"/>
      <c r="M284"/>
      <c r="N284"/>
      <c r="O284"/>
    </row>
    <row r="285" spans="2:15" ht="15" x14ac:dyDescent="0.25">
      <c r="B285" s="242" t="str">
        <f>IF('4 - Species Breakdown'!B292=0,"",'4 - Species Breakdown'!B292)</f>
        <v/>
      </c>
      <c r="C285" s="243" t="str">
        <f>IF('4 - Species Breakdown'!D292=0,"",'4 - Species Breakdown'!D292)</f>
        <v/>
      </c>
      <c r="D285" s="243" t="str">
        <f>IF('4 - Species Breakdown'!L292=0,"",'4 - Species Breakdown'!L292)</f>
        <v/>
      </c>
      <c r="E285" s="243" t="str">
        <f>IF('4 - Species Breakdown'!M292=0,"",'4 - Species Breakdown'!M292)</f>
        <v/>
      </c>
      <c r="F285" s="243" t="str">
        <f>IF('4 - Species Breakdown'!N292=0,"",'4 - Species Breakdown'!N292)</f>
        <v/>
      </c>
      <c r="G285" s="244" t="str">
        <f>IFERROR(('4 - Species Breakdown'!J292/'WCC Summary'!$D$14)*100,"")</f>
        <v/>
      </c>
      <c r="H285" s="245" t="str">
        <f>IF('4 - Species Breakdown'!J292=0,"",'4 - Species Breakdown'!J292)</f>
        <v/>
      </c>
      <c r="J285"/>
      <c r="K285"/>
      <c r="L285"/>
      <c r="M285"/>
      <c r="N285"/>
      <c r="O285"/>
    </row>
    <row r="286" spans="2:15" ht="15" x14ac:dyDescent="0.25">
      <c r="B286" s="242" t="str">
        <f>IF('4 - Species Breakdown'!B293=0,"",'4 - Species Breakdown'!B293)</f>
        <v/>
      </c>
      <c r="C286" s="243" t="str">
        <f>IF('4 - Species Breakdown'!D293=0,"",'4 - Species Breakdown'!D293)</f>
        <v/>
      </c>
      <c r="D286" s="243" t="str">
        <f>IF('4 - Species Breakdown'!L293=0,"",'4 - Species Breakdown'!L293)</f>
        <v/>
      </c>
      <c r="E286" s="243" t="str">
        <f>IF('4 - Species Breakdown'!M293=0,"",'4 - Species Breakdown'!M293)</f>
        <v/>
      </c>
      <c r="F286" s="243" t="str">
        <f>IF('4 - Species Breakdown'!N293=0,"",'4 - Species Breakdown'!N293)</f>
        <v/>
      </c>
      <c r="G286" s="244" t="str">
        <f>IFERROR(('4 - Species Breakdown'!J293/'WCC Summary'!$D$14)*100,"")</f>
        <v/>
      </c>
      <c r="H286" s="245" t="str">
        <f>IF('4 - Species Breakdown'!J293=0,"",'4 - Species Breakdown'!J293)</f>
        <v/>
      </c>
      <c r="J286"/>
      <c r="K286"/>
      <c r="L286"/>
      <c r="M286"/>
      <c r="N286"/>
      <c r="O286"/>
    </row>
    <row r="287" spans="2:15" ht="15" x14ac:dyDescent="0.25">
      <c r="B287" s="242" t="str">
        <f>IF('4 - Species Breakdown'!B294=0,"",'4 - Species Breakdown'!B294)</f>
        <v/>
      </c>
      <c r="C287" s="243" t="str">
        <f>IF('4 - Species Breakdown'!D294=0,"",'4 - Species Breakdown'!D294)</f>
        <v/>
      </c>
      <c r="D287" s="243" t="str">
        <f>IF('4 - Species Breakdown'!L294=0,"",'4 - Species Breakdown'!L294)</f>
        <v/>
      </c>
      <c r="E287" s="243" t="str">
        <f>IF('4 - Species Breakdown'!M294=0,"",'4 - Species Breakdown'!M294)</f>
        <v/>
      </c>
      <c r="F287" s="243" t="str">
        <f>IF('4 - Species Breakdown'!N294=0,"",'4 - Species Breakdown'!N294)</f>
        <v/>
      </c>
      <c r="G287" s="244" t="str">
        <f>IFERROR(('4 - Species Breakdown'!J294/'WCC Summary'!$D$14)*100,"")</f>
        <v/>
      </c>
      <c r="H287" s="245" t="str">
        <f>IF('4 - Species Breakdown'!J294=0,"",'4 - Species Breakdown'!J294)</f>
        <v/>
      </c>
      <c r="J287"/>
      <c r="K287"/>
      <c r="L287"/>
      <c r="M287"/>
      <c r="N287"/>
      <c r="O287"/>
    </row>
    <row r="288" spans="2:15" ht="15" x14ac:dyDescent="0.25">
      <c r="B288" s="242" t="str">
        <f>IF('4 - Species Breakdown'!B295=0,"",'4 - Species Breakdown'!B295)</f>
        <v/>
      </c>
      <c r="C288" s="243" t="str">
        <f>IF('4 - Species Breakdown'!D295=0,"",'4 - Species Breakdown'!D295)</f>
        <v/>
      </c>
      <c r="D288" s="243" t="str">
        <f>IF('4 - Species Breakdown'!L295=0,"",'4 - Species Breakdown'!L295)</f>
        <v/>
      </c>
      <c r="E288" s="243" t="str">
        <f>IF('4 - Species Breakdown'!M295=0,"",'4 - Species Breakdown'!M295)</f>
        <v/>
      </c>
      <c r="F288" s="243" t="str">
        <f>IF('4 - Species Breakdown'!N295=0,"",'4 - Species Breakdown'!N295)</f>
        <v/>
      </c>
      <c r="G288" s="244" t="str">
        <f>IFERROR(('4 - Species Breakdown'!J295/'WCC Summary'!$D$14)*100,"")</f>
        <v/>
      </c>
      <c r="H288" s="245" t="str">
        <f>IF('4 - Species Breakdown'!J295=0,"",'4 - Species Breakdown'!J295)</f>
        <v/>
      </c>
      <c r="J288"/>
      <c r="K288"/>
      <c r="L288"/>
      <c r="M288"/>
      <c r="N288"/>
      <c r="O288"/>
    </row>
    <row r="289" spans="2:15" ht="15" x14ac:dyDescent="0.25">
      <c r="B289" s="242" t="str">
        <f>IF('4 - Species Breakdown'!B296=0,"",'4 - Species Breakdown'!B296)</f>
        <v/>
      </c>
      <c r="C289" s="243" t="str">
        <f>IF('4 - Species Breakdown'!D296=0,"",'4 - Species Breakdown'!D296)</f>
        <v/>
      </c>
      <c r="D289" s="243" t="str">
        <f>IF('4 - Species Breakdown'!L296=0,"",'4 - Species Breakdown'!L296)</f>
        <v/>
      </c>
      <c r="E289" s="243" t="str">
        <f>IF('4 - Species Breakdown'!M296=0,"",'4 - Species Breakdown'!M296)</f>
        <v/>
      </c>
      <c r="F289" s="243" t="str">
        <f>IF('4 - Species Breakdown'!N296=0,"",'4 - Species Breakdown'!N296)</f>
        <v/>
      </c>
      <c r="G289" s="244" t="str">
        <f>IFERROR(('4 - Species Breakdown'!J296/'WCC Summary'!$D$14)*100,"")</f>
        <v/>
      </c>
      <c r="H289" s="245" t="str">
        <f>IF('4 - Species Breakdown'!J296=0,"",'4 - Species Breakdown'!J296)</f>
        <v/>
      </c>
      <c r="J289"/>
      <c r="K289"/>
      <c r="L289"/>
      <c r="M289"/>
      <c r="N289"/>
      <c r="O289"/>
    </row>
    <row r="290" spans="2:15" ht="15" x14ac:dyDescent="0.25">
      <c r="B290" s="242" t="str">
        <f>IF('4 - Species Breakdown'!B297=0,"",'4 - Species Breakdown'!B297)</f>
        <v/>
      </c>
      <c r="C290" s="243" t="str">
        <f>IF('4 - Species Breakdown'!D297=0,"",'4 - Species Breakdown'!D297)</f>
        <v/>
      </c>
      <c r="D290" s="243" t="str">
        <f>IF('4 - Species Breakdown'!L297=0,"",'4 - Species Breakdown'!L297)</f>
        <v/>
      </c>
      <c r="E290" s="243" t="str">
        <f>IF('4 - Species Breakdown'!M297=0,"",'4 - Species Breakdown'!M297)</f>
        <v/>
      </c>
      <c r="F290" s="243" t="str">
        <f>IF('4 - Species Breakdown'!N297=0,"",'4 - Species Breakdown'!N297)</f>
        <v/>
      </c>
      <c r="G290" s="244" t="str">
        <f>IFERROR(('4 - Species Breakdown'!J297/'WCC Summary'!$D$14)*100,"")</f>
        <v/>
      </c>
      <c r="H290" s="245" t="str">
        <f>IF('4 - Species Breakdown'!J297=0,"",'4 - Species Breakdown'!J297)</f>
        <v/>
      </c>
      <c r="J290"/>
      <c r="K290"/>
      <c r="L290"/>
      <c r="M290"/>
      <c r="N290"/>
      <c r="O290"/>
    </row>
    <row r="291" spans="2:15" ht="15" x14ac:dyDescent="0.25">
      <c r="B291" s="242" t="str">
        <f>IF('4 - Species Breakdown'!B298=0,"",'4 - Species Breakdown'!B298)</f>
        <v/>
      </c>
      <c r="C291" s="243" t="str">
        <f>IF('4 - Species Breakdown'!D298=0,"",'4 - Species Breakdown'!D298)</f>
        <v/>
      </c>
      <c r="D291" s="243" t="str">
        <f>IF('4 - Species Breakdown'!L298=0,"",'4 - Species Breakdown'!L298)</f>
        <v/>
      </c>
      <c r="E291" s="243" t="str">
        <f>IF('4 - Species Breakdown'!M298=0,"",'4 - Species Breakdown'!M298)</f>
        <v/>
      </c>
      <c r="F291" s="243" t="str">
        <f>IF('4 - Species Breakdown'!N298=0,"",'4 - Species Breakdown'!N298)</f>
        <v/>
      </c>
      <c r="G291" s="244" t="str">
        <f>IFERROR(('4 - Species Breakdown'!J298/'WCC Summary'!$D$14)*100,"")</f>
        <v/>
      </c>
      <c r="H291" s="245" t="str">
        <f>IF('4 - Species Breakdown'!J298=0,"",'4 - Species Breakdown'!J298)</f>
        <v/>
      </c>
      <c r="J291"/>
      <c r="K291"/>
      <c r="L291"/>
      <c r="M291"/>
      <c r="N291"/>
      <c r="O291"/>
    </row>
    <row r="292" spans="2:15" ht="15" x14ac:dyDescent="0.25">
      <c r="B292" s="242" t="str">
        <f>IF('4 - Species Breakdown'!B299=0,"",'4 - Species Breakdown'!B299)</f>
        <v/>
      </c>
      <c r="C292" s="243" t="str">
        <f>IF('4 - Species Breakdown'!D299=0,"",'4 - Species Breakdown'!D299)</f>
        <v/>
      </c>
      <c r="D292" s="243" t="str">
        <f>IF('4 - Species Breakdown'!L299=0,"",'4 - Species Breakdown'!L299)</f>
        <v/>
      </c>
      <c r="E292" s="243" t="str">
        <f>IF('4 - Species Breakdown'!M299=0,"",'4 - Species Breakdown'!M299)</f>
        <v/>
      </c>
      <c r="F292" s="243" t="str">
        <f>IF('4 - Species Breakdown'!N299=0,"",'4 - Species Breakdown'!N299)</f>
        <v/>
      </c>
      <c r="G292" s="244" t="str">
        <f>IFERROR(('4 - Species Breakdown'!J299/'WCC Summary'!$D$14)*100,"")</f>
        <v/>
      </c>
      <c r="H292" s="245" t="str">
        <f>IF('4 - Species Breakdown'!J299=0,"",'4 - Species Breakdown'!J299)</f>
        <v/>
      </c>
      <c r="J292"/>
      <c r="K292"/>
      <c r="L292"/>
      <c r="M292"/>
      <c r="N292"/>
      <c r="O292"/>
    </row>
    <row r="293" spans="2:15" ht="15" x14ac:dyDescent="0.25">
      <c r="B293" s="242" t="str">
        <f>IF('4 - Species Breakdown'!B300=0,"",'4 - Species Breakdown'!B300)</f>
        <v/>
      </c>
      <c r="C293" s="243" t="str">
        <f>IF('4 - Species Breakdown'!D300=0,"",'4 - Species Breakdown'!D300)</f>
        <v/>
      </c>
      <c r="D293" s="243" t="str">
        <f>IF('4 - Species Breakdown'!L300=0,"",'4 - Species Breakdown'!L300)</f>
        <v/>
      </c>
      <c r="E293" s="243" t="str">
        <f>IF('4 - Species Breakdown'!M300=0,"",'4 - Species Breakdown'!M300)</f>
        <v/>
      </c>
      <c r="F293" s="243" t="str">
        <f>IF('4 - Species Breakdown'!N300=0,"",'4 - Species Breakdown'!N300)</f>
        <v/>
      </c>
      <c r="G293" s="244" t="str">
        <f>IFERROR(('4 - Species Breakdown'!J300/'WCC Summary'!$D$14)*100,"")</f>
        <v/>
      </c>
      <c r="H293" s="245" t="str">
        <f>IF('4 - Species Breakdown'!J300=0,"",'4 - Species Breakdown'!J300)</f>
        <v/>
      </c>
      <c r="J293"/>
      <c r="K293"/>
      <c r="L293"/>
      <c r="M293"/>
      <c r="N293"/>
      <c r="O293"/>
    </row>
    <row r="294" spans="2:15" ht="15" x14ac:dyDescent="0.25">
      <c r="B294" s="242" t="str">
        <f>IF('4 - Species Breakdown'!B301=0,"",'4 - Species Breakdown'!B301)</f>
        <v/>
      </c>
      <c r="C294" s="243" t="str">
        <f>IF('4 - Species Breakdown'!D301=0,"",'4 - Species Breakdown'!D301)</f>
        <v/>
      </c>
      <c r="D294" s="243" t="str">
        <f>IF('4 - Species Breakdown'!L301=0,"",'4 - Species Breakdown'!L301)</f>
        <v/>
      </c>
      <c r="E294" s="243" t="str">
        <f>IF('4 - Species Breakdown'!M301=0,"",'4 - Species Breakdown'!M301)</f>
        <v/>
      </c>
      <c r="F294" s="243" t="str">
        <f>IF('4 - Species Breakdown'!N301=0,"",'4 - Species Breakdown'!N301)</f>
        <v/>
      </c>
      <c r="G294" s="244" t="str">
        <f>IFERROR(('4 - Species Breakdown'!J301/'WCC Summary'!$D$14)*100,"")</f>
        <v/>
      </c>
      <c r="H294" s="245" t="str">
        <f>IF('4 - Species Breakdown'!J301=0,"",'4 - Species Breakdown'!J301)</f>
        <v/>
      </c>
      <c r="J294"/>
      <c r="K294"/>
      <c r="L294"/>
      <c r="M294"/>
      <c r="N294"/>
      <c r="O294"/>
    </row>
    <row r="295" spans="2:15" ht="15" x14ac:dyDescent="0.25">
      <c r="B295" s="242" t="str">
        <f>IF('4 - Species Breakdown'!B302=0,"",'4 - Species Breakdown'!B302)</f>
        <v/>
      </c>
      <c r="C295" s="243" t="str">
        <f>IF('4 - Species Breakdown'!D302=0,"",'4 - Species Breakdown'!D302)</f>
        <v/>
      </c>
      <c r="D295" s="243" t="str">
        <f>IF('4 - Species Breakdown'!L302=0,"",'4 - Species Breakdown'!L302)</f>
        <v/>
      </c>
      <c r="E295" s="243" t="str">
        <f>IF('4 - Species Breakdown'!M302=0,"",'4 - Species Breakdown'!M302)</f>
        <v/>
      </c>
      <c r="F295" s="243" t="str">
        <f>IF('4 - Species Breakdown'!N302=0,"",'4 - Species Breakdown'!N302)</f>
        <v/>
      </c>
      <c r="G295" s="244" t="str">
        <f>IFERROR(('4 - Species Breakdown'!J302/'WCC Summary'!$D$14)*100,"")</f>
        <v/>
      </c>
      <c r="H295" s="245" t="str">
        <f>IF('4 - Species Breakdown'!J302=0,"",'4 - Species Breakdown'!J302)</f>
        <v/>
      </c>
      <c r="J295"/>
      <c r="K295"/>
      <c r="L295"/>
      <c r="M295"/>
      <c r="N295"/>
      <c r="O295"/>
    </row>
    <row r="296" spans="2:15" ht="15" x14ac:dyDescent="0.25">
      <c r="B296" s="242" t="str">
        <f>IF('4 - Species Breakdown'!B303=0,"",'4 - Species Breakdown'!B303)</f>
        <v/>
      </c>
      <c r="C296" s="243" t="str">
        <f>IF('4 - Species Breakdown'!D303=0,"",'4 - Species Breakdown'!D303)</f>
        <v/>
      </c>
      <c r="D296" s="243" t="str">
        <f>IF('4 - Species Breakdown'!L303=0,"",'4 - Species Breakdown'!L303)</f>
        <v/>
      </c>
      <c r="E296" s="243" t="str">
        <f>IF('4 - Species Breakdown'!M303=0,"",'4 - Species Breakdown'!M303)</f>
        <v/>
      </c>
      <c r="F296" s="243" t="str">
        <f>IF('4 - Species Breakdown'!N303=0,"",'4 - Species Breakdown'!N303)</f>
        <v/>
      </c>
      <c r="G296" s="244" t="str">
        <f>IFERROR(('4 - Species Breakdown'!J303/'WCC Summary'!$D$14)*100,"")</f>
        <v/>
      </c>
      <c r="H296" s="245" t="str">
        <f>IF('4 - Species Breakdown'!J303=0,"",'4 - Species Breakdown'!J303)</f>
        <v/>
      </c>
      <c r="J296"/>
      <c r="K296"/>
      <c r="L296"/>
      <c r="M296"/>
      <c r="N296"/>
      <c r="O296"/>
    </row>
    <row r="297" spans="2:15" ht="15" x14ac:dyDescent="0.25">
      <c r="B297" s="242" t="str">
        <f>IF('4 - Species Breakdown'!B304=0,"",'4 - Species Breakdown'!B304)</f>
        <v/>
      </c>
      <c r="C297" s="243" t="str">
        <f>IF('4 - Species Breakdown'!D304=0,"",'4 - Species Breakdown'!D304)</f>
        <v/>
      </c>
      <c r="D297" s="243" t="str">
        <f>IF('4 - Species Breakdown'!L304=0,"",'4 - Species Breakdown'!L304)</f>
        <v/>
      </c>
      <c r="E297" s="243" t="str">
        <f>IF('4 - Species Breakdown'!M304=0,"",'4 - Species Breakdown'!M304)</f>
        <v/>
      </c>
      <c r="F297" s="243" t="str">
        <f>IF('4 - Species Breakdown'!N304=0,"",'4 - Species Breakdown'!N304)</f>
        <v/>
      </c>
      <c r="G297" s="244" t="str">
        <f>IFERROR(('4 - Species Breakdown'!J304/'WCC Summary'!$D$14)*100,"")</f>
        <v/>
      </c>
      <c r="H297" s="245" t="str">
        <f>IF('4 - Species Breakdown'!J304=0,"",'4 - Species Breakdown'!J304)</f>
        <v/>
      </c>
      <c r="J297"/>
      <c r="K297"/>
      <c r="L297"/>
      <c r="M297"/>
      <c r="N297"/>
      <c r="O297"/>
    </row>
    <row r="298" spans="2:15" ht="15" x14ac:dyDescent="0.25">
      <c r="B298" s="242" t="str">
        <f>IF('4 - Species Breakdown'!B305=0,"",'4 - Species Breakdown'!B305)</f>
        <v/>
      </c>
      <c r="C298" s="243" t="str">
        <f>IF('4 - Species Breakdown'!D305=0,"",'4 - Species Breakdown'!D305)</f>
        <v/>
      </c>
      <c r="D298" s="243" t="str">
        <f>IF('4 - Species Breakdown'!L305=0,"",'4 - Species Breakdown'!L305)</f>
        <v/>
      </c>
      <c r="E298" s="243" t="str">
        <f>IF('4 - Species Breakdown'!M305=0,"",'4 - Species Breakdown'!M305)</f>
        <v/>
      </c>
      <c r="F298" s="243" t="str">
        <f>IF('4 - Species Breakdown'!N305=0,"",'4 - Species Breakdown'!N305)</f>
        <v/>
      </c>
      <c r="G298" s="244" t="str">
        <f>IFERROR(('4 - Species Breakdown'!J305/'WCC Summary'!$D$14)*100,"")</f>
        <v/>
      </c>
      <c r="H298" s="245" t="str">
        <f>IF('4 - Species Breakdown'!J305=0,"",'4 - Species Breakdown'!J305)</f>
        <v/>
      </c>
      <c r="J298"/>
      <c r="K298"/>
      <c r="L298"/>
      <c r="M298"/>
      <c r="N298"/>
      <c r="O298"/>
    </row>
    <row r="299" spans="2:15" ht="15" x14ac:dyDescent="0.25">
      <c r="B299" s="242" t="str">
        <f>IF('4 - Species Breakdown'!B306=0,"",'4 - Species Breakdown'!B306)</f>
        <v/>
      </c>
      <c r="C299" s="243" t="str">
        <f>IF('4 - Species Breakdown'!D306=0,"",'4 - Species Breakdown'!D306)</f>
        <v/>
      </c>
      <c r="D299" s="243" t="str">
        <f>IF('4 - Species Breakdown'!L306=0,"",'4 - Species Breakdown'!L306)</f>
        <v/>
      </c>
      <c r="E299" s="243" t="str">
        <f>IF('4 - Species Breakdown'!M306=0,"",'4 - Species Breakdown'!M306)</f>
        <v/>
      </c>
      <c r="F299" s="243" t="str">
        <f>IF('4 - Species Breakdown'!N306=0,"",'4 - Species Breakdown'!N306)</f>
        <v/>
      </c>
      <c r="G299" s="244" t="str">
        <f>IFERROR(('4 - Species Breakdown'!J306/'WCC Summary'!$D$14)*100,"")</f>
        <v/>
      </c>
      <c r="H299" s="245" t="str">
        <f>IF('4 - Species Breakdown'!J306=0,"",'4 - Species Breakdown'!J306)</f>
        <v/>
      </c>
      <c r="J299"/>
      <c r="K299"/>
      <c r="L299"/>
      <c r="M299"/>
      <c r="N299"/>
      <c r="O299"/>
    </row>
    <row r="300" spans="2:15" ht="15" x14ac:dyDescent="0.25">
      <c r="B300" s="242" t="str">
        <f>IF('4 - Species Breakdown'!B307=0,"",'4 - Species Breakdown'!B307)</f>
        <v/>
      </c>
      <c r="C300" s="243" t="str">
        <f>IF('4 - Species Breakdown'!D307=0,"",'4 - Species Breakdown'!D307)</f>
        <v/>
      </c>
      <c r="D300" s="243" t="str">
        <f>IF('4 - Species Breakdown'!L307=0,"",'4 - Species Breakdown'!L307)</f>
        <v/>
      </c>
      <c r="E300" s="243" t="str">
        <f>IF('4 - Species Breakdown'!M307=0,"",'4 - Species Breakdown'!M307)</f>
        <v/>
      </c>
      <c r="F300" s="243" t="str">
        <f>IF('4 - Species Breakdown'!N307=0,"",'4 - Species Breakdown'!N307)</f>
        <v/>
      </c>
      <c r="G300" s="244" t="str">
        <f>IFERROR(('4 - Species Breakdown'!J307/'WCC Summary'!$D$14)*100,"")</f>
        <v/>
      </c>
      <c r="H300" s="245" t="str">
        <f>IF('4 - Species Breakdown'!J307=0,"",'4 - Species Breakdown'!J307)</f>
        <v/>
      </c>
      <c r="J300"/>
      <c r="K300"/>
      <c r="L300"/>
      <c r="M300"/>
      <c r="N300"/>
      <c r="O300"/>
    </row>
    <row r="301" spans="2:15" ht="15" x14ac:dyDescent="0.25">
      <c r="B301" s="242" t="str">
        <f>IF('4 - Species Breakdown'!B308=0,"",'4 - Species Breakdown'!B308)</f>
        <v/>
      </c>
      <c r="C301" s="243" t="str">
        <f>IF('4 - Species Breakdown'!D308=0,"",'4 - Species Breakdown'!D308)</f>
        <v/>
      </c>
      <c r="D301" s="243" t="str">
        <f>IF('4 - Species Breakdown'!L308=0,"",'4 - Species Breakdown'!L308)</f>
        <v/>
      </c>
      <c r="E301" s="243" t="str">
        <f>IF('4 - Species Breakdown'!M308=0,"",'4 - Species Breakdown'!M308)</f>
        <v/>
      </c>
      <c r="F301" s="243" t="str">
        <f>IF('4 - Species Breakdown'!N308=0,"",'4 - Species Breakdown'!N308)</f>
        <v/>
      </c>
      <c r="G301" s="244" t="str">
        <f>IFERROR(('4 - Species Breakdown'!J308/'WCC Summary'!$D$14)*100,"")</f>
        <v/>
      </c>
      <c r="H301" s="245" t="str">
        <f>IF('4 - Species Breakdown'!J308=0,"",'4 - Species Breakdown'!J308)</f>
        <v/>
      </c>
      <c r="J301"/>
      <c r="K301"/>
      <c r="L301"/>
      <c r="M301"/>
      <c r="N301"/>
      <c r="O301"/>
    </row>
    <row r="302" spans="2:15" ht="15" x14ac:dyDescent="0.25">
      <c r="B302" s="242" t="str">
        <f>IF('4 - Species Breakdown'!B309=0,"",'4 - Species Breakdown'!B309)</f>
        <v/>
      </c>
      <c r="C302" s="243" t="str">
        <f>IF('4 - Species Breakdown'!D309=0,"",'4 - Species Breakdown'!D309)</f>
        <v/>
      </c>
      <c r="D302" s="243" t="str">
        <f>IF('4 - Species Breakdown'!L309=0,"",'4 - Species Breakdown'!L309)</f>
        <v/>
      </c>
      <c r="E302" s="243" t="str">
        <f>IF('4 - Species Breakdown'!M309=0,"",'4 - Species Breakdown'!M309)</f>
        <v/>
      </c>
      <c r="F302" s="243" t="str">
        <f>IF('4 - Species Breakdown'!N309=0,"",'4 - Species Breakdown'!N309)</f>
        <v/>
      </c>
      <c r="G302" s="244" t="str">
        <f>IFERROR(('4 - Species Breakdown'!J309/'WCC Summary'!$D$14)*100,"")</f>
        <v/>
      </c>
      <c r="H302" s="245" t="str">
        <f>IF('4 - Species Breakdown'!J309=0,"",'4 - Species Breakdown'!J309)</f>
        <v/>
      </c>
      <c r="J302"/>
      <c r="K302"/>
      <c r="L302"/>
      <c r="M302"/>
      <c r="N302"/>
      <c r="O302"/>
    </row>
    <row r="303" spans="2:15" ht="15" x14ac:dyDescent="0.25">
      <c r="B303" s="242" t="str">
        <f>IF('4 - Species Breakdown'!B310=0,"",'4 - Species Breakdown'!B310)</f>
        <v/>
      </c>
      <c r="C303" s="243" t="str">
        <f>IF('4 - Species Breakdown'!D310=0,"",'4 - Species Breakdown'!D310)</f>
        <v/>
      </c>
      <c r="D303" s="243" t="str">
        <f>IF('4 - Species Breakdown'!L310=0,"",'4 - Species Breakdown'!L310)</f>
        <v/>
      </c>
      <c r="E303" s="243" t="str">
        <f>IF('4 - Species Breakdown'!M310=0,"",'4 - Species Breakdown'!M310)</f>
        <v/>
      </c>
      <c r="F303" s="243" t="str">
        <f>IF('4 - Species Breakdown'!N310=0,"",'4 - Species Breakdown'!N310)</f>
        <v/>
      </c>
      <c r="G303" s="244" t="str">
        <f>IFERROR(('4 - Species Breakdown'!J310/'WCC Summary'!$D$14)*100,"")</f>
        <v/>
      </c>
      <c r="H303" s="245" t="str">
        <f>IF('4 - Species Breakdown'!J310=0,"",'4 - Species Breakdown'!J310)</f>
        <v/>
      </c>
      <c r="J303"/>
      <c r="K303"/>
      <c r="L303"/>
      <c r="M303"/>
      <c r="N303"/>
      <c r="O303"/>
    </row>
    <row r="304" spans="2:15" ht="15" x14ac:dyDescent="0.25">
      <c r="B304" s="242" t="str">
        <f>IF('4 - Species Breakdown'!B311=0,"",'4 - Species Breakdown'!B311)</f>
        <v/>
      </c>
      <c r="C304" s="243" t="str">
        <f>IF('4 - Species Breakdown'!D311=0,"",'4 - Species Breakdown'!D311)</f>
        <v/>
      </c>
      <c r="D304" s="243" t="str">
        <f>IF('4 - Species Breakdown'!L311=0,"",'4 - Species Breakdown'!L311)</f>
        <v/>
      </c>
      <c r="E304" s="243" t="str">
        <f>IF('4 - Species Breakdown'!M311=0,"",'4 - Species Breakdown'!M311)</f>
        <v/>
      </c>
      <c r="F304" s="243" t="str">
        <f>IF('4 - Species Breakdown'!N311=0,"",'4 - Species Breakdown'!N311)</f>
        <v/>
      </c>
      <c r="G304" s="244" t="str">
        <f>IFERROR(('4 - Species Breakdown'!J311/'WCC Summary'!$D$14)*100,"")</f>
        <v/>
      </c>
      <c r="H304" s="245" t="str">
        <f>IF('4 - Species Breakdown'!J311=0,"",'4 - Species Breakdown'!J311)</f>
        <v/>
      </c>
      <c r="J304"/>
      <c r="K304"/>
      <c r="L304"/>
      <c r="M304"/>
      <c r="N304"/>
      <c r="O304"/>
    </row>
    <row r="305" spans="2:15" ht="15" x14ac:dyDescent="0.25">
      <c r="B305" s="242" t="str">
        <f>IF('4 - Species Breakdown'!B312=0,"",'4 - Species Breakdown'!B312)</f>
        <v/>
      </c>
      <c r="C305" s="243" t="str">
        <f>IF('4 - Species Breakdown'!D312=0,"",'4 - Species Breakdown'!D312)</f>
        <v/>
      </c>
      <c r="D305" s="243" t="str">
        <f>IF('4 - Species Breakdown'!L312=0,"",'4 - Species Breakdown'!L312)</f>
        <v/>
      </c>
      <c r="E305" s="243" t="str">
        <f>IF('4 - Species Breakdown'!M312=0,"",'4 - Species Breakdown'!M312)</f>
        <v/>
      </c>
      <c r="F305" s="243" t="str">
        <f>IF('4 - Species Breakdown'!N312=0,"",'4 - Species Breakdown'!N312)</f>
        <v/>
      </c>
      <c r="G305" s="244" t="str">
        <f>IFERROR(('4 - Species Breakdown'!J312/'WCC Summary'!$D$14)*100,"")</f>
        <v/>
      </c>
      <c r="H305" s="245" t="str">
        <f>IF('4 - Species Breakdown'!J312=0,"",'4 - Species Breakdown'!J312)</f>
        <v/>
      </c>
      <c r="J305"/>
      <c r="K305"/>
      <c r="L305"/>
      <c r="M305"/>
      <c r="N305"/>
      <c r="O305"/>
    </row>
    <row r="306" spans="2:15" ht="15" x14ac:dyDescent="0.25">
      <c r="B306" s="242" t="str">
        <f>IF('4 - Species Breakdown'!B313=0,"",'4 - Species Breakdown'!B313)</f>
        <v/>
      </c>
      <c r="C306" s="243" t="str">
        <f>IF('4 - Species Breakdown'!D313=0,"",'4 - Species Breakdown'!D313)</f>
        <v/>
      </c>
      <c r="D306" s="243" t="str">
        <f>IF('4 - Species Breakdown'!L313=0,"",'4 - Species Breakdown'!L313)</f>
        <v/>
      </c>
      <c r="E306" s="243" t="str">
        <f>IF('4 - Species Breakdown'!M313=0,"",'4 - Species Breakdown'!M313)</f>
        <v/>
      </c>
      <c r="F306" s="243" t="str">
        <f>IF('4 - Species Breakdown'!N313=0,"",'4 - Species Breakdown'!N313)</f>
        <v/>
      </c>
      <c r="G306" s="244" t="str">
        <f>IFERROR(('4 - Species Breakdown'!J313/'WCC Summary'!$D$14)*100,"")</f>
        <v/>
      </c>
      <c r="H306" s="245" t="str">
        <f>IF('4 - Species Breakdown'!J313=0,"",'4 - Species Breakdown'!J313)</f>
        <v/>
      </c>
      <c r="J306"/>
      <c r="K306"/>
      <c r="L306"/>
      <c r="M306"/>
      <c r="N306"/>
      <c r="O306"/>
    </row>
    <row r="307" spans="2:15" ht="15" x14ac:dyDescent="0.25">
      <c r="B307" s="242" t="str">
        <f>IF('4 - Species Breakdown'!B314=0,"",'4 - Species Breakdown'!B314)</f>
        <v/>
      </c>
      <c r="C307" s="243" t="str">
        <f>IF('4 - Species Breakdown'!D314=0,"",'4 - Species Breakdown'!D314)</f>
        <v/>
      </c>
      <c r="D307" s="243" t="str">
        <f>IF('4 - Species Breakdown'!L314=0,"",'4 - Species Breakdown'!L314)</f>
        <v/>
      </c>
      <c r="E307" s="243" t="str">
        <f>IF('4 - Species Breakdown'!M314=0,"",'4 - Species Breakdown'!M314)</f>
        <v/>
      </c>
      <c r="F307" s="243" t="str">
        <f>IF('4 - Species Breakdown'!N314=0,"",'4 - Species Breakdown'!N314)</f>
        <v/>
      </c>
      <c r="G307" s="244" t="str">
        <f>IFERROR(('4 - Species Breakdown'!J314/'WCC Summary'!$D$14)*100,"")</f>
        <v/>
      </c>
      <c r="H307" s="245" t="str">
        <f>IF('4 - Species Breakdown'!J314=0,"",'4 - Species Breakdown'!J314)</f>
        <v/>
      </c>
      <c r="J307"/>
      <c r="K307"/>
      <c r="L307"/>
      <c r="M307"/>
      <c r="N307"/>
      <c r="O307"/>
    </row>
    <row r="308" spans="2:15" ht="15" x14ac:dyDescent="0.25">
      <c r="B308" s="242" t="str">
        <f>IF('4 - Species Breakdown'!B315=0,"",'4 - Species Breakdown'!B315)</f>
        <v/>
      </c>
      <c r="C308" s="243" t="str">
        <f>IF('4 - Species Breakdown'!D315=0,"",'4 - Species Breakdown'!D315)</f>
        <v/>
      </c>
      <c r="D308" s="243" t="str">
        <f>IF('4 - Species Breakdown'!L315=0,"",'4 - Species Breakdown'!L315)</f>
        <v/>
      </c>
      <c r="E308" s="243" t="str">
        <f>IF('4 - Species Breakdown'!M315=0,"",'4 - Species Breakdown'!M315)</f>
        <v/>
      </c>
      <c r="F308" s="243" t="str">
        <f>IF('4 - Species Breakdown'!N315=0,"",'4 - Species Breakdown'!N315)</f>
        <v/>
      </c>
      <c r="G308" s="244" t="str">
        <f>IFERROR(('4 - Species Breakdown'!J315/'WCC Summary'!$D$14)*100,"")</f>
        <v/>
      </c>
      <c r="H308" s="245" t="str">
        <f>IF('4 - Species Breakdown'!J315=0,"",'4 - Species Breakdown'!J315)</f>
        <v/>
      </c>
      <c r="J308"/>
      <c r="K308"/>
      <c r="L308"/>
      <c r="M308"/>
      <c r="N308"/>
      <c r="O308"/>
    </row>
    <row r="309" spans="2:15" ht="15" x14ac:dyDescent="0.25">
      <c r="B309" s="242" t="str">
        <f>IF('4 - Species Breakdown'!B316=0,"",'4 - Species Breakdown'!B316)</f>
        <v/>
      </c>
      <c r="C309" s="243" t="str">
        <f>IF('4 - Species Breakdown'!D316=0,"",'4 - Species Breakdown'!D316)</f>
        <v/>
      </c>
      <c r="D309" s="243" t="str">
        <f>IF('4 - Species Breakdown'!L316=0,"",'4 - Species Breakdown'!L316)</f>
        <v/>
      </c>
      <c r="E309" s="243" t="str">
        <f>IF('4 - Species Breakdown'!M316=0,"",'4 - Species Breakdown'!M316)</f>
        <v/>
      </c>
      <c r="F309" s="243" t="str">
        <f>IF('4 - Species Breakdown'!N316=0,"",'4 - Species Breakdown'!N316)</f>
        <v/>
      </c>
      <c r="G309" s="244" t="str">
        <f>IFERROR(('4 - Species Breakdown'!J316/'WCC Summary'!$D$14)*100,"")</f>
        <v/>
      </c>
      <c r="H309" s="245" t="str">
        <f>IF('4 - Species Breakdown'!J316=0,"",'4 - Species Breakdown'!J316)</f>
        <v/>
      </c>
      <c r="J309"/>
      <c r="K309"/>
      <c r="L309"/>
      <c r="M309"/>
      <c r="N309"/>
      <c r="O309"/>
    </row>
    <row r="310" spans="2:15" ht="15" x14ac:dyDescent="0.25">
      <c r="B310" s="242" t="str">
        <f>IF('4 - Species Breakdown'!B317=0,"",'4 - Species Breakdown'!B317)</f>
        <v/>
      </c>
      <c r="C310" s="243" t="str">
        <f>IF('4 - Species Breakdown'!D317=0,"",'4 - Species Breakdown'!D317)</f>
        <v/>
      </c>
      <c r="D310" s="243" t="str">
        <f>IF('4 - Species Breakdown'!L317=0,"",'4 - Species Breakdown'!L317)</f>
        <v/>
      </c>
      <c r="E310" s="243" t="str">
        <f>IF('4 - Species Breakdown'!M317=0,"",'4 - Species Breakdown'!M317)</f>
        <v/>
      </c>
      <c r="F310" s="243" t="str">
        <f>IF('4 - Species Breakdown'!N317=0,"",'4 - Species Breakdown'!N317)</f>
        <v/>
      </c>
      <c r="G310" s="244" t="str">
        <f>IFERROR(('4 - Species Breakdown'!J317/'WCC Summary'!$D$14)*100,"")</f>
        <v/>
      </c>
      <c r="H310" s="245" t="str">
        <f>IF('4 - Species Breakdown'!J317=0,"",'4 - Species Breakdown'!J317)</f>
        <v/>
      </c>
      <c r="J310"/>
      <c r="K310"/>
      <c r="L310"/>
      <c r="M310"/>
      <c r="N310"/>
      <c r="O310"/>
    </row>
    <row r="311" spans="2:15" ht="15" x14ac:dyDescent="0.25">
      <c r="B311" s="242" t="str">
        <f>IF('4 - Species Breakdown'!B318=0,"",'4 - Species Breakdown'!B318)</f>
        <v/>
      </c>
      <c r="C311" s="243" t="str">
        <f>IF('4 - Species Breakdown'!D318=0,"",'4 - Species Breakdown'!D318)</f>
        <v/>
      </c>
      <c r="D311" s="243" t="str">
        <f>IF('4 - Species Breakdown'!L318=0,"",'4 - Species Breakdown'!L318)</f>
        <v/>
      </c>
      <c r="E311" s="243" t="str">
        <f>IF('4 - Species Breakdown'!M318=0,"",'4 - Species Breakdown'!M318)</f>
        <v/>
      </c>
      <c r="F311" s="243" t="str">
        <f>IF('4 - Species Breakdown'!N318=0,"",'4 - Species Breakdown'!N318)</f>
        <v/>
      </c>
      <c r="G311" s="244" t="str">
        <f>IFERROR(('4 - Species Breakdown'!J318/'WCC Summary'!$D$14)*100,"")</f>
        <v/>
      </c>
      <c r="H311" s="245" t="str">
        <f>IF('4 - Species Breakdown'!J318=0,"",'4 - Species Breakdown'!J318)</f>
        <v/>
      </c>
      <c r="J311"/>
      <c r="K311"/>
      <c r="L311"/>
      <c r="M311"/>
      <c r="N311"/>
      <c r="O311"/>
    </row>
    <row r="312" spans="2:15" ht="15" x14ac:dyDescent="0.25">
      <c r="B312" s="242" t="str">
        <f>IF('4 - Species Breakdown'!B319=0,"",'4 - Species Breakdown'!B319)</f>
        <v/>
      </c>
      <c r="C312" s="243" t="str">
        <f>IF('4 - Species Breakdown'!D319=0,"",'4 - Species Breakdown'!D319)</f>
        <v/>
      </c>
      <c r="D312" s="243" t="str">
        <f>IF('4 - Species Breakdown'!L319=0,"",'4 - Species Breakdown'!L319)</f>
        <v/>
      </c>
      <c r="E312" s="243" t="str">
        <f>IF('4 - Species Breakdown'!M319=0,"",'4 - Species Breakdown'!M319)</f>
        <v/>
      </c>
      <c r="F312" s="243" t="str">
        <f>IF('4 - Species Breakdown'!N319=0,"",'4 - Species Breakdown'!N319)</f>
        <v/>
      </c>
      <c r="G312" s="244" t="str">
        <f>IFERROR(('4 - Species Breakdown'!J319/'WCC Summary'!$D$14)*100,"")</f>
        <v/>
      </c>
      <c r="H312" s="245" t="str">
        <f>IF('4 - Species Breakdown'!J319=0,"",'4 - Species Breakdown'!J319)</f>
        <v/>
      </c>
      <c r="J312"/>
      <c r="K312"/>
      <c r="L312"/>
      <c r="M312"/>
      <c r="N312"/>
      <c r="O312"/>
    </row>
    <row r="313" spans="2:15" ht="15" x14ac:dyDescent="0.25">
      <c r="B313" s="242" t="str">
        <f>IF('4 - Species Breakdown'!B320=0,"",'4 - Species Breakdown'!B320)</f>
        <v/>
      </c>
      <c r="C313" s="243" t="str">
        <f>IF('4 - Species Breakdown'!D320=0,"",'4 - Species Breakdown'!D320)</f>
        <v/>
      </c>
      <c r="D313" s="243" t="str">
        <f>IF('4 - Species Breakdown'!L320=0,"",'4 - Species Breakdown'!L320)</f>
        <v/>
      </c>
      <c r="E313" s="243" t="str">
        <f>IF('4 - Species Breakdown'!M320=0,"",'4 - Species Breakdown'!M320)</f>
        <v/>
      </c>
      <c r="F313" s="243" t="str">
        <f>IF('4 - Species Breakdown'!N320=0,"",'4 - Species Breakdown'!N320)</f>
        <v/>
      </c>
      <c r="G313" s="244" t="str">
        <f>IFERROR(('4 - Species Breakdown'!J320/'WCC Summary'!$D$14)*100,"")</f>
        <v/>
      </c>
      <c r="H313" s="245" t="str">
        <f>IF('4 - Species Breakdown'!J320=0,"",'4 - Species Breakdown'!J320)</f>
        <v/>
      </c>
      <c r="J313"/>
      <c r="K313"/>
      <c r="L313"/>
      <c r="M313"/>
      <c r="N313"/>
      <c r="O313"/>
    </row>
    <row r="314" spans="2:15" ht="15" x14ac:dyDescent="0.25">
      <c r="B314" s="242" t="str">
        <f>IF('4 - Species Breakdown'!B321=0,"",'4 - Species Breakdown'!B321)</f>
        <v/>
      </c>
      <c r="C314" s="243" t="str">
        <f>IF('4 - Species Breakdown'!D321=0,"",'4 - Species Breakdown'!D321)</f>
        <v/>
      </c>
      <c r="D314" s="243" t="str">
        <f>IF('4 - Species Breakdown'!L321=0,"",'4 - Species Breakdown'!L321)</f>
        <v/>
      </c>
      <c r="E314" s="243" t="str">
        <f>IF('4 - Species Breakdown'!M321=0,"",'4 - Species Breakdown'!M321)</f>
        <v/>
      </c>
      <c r="F314" s="243" t="str">
        <f>IF('4 - Species Breakdown'!N321=0,"",'4 - Species Breakdown'!N321)</f>
        <v/>
      </c>
      <c r="G314" s="244" t="str">
        <f>IFERROR(('4 - Species Breakdown'!J321/'WCC Summary'!$D$14)*100,"")</f>
        <v/>
      </c>
      <c r="H314" s="245" t="str">
        <f>IF('4 - Species Breakdown'!J321=0,"",'4 - Species Breakdown'!J321)</f>
        <v/>
      </c>
      <c r="J314"/>
      <c r="K314"/>
      <c r="L314"/>
      <c r="M314"/>
      <c r="N314"/>
      <c r="O314"/>
    </row>
    <row r="315" spans="2:15" ht="15" x14ac:dyDescent="0.25">
      <c r="B315" s="242" t="str">
        <f>IF('4 - Species Breakdown'!B322=0,"",'4 - Species Breakdown'!B322)</f>
        <v/>
      </c>
      <c r="C315" s="243" t="str">
        <f>IF('4 - Species Breakdown'!D322=0,"",'4 - Species Breakdown'!D322)</f>
        <v/>
      </c>
      <c r="D315" s="243" t="str">
        <f>IF('4 - Species Breakdown'!L322=0,"",'4 - Species Breakdown'!L322)</f>
        <v/>
      </c>
      <c r="E315" s="243" t="str">
        <f>IF('4 - Species Breakdown'!M322=0,"",'4 - Species Breakdown'!M322)</f>
        <v/>
      </c>
      <c r="F315" s="243" t="str">
        <f>IF('4 - Species Breakdown'!N322=0,"",'4 - Species Breakdown'!N322)</f>
        <v/>
      </c>
      <c r="G315" s="244" t="str">
        <f>IFERROR(('4 - Species Breakdown'!J322/'WCC Summary'!$D$14)*100,"")</f>
        <v/>
      </c>
      <c r="H315" s="245" t="str">
        <f>IF('4 - Species Breakdown'!J322=0,"",'4 - Species Breakdown'!J322)</f>
        <v/>
      </c>
      <c r="J315"/>
      <c r="K315"/>
      <c r="L315"/>
      <c r="M315"/>
      <c r="N315"/>
      <c r="O315"/>
    </row>
    <row r="316" spans="2:15" ht="15" x14ac:dyDescent="0.25">
      <c r="B316" s="242" t="str">
        <f>IF('4 - Species Breakdown'!B323=0,"",'4 - Species Breakdown'!B323)</f>
        <v/>
      </c>
      <c r="C316" s="243" t="str">
        <f>IF('4 - Species Breakdown'!D323=0,"",'4 - Species Breakdown'!D323)</f>
        <v/>
      </c>
      <c r="D316" s="243" t="str">
        <f>IF('4 - Species Breakdown'!L323=0,"",'4 - Species Breakdown'!L323)</f>
        <v/>
      </c>
      <c r="E316" s="243" t="str">
        <f>IF('4 - Species Breakdown'!M323=0,"",'4 - Species Breakdown'!M323)</f>
        <v/>
      </c>
      <c r="F316" s="243" t="str">
        <f>IF('4 - Species Breakdown'!N323=0,"",'4 - Species Breakdown'!N323)</f>
        <v/>
      </c>
      <c r="G316" s="244" t="str">
        <f>IFERROR(('4 - Species Breakdown'!J323/'WCC Summary'!$D$14)*100,"")</f>
        <v/>
      </c>
      <c r="H316" s="245" t="str">
        <f>IF('4 - Species Breakdown'!J323=0,"",'4 - Species Breakdown'!J323)</f>
        <v/>
      </c>
      <c r="J316"/>
      <c r="K316"/>
      <c r="L316"/>
      <c r="M316"/>
      <c r="N316"/>
      <c r="O316"/>
    </row>
    <row r="317" spans="2:15" ht="15" x14ac:dyDescent="0.25">
      <c r="B317" s="242" t="str">
        <f>IF('4 - Species Breakdown'!B324=0,"",'4 - Species Breakdown'!B324)</f>
        <v/>
      </c>
      <c r="C317" s="243" t="str">
        <f>IF('4 - Species Breakdown'!D324=0,"",'4 - Species Breakdown'!D324)</f>
        <v/>
      </c>
      <c r="D317" s="243" t="str">
        <f>IF('4 - Species Breakdown'!L324=0,"",'4 - Species Breakdown'!L324)</f>
        <v/>
      </c>
      <c r="E317" s="243" t="str">
        <f>IF('4 - Species Breakdown'!M324=0,"",'4 - Species Breakdown'!M324)</f>
        <v/>
      </c>
      <c r="F317" s="243" t="str">
        <f>IF('4 - Species Breakdown'!N324=0,"",'4 - Species Breakdown'!N324)</f>
        <v/>
      </c>
      <c r="G317" s="244" t="str">
        <f>IFERROR(('4 - Species Breakdown'!J324/'WCC Summary'!$D$14)*100,"")</f>
        <v/>
      </c>
      <c r="H317" s="245" t="str">
        <f>IF('4 - Species Breakdown'!J324=0,"",'4 - Species Breakdown'!J324)</f>
        <v/>
      </c>
      <c r="J317"/>
      <c r="K317"/>
      <c r="L317"/>
      <c r="M317"/>
      <c r="N317"/>
      <c r="O317"/>
    </row>
    <row r="318" spans="2:15" ht="15" x14ac:dyDescent="0.25">
      <c r="B318" s="242" t="str">
        <f>IF('4 - Species Breakdown'!B325=0,"",'4 - Species Breakdown'!B325)</f>
        <v/>
      </c>
      <c r="C318" s="243" t="str">
        <f>IF('4 - Species Breakdown'!D325=0,"",'4 - Species Breakdown'!D325)</f>
        <v/>
      </c>
      <c r="D318" s="243" t="str">
        <f>IF('4 - Species Breakdown'!L325=0,"",'4 - Species Breakdown'!L325)</f>
        <v/>
      </c>
      <c r="E318" s="243" t="str">
        <f>IF('4 - Species Breakdown'!M325=0,"",'4 - Species Breakdown'!M325)</f>
        <v/>
      </c>
      <c r="F318" s="243" t="str">
        <f>IF('4 - Species Breakdown'!N325=0,"",'4 - Species Breakdown'!N325)</f>
        <v/>
      </c>
      <c r="G318" s="244" t="str">
        <f>IFERROR(('4 - Species Breakdown'!J325/'WCC Summary'!$D$14)*100,"")</f>
        <v/>
      </c>
      <c r="H318" s="245" t="str">
        <f>IF('4 - Species Breakdown'!J325=0,"",'4 - Species Breakdown'!J325)</f>
        <v/>
      </c>
      <c r="J318"/>
      <c r="K318"/>
      <c r="L318"/>
      <c r="M318"/>
      <c r="N318"/>
      <c r="O318"/>
    </row>
    <row r="319" spans="2:15" ht="15" x14ac:dyDescent="0.25">
      <c r="B319" s="242" t="str">
        <f>IF('4 - Species Breakdown'!B326=0,"",'4 - Species Breakdown'!B326)</f>
        <v/>
      </c>
      <c r="C319" s="243" t="str">
        <f>IF('4 - Species Breakdown'!D326=0,"",'4 - Species Breakdown'!D326)</f>
        <v/>
      </c>
      <c r="D319" s="243" t="str">
        <f>IF('4 - Species Breakdown'!L326=0,"",'4 - Species Breakdown'!L326)</f>
        <v/>
      </c>
      <c r="E319" s="243" t="str">
        <f>IF('4 - Species Breakdown'!M326=0,"",'4 - Species Breakdown'!M326)</f>
        <v/>
      </c>
      <c r="F319" s="243" t="str">
        <f>IF('4 - Species Breakdown'!N326=0,"",'4 - Species Breakdown'!N326)</f>
        <v/>
      </c>
      <c r="G319" s="244" t="str">
        <f>IFERROR(('4 - Species Breakdown'!J326/'WCC Summary'!$D$14)*100,"")</f>
        <v/>
      </c>
      <c r="H319" s="245" t="str">
        <f>IF('4 - Species Breakdown'!J326=0,"",'4 - Species Breakdown'!J326)</f>
        <v/>
      </c>
      <c r="J319"/>
      <c r="K319"/>
      <c r="L319"/>
      <c r="M319"/>
      <c r="N319"/>
      <c r="O319"/>
    </row>
    <row r="320" spans="2:15" ht="15" x14ac:dyDescent="0.25">
      <c r="B320" s="242" t="str">
        <f>IF('4 - Species Breakdown'!B327=0,"",'4 - Species Breakdown'!B327)</f>
        <v/>
      </c>
      <c r="C320" s="243" t="str">
        <f>IF('4 - Species Breakdown'!D327=0,"",'4 - Species Breakdown'!D327)</f>
        <v/>
      </c>
      <c r="D320" s="243" t="str">
        <f>IF('4 - Species Breakdown'!L327=0,"",'4 - Species Breakdown'!L327)</f>
        <v/>
      </c>
      <c r="E320" s="243" t="str">
        <f>IF('4 - Species Breakdown'!M327=0,"",'4 - Species Breakdown'!M327)</f>
        <v/>
      </c>
      <c r="F320" s="243" t="str">
        <f>IF('4 - Species Breakdown'!N327=0,"",'4 - Species Breakdown'!N327)</f>
        <v/>
      </c>
      <c r="G320" s="244" t="str">
        <f>IFERROR(('4 - Species Breakdown'!J327/'WCC Summary'!$D$14)*100,"")</f>
        <v/>
      </c>
      <c r="H320" s="245" t="str">
        <f>IF('4 - Species Breakdown'!J327=0,"",'4 - Species Breakdown'!J327)</f>
        <v/>
      </c>
      <c r="J320"/>
      <c r="K320"/>
      <c r="L320"/>
      <c r="M320"/>
      <c r="N320"/>
      <c r="O320"/>
    </row>
    <row r="321" spans="2:15" ht="15" x14ac:dyDescent="0.25">
      <c r="B321" s="242" t="str">
        <f>IF('4 - Species Breakdown'!B328=0,"",'4 - Species Breakdown'!B328)</f>
        <v/>
      </c>
      <c r="C321" s="243" t="str">
        <f>IF('4 - Species Breakdown'!D328=0,"",'4 - Species Breakdown'!D328)</f>
        <v/>
      </c>
      <c r="D321" s="243" t="str">
        <f>IF('4 - Species Breakdown'!L328=0,"",'4 - Species Breakdown'!L328)</f>
        <v/>
      </c>
      <c r="E321" s="243" t="str">
        <f>IF('4 - Species Breakdown'!M328=0,"",'4 - Species Breakdown'!M328)</f>
        <v/>
      </c>
      <c r="F321" s="243" t="str">
        <f>IF('4 - Species Breakdown'!N328=0,"",'4 - Species Breakdown'!N328)</f>
        <v/>
      </c>
      <c r="G321" s="244" t="str">
        <f>IFERROR(('4 - Species Breakdown'!J328/'WCC Summary'!$D$14)*100,"")</f>
        <v/>
      </c>
      <c r="H321" s="245" t="str">
        <f>IF('4 - Species Breakdown'!J328=0,"",'4 - Species Breakdown'!J328)</f>
        <v/>
      </c>
      <c r="J321"/>
      <c r="K321"/>
      <c r="L321"/>
      <c r="M321"/>
      <c r="N321"/>
      <c r="O321"/>
    </row>
    <row r="322" spans="2:15" ht="15" x14ac:dyDescent="0.25">
      <c r="B322" s="242" t="str">
        <f>IF('4 - Species Breakdown'!B329=0,"",'4 - Species Breakdown'!B329)</f>
        <v/>
      </c>
      <c r="C322" s="243" t="str">
        <f>IF('4 - Species Breakdown'!D329=0,"",'4 - Species Breakdown'!D329)</f>
        <v/>
      </c>
      <c r="D322" s="243" t="str">
        <f>IF('4 - Species Breakdown'!L329=0,"",'4 - Species Breakdown'!L329)</f>
        <v/>
      </c>
      <c r="E322" s="243" t="str">
        <f>IF('4 - Species Breakdown'!M329=0,"",'4 - Species Breakdown'!M329)</f>
        <v/>
      </c>
      <c r="F322" s="243" t="str">
        <f>IF('4 - Species Breakdown'!N329=0,"",'4 - Species Breakdown'!N329)</f>
        <v/>
      </c>
      <c r="G322" s="244" t="str">
        <f>IFERROR(('4 - Species Breakdown'!J329/'WCC Summary'!$D$14)*100,"")</f>
        <v/>
      </c>
      <c r="H322" s="245" t="str">
        <f>IF('4 - Species Breakdown'!J329=0,"",'4 - Species Breakdown'!J329)</f>
        <v/>
      </c>
      <c r="J322"/>
      <c r="K322"/>
      <c r="L322"/>
      <c r="M322"/>
      <c r="N322"/>
      <c r="O322"/>
    </row>
    <row r="323" spans="2:15" ht="15" x14ac:dyDescent="0.25">
      <c r="B323" s="242" t="str">
        <f>IF('4 - Species Breakdown'!B330=0,"",'4 - Species Breakdown'!B330)</f>
        <v/>
      </c>
      <c r="C323" s="243" t="str">
        <f>IF('4 - Species Breakdown'!D330=0,"",'4 - Species Breakdown'!D330)</f>
        <v/>
      </c>
      <c r="D323" s="243" t="str">
        <f>IF('4 - Species Breakdown'!L330=0,"",'4 - Species Breakdown'!L330)</f>
        <v/>
      </c>
      <c r="E323" s="243" t="str">
        <f>IF('4 - Species Breakdown'!M330=0,"",'4 - Species Breakdown'!M330)</f>
        <v/>
      </c>
      <c r="F323" s="243" t="str">
        <f>IF('4 - Species Breakdown'!N330=0,"",'4 - Species Breakdown'!N330)</f>
        <v/>
      </c>
      <c r="G323" s="244" t="str">
        <f>IFERROR(('4 - Species Breakdown'!J330/'WCC Summary'!$D$14)*100,"")</f>
        <v/>
      </c>
      <c r="H323" s="245" t="str">
        <f>IF('4 - Species Breakdown'!J330=0,"",'4 - Species Breakdown'!J330)</f>
        <v/>
      </c>
      <c r="J323"/>
      <c r="K323"/>
      <c r="L323"/>
      <c r="M323"/>
      <c r="N323"/>
      <c r="O323"/>
    </row>
    <row r="324" spans="2:15" ht="15" x14ac:dyDescent="0.25">
      <c r="B324" s="242" t="str">
        <f>IF('4 - Species Breakdown'!B331=0,"",'4 - Species Breakdown'!B331)</f>
        <v/>
      </c>
      <c r="C324" s="243" t="str">
        <f>IF('4 - Species Breakdown'!D331=0,"",'4 - Species Breakdown'!D331)</f>
        <v/>
      </c>
      <c r="D324" s="243" t="str">
        <f>IF('4 - Species Breakdown'!L331=0,"",'4 - Species Breakdown'!L331)</f>
        <v/>
      </c>
      <c r="E324" s="243" t="str">
        <f>IF('4 - Species Breakdown'!M331=0,"",'4 - Species Breakdown'!M331)</f>
        <v/>
      </c>
      <c r="F324" s="243" t="str">
        <f>IF('4 - Species Breakdown'!N331=0,"",'4 - Species Breakdown'!N331)</f>
        <v/>
      </c>
      <c r="G324" s="244" t="str">
        <f>IFERROR(('4 - Species Breakdown'!J331/'WCC Summary'!$D$14)*100,"")</f>
        <v/>
      </c>
      <c r="H324" s="245" t="str">
        <f>IF('4 - Species Breakdown'!J331=0,"",'4 - Species Breakdown'!J331)</f>
        <v/>
      </c>
      <c r="J324"/>
      <c r="K324"/>
      <c r="L324"/>
      <c r="M324"/>
      <c r="N324"/>
      <c r="O324"/>
    </row>
    <row r="325" spans="2:15" ht="15" x14ac:dyDescent="0.25">
      <c r="B325" s="242" t="str">
        <f>IF('4 - Species Breakdown'!B332=0,"",'4 - Species Breakdown'!B332)</f>
        <v/>
      </c>
      <c r="C325" s="243" t="str">
        <f>IF('4 - Species Breakdown'!D332=0,"",'4 - Species Breakdown'!D332)</f>
        <v/>
      </c>
      <c r="D325" s="243" t="str">
        <f>IF('4 - Species Breakdown'!L332=0,"",'4 - Species Breakdown'!L332)</f>
        <v/>
      </c>
      <c r="E325" s="243" t="str">
        <f>IF('4 - Species Breakdown'!M332=0,"",'4 - Species Breakdown'!M332)</f>
        <v/>
      </c>
      <c r="F325" s="243" t="str">
        <f>IF('4 - Species Breakdown'!N332=0,"",'4 - Species Breakdown'!N332)</f>
        <v/>
      </c>
      <c r="G325" s="244" t="str">
        <f>IFERROR(('4 - Species Breakdown'!J332/'WCC Summary'!$D$14)*100,"")</f>
        <v/>
      </c>
      <c r="H325" s="245" t="str">
        <f>IF('4 - Species Breakdown'!J332=0,"",'4 - Species Breakdown'!J332)</f>
        <v/>
      </c>
      <c r="J325"/>
      <c r="K325"/>
      <c r="L325"/>
      <c r="M325"/>
      <c r="N325"/>
      <c r="O325"/>
    </row>
    <row r="326" spans="2:15" ht="15" x14ac:dyDescent="0.25">
      <c r="B326" s="242" t="str">
        <f>IF('4 - Species Breakdown'!B333=0,"",'4 - Species Breakdown'!B333)</f>
        <v/>
      </c>
      <c r="C326" s="243" t="str">
        <f>IF('4 - Species Breakdown'!D333=0,"",'4 - Species Breakdown'!D333)</f>
        <v/>
      </c>
      <c r="D326" s="243" t="str">
        <f>IF('4 - Species Breakdown'!L333=0,"",'4 - Species Breakdown'!L333)</f>
        <v/>
      </c>
      <c r="E326" s="243" t="str">
        <f>IF('4 - Species Breakdown'!M333=0,"",'4 - Species Breakdown'!M333)</f>
        <v/>
      </c>
      <c r="F326" s="243" t="str">
        <f>IF('4 - Species Breakdown'!N333=0,"",'4 - Species Breakdown'!N333)</f>
        <v/>
      </c>
      <c r="G326" s="244" t="str">
        <f>IFERROR(('4 - Species Breakdown'!J333/'WCC Summary'!$D$14)*100,"")</f>
        <v/>
      </c>
      <c r="H326" s="245" t="str">
        <f>IF('4 - Species Breakdown'!J333=0,"",'4 - Species Breakdown'!J333)</f>
        <v/>
      </c>
      <c r="J326"/>
      <c r="K326"/>
      <c r="L326"/>
      <c r="M326"/>
      <c r="N326"/>
      <c r="O326"/>
    </row>
    <row r="327" spans="2:15" ht="15" x14ac:dyDescent="0.25">
      <c r="B327" s="242" t="str">
        <f>IF('4 - Species Breakdown'!B334=0,"",'4 - Species Breakdown'!B334)</f>
        <v/>
      </c>
      <c r="C327" s="243" t="str">
        <f>IF('4 - Species Breakdown'!D334=0,"",'4 - Species Breakdown'!D334)</f>
        <v/>
      </c>
      <c r="D327" s="243" t="str">
        <f>IF('4 - Species Breakdown'!L334=0,"",'4 - Species Breakdown'!L334)</f>
        <v/>
      </c>
      <c r="E327" s="243" t="str">
        <f>IF('4 - Species Breakdown'!M334=0,"",'4 - Species Breakdown'!M334)</f>
        <v/>
      </c>
      <c r="F327" s="243" t="str">
        <f>IF('4 - Species Breakdown'!N334=0,"",'4 - Species Breakdown'!N334)</f>
        <v/>
      </c>
      <c r="G327" s="244" t="str">
        <f>IFERROR(('4 - Species Breakdown'!J334/'WCC Summary'!$D$14)*100,"")</f>
        <v/>
      </c>
      <c r="H327" s="245" t="str">
        <f>IF('4 - Species Breakdown'!J334=0,"",'4 - Species Breakdown'!J334)</f>
        <v/>
      </c>
      <c r="J327"/>
      <c r="K327"/>
      <c r="L327"/>
      <c r="M327"/>
      <c r="N327"/>
      <c r="O327"/>
    </row>
    <row r="328" spans="2:15" ht="15" x14ac:dyDescent="0.25">
      <c r="B328" s="242" t="str">
        <f>IF('4 - Species Breakdown'!B335=0,"",'4 - Species Breakdown'!B335)</f>
        <v/>
      </c>
      <c r="C328" s="243" t="str">
        <f>IF('4 - Species Breakdown'!D335=0,"",'4 - Species Breakdown'!D335)</f>
        <v/>
      </c>
      <c r="D328" s="243" t="str">
        <f>IF('4 - Species Breakdown'!L335=0,"",'4 - Species Breakdown'!L335)</f>
        <v/>
      </c>
      <c r="E328" s="243" t="str">
        <f>IF('4 - Species Breakdown'!M335=0,"",'4 - Species Breakdown'!M335)</f>
        <v/>
      </c>
      <c r="F328" s="243" t="str">
        <f>IF('4 - Species Breakdown'!N335=0,"",'4 - Species Breakdown'!N335)</f>
        <v/>
      </c>
      <c r="G328" s="244" t="str">
        <f>IFERROR(('4 - Species Breakdown'!J335/'WCC Summary'!$D$14)*100,"")</f>
        <v/>
      </c>
      <c r="H328" s="245" t="str">
        <f>IF('4 - Species Breakdown'!J335=0,"",'4 - Species Breakdown'!J335)</f>
        <v/>
      </c>
      <c r="J328"/>
      <c r="K328"/>
      <c r="L328"/>
      <c r="M328"/>
      <c r="N328"/>
      <c r="O328"/>
    </row>
    <row r="329" spans="2:15" ht="15" x14ac:dyDescent="0.25">
      <c r="B329" s="242" t="str">
        <f>IF('4 - Species Breakdown'!B336=0,"",'4 - Species Breakdown'!B336)</f>
        <v/>
      </c>
      <c r="C329" s="243" t="str">
        <f>IF('4 - Species Breakdown'!D336=0,"",'4 - Species Breakdown'!D336)</f>
        <v/>
      </c>
      <c r="D329" s="243" t="str">
        <f>IF('4 - Species Breakdown'!L336=0,"",'4 - Species Breakdown'!L336)</f>
        <v/>
      </c>
      <c r="E329" s="243" t="str">
        <f>IF('4 - Species Breakdown'!M336=0,"",'4 - Species Breakdown'!M336)</f>
        <v/>
      </c>
      <c r="F329" s="243" t="str">
        <f>IF('4 - Species Breakdown'!N336=0,"",'4 - Species Breakdown'!N336)</f>
        <v/>
      </c>
      <c r="G329" s="244" t="str">
        <f>IFERROR(('4 - Species Breakdown'!J336/'WCC Summary'!$D$14)*100,"")</f>
        <v/>
      </c>
      <c r="H329" s="245" t="str">
        <f>IF('4 - Species Breakdown'!J336=0,"",'4 - Species Breakdown'!J336)</f>
        <v/>
      </c>
      <c r="J329"/>
      <c r="K329"/>
      <c r="L329"/>
      <c r="M329"/>
      <c r="N329"/>
      <c r="O329"/>
    </row>
    <row r="330" spans="2:15" ht="15" x14ac:dyDescent="0.25">
      <c r="B330" s="242" t="str">
        <f>IF('4 - Species Breakdown'!B337=0,"",'4 - Species Breakdown'!B337)</f>
        <v/>
      </c>
      <c r="C330" s="243" t="str">
        <f>IF('4 - Species Breakdown'!D337=0,"",'4 - Species Breakdown'!D337)</f>
        <v/>
      </c>
      <c r="D330" s="243" t="str">
        <f>IF('4 - Species Breakdown'!L337=0,"",'4 - Species Breakdown'!L337)</f>
        <v/>
      </c>
      <c r="E330" s="243" t="str">
        <f>IF('4 - Species Breakdown'!M337=0,"",'4 - Species Breakdown'!M337)</f>
        <v/>
      </c>
      <c r="F330" s="243" t="str">
        <f>IF('4 - Species Breakdown'!N337=0,"",'4 - Species Breakdown'!N337)</f>
        <v/>
      </c>
      <c r="G330" s="244" t="str">
        <f>IFERROR(('4 - Species Breakdown'!J337/'WCC Summary'!$D$14)*100,"")</f>
        <v/>
      </c>
      <c r="H330" s="245" t="str">
        <f>IF('4 - Species Breakdown'!J337=0,"",'4 - Species Breakdown'!J337)</f>
        <v/>
      </c>
      <c r="J330"/>
      <c r="K330"/>
      <c r="L330"/>
      <c r="M330"/>
      <c r="N330"/>
      <c r="O330"/>
    </row>
    <row r="331" spans="2:15" ht="15" x14ac:dyDescent="0.25">
      <c r="B331" s="242" t="str">
        <f>IF('4 - Species Breakdown'!B338=0,"",'4 - Species Breakdown'!B338)</f>
        <v/>
      </c>
      <c r="C331" s="243" t="str">
        <f>IF('4 - Species Breakdown'!D338=0,"",'4 - Species Breakdown'!D338)</f>
        <v/>
      </c>
      <c r="D331" s="243" t="str">
        <f>IF('4 - Species Breakdown'!L338=0,"",'4 - Species Breakdown'!L338)</f>
        <v/>
      </c>
      <c r="E331" s="243" t="str">
        <f>IF('4 - Species Breakdown'!M338=0,"",'4 - Species Breakdown'!M338)</f>
        <v/>
      </c>
      <c r="F331" s="243" t="str">
        <f>IF('4 - Species Breakdown'!N338=0,"",'4 - Species Breakdown'!N338)</f>
        <v/>
      </c>
      <c r="G331" s="244" t="str">
        <f>IFERROR(('4 - Species Breakdown'!J338/'WCC Summary'!$D$14)*100,"")</f>
        <v/>
      </c>
      <c r="H331" s="245" t="str">
        <f>IF('4 - Species Breakdown'!J338=0,"",'4 - Species Breakdown'!J338)</f>
        <v/>
      </c>
      <c r="J331"/>
      <c r="K331"/>
      <c r="L331"/>
      <c r="M331"/>
      <c r="N331"/>
      <c r="O331"/>
    </row>
    <row r="332" spans="2:15" ht="15" x14ac:dyDescent="0.25">
      <c r="B332" s="242" t="str">
        <f>IF('4 - Species Breakdown'!B339=0,"",'4 - Species Breakdown'!B339)</f>
        <v/>
      </c>
      <c r="C332" s="243" t="str">
        <f>IF('4 - Species Breakdown'!D339=0,"",'4 - Species Breakdown'!D339)</f>
        <v/>
      </c>
      <c r="D332" s="243" t="str">
        <f>IF('4 - Species Breakdown'!L339=0,"",'4 - Species Breakdown'!L339)</f>
        <v/>
      </c>
      <c r="E332" s="243" t="str">
        <f>IF('4 - Species Breakdown'!M339=0,"",'4 - Species Breakdown'!M339)</f>
        <v/>
      </c>
      <c r="F332" s="243" t="str">
        <f>IF('4 - Species Breakdown'!N339=0,"",'4 - Species Breakdown'!N339)</f>
        <v/>
      </c>
      <c r="G332" s="244" t="str">
        <f>IFERROR(('4 - Species Breakdown'!J339/'WCC Summary'!$D$14)*100,"")</f>
        <v/>
      </c>
      <c r="H332" s="245" t="str">
        <f>IF('4 - Species Breakdown'!J339=0,"",'4 - Species Breakdown'!J339)</f>
        <v/>
      </c>
      <c r="J332"/>
      <c r="K332"/>
      <c r="L332"/>
      <c r="M332"/>
      <c r="N332"/>
      <c r="O332"/>
    </row>
    <row r="333" spans="2:15" ht="15" x14ac:dyDescent="0.25">
      <c r="B333" s="242" t="str">
        <f>IF('4 - Species Breakdown'!B340=0,"",'4 - Species Breakdown'!B340)</f>
        <v/>
      </c>
      <c r="C333" s="243" t="str">
        <f>IF('4 - Species Breakdown'!D340=0,"",'4 - Species Breakdown'!D340)</f>
        <v/>
      </c>
      <c r="D333" s="243" t="str">
        <f>IF('4 - Species Breakdown'!L340=0,"",'4 - Species Breakdown'!L340)</f>
        <v/>
      </c>
      <c r="E333" s="243" t="str">
        <f>IF('4 - Species Breakdown'!M340=0,"",'4 - Species Breakdown'!M340)</f>
        <v/>
      </c>
      <c r="F333" s="243" t="str">
        <f>IF('4 - Species Breakdown'!N340=0,"",'4 - Species Breakdown'!N340)</f>
        <v/>
      </c>
      <c r="G333" s="244" t="str">
        <f>IFERROR(('4 - Species Breakdown'!J340/'WCC Summary'!$D$14)*100,"")</f>
        <v/>
      </c>
      <c r="H333" s="245" t="str">
        <f>IF('4 - Species Breakdown'!J340=0,"",'4 - Species Breakdown'!J340)</f>
        <v/>
      </c>
      <c r="J333"/>
      <c r="K333"/>
      <c r="L333"/>
      <c r="M333"/>
      <c r="N333"/>
      <c r="O333"/>
    </row>
    <row r="334" spans="2:15" ht="15" x14ac:dyDescent="0.25">
      <c r="B334" s="242" t="str">
        <f>IF('4 - Species Breakdown'!B341=0,"",'4 - Species Breakdown'!B341)</f>
        <v/>
      </c>
      <c r="C334" s="243" t="str">
        <f>IF('4 - Species Breakdown'!D341=0,"",'4 - Species Breakdown'!D341)</f>
        <v/>
      </c>
      <c r="D334" s="243" t="str">
        <f>IF('4 - Species Breakdown'!L341=0,"",'4 - Species Breakdown'!L341)</f>
        <v/>
      </c>
      <c r="E334" s="243" t="str">
        <f>IF('4 - Species Breakdown'!M341=0,"",'4 - Species Breakdown'!M341)</f>
        <v/>
      </c>
      <c r="F334" s="243" t="str">
        <f>IF('4 - Species Breakdown'!N341=0,"",'4 - Species Breakdown'!N341)</f>
        <v/>
      </c>
      <c r="G334" s="244" t="str">
        <f>IFERROR(('4 - Species Breakdown'!J341/'WCC Summary'!$D$14)*100,"")</f>
        <v/>
      </c>
      <c r="H334" s="245" t="str">
        <f>IF('4 - Species Breakdown'!J341=0,"",'4 - Species Breakdown'!J341)</f>
        <v/>
      </c>
      <c r="J334"/>
      <c r="K334"/>
      <c r="L334"/>
      <c r="M334"/>
      <c r="N334"/>
      <c r="O334"/>
    </row>
    <row r="335" spans="2:15" ht="15" x14ac:dyDescent="0.25">
      <c r="B335" s="242" t="str">
        <f>IF('4 - Species Breakdown'!B342=0,"",'4 - Species Breakdown'!B342)</f>
        <v/>
      </c>
      <c r="C335" s="243" t="str">
        <f>IF('4 - Species Breakdown'!D342=0,"",'4 - Species Breakdown'!D342)</f>
        <v/>
      </c>
      <c r="D335" s="243" t="str">
        <f>IF('4 - Species Breakdown'!L342=0,"",'4 - Species Breakdown'!L342)</f>
        <v/>
      </c>
      <c r="E335" s="243" t="str">
        <f>IF('4 - Species Breakdown'!M342=0,"",'4 - Species Breakdown'!M342)</f>
        <v/>
      </c>
      <c r="F335" s="243" t="str">
        <f>IF('4 - Species Breakdown'!N342=0,"",'4 - Species Breakdown'!N342)</f>
        <v/>
      </c>
      <c r="G335" s="244" t="str">
        <f>IFERROR(('4 - Species Breakdown'!J342/'WCC Summary'!$D$14)*100,"")</f>
        <v/>
      </c>
      <c r="H335" s="245" t="str">
        <f>IF('4 - Species Breakdown'!J342=0,"",'4 - Species Breakdown'!J342)</f>
        <v/>
      </c>
      <c r="J335"/>
      <c r="K335"/>
      <c r="L335"/>
      <c r="M335"/>
      <c r="N335"/>
      <c r="O335"/>
    </row>
    <row r="336" spans="2:15" ht="15" x14ac:dyDescent="0.25">
      <c r="B336" s="242" t="str">
        <f>IF('4 - Species Breakdown'!B343=0,"",'4 - Species Breakdown'!B343)</f>
        <v/>
      </c>
      <c r="C336" s="243" t="str">
        <f>IF('4 - Species Breakdown'!D343=0,"",'4 - Species Breakdown'!D343)</f>
        <v/>
      </c>
      <c r="D336" s="243" t="str">
        <f>IF('4 - Species Breakdown'!L343=0,"",'4 - Species Breakdown'!L343)</f>
        <v/>
      </c>
      <c r="E336" s="243" t="str">
        <f>IF('4 - Species Breakdown'!M343=0,"",'4 - Species Breakdown'!M343)</f>
        <v/>
      </c>
      <c r="F336" s="243" t="str">
        <f>IF('4 - Species Breakdown'!N343=0,"",'4 - Species Breakdown'!N343)</f>
        <v/>
      </c>
      <c r="G336" s="244" t="str">
        <f>IFERROR(('4 - Species Breakdown'!J343/'WCC Summary'!$D$14)*100,"")</f>
        <v/>
      </c>
      <c r="H336" s="245" t="str">
        <f>IF('4 - Species Breakdown'!J343=0,"",'4 - Species Breakdown'!J343)</f>
        <v/>
      </c>
      <c r="J336"/>
      <c r="K336"/>
      <c r="L336"/>
      <c r="M336"/>
      <c r="N336"/>
      <c r="O336"/>
    </row>
    <row r="337" spans="2:15" ht="15" x14ac:dyDescent="0.25">
      <c r="B337" s="242" t="str">
        <f>IF('4 - Species Breakdown'!B344=0,"",'4 - Species Breakdown'!B344)</f>
        <v/>
      </c>
      <c r="C337" s="243" t="str">
        <f>IF('4 - Species Breakdown'!D344=0,"",'4 - Species Breakdown'!D344)</f>
        <v/>
      </c>
      <c r="D337" s="243" t="str">
        <f>IF('4 - Species Breakdown'!L344=0,"",'4 - Species Breakdown'!L344)</f>
        <v/>
      </c>
      <c r="E337" s="243" t="str">
        <f>IF('4 - Species Breakdown'!M344=0,"",'4 - Species Breakdown'!M344)</f>
        <v/>
      </c>
      <c r="F337" s="243" t="str">
        <f>IF('4 - Species Breakdown'!N344=0,"",'4 - Species Breakdown'!N344)</f>
        <v/>
      </c>
      <c r="G337" s="244" t="str">
        <f>IFERROR(('4 - Species Breakdown'!J344/'WCC Summary'!$D$14)*100,"")</f>
        <v/>
      </c>
      <c r="H337" s="245" t="str">
        <f>IF('4 - Species Breakdown'!J344=0,"",'4 - Species Breakdown'!J344)</f>
        <v/>
      </c>
      <c r="J337"/>
      <c r="K337"/>
      <c r="L337"/>
      <c r="M337"/>
      <c r="N337"/>
      <c r="O337"/>
    </row>
    <row r="338" spans="2:15" ht="15" x14ac:dyDescent="0.25">
      <c r="B338" s="242" t="str">
        <f>IF('4 - Species Breakdown'!B345=0,"",'4 - Species Breakdown'!B345)</f>
        <v/>
      </c>
      <c r="C338" s="243" t="str">
        <f>IF('4 - Species Breakdown'!D345=0,"",'4 - Species Breakdown'!D345)</f>
        <v/>
      </c>
      <c r="D338" s="243" t="str">
        <f>IF('4 - Species Breakdown'!L345=0,"",'4 - Species Breakdown'!L345)</f>
        <v/>
      </c>
      <c r="E338" s="243" t="str">
        <f>IF('4 - Species Breakdown'!M345=0,"",'4 - Species Breakdown'!M345)</f>
        <v/>
      </c>
      <c r="F338" s="243" t="str">
        <f>IF('4 - Species Breakdown'!N345=0,"",'4 - Species Breakdown'!N345)</f>
        <v/>
      </c>
      <c r="G338" s="244" t="str">
        <f>IFERROR(('4 - Species Breakdown'!J345/'WCC Summary'!$D$14)*100,"")</f>
        <v/>
      </c>
      <c r="H338" s="245" t="str">
        <f>IF('4 - Species Breakdown'!J345=0,"",'4 - Species Breakdown'!J345)</f>
        <v/>
      </c>
      <c r="J338"/>
      <c r="K338"/>
      <c r="L338"/>
      <c r="M338"/>
      <c r="N338"/>
      <c r="O338"/>
    </row>
    <row r="339" spans="2:15" ht="15" x14ac:dyDescent="0.25">
      <c r="B339" s="242" t="str">
        <f>IF('4 - Species Breakdown'!B346=0,"",'4 - Species Breakdown'!B346)</f>
        <v/>
      </c>
      <c r="C339" s="243" t="str">
        <f>IF('4 - Species Breakdown'!D346=0,"",'4 - Species Breakdown'!D346)</f>
        <v/>
      </c>
      <c r="D339" s="243" t="str">
        <f>IF('4 - Species Breakdown'!L346=0,"",'4 - Species Breakdown'!L346)</f>
        <v/>
      </c>
      <c r="E339" s="243" t="str">
        <f>IF('4 - Species Breakdown'!M346=0,"",'4 - Species Breakdown'!M346)</f>
        <v/>
      </c>
      <c r="F339" s="243" t="str">
        <f>IF('4 - Species Breakdown'!N346=0,"",'4 - Species Breakdown'!N346)</f>
        <v/>
      </c>
      <c r="G339" s="244" t="str">
        <f>IFERROR(('4 - Species Breakdown'!J346/'WCC Summary'!$D$14)*100,"")</f>
        <v/>
      </c>
      <c r="H339" s="245" t="str">
        <f>IF('4 - Species Breakdown'!J346=0,"",'4 - Species Breakdown'!J346)</f>
        <v/>
      </c>
      <c r="J339"/>
      <c r="K339"/>
      <c r="L339"/>
      <c r="M339"/>
      <c r="N339"/>
      <c r="O339"/>
    </row>
    <row r="340" spans="2:15" ht="15" x14ac:dyDescent="0.25">
      <c r="B340" s="242" t="str">
        <f>IF('4 - Species Breakdown'!B347=0,"",'4 - Species Breakdown'!B347)</f>
        <v/>
      </c>
      <c r="C340" s="243" t="str">
        <f>IF('4 - Species Breakdown'!D347=0,"",'4 - Species Breakdown'!D347)</f>
        <v/>
      </c>
      <c r="D340" s="243" t="str">
        <f>IF('4 - Species Breakdown'!L347=0,"",'4 - Species Breakdown'!L347)</f>
        <v/>
      </c>
      <c r="E340" s="243" t="str">
        <f>IF('4 - Species Breakdown'!M347=0,"",'4 - Species Breakdown'!M347)</f>
        <v/>
      </c>
      <c r="F340" s="243" t="str">
        <f>IF('4 - Species Breakdown'!N347=0,"",'4 - Species Breakdown'!N347)</f>
        <v/>
      </c>
      <c r="G340" s="244" t="str">
        <f>IFERROR(('4 - Species Breakdown'!J347/'WCC Summary'!$D$14)*100,"")</f>
        <v/>
      </c>
      <c r="H340" s="245" t="str">
        <f>IF('4 - Species Breakdown'!J347=0,"",'4 - Species Breakdown'!J347)</f>
        <v/>
      </c>
      <c r="J340"/>
      <c r="K340"/>
      <c r="L340"/>
      <c r="M340"/>
      <c r="N340"/>
      <c r="O340"/>
    </row>
    <row r="341" spans="2:15" ht="15" x14ac:dyDescent="0.25">
      <c r="B341" s="242" t="str">
        <f>IF('4 - Species Breakdown'!B348=0,"",'4 - Species Breakdown'!B348)</f>
        <v/>
      </c>
      <c r="C341" s="243" t="str">
        <f>IF('4 - Species Breakdown'!D348=0,"",'4 - Species Breakdown'!D348)</f>
        <v/>
      </c>
      <c r="D341" s="243" t="str">
        <f>IF('4 - Species Breakdown'!L348=0,"",'4 - Species Breakdown'!L348)</f>
        <v/>
      </c>
      <c r="E341" s="243" t="str">
        <f>IF('4 - Species Breakdown'!M348=0,"",'4 - Species Breakdown'!M348)</f>
        <v/>
      </c>
      <c r="F341" s="243" t="str">
        <f>IF('4 - Species Breakdown'!N348=0,"",'4 - Species Breakdown'!N348)</f>
        <v/>
      </c>
      <c r="G341" s="244" t="str">
        <f>IFERROR(('4 - Species Breakdown'!J348/'WCC Summary'!$D$14)*100,"")</f>
        <v/>
      </c>
      <c r="H341" s="245" t="str">
        <f>IF('4 - Species Breakdown'!J348=0,"",'4 - Species Breakdown'!J348)</f>
        <v/>
      </c>
      <c r="J341"/>
      <c r="K341"/>
      <c r="L341"/>
      <c r="M341"/>
      <c r="N341"/>
      <c r="O341"/>
    </row>
    <row r="342" spans="2:15" ht="15" x14ac:dyDescent="0.25">
      <c r="B342" s="242" t="str">
        <f>IF('4 - Species Breakdown'!B349=0,"",'4 - Species Breakdown'!B349)</f>
        <v/>
      </c>
      <c r="C342" s="243" t="str">
        <f>IF('4 - Species Breakdown'!D349=0,"",'4 - Species Breakdown'!D349)</f>
        <v/>
      </c>
      <c r="D342" s="243" t="str">
        <f>IF('4 - Species Breakdown'!L349=0,"",'4 - Species Breakdown'!L349)</f>
        <v/>
      </c>
      <c r="E342" s="243" t="str">
        <f>IF('4 - Species Breakdown'!M349=0,"",'4 - Species Breakdown'!M349)</f>
        <v/>
      </c>
      <c r="F342" s="243" t="str">
        <f>IF('4 - Species Breakdown'!N349=0,"",'4 - Species Breakdown'!N349)</f>
        <v/>
      </c>
      <c r="G342" s="244" t="str">
        <f>IFERROR(('4 - Species Breakdown'!J349/'WCC Summary'!$D$14)*100,"")</f>
        <v/>
      </c>
      <c r="H342" s="245" t="str">
        <f>IF('4 - Species Breakdown'!J349=0,"",'4 - Species Breakdown'!J349)</f>
        <v/>
      </c>
      <c r="J342"/>
      <c r="K342"/>
      <c r="L342"/>
      <c r="M342"/>
      <c r="N342"/>
      <c r="O342"/>
    </row>
    <row r="343" spans="2:15" ht="15" x14ac:dyDescent="0.25">
      <c r="B343" s="242" t="str">
        <f>IF('4 - Species Breakdown'!B350=0,"",'4 - Species Breakdown'!B350)</f>
        <v/>
      </c>
      <c r="C343" s="243" t="str">
        <f>IF('4 - Species Breakdown'!D350=0,"",'4 - Species Breakdown'!D350)</f>
        <v/>
      </c>
      <c r="D343" s="243" t="str">
        <f>IF('4 - Species Breakdown'!L350=0,"",'4 - Species Breakdown'!L350)</f>
        <v/>
      </c>
      <c r="E343" s="243" t="str">
        <f>IF('4 - Species Breakdown'!M350=0,"",'4 - Species Breakdown'!M350)</f>
        <v/>
      </c>
      <c r="F343" s="243" t="str">
        <f>IF('4 - Species Breakdown'!N350=0,"",'4 - Species Breakdown'!N350)</f>
        <v/>
      </c>
      <c r="G343" s="244" t="str">
        <f>IFERROR(('4 - Species Breakdown'!J350/'WCC Summary'!$D$14)*100,"")</f>
        <v/>
      </c>
      <c r="H343" s="245" t="str">
        <f>IF('4 - Species Breakdown'!J350=0,"",'4 - Species Breakdown'!J350)</f>
        <v/>
      </c>
      <c r="J343"/>
      <c r="K343"/>
      <c r="L343"/>
      <c r="M343"/>
      <c r="N343"/>
      <c r="O343"/>
    </row>
    <row r="344" spans="2:15" ht="15" x14ac:dyDescent="0.25">
      <c r="B344" s="242" t="str">
        <f>IF('4 - Species Breakdown'!B351=0,"",'4 - Species Breakdown'!B351)</f>
        <v/>
      </c>
      <c r="C344" s="243" t="str">
        <f>IF('4 - Species Breakdown'!D351=0,"",'4 - Species Breakdown'!D351)</f>
        <v/>
      </c>
      <c r="D344" s="243" t="str">
        <f>IF('4 - Species Breakdown'!L351=0,"",'4 - Species Breakdown'!L351)</f>
        <v/>
      </c>
      <c r="E344" s="243" t="str">
        <f>IF('4 - Species Breakdown'!M351=0,"",'4 - Species Breakdown'!M351)</f>
        <v/>
      </c>
      <c r="F344" s="243" t="str">
        <f>IF('4 - Species Breakdown'!N351=0,"",'4 - Species Breakdown'!N351)</f>
        <v/>
      </c>
      <c r="G344" s="244" t="str">
        <f>IFERROR(('4 - Species Breakdown'!J351/'WCC Summary'!$D$14)*100,"")</f>
        <v/>
      </c>
      <c r="H344" s="245" t="str">
        <f>IF('4 - Species Breakdown'!J351=0,"",'4 - Species Breakdown'!J351)</f>
        <v/>
      </c>
      <c r="J344"/>
      <c r="K344"/>
      <c r="L344"/>
      <c r="M344"/>
      <c r="N344"/>
      <c r="O344"/>
    </row>
    <row r="345" spans="2:15" ht="15" x14ac:dyDescent="0.25">
      <c r="B345" s="242" t="str">
        <f>IF('4 - Species Breakdown'!B352=0,"",'4 - Species Breakdown'!B352)</f>
        <v/>
      </c>
      <c r="C345" s="243" t="str">
        <f>IF('4 - Species Breakdown'!D352=0,"",'4 - Species Breakdown'!D352)</f>
        <v/>
      </c>
      <c r="D345" s="243" t="str">
        <f>IF('4 - Species Breakdown'!L352=0,"",'4 - Species Breakdown'!L352)</f>
        <v/>
      </c>
      <c r="E345" s="243" t="str">
        <f>IF('4 - Species Breakdown'!M352=0,"",'4 - Species Breakdown'!M352)</f>
        <v/>
      </c>
      <c r="F345" s="243" t="str">
        <f>IF('4 - Species Breakdown'!N352=0,"",'4 - Species Breakdown'!N352)</f>
        <v/>
      </c>
      <c r="G345" s="244" t="str">
        <f>IFERROR(('4 - Species Breakdown'!J352/'WCC Summary'!$D$14)*100,"")</f>
        <v/>
      </c>
      <c r="H345" s="245" t="str">
        <f>IF('4 - Species Breakdown'!J352=0,"",'4 - Species Breakdown'!J352)</f>
        <v/>
      </c>
      <c r="J345"/>
      <c r="K345"/>
      <c r="L345"/>
      <c r="M345"/>
      <c r="N345"/>
      <c r="O345"/>
    </row>
    <row r="346" spans="2:15" ht="15" x14ac:dyDescent="0.25">
      <c r="B346" s="242" t="str">
        <f>IF('4 - Species Breakdown'!B353=0,"",'4 - Species Breakdown'!B353)</f>
        <v/>
      </c>
      <c r="C346" s="243" t="str">
        <f>IF('4 - Species Breakdown'!D353=0,"",'4 - Species Breakdown'!D353)</f>
        <v/>
      </c>
      <c r="D346" s="243" t="str">
        <f>IF('4 - Species Breakdown'!L353=0,"",'4 - Species Breakdown'!L353)</f>
        <v/>
      </c>
      <c r="E346" s="243" t="str">
        <f>IF('4 - Species Breakdown'!M353=0,"",'4 - Species Breakdown'!M353)</f>
        <v/>
      </c>
      <c r="F346" s="243" t="str">
        <f>IF('4 - Species Breakdown'!N353=0,"",'4 - Species Breakdown'!N353)</f>
        <v/>
      </c>
      <c r="G346" s="244" t="str">
        <f>IFERROR(('4 - Species Breakdown'!J353/'WCC Summary'!$D$14)*100,"")</f>
        <v/>
      </c>
      <c r="H346" s="245" t="str">
        <f>IF('4 - Species Breakdown'!J353=0,"",'4 - Species Breakdown'!J353)</f>
        <v/>
      </c>
      <c r="J346"/>
      <c r="K346"/>
      <c r="L346"/>
      <c r="M346"/>
      <c r="N346"/>
      <c r="O346"/>
    </row>
    <row r="347" spans="2:15" ht="15" x14ac:dyDescent="0.25">
      <c r="B347" s="242" t="str">
        <f>IF('4 - Species Breakdown'!B354=0,"",'4 - Species Breakdown'!B354)</f>
        <v/>
      </c>
      <c r="C347" s="243" t="str">
        <f>IF('4 - Species Breakdown'!D354=0,"",'4 - Species Breakdown'!D354)</f>
        <v/>
      </c>
      <c r="D347" s="243" t="str">
        <f>IF('4 - Species Breakdown'!L354=0,"",'4 - Species Breakdown'!L354)</f>
        <v/>
      </c>
      <c r="E347" s="243" t="str">
        <f>IF('4 - Species Breakdown'!M354=0,"",'4 - Species Breakdown'!M354)</f>
        <v/>
      </c>
      <c r="F347" s="243" t="str">
        <f>IF('4 - Species Breakdown'!N354=0,"",'4 - Species Breakdown'!N354)</f>
        <v/>
      </c>
      <c r="G347" s="244" t="str">
        <f>IFERROR(('4 - Species Breakdown'!J354/'WCC Summary'!$D$14)*100,"")</f>
        <v/>
      </c>
      <c r="H347" s="245" t="str">
        <f>IF('4 - Species Breakdown'!J354=0,"",'4 - Species Breakdown'!J354)</f>
        <v/>
      </c>
      <c r="J347"/>
      <c r="K347"/>
      <c r="L347"/>
      <c r="M347"/>
      <c r="N347"/>
      <c r="O347"/>
    </row>
    <row r="348" spans="2:15" ht="15" x14ac:dyDescent="0.25">
      <c r="B348" s="242" t="str">
        <f>IF('4 - Species Breakdown'!B355=0,"",'4 - Species Breakdown'!B355)</f>
        <v/>
      </c>
      <c r="C348" s="243" t="str">
        <f>IF('4 - Species Breakdown'!D355=0,"",'4 - Species Breakdown'!D355)</f>
        <v/>
      </c>
      <c r="D348" s="243" t="str">
        <f>IF('4 - Species Breakdown'!L355=0,"",'4 - Species Breakdown'!L355)</f>
        <v/>
      </c>
      <c r="E348" s="243" t="str">
        <f>IF('4 - Species Breakdown'!M355=0,"",'4 - Species Breakdown'!M355)</f>
        <v/>
      </c>
      <c r="F348" s="243" t="str">
        <f>IF('4 - Species Breakdown'!N355=0,"",'4 - Species Breakdown'!N355)</f>
        <v/>
      </c>
      <c r="G348" s="244" t="str">
        <f>IFERROR(('4 - Species Breakdown'!J355/'WCC Summary'!$D$14)*100,"")</f>
        <v/>
      </c>
      <c r="H348" s="245" t="str">
        <f>IF('4 - Species Breakdown'!J355=0,"",'4 - Species Breakdown'!J355)</f>
        <v/>
      </c>
      <c r="J348"/>
      <c r="K348"/>
      <c r="L348"/>
      <c r="M348"/>
      <c r="N348"/>
      <c r="O348"/>
    </row>
    <row r="349" spans="2:15" ht="15" x14ac:dyDescent="0.25">
      <c r="B349" s="242" t="str">
        <f>IF('4 - Species Breakdown'!B356=0,"",'4 - Species Breakdown'!B356)</f>
        <v/>
      </c>
      <c r="C349" s="243" t="str">
        <f>IF('4 - Species Breakdown'!D356=0,"",'4 - Species Breakdown'!D356)</f>
        <v/>
      </c>
      <c r="D349" s="243" t="str">
        <f>IF('4 - Species Breakdown'!L356=0,"",'4 - Species Breakdown'!L356)</f>
        <v/>
      </c>
      <c r="E349" s="243" t="str">
        <f>IF('4 - Species Breakdown'!M356=0,"",'4 - Species Breakdown'!M356)</f>
        <v/>
      </c>
      <c r="F349" s="243" t="str">
        <f>IF('4 - Species Breakdown'!N356=0,"",'4 - Species Breakdown'!N356)</f>
        <v/>
      </c>
      <c r="G349" s="244" t="str">
        <f>IFERROR(('4 - Species Breakdown'!J356/'WCC Summary'!$D$14)*100,"")</f>
        <v/>
      </c>
      <c r="H349" s="245" t="str">
        <f>IF('4 - Species Breakdown'!J356=0,"",'4 - Species Breakdown'!J356)</f>
        <v/>
      </c>
      <c r="J349"/>
      <c r="K349"/>
      <c r="L349"/>
      <c r="M349"/>
      <c r="N349"/>
      <c r="O349"/>
    </row>
    <row r="350" spans="2:15" ht="15" x14ac:dyDescent="0.25">
      <c r="B350" s="242" t="str">
        <f>IF('4 - Species Breakdown'!B357=0,"",'4 - Species Breakdown'!B357)</f>
        <v/>
      </c>
      <c r="C350" s="243" t="str">
        <f>IF('4 - Species Breakdown'!D357=0,"",'4 - Species Breakdown'!D357)</f>
        <v/>
      </c>
      <c r="D350" s="243" t="str">
        <f>IF('4 - Species Breakdown'!L357=0,"",'4 - Species Breakdown'!L357)</f>
        <v/>
      </c>
      <c r="E350" s="243" t="str">
        <f>IF('4 - Species Breakdown'!M357=0,"",'4 - Species Breakdown'!M357)</f>
        <v/>
      </c>
      <c r="F350" s="243" t="str">
        <f>IF('4 - Species Breakdown'!N357=0,"",'4 - Species Breakdown'!N357)</f>
        <v/>
      </c>
      <c r="G350" s="244" t="str">
        <f>IFERROR(('4 - Species Breakdown'!J357/'WCC Summary'!$D$14)*100,"")</f>
        <v/>
      </c>
      <c r="H350" s="245" t="str">
        <f>IF('4 - Species Breakdown'!J357=0,"",'4 - Species Breakdown'!J357)</f>
        <v/>
      </c>
      <c r="J350"/>
      <c r="K350"/>
      <c r="L350"/>
      <c r="M350"/>
      <c r="N350"/>
      <c r="O350"/>
    </row>
    <row r="351" spans="2:15" ht="15" x14ac:dyDescent="0.25">
      <c r="B351" s="242" t="str">
        <f>IF('4 - Species Breakdown'!B358=0,"",'4 - Species Breakdown'!B358)</f>
        <v/>
      </c>
      <c r="C351" s="243" t="str">
        <f>IF('4 - Species Breakdown'!D358=0,"",'4 - Species Breakdown'!D358)</f>
        <v/>
      </c>
      <c r="D351" s="243" t="str">
        <f>IF('4 - Species Breakdown'!L358=0,"",'4 - Species Breakdown'!L358)</f>
        <v/>
      </c>
      <c r="E351" s="243" t="str">
        <f>IF('4 - Species Breakdown'!M358=0,"",'4 - Species Breakdown'!M358)</f>
        <v/>
      </c>
      <c r="F351" s="243" t="str">
        <f>IF('4 - Species Breakdown'!N358=0,"",'4 - Species Breakdown'!N358)</f>
        <v/>
      </c>
      <c r="G351" s="244" t="str">
        <f>IFERROR(('4 - Species Breakdown'!J358/'WCC Summary'!$D$14)*100,"")</f>
        <v/>
      </c>
      <c r="H351" s="245" t="str">
        <f>IF('4 - Species Breakdown'!J358=0,"",'4 - Species Breakdown'!J358)</f>
        <v/>
      </c>
      <c r="J351"/>
      <c r="K351"/>
      <c r="L351"/>
      <c r="M351"/>
      <c r="N351"/>
      <c r="O351"/>
    </row>
    <row r="352" spans="2:15" ht="15" x14ac:dyDescent="0.25">
      <c r="B352" s="242" t="str">
        <f>IF('4 - Species Breakdown'!B359=0,"",'4 - Species Breakdown'!B359)</f>
        <v/>
      </c>
      <c r="C352" s="243" t="str">
        <f>IF('4 - Species Breakdown'!D359=0,"",'4 - Species Breakdown'!D359)</f>
        <v/>
      </c>
      <c r="D352" s="243" t="str">
        <f>IF('4 - Species Breakdown'!L359=0,"",'4 - Species Breakdown'!L359)</f>
        <v/>
      </c>
      <c r="E352" s="243" t="str">
        <f>IF('4 - Species Breakdown'!M359=0,"",'4 - Species Breakdown'!M359)</f>
        <v/>
      </c>
      <c r="F352" s="243" t="str">
        <f>IF('4 - Species Breakdown'!N359=0,"",'4 - Species Breakdown'!N359)</f>
        <v/>
      </c>
      <c r="G352" s="244" t="str">
        <f>IFERROR(('4 - Species Breakdown'!J359/'WCC Summary'!$D$14)*100,"")</f>
        <v/>
      </c>
      <c r="H352" s="245" t="str">
        <f>IF('4 - Species Breakdown'!J359=0,"",'4 - Species Breakdown'!J359)</f>
        <v/>
      </c>
      <c r="J352"/>
      <c r="K352"/>
      <c r="L352"/>
      <c r="M352"/>
      <c r="N352"/>
      <c r="O352"/>
    </row>
    <row r="353" spans="2:15" ht="15" x14ac:dyDescent="0.25">
      <c r="B353" s="242" t="str">
        <f>IF('4 - Species Breakdown'!B360=0,"",'4 - Species Breakdown'!B360)</f>
        <v/>
      </c>
      <c r="C353" s="243" t="str">
        <f>IF('4 - Species Breakdown'!D360=0,"",'4 - Species Breakdown'!D360)</f>
        <v/>
      </c>
      <c r="D353" s="243" t="str">
        <f>IF('4 - Species Breakdown'!L360=0,"",'4 - Species Breakdown'!L360)</f>
        <v/>
      </c>
      <c r="E353" s="243" t="str">
        <f>IF('4 - Species Breakdown'!M360=0,"",'4 - Species Breakdown'!M360)</f>
        <v/>
      </c>
      <c r="F353" s="243" t="str">
        <f>IF('4 - Species Breakdown'!N360=0,"",'4 - Species Breakdown'!N360)</f>
        <v/>
      </c>
      <c r="G353" s="244" t="str">
        <f>IFERROR(('4 - Species Breakdown'!J360/'WCC Summary'!$D$14)*100,"")</f>
        <v/>
      </c>
      <c r="H353" s="245" t="str">
        <f>IF('4 - Species Breakdown'!J360=0,"",'4 - Species Breakdown'!J360)</f>
        <v/>
      </c>
      <c r="J353"/>
      <c r="K353"/>
      <c r="L353"/>
      <c r="M353"/>
      <c r="N353"/>
      <c r="O353"/>
    </row>
    <row r="354" spans="2:15" ht="15" x14ac:dyDescent="0.25">
      <c r="B354" s="242" t="str">
        <f>IF('4 - Species Breakdown'!B361=0,"",'4 - Species Breakdown'!B361)</f>
        <v/>
      </c>
      <c r="C354" s="243" t="str">
        <f>IF('4 - Species Breakdown'!D361=0,"",'4 - Species Breakdown'!D361)</f>
        <v/>
      </c>
      <c r="D354" s="243" t="str">
        <f>IF('4 - Species Breakdown'!L361=0,"",'4 - Species Breakdown'!L361)</f>
        <v/>
      </c>
      <c r="E354" s="243" t="str">
        <f>IF('4 - Species Breakdown'!M361=0,"",'4 - Species Breakdown'!M361)</f>
        <v/>
      </c>
      <c r="F354" s="243" t="str">
        <f>IF('4 - Species Breakdown'!N361=0,"",'4 - Species Breakdown'!N361)</f>
        <v/>
      </c>
      <c r="G354" s="244" t="str">
        <f>IFERROR(('4 - Species Breakdown'!J361/'WCC Summary'!$D$14)*100,"")</f>
        <v/>
      </c>
      <c r="H354" s="245" t="str">
        <f>IF('4 - Species Breakdown'!J361=0,"",'4 - Species Breakdown'!J361)</f>
        <v/>
      </c>
      <c r="J354"/>
      <c r="K354"/>
      <c r="L354"/>
      <c r="M354"/>
      <c r="N354"/>
      <c r="O354"/>
    </row>
    <row r="355" spans="2:15" ht="15" x14ac:dyDescent="0.25">
      <c r="B355" s="242" t="str">
        <f>IF('4 - Species Breakdown'!B362=0,"",'4 - Species Breakdown'!B362)</f>
        <v/>
      </c>
      <c r="C355" s="243" t="str">
        <f>IF('4 - Species Breakdown'!D362=0,"",'4 - Species Breakdown'!D362)</f>
        <v/>
      </c>
      <c r="D355" s="243" t="str">
        <f>IF('4 - Species Breakdown'!L362=0,"",'4 - Species Breakdown'!L362)</f>
        <v/>
      </c>
      <c r="E355" s="243" t="str">
        <f>IF('4 - Species Breakdown'!M362=0,"",'4 - Species Breakdown'!M362)</f>
        <v/>
      </c>
      <c r="F355" s="243" t="str">
        <f>IF('4 - Species Breakdown'!N362=0,"",'4 - Species Breakdown'!N362)</f>
        <v/>
      </c>
      <c r="G355" s="244" t="str">
        <f>IFERROR(('4 - Species Breakdown'!J362/'WCC Summary'!$D$14)*100,"")</f>
        <v/>
      </c>
      <c r="H355" s="245" t="str">
        <f>IF('4 - Species Breakdown'!J362=0,"",'4 - Species Breakdown'!J362)</f>
        <v/>
      </c>
      <c r="J355"/>
      <c r="K355"/>
      <c r="L355"/>
      <c r="M355"/>
      <c r="N355"/>
      <c r="O355"/>
    </row>
    <row r="356" spans="2:15" ht="15" x14ac:dyDescent="0.25">
      <c r="B356" s="242" t="str">
        <f>IF('4 - Species Breakdown'!B363=0,"",'4 - Species Breakdown'!B363)</f>
        <v/>
      </c>
      <c r="C356" s="243" t="str">
        <f>IF('4 - Species Breakdown'!D363=0,"",'4 - Species Breakdown'!D363)</f>
        <v/>
      </c>
      <c r="D356" s="243" t="str">
        <f>IF('4 - Species Breakdown'!L363=0,"",'4 - Species Breakdown'!L363)</f>
        <v/>
      </c>
      <c r="E356" s="243" t="str">
        <f>IF('4 - Species Breakdown'!M363=0,"",'4 - Species Breakdown'!M363)</f>
        <v/>
      </c>
      <c r="F356" s="243" t="str">
        <f>IF('4 - Species Breakdown'!N363=0,"",'4 - Species Breakdown'!N363)</f>
        <v/>
      </c>
      <c r="G356" s="244" t="str">
        <f>IFERROR(('4 - Species Breakdown'!J363/'WCC Summary'!$D$14)*100,"")</f>
        <v/>
      </c>
      <c r="H356" s="245" t="str">
        <f>IF('4 - Species Breakdown'!J363=0,"",'4 - Species Breakdown'!J363)</f>
        <v/>
      </c>
      <c r="J356"/>
      <c r="K356"/>
      <c r="L356"/>
      <c r="M356"/>
      <c r="N356"/>
      <c r="O356"/>
    </row>
    <row r="357" spans="2:15" ht="15" x14ac:dyDescent="0.25">
      <c r="B357" s="242" t="str">
        <f>IF('4 - Species Breakdown'!B364=0,"",'4 - Species Breakdown'!B364)</f>
        <v/>
      </c>
      <c r="C357" s="243" t="str">
        <f>IF('4 - Species Breakdown'!D364=0,"",'4 - Species Breakdown'!D364)</f>
        <v/>
      </c>
      <c r="D357" s="243" t="str">
        <f>IF('4 - Species Breakdown'!L364=0,"",'4 - Species Breakdown'!L364)</f>
        <v/>
      </c>
      <c r="E357" s="243" t="str">
        <f>IF('4 - Species Breakdown'!M364=0,"",'4 - Species Breakdown'!M364)</f>
        <v/>
      </c>
      <c r="F357" s="243" t="str">
        <f>IF('4 - Species Breakdown'!N364=0,"",'4 - Species Breakdown'!N364)</f>
        <v/>
      </c>
      <c r="G357" s="244" t="str">
        <f>IFERROR(('4 - Species Breakdown'!J364/'WCC Summary'!$D$14)*100,"")</f>
        <v/>
      </c>
      <c r="H357" s="245" t="str">
        <f>IF('4 - Species Breakdown'!J364=0,"",'4 - Species Breakdown'!J364)</f>
        <v/>
      </c>
      <c r="J357"/>
      <c r="K357"/>
      <c r="L357"/>
      <c r="M357"/>
      <c r="N357"/>
      <c r="O357"/>
    </row>
    <row r="358" spans="2:15" ht="15" x14ac:dyDescent="0.25">
      <c r="B358" s="242" t="str">
        <f>IF('4 - Species Breakdown'!B365=0,"",'4 - Species Breakdown'!B365)</f>
        <v/>
      </c>
      <c r="C358" s="243" t="str">
        <f>IF('4 - Species Breakdown'!D365=0,"",'4 - Species Breakdown'!D365)</f>
        <v/>
      </c>
      <c r="D358" s="243" t="str">
        <f>IF('4 - Species Breakdown'!L365=0,"",'4 - Species Breakdown'!L365)</f>
        <v/>
      </c>
      <c r="E358" s="243" t="str">
        <f>IF('4 - Species Breakdown'!M365=0,"",'4 - Species Breakdown'!M365)</f>
        <v/>
      </c>
      <c r="F358" s="243" t="str">
        <f>IF('4 - Species Breakdown'!N365=0,"",'4 - Species Breakdown'!N365)</f>
        <v/>
      </c>
      <c r="G358" s="244" t="str">
        <f>IFERROR(('4 - Species Breakdown'!J365/'WCC Summary'!$D$14)*100,"")</f>
        <v/>
      </c>
      <c r="H358" s="245" t="str">
        <f>IF('4 - Species Breakdown'!J365=0,"",'4 - Species Breakdown'!J365)</f>
        <v/>
      </c>
      <c r="J358"/>
      <c r="K358"/>
      <c r="L358"/>
      <c r="M358"/>
      <c r="N358"/>
      <c r="O358"/>
    </row>
    <row r="359" spans="2:15" ht="15" x14ac:dyDescent="0.25">
      <c r="B359" s="242" t="str">
        <f>IF('4 - Species Breakdown'!B366=0,"",'4 - Species Breakdown'!B366)</f>
        <v/>
      </c>
      <c r="C359" s="243" t="str">
        <f>IF('4 - Species Breakdown'!D366=0,"",'4 - Species Breakdown'!D366)</f>
        <v/>
      </c>
      <c r="D359" s="243" t="str">
        <f>IF('4 - Species Breakdown'!L366=0,"",'4 - Species Breakdown'!L366)</f>
        <v/>
      </c>
      <c r="E359" s="243" t="str">
        <f>IF('4 - Species Breakdown'!M366=0,"",'4 - Species Breakdown'!M366)</f>
        <v/>
      </c>
      <c r="F359" s="243" t="str">
        <f>IF('4 - Species Breakdown'!N366=0,"",'4 - Species Breakdown'!N366)</f>
        <v/>
      </c>
      <c r="G359" s="244" t="str">
        <f>IFERROR(('4 - Species Breakdown'!J366/'WCC Summary'!$D$14)*100,"")</f>
        <v/>
      </c>
      <c r="H359" s="245" t="str">
        <f>IF('4 - Species Breakdown'!J366=0,"",'4 - Species Breakdown'!J366)</f>
        <v/>
      </c>
      <c r="J359"/>
      <c r="K359"/>
      <c r="L359"/>
      <c r="M359"/>
      <c r="N359"/>
      <c r="O359"/>
    </row>
    <row r="360" spans="2:15" ht="15" x14ac:dyDescent="0.25">
      <c r="B360" s="242" t="str">
        <f>IF('4 - Species Breakdown'!B367=0,"",'4 - Species Breakdown'!B367)</f>
        <v/>
      </c>
      <c r="C360" s="243" t="str">
        <f>IF('4 - Species Breakdown'!D367=0,"",'4 - Species Breakdown'!D367)</f>
        <v/>
      </c>
      <c r="D360" s="243" t="str">
        <f>IF('4 - Species Breakdown'!L367=0,"",'4 - Species Breakdown'!L367)</f>
        <v/>
      </c>
      <c r="E360" s="243" t="str">
        <f>IF('4 - Species Breakdown'!M367=0,"",'4 - Species Breakdown'!M367)</f>
        <v/>
      </c>
      <c r="F360" s="243" t="str">
        <f>IF('4 - Species Breakdown'!N367=0,"",'4 - Species Breakdown'!N367)</f>
        <v/>
      </c>
      <c r="G360" s="244" t="str">
        <f>IFERROR(('4 - Species Breakdown'!J367/'WCC Summary'!$D$14)*100,"")</f>
        <v/>
      </c>
      <c r="H360" s="245" t="str">
        <f>IF('4 - Species Breakdown'!J367=0,"",'4 - Species Breakdown'!J367)</f>
        <v/>
      </c>
      <c r="J360"/>
      <c r="K360"/>
      <c r="L360"/>
      <c r="M360"/>
      <c r="N360"/>
      <c r="O360"/>
    </row>
    <row r="361" spans="2:15" ht="15" x14ac:dyDescent="0.25">
      <c r="B361" s="242" t="str">
        <f>IF('4 - Species Breakdown'!B368=0,"",'4 - Species Breakdown'!B368)</f>
        <v/>
      </c>
      <c r="C361" s="243" t="str">
        <f>IF('4 - Species Breakdown'!D368=0,"",'4 - Species Breakdown'!D368)</f>
        <v/>
      </c>
      <c r="D361" s="243" t="str">
        <f>IF('4 - Species Breakdown'!L368=0,"",'4 - Species Breakdown'!L368)</f>
        <v/>
      </c>
      <c r="E361" s="243" t="str">
        <f>IF('4 - Species Breakdown'!M368=0,"",'4 - Species Breakdown'!M368)</f>
        <v/>
      </c>
      <c r="F361" s="243" t="str">
        <f>IF('4 - Species Breakdown'!N368=0,"",'4 - Species Breakdown'!N368)</f>
        <v/>
      </c>
      <c r="G361" s="244" t="str">
        <f>IFERROR(('4 - Species Breakdown'!J368/'WCC Summary'!$D$14)*100,"")</f>
        <v/>
      </c>
      <c r="H361" s="245" t="str">
        <f>IF('4 - Species Breakdown'!J368=0,"",'4 - Species Breakdown'!J368)</f>
        <v/>
      </c>
      <c r="J361"/>
      <c r="K361"/>
      <c r="L361"/>
      <c r="M361"/>
      <c r="N361"/>
      <c r="O361"/>
    </row>
    <row r="362" spans="2:15" ht="15" x14ac:dyDescent="0.25">
      <c r="B362" s="242" t="str">
        <f>IF('4 - Species Breakdown'!B369=0,"",'4 - Species Breakdown'!B369)</f>
        <v/>
      </c>
      <c r="C362" s="243" t="str">
        <f>IF('4 - Species Breakdown'!D369=0,"",'4 - Species Breakdown'!D369)</f>
        <v/>
      </c>
      <c r="D362" s="243" t="str">
        <f>IF('4 - Species Breakdown'!L369=0,"",'4 - Species Breakdown'!L369)</f>
        <v/>
      </c>
      <c r="E362" s="243" t="str">
        <f>IF('4 - Species Breakdown'!M369=0,"",'4 - Species Breakdown'!M369)</f>
        <v/>
      </c>
      <c r="F362" s="243" t="str">
        <f>IF('4 - Species Breakdown'!N369=0,"",'4 - Species Breakdown'!N369)</f>
        <v/>
      </c>
      <c r="G362" s="244" t="str">
        <f>IFERROR(('4 - Species Breakdown'!J369/'WCC Summary'!$D$14)*100,"")</f>
        <v/>
      </c>
      <c r="H362" s="245" t="str">
        <f>IF('4 - Species Breakdown'!J369=0,"",'4 - Species Breakdown'!J369)</f>
        <v/>
      </c>
      <c r="J362"/>
      <c r="K362"/>
      <c r="L362"/>
      <c r="M362"/>
      <c r="N362"/>
      <c r="O362"/>
    </row>
    <row r="363" spans="2:15" ht="15" x14ac:dyDescent="0.25">
      <c r="B363" s="242" t="str">
        <f>IF('4 - Species Breakdown'!B370=0,"",'4 - Species Breakdown'!B370)</f>
        <v/>
      </c>
      <c r="C363" s="243" t="str">
        <f>IF('4 - Species Breakdown'!D370=0,"",'4 - Species Breakdown'!D370)</f>
        <v/>
      </c>
      <c r="D363" s="243" t="str">
        <f>IF('4 - Species Breakdown'!L370=0,"",'4 - Species Breakdown'!L370)</f>
        <v/>
      </c>
      <c r="E363" s="243" t="str">
        <f>IF('4 - Species Breakdown'!M370=0,"",'4 - Species Breakdown'!M370)</f>
        <v/>
      </c>
      <c r="F363" s="243" t="str">
        <f>IF('4 - Species Breakdown'!N370=0,"",'4 - Species Breakdown'!N370)</f>
        <v/>
      </c>
      <c r="G363" s="244" t="str">
        <f>IFERROR(('4 - Species Breakdown'!J370/'WCC Summary'!$D$14)*100,"")</f>
        <v/>
      </c>
      <c r="H363" s="245" t="str">
        <f>IF('4 - Species Breakdown'!J370=0,"",'4 - Species Breakdown'!J370)</f>
        <v/>
      </c>
      <c r="J363"/>
      <c r="K363"/>
      <c r="L363"/>
      <c r="M363"/>
      <c r="N363"/>
      <c r="O363"/>
    </row>
    <row r="364" spans="2:15" ht="15" x14ac:dyDescent="0.25">
      <c r="B364" s="242" t="str">
        <f>IF('4 - Species Breakdown'!B371=0,"",'4 - Species Breakdown'!B371)</f>
        <v/>
      </c>
      <c r="C364" s="243" t="str">
        <f>IF('4 - Species Breakdown'!D371=0,"",'4 - Species Breakdown'!D371)</f>
        <v/>
      </c>
      <c r="D364" s="243" t="str">
        <f>IF('4 - Species Breakdown'!L371=0,"",'4 - Species Breakdown'!L371)</f>
        <v/>
      </c>
      <c r="E364" s="243" t="str">
        <f>IF('4 - Species Breakdown'!M371=0,"",'4 - Species Breakdown'!M371)</f>
        <v/>
      </c>
      <c r="F364" s="243" t="str">
        <f>IF('4 - Species Breakdown'!N371=0,"",'4 - Species Breakdown'!N371)</f>
        <v/>
      </c>
      <c r="G364" s="244" t="str">
        <f>IFERROR(('4 - Species Breakdown'!J371/'WCC Summary'!$D$14)*100,"")</f>
        <v/>
      </c>
      <c r="H364" s="245" t="str">
        <f>IF('4 - Species Breakdown'!J371=0,"",'4 - Species Breakdown'!J371)</f>
        <v/>
      </c>
      <c r="J364"/>
      <c r="K364"/>
      <c r="L364"/>
      <c r="M364"/>
      <c r="N364"/>
      <c r="O364"/>
    </row>
    <row r="365" spans="2:15" ht="15" x14ac:dyDescent="0.25">
      <c r="B365" s="242" t="str">
        <f>IF('4 - Species Breakdown'!B372=0,"",'4 - Species Breakdown'!B372)</f>
        <v/>
      </c>
      <c r="C365" s="243" t="str">
        <f>IF('4 - Species Breakdown'!D372=0,"",'4 - Species Breakdown'!D372)</f>
        <v/>
      </c>
      <c r="D365" s="243" t="str">
        <f>IF('4 - Species Breakdown'!L372=0,"",'4 - Species Breakdown'!L372)</f>
        <v/>
      </c>
      <c r="E365" s="243" t="str">
        <f>IF('4 - Species Breakdown'!M372=0,"",'4 - Species Breakdown'!M372)</f>
        <v/>
      </c>
      <c r="F365" s="243" t="str">
        <f>IF('4 - Species Breakdown'!N372=0,"",'4 - Species Breakdown'!N372)</f>
        <v/>
      </c>
      <c r="G365" s="244" t="str">
        <f>IFERROR(('4 - Species Breakdown'!J372/'WCC Summary'!$D$14)*100,"")</f>
        <v/>
      </c>
      <c r="H365" s="245" t="str">
        <f>IF('4 - Species Breakdown'!J372=0,"",'4 - Species Breakdown'!J372)</f>
        <v/>
      </c>
      <c r="J365"/>
      <c r="K365"/>
      <c r="L365"/>
      <c r="M365"/>
      <c r="N365"/>
      <c r="O365"/>
    </row>
    <row r="366" spans="2:15" ht="15" x14ac:dyDescent="0.25">
      <c r="B366" s="242" t="str">
        <f>IF('4 - Species Breakdown'!B373=0,"",'4 - Species Breakdown'!B373)</f>
        <v/>
      </c>
      <c r="C366" s="243" t="str">
        <f>IF('4 - Species Breakdown'!D373=0,"",'4 - Species Breakdown'!D373)</f>
        <v/>
      </c>
      <c r="D366" s="243" t="str">
        <f>IF('4 - Species Breakdown'!L373=0,"",'4 - Species Breakdown'!L373)</f>
        <v/>
      </c>
      <c r="E366" s="243" t="str">
        <f>IF('4 - Species Breakdown'!M373=0,"",'4 - Species Breakdown'!M373)</f>
        <v/>
      </c>
      <c r="F366" s="243" t="str">
        <f>IF('4 - Species Breakdown'!N373=0,"",'4 - Species Breakdown'!N373)</f>
        <v/>
      </c>
      <c r="G366" s="244" t="str">
        <f>IFERROR(('4 - Species Breakdown'!J373/'WCC Summary'!$D$14)*100,"")</f>
        <v/>
      </c>
      <c r="H366" s="245" t="str">
        <f>IF('4 - Species Breakdown'!J373=0,"",'4 - Species Breakdown'!J373)</f>
        <v/>
      </c>
      <c r="J366"/>
      <c r="K366"/>
      <c r="L366"/>
      <c r="M366"/>
      <c r="N366"/>
      <c r="O366"/>
    </row>
    <row r="367" spans="2:15" ht="15" x14ac:dyDescent="0.25">
      <c r="B367" s="242" t="str">
        <f>IF('4 - Species Breakdown'!B374=0,"",'4 - Species Breakdown'!B374)</f>
        <v/>
      </c>
      <c r="C367" s="243" t="str">
        <f>IF('4 - Species Breakdown'!D374=0,"",'4 - Species Breakdown'!D374)</f>
        <v/>
      </c>
      <c r="D367" s="243" t="str">
        <f>IF('4 - Species Breakdown'!L374=0,"",'4 - Species Breakdown'!L374)</f>
        <v/>
      </c>
      <c r="E367" s="243" t="str">
        <f>IF('4 - Species Breakdown'!M374=0,"",'4 - Species Breakdown'!M374)</f>
        <v/>
      </c>
      <c r="F367" s="243" t="str">
        <f>IF('4 - Species Breakdown'!N374=0,"",'4 - Species Breakdown'!N374)</f>
        <v/>
      </c>
      <c r="G367" s="244" t="str">
        <f>IFERROR(('4 - Species Breakdown'!J374/'WCC Summary'!$D$14)*100,"")</f>
        <v/>
      </c>
      <c r="H367" s="245" t="str">
        <f>IF('4 - Species Breakdown'!J374=0,"",'4 - Species Breakdown'!J374)</f>
        <v/>
      </c>
      <c r="J367"/>
      <c r="K367"/>
      <c r="L367"/>
      <c r="M367"/>
      <c r="N367"/>
      <c r="O367"/>
    </row>
    <row r="368" spans="2:15" ht="15" x14ac:dyDescent="0.25">
      <c r="B368" s="242" t="str">
        <f>IF('4 - Species Breakdown'!B375=0,"",'4 - Species Breakdown'!B375)</f>
        <v/>
      </c>
      <c r="C368" s="243" t="str">
        <f>IF('4 - Species Breakdown'!D375=0,"",'4 - Species Breakdown'!D375)</f>
        <v/>
      </c>
      <c r="D368" s="243" t="str">
        <f>IF('4 - Species Breakdown'!L375=0,"",'4 - Species Breakdown'!L375)</f>
        <v/>
      </c>
      <c r="E368" s="243" t="str">
        <f>IF('4 - Species Breakdown'!M375=0,"",'4 - Species Breakdown'!M375)</f>
        <v/>
      </c>
      <c r="F368" s="243" t="str">
        <f>IF('4 - Species Breakdown'!N375=0,"",'4 - Species Breakdown'!N375)</f>
        <v/>
      </c>
      <c r="G368" s="244" t="str">
        <f>IFERROR(('4 - Species Breakdown'!J375/'WCC Summary'!$D$14)*100,"")</f>
        <v/>
      </c>
      <c r="H368" s="245" t="str">
        <f>IF('4 - Species Breakdown'!J375=0,"",'4 - Species Breakdown'!J375)</f>
        <v/>
      </c>
      <c r="J368"/>
      <c r="K368"/>
      <c r="L368"/>
      <c r="M368"/>
      <c r="N368"/>
      <c r="O368"/>
    </row>
    <row r="369" spans="2:15" ht="15" x14ac:dyDescent="0.25">
      <c r="B369" s="242" t="str">
        <f>IF('4 - Species Breakdown'!B376=0,"",'4 - Species Breakdown'!B376)</f>
        <v/>
      </c>
      <c r="C369" s="243" t="str">
        <f>IF('4 - Species Breakdown'!D376=0,"",'4 - Species Breakdown'!D376)</f>
        <v/>
      </c>
      <c r="D369" s="243" t="str">
        <f>IF('4 - Species Breakdown'!L376=0,"",'4 - Species Breakdown'!L376)</f>
        <v/>
      </c>
      <c r="E369" s="243" t="str">
        <f>IF('4 - Species Breakdown'!M376=0,"",'4 - Species Breakdown'!M376)</f>
        <v/>
      </c>
      <c r="F369" s="243" t="str">
        <f>IF('4 - Species Breakdown'!N376=0,"",'4 - Species Breakdown'!N376)</f>
        <v/>
      </c>
      <c r="G369" s="244" t="str">
        <f>IFERROR(('4 - Species Breakdown'!J376/'WCC Summary'!$D$14)*100,"")</f>
        <v/>
      </c>
      <c r="H369" s="245" t="str">
        <f>IF('4 - Species Breakdown'!J376=0,"",'4 - Species Breakdown'!J376)</f>
        <v/>
      </c>
      <c r="J369"/>
      <c r="K369"/>
      <c r="L369"/>
      <c r="M369"/>
      <c r="N369"/>
      <c r="O369"/>
    </row>
    <row r="370" spans="2:15" ht="15" x14ac:dyDescent="0.25">
      <c r="B370" s="242" t="str">
        <f>IF('4 - Species Breakdown'!B377=0,"",'4 - Species Breakdown'!B377)</f>
        <v/>
      </c>
      <c r="C370" s="243" t="str">
        <f>IF('4 - Species Breakdown'!D377=0,"",'4 - Species Breakdown'!D377)</f>
        <v/>
      </c>
      <c r="D370" s="243" t="str">
        <f>IF('4 - Species Breakdown'!L377=0,"",'4 - Species Breakdown'!L377)</f>
        <v/>
      </c>
      <c r="E370" s="243" t="str">
        <f>IF('4 - Species Breakdown'!M377=0,"",'4 - Species Breakdown'!M377)</f>
        <v/>
      </c>
      <c r="F370" s="243" t="str">
        <f>IF('4 - Species Breakdown'!N377=0,"",'4 - Species Breakdown'!N377)</f>
        <v/>
      </c>
      <c r="G370" s="244" t="str">
        <f>IFERROR(('4 - Species Breakdown'!J377/'WCC Summary'!$D$14)*100,"")</f>
        <v/>
      </c>
      <c r="H370" s="245" t="str">
        <f>IF('4 - Species Breakdown'!J377=0,"",'4 - Species Breakdown'!J377)</f>
        <v/>
      </c>
      <c r="J370"/>
      <c r="K370"/>
      <c r="L370"/>
      <c r="M370"/>
      <c r="N370"/>
      <c r="O370"/>
    </row>
    <row r="371" spans="2:15" ht="15" x14ac:dyDescent="0.25">
      <c r="B371" s="242" t="str">
        <f>IF('4 - Species Breakdown'!B378=0,"",'4 - Species Breakdown'!B378)</f>
        <v/>
      </c>
      <c r="C371" s="243" t="str">
        <f>IF('4 - Species Breakdown'!D378=0,"",'4 - Species Breakdown'!D378)</f>
        <v/>
      </c>
      <c r="D371" s="243" t="str">
        <f>IF('4 - Species Breakdown'!L378=0,"",'4 - Species Breakdown'!L378)</f>
        <v/>
      </c>
      <c r="E371" s="243" t="str">
        <f>IF('4 - Species Breakdown'!M378=0,"",'4 - Species Breakdown'!M378)</f>
        <v/>
      </c>
      <c r="F371" s="243" t="str">
        <f>IF('4 - Species Breakdown'!N378=0,"",'4 - Species Breakdown'!N378)</f>
        <v/>
      </c>
      <c r="G371" s="244" t="str">
        <f>IFERROR(('4 - Species Breakdown'!J378/'WCC Summary'!$D$14)*100,"")</f>
        <v/>
      </c>
      <c r="H371" s="245" t="str">
        <f>IF('4 - Species Breakdown'!J378=0,"",'4 - Species Breakdown'!J378)</f>
        <v/>
      </c>
      <c r="J371"/>
      <c r="K371"/>
      <c r="L371"/>
      <c r="M371"/>
      <c r="N371"/>
      <c r="O371"/>
    </row>
    <row r="372" spans="2:15" ht="15" x14ac:dyDescent="0.25">
      <c r="B372" s="242" t="str">
        <f>IF('4 - Species Breakdown'!B379=0,"",'4 - Species Breakdown'!B379)</f>
        <v/>
      </c>
      <c r="C372" s="243" t="str">
        <f>IF('4 - Species Breakdown'!D379=0,"",'4 - Species Breakdown'!D379)</f>
        <v/>
      </c>
      <c r="D372" s="243" t="str">
        <f>IF('4 - Species Breakdown'!L379=0,"",'4 - Species Breakdown'!L379)</f>
        <v/>
      </c>
      <c r="E372" s="243" t="str">
        <f>IF('4 - Species Breakdown'!M379=0,"",'4 - Species Breakdown'!M379)</f>
        <v/>
      </c>
      <c r="F372" s="243" t="str">
        <f>IF('4 - Species Breakdown'!N379=0,"",'4 - Species Breakdown'!N379)</f>
        <v/>
      </c>
      <c r="G372" s="244" t="str">
        <f>IFERROR(('4 - Species Breakdown'!J379/'WCC Summary'!$D$14)*100,"")</f>
        <v/>
      </c>
      <c r="H372" s="245" t="str">
        <f>IF('4 - Species Breakdown'!J379=0,"",'4 - Species Breakdown'!J379)</f>
        <v/>
      </c>
      <c r="J372"/>
      <c r="K372"/>
      <c r="L372"/>
      <c r="M372"/>
      <c r="N372"/>
      <c r="O372"/>
    </row>
    <row r="373" spans="2:15" ht="15" x14ac:dyDescent="0.25">
      <c r="B373" s="242" t="str">
        <f>IF('4 - Species Breakdown'!B380=0,"",'4 - Species Breakdown'!B380)</f>
        <v/>
      </c>
      <c r="C373" s="243" t="str">
        <f>IF('4 - Species Breakdown'!D380=0,"",'4 - Species Breakdown'!D380)</f>
        <v/>
      </c>
      <c r="D373" s="243" t="str">
        <f>IF('4 - Species Breakdown'!L380=0,"",'4 - Species Breakdown'!L380)</f>
        <v/>
      </c>
      <c r="E373" s="243" t="str">
        <f>IF('4 - Species Breakdown'!M380=0,"",'4 - Species Breakdown'!M380)</f>
        <v/>
      </c>
      <c r="F373" s="243" t="str">
        <f>IF('4 - Species Breakdown'!N380=0,"",'4 - Species Breakdown'!N380)</f>
        <v/>
      </c>
      <c r="G373" s="244" t="str">
        <f>IFERROR(('4 - Species Breakdown'!J380/'WCC Summary'!$D$14)*100,"")</f>
        <v/>
      </c>
      <c r="H373" s="245" t="str">
        <f>IF('4 - Species Breakdown'!J380=0,"",'4 - Species Breakdown'!J380)</f>
        <v/>
      </c>
      <c r="J373"/>
      <c r="K373"/>
      <c r="L373"/>
      <c r="M373"/>
      <c r="N373"/>
      <c r="O373"/>
    </row>
    <row r="374" spans="2:15" ht="15" x14ac:dyDescent="0.25">
      <c r="B374" s="242" t="str">
        <f>IF('4 - Species Breakdown'!B381=0,"",'4 - Species Breakdown'!B381)</f>
        <v/>
      </c>
      <c r="C374" s="243" t="str">
        <f>IF('4 - Species Breakdown'!D381=0,"",'4 - Species Breakdown'!D381)</f>
        <v/>
      </c>
      <c r="D374" s="243" t="str">
        <f>IF('4 - Species Breakdown'!L381=0,"",'4 - Species Breakdown'!L381)</f>
        <v/>
      </c>
      <c r="E374" s="243" t="str">
        <f>IF('4 - Species Breakdown'!M381=0,"",'4 - Species Breakdown'!M381)</f>
        <v/>
      </c>
      <c r="F374" s="243" t="str">
        <f>IF('4 - Species Breakdown'!N381=0,"",'4 - Species Breakdown'!N381)</f>
        <v/>
      </c>
      <c r="G374" s="244" t="str">
        <f>IFERROR(('4 - Species Breakdown'!J381/'WCC Summary'!$D$14)*100,"")</f>
        <v/>
      </c>
      <c r="H374" s="245" t="str">
        <f>IF('4 - Species Breakdown'!J381=0,"",'4 - Species Breakdown'!J381)</f>
        <v/>
      </c>
      <c r="J374"/>
      <c r="K374"/>
      <c r="L374"/>
      <c r="M374"/>
      <c r="N374"/>
      <c r="O374"/>
    </row>
    <row r="375" spans="2:15" ht="15" x14ac:dyDescent="0.25">
      <c r="B375" s="242" t="str">
        <f>IF('4 - Species Breakdown'!B382=0,"",'4 - Species Breakdown'!B382)</f>
        <v/>
      </c>
      <c r="C375" s="243" t="str">
        <f>IF('4 - Species Breakdown'!D382=0,"",'4 - Species Breakdown'!D382)</f>
        <v/>
      </c>
      <c r="D375" s="243" t="str">
        <f>IF('4 - Species Breakdown'!L382=0,"",'4 - Species Breakdown'!L382)</f>
        <v/>
      </c>
      <c r="E375" s="243" t="str">
        <f>IF('4 - Species Breakdown'!M382=0,"",'4 - Species Breakdown'!M382)</f>
        <v/>
      </c>
      <c r="F375" s="243" t="str">
        <f>IF('4 - Species Breakdown'!N382=0,"",'4 - Species Breakdown'!N382)</f>
        <v/>
      </c>
      <c r="G375" s="244" t="str">
        <f>IFERROR(('4 - Species Breakdown'!J382/'WCC Summary'!$D$14)*100,"")</f>
        <v/>
      </c>
      <c r="H375" s="245" t="str">
        <f>IF('4 - Species Breakdown'!J382=0,"",'4 - Species Breakdown'!J382)</f>
        <v/>
      </c>
      <c r="J375"/>
      <c r="K375"/>
      <c r="L375"/>
      <c r="M375"/>
      <c r="N375"/>
      <c r="O375"/>
    </row>
    <row r="376" spans="2:15" ht="15" x14ac:dyDescent="0.25">
      <c r="B376" s="242" t="str">
        <f>IF('4 - Species Breakdown'!B383=0,"",'4 - Species Breakdown'!B383)</f>
        <v/>
      </c>
      <c r="C376" s="243" t="str">
        <f>IF('4 - Species Breakdown'!D383=0,"",'4 - Species Breakdown'!D383)</f>
        <v/>
      </c>
      <c r="D376" s="243" t="str">
        <f>IF('4 - Species Breakdown'!L383=0,"",'4 - Species Breakdown'!L383)</f>
        <v/>
      </c>
      <c r="E376" s="243" t="str">
        <f>IF('4 - Species Breakdown'!M383=0,"",'4 - Species Breakdown'!M383)</f>
        <v/>
      </c>
      <c r="F376" s="243" t="str">
        <f>IF('4 - Species Breakdown'!N383=0,"",'4 - Species Breakdown'!N383)</f>
        <v/>
      </c>
      <c r="G376" s="244" t="str">
        <f>IFERROR(('4 - Species Breakdown'!J383/'WCC Summary'!$D$14)*100,"")</f>
        <v/>
      </c>
      <c r="H376" s="245" t="str">
        <f>IF('4 - Species Breakdown'!J383=0,"",'4 - Species Breakdown'!J383)</f>
        <v/>
      </c>
      <c r="J376"/>
      <c r="K376"/>
      <c r="L376"/>
      <c r="M376"/>
      <c r="N376"/>
      <c r="O376"/>
    </row>
    <row r="377" spans="2:15" ht="15" x14ac:dyDescent="0.25">
      <c r="B377" s="242" t="str">
        <f>IF('4 - Species Breakdown'!B384=0,"",'4 - Species Breakdown'!B384)</f>
        <v/>
      </c>
      <c r="C377" s="243" t="str">
        <f>IF('4 - Species Breakdown'!D384=0,"",'4 - Species Breakdown'!D384)</f>
        <v/>
      </c>
      <c r="D377" s="243" t="str">
        <f>IF('4 - Species Breakdown'!L384=0,"",'4 - Species Breakdown'!L384)</f>
        <v/>
      </c>
      <c r="E377" s="243" t="str">
        <f>IF('4 - Species Breakdown'!M384=0,"",'4 - Species Breakdown'!M384)</f>
        <v/>
      </c>
      <c r="F377" s="243" t="str">
        <f>IF('4 - Species Breakdown'!N384=0,"",'4 - Species Breakdown'!N384)</f>
        <v/>
      </c>
      <c r="G377" s="244" t="str">
        <f>IFERROR(('4 - Species Breakdown'!J384/'WCC Summary'!$D$14)*100,"")</f>
        <v/>
      </c>
      <c r="H377" s="245" t="str">
        <f>IF('4 - Species Breakdown'!J384=0,"",'4 - Species Breakdown'!J384)</f>
        <v/>
      </c>
      <c r="J377"/>
      <c r="K377"/>
      <c r="L377"/>
      <c r="M377"/>
      <c r="N377"/>
      <c r="O377"/>
    </row>
    <row r="378" spans="2:15" ht="15" x14ac:dyDescent="0.25">
      <c r="B378" s="242" t="str">
        <f>IF('4 - Species Breakdown'!B385=0,"",'4 - Species Breakdown'!B385)</f>
        <v/>
      </c>
      <c r="C378" s="243" t="str">
        <f>IF('4 - Species Breakdown'!D385=0,"",'4 - Species Breakdown'!D385)</f>
        <v/>
      </c>
      <c r="D378" s="243" t="str">
        <f>IF('4 - Species Breakdown'!L385=0,"",'4 - Species Breakdown'!L385)</f>
        <v/>
      </c>
      <c r="E378" s="243" t="str">
        <f>IF('4 - Species Breakdown'!M385=0,"",'4 - Species Breakdown'!M385)</f>
        <v/>
      </c>
      <c r="F378" s="243" t="str">
        <f>IF('4 - Species Breakdown'!N385=0,"",'4 - Species Breakdown'!N385)</f>
        <v/>
      </c>
      <c r="G378" s="244" t="str">
        <f>IFERROR(('4 - Species Breakdown'!J385/'WCC Summary'!$D$14)*100,"")</f>
        <v/>
      </c>
      <c r="H378" s="245" t="str">
        <f>IF('4 - Species Breakdown'!J385=0,"",'4 - Species Breakdown'!J385)</f>
        <v/>
      </c>
      <c r="J378"/>
      <c r="K378"/>
      <c r="L378"/>
      <c r="M378"/>
      <c r="N378"/>
      <c r="O378"/>
    </row>
    <row r="379" spans="2:15" ht="15" x14ac:dyDescent="0.25">
      <c r="B379" s="242" t="str">
        <f>IF('4 - Species Breakdown'!B386=0,"",'4 - Species Breakdown'!B386)</f>
        <v/>
      </c>
      <c r="C379" s="243" t="str">
        <f>IF('4 - Species Breakdown'!D386=0,"",'4 - Species Breakdown'!D386)</f>
        <v/>
      </c>
      <c r="D379" s="243" t="str">
        <f>IF('4 - Species Breakdown'!L386=0,"",'4 - Species Breakdown'!L386)</f>
        <v/>
      </c>
      <c r="E379" s="243" t="str">
        <f>IF('4 - Species Breakdown'!M386=0,"",'4 - Species Breakdown'!M386)</f>
        <v/>
      </c>
      <c r="F379" s="243" t="str">
        <f>IF('4 - Species Breakdown'!N386=0,"",'4 - Species Breakdown'!N386)</f>
        <v/>
      </c>
      <c r="G379" s="244" t="str">
        <f>IFERROR(('4 - Species Breakdown'!J386/'WCC Summary'!$D$14)*100,"")</f>
        <v/>
      </c>
      <c r="H379" s="245" t="str">
        <f>IF('4 - Species Breakdown'!J386=0,"",'4 - Species Breakdown'!J386)</f>
        <v/>
      </c>
      <c r="J379"/>
      <c r="K379"/>
      <c r="L379"/>
      <c r="M379"/>
      <c r="N379"/>
      <c r="O379"/>
    </row>
    <row r="380" spans="2:15" ht="15" x14ac:dyDescent="0.25">
      <c r="B380" s="242" t="str">
        <f>IF('4 - Species Breakdown'!B387=0,"",'4 - Species Breakdown'!B387)</f>
        <v/>
      </c>
      <c r="C380" s="243" t="str">
        <f>IF('4 - Species Breakdown'!D387=0,"",'4 - Species Breakdown'!D387)</f>
        <v/>
      </c>
      <c r="D380" s="243" t="str">
        <f>IF('4 - Species Breakdown'!L387=0,"",'4 - Species Breakdown'!L387)</f>
        <v/>
      </c>
      <c r="E380" s="243" t="str">
        <f>IF('4 - Species Breakdown'!M387=0,"",'4 - Species Breakdown'!M387)</f>
        <v/>
      </c>
      <c r="F380" s="243" t="str">
        <f>IF('4 - Species Breakdown'!N387=0,"",'4 - Species Breakdown'!N387)</f>
        <v/>
      </c>
      <c r="G380" s="244" t="str">
        <f>IFERROR(('4 - Species Breakdown'!J387/'WCC Summary'!$D$14)*100,"")</f>
        <v/>
      </c>
      <c r="H380" s="245" t="str">
        <f>IF('4 - Species Breakdown'!J387=0,"",'4 - Species Breakdown'!J387)</f>
        <v/>
      </c>
      <c r="J380"/>
      <c r="K380"/>
      <c r="L380"/>
      <c r="M380"/>
      <c r="N380"/>
      <c r="O380"/>
    </row>
    <row r="381" spans="2:15" ht="15" x14ac:dyDescent="0.25">
      <c r="B381" s="242" t="str">
        <f>IF('4 - Species Breakdown'!B388=0,"",'4 - Species Breakdown'!B388)</f>
        <v/>
      </c>
      <c r="C381" s="243" t="str">
        <f>IF('4 - Species Breakdown'!D388=0,"",'4 - Species Breakdown'!D388)</f>
        <v/>
      </c>
      <c r="D381" s="243" t="str">
        <f>IF('4 - Species Breakdown'!L388=0,"",'4 - Species Breakdown'!L388)</f>
        <v/>
      </c>
      <c r="E381" s="243" t="str">
        <f>IF('4 - Species Breakdown'!M388=0,"",'4 - Species Breakdown'!M388)</f>
        <v/>
      </c>
      <c r="F381" s="243" t="str">
        <f>IF('4 - Species Breakdown'!N388=0,"",'4 - Species Breakdown'!N388)</f>
        <v/>
      </c>
      <c r="G381" s="244" t="str">
        <f>IFERROR(('4 - Species Breakdown'!J388/'WCC Summary'!$D$14)*100,"")</f>
        <v/>
      </c>
      <c r="H381" s="245" t="str">
        <f>IF('4 - Species Breakdown'!J388=0,"",'4 - Species Breakdown'!J388)</f>
        <v/>
      </c>
      <c r="J381"/>
      <c r="K381"/>
      <c r="L381"/>
      <c r="M381"/>
      <c r="N381"/>
      <c r="O381"/>
    </row>
    <row r="382" spans="2:15" ht="15" x14ac:dyDescent="0.25">
      <c r="B382" s="242" t="str">
        <f>IF('4 - Species Breakdown'!B389=0,"",'4 - Species Breakdown'!B389)</f>
        <v/>
      </c>
      <c r="C382" s="243" t="str">
        <f>IF('4 - Species Breakdown'!D389=0,"",'4 - Species Breakdown'!D389)</f>
        <v/>
      </c>
      <c r="D382" s="243" t="str">
        <f>IF('4 - Species Breakdown'!L389=0,"",'4 - Species Breakdown'!L389)</f>
        <v/>
      </c>
      <c r="E382" s="243" t="str">
        <f>IF('4 - Species Breakdown'!M389=0,"",'4 - Species Breakdown'!M389)</f>
        <v/>
      </c>
      <c r="F382" s="243" t="str">
        <f>IF('4 - Species Breakdown'!N389=0,"",'4 - Species Breakdown'!N389)</f>
        <v/>
      </c>
      <c r="G382" s="244" t="str">
        <f>IFERROR(('4 - Species Breakdown'!J389/'WCC Summary'!$D$14)*100,"")</f>
        <v/>
      </c>
      <c r="H382" s="245" t="str">
        <f>IF('4 - Species Breakdown'!J389=0,"",'4 - Species Breakdown'!J389)</f>
        <v/>
      </c>
      <c r="J382"/>
      <c r="K382"/>
      <c r="L382"/>
      <c r="M382"/>
      <c r="N382"/>
      <c r="O382"/>
    </row>
    <row r="383" spans="2:15" ht="15" x14ac:dyDescent="0.25">
      <c r="B383" s="242" t="str">
        <f>IF('4 - Species Breakdown'!B390=0,"",'4 - Species Breakdown'!B390)</f>
        <v/>
      </c>
      <c r="C383" s="243" t="str">
        <f>IF('4 - Species Breakdown'!D390=0,"",'4 - Species Breakdown'!D390)</f>
        <v/>
      </c>
      <c r="D383" s="243" t="str">
        <f>IF('4 - Species Breakdown'!L390=0,"",'4 - Species Breakdown'!L390)</f>
        <v/>
      </c>
      <c r="E383" s="243" t="str">
        <f>IF('4 - Species Breakdown'!M390=0,"",'4 - Species Breakdown'!M390)</f>
        <v/>
      </c>
      <c r="F383" s="243" t="str">
        <f>IF('4 - Species Breakdown'!N390=0,"",'4 - Species Breakdown'!N390)</f>
        <v/>
      </c>
      <c r="G383" s="244" t="str">
        <f>IFERROR(('4 - Species Breakdown'!J390/'WCC Summary'!$D$14)*100,"")</f>
        <v/>
      </c>
      <c r="H383" s="245" t="str">
        <f>IF('4 - Species Breakdown'!J390=0,"",'4 - Species Breakdown'!J390)</f>
        <v/>
      </c>
      <c r="J383"/>
      <c r="K383"/>
      <c r="L383"/>
      <c r="M383"/>
      <c r="N383"/>
      <c r="O383"/>
    </row>
    <row r="384" spans="2:15" ht="15" x14ac:dyDescent="0.25">
      <c r="B384" s="242" t="str">
        <f>IF('4 - Species Breakdown'!B391=0,"",'4 - Species Breakdown'!B391)</f>
        <v/>
      </c>
      <c r="C384" s="243" t="str">
        <f>IF('4 - Species Breakdown'!D391=0,"",'4 - Species Breakdown'!D391)</f>
        <v/>
      </c>
      <c r="D384" s="243" t="str">
        <f>IF('4 - Species Breakdown'!L391=0,"",'4 - Species Breakdown'!L391)</f>
        <v/>
      </c>
      <c r="E384" s="243" t="str">
        <f>IF('4 - Species Breakdown'!M391=0,"",'4 - Species Breakdown'!M391)</f>
        <v/>
      </c>
      <c r="F384" s="243" t="str">
        <f>IF('4 - Species Breakdown'!N391=0,"",'4 - Species Breakdown'!N391)</f>
        <v/>
      </c>
      <c r="G384" s="244" t="str">
        <f>IFERROR(('4 - Species Breakdown'!J391/'WCC Summary'!$D$14)*100,"")</f>
        <v/>
      </c>
      <c r="H384" s="245" t="str">
        <f>IF('4 - Species Breakdown'!J391=0,"",'4 - Species Breakdown'!J391)</f>
        <v/>
      </c>
      <c r="J384"/>
      <c r="K384"/>
      <c r="L384"/>
      <c r="M384"/>
      <c r="N384"/>
      <c r="O384"/>
    </row>
    <row r="385" spans="2:15" ht="15" x14ac:dyDescent="0.25">
      <c r="B385" s="242" t="str">
        <f>IF('4 - Species Breakdown'!B392=0,"",'4 - Species Breakdown'!B392)</f>
        <v/>
      </c>
      <c r="C385" s="243" t="str">
        <f>IF('4 - Species Breakdown'!D392=0,"",'4 - Species Breakdown'!D392)</f>
        <v/>
      </c>
      <c r="D385" s="243" t="str">
        <f>IF('4 - Species Breakdown'!L392=0,"",'4 - Species Breakdown'!L392)</f>
        <v/>
      </c>
      <c r="E385" s="243" t="str">
        <f>IF('4 - Species Breakdown'!M392=0,"",'4 - Species Breakdown'!M392)</f>
        <v/>
      </c>
      <c r="F385" s="243" t="str">
        <f>IF('4 - Species Breakdown'!N392=0,"",'4 - Species Breakdown'!N392)</f>
        <v/>
      </c>
      <c r="G385" s="244" t="str">
        <f>IFERROR(('4 - Species Breakdown'!J392/'WCC Summary'!$D$14)*100,"")</f>
        <v/>
      </c>
      <c r="H385" s="245" t="str">
        <f>IF('4 - Species Breakdown'!J392=0,"",'4 - Species Breakdown'!J392)</f>
        <v/>
      </c>
      <c r="J385"/>
      <c r="K385"/>
      <c r="L385"/>
      <c r="M385"/>
      <c r="N385"/>
      <c r="O385"/>
    </row>
    <row r="386" spans="2:15" ht="15" x14ac:dyDescent="0.25">
      <c r="B386" s="242" t="str">
        <f>IF('4 - Species Breakdown'!B393=0,"",'4 - Species Breakdown'!B393)</f>
        <v/>
      </c>
      <c r="C386" s="243" t="str">
        <f>IF('4 - Species Breakdown'!D393=0,"",'4 - Species Breakdown'!D393)</f>
        <v/>
      </c>
      <c r="D386" s="243" t="str">
        <f>IF('4 - Species Breakdown'!L393=0,"",'4 - Species Breakdown'!L393)</f>
        <v/>
      </c>
      <c r="E386" s="243" t="str">
        <f>IF('4 - Species Breakdown'!M393=0,"",'4 - Species Breakdown'!M393)</f>
        <v/>
      </c>
      <c r="F386" s="243" t="str">
        <f>IF('4 - Species Breakdown'!N393=0,"",'4 - Species Breakdown'!N393)</f>
        <v/>
      </c>
      <c r="G386" s="244" t="str">
        <f>IFERROR(('4 - Species Breakdown'!J393/'WCC Summary'!$D$14)*100,"")</f>
        <v/>
      </c>
      <c r="H386" s="245" t="str">
        <f>IF('4 - Species Breakdown'!J393=0,"",'4 - Species Breakdown'!J393)</f>
        <v/>
      </c>
      <c r="J386"/>
      <c r="K386"/>
      <c r="L386"/>
      <c r="M386"/>
      <c r="N386"/>
      <c r="O386"/>
    </row>
    <row r="387" spans="2:15" ht="15" x14ac:dyDescent="0.25">
      <c r="B387" s="242" t="str">
        <f>IF('4 - Species Breakdown'!B394=0,"",'4 - Species Breakdown'!B394)</f>
        <v/>
      </c>
      <c r="C387" s="243" t="str">
        <f>IF('4 - Species Breakdown'!D394=0,"",'4 - Species Breakdown'!D394)</f>
        <v/>
      </c>
      <c r="D387" s="243" t="str">
        <f>IF('4 - Species Breakdown'!L394=0,"",'4 - Species Breakdown'!L394)</f>
        <v/>
      </c>
      <c r="E387" s="243" t="str">
        <f>IF('4 - Species Breakdown'!M394=0,"",'4 - Species Breakdown'!M394)</f>
        <v/>
      </c>
      <c r="F387" s="243" t="str">
        <f>IF('4 - Species Breakdown'!N394=0,"",'4 - Species Breakdown'!N394)</f>
        <v/>
      </c>
      <c r="G387" s="244" t="str">
        <f>IFERROR(('4 - Species Breakdown'!J394/'WCC Summary'!$D$14)*100,"")</f>
        <v/>
      </c>
      <c r="H387" s="245" t="str">
        <f>IF('4 - Species Breakdown'!J394=0,"",'4 - Species Breakdown'!J394)</f>
        <v/>
      </c>
      <c r="J387"/>
      <c r="K387"/>
      <c r="L387"/>
      <c r="M387"/>
      <c r="N387"/>
      <c r="O387"/>
    </row>
    <row r="388" spans="2:15" ht="15" x14ac:dyDescent="0.25">
      <c r="B388" s="242" t="str">
        <f>IF('4 - Species Breakdown'!B395=0,"",'4 - Species Breakdown'!B395)</f>
        <v/>
      </c>
      <c r="C388" s="243" t="str">
        <f>IF('4 - Species Breakdown'!D395=0,"",'4 - Species Breakdown'!D395)</f>
        <v/>
      </c>
      <c r="D388" s="243" t="str">
        <f>IF('4 - Species Breakdown'!L395=0,"",'4 - Species Breakdown'!L395)</f>
        <v/>
      </c>
      <c r="E388" s="243" t="str">
        <f>IF('4 - Species Breakdown'!M395=0,"",'4 - Species Breakdown'!M395)</f>
        <v/>
      </c>
      <c r="F388" s="243" t="str">
        <f>IF('4 - Species Breakdown'!N395=0,"",'4 - Species Breakdown'!N395)</f>
        <v/>
      </c>
      <c r="G388" s="244" t="str">
        <f>IFERROR(('4 - Species Breakdown'!J395/'WCC Summary'!$D$14)*100,"")</f>
        <v/>
      </c>
      <c r="H388" s="245" t="str">
        <f>IF('4 - Species Breakdown'!J395=0,"",'4 - Species Breakdown'!J395)</f>
        <v/>
      </c>
      <c r="J388"/>
      <c r="K388"/>
      <c r="L388"/>
      <c r="M388"/>
      <c r="N388"/>
      <c r="O388"/>
    </row>
    <row r="389" spans="2:15" ht="15" x14ac:dyDescent="0.25">
      <c r="B389" s="242" t="str">
        <f>IF('4 - Species Breakdown'!B396=0,"",'4 - Species Breakdown'!B396)</f>
        <v/>
      </c>
      <c r="C389" s="243" t="str">
        <f>IF('4 - Species Breakdown'!D396=0,"",'4 - Species Breakdown'!D396)</f>
        <v/>
      </c>
      <c r="D389" s="243" t="str">
        <f>IF('4 - Species Breakdown'!L396=0,"",'4 - Species Breakdown'!L396)</f>
        <v/>
      </c>
      <c r="E389" s="243" t="str">
        <f>IF('4 - Species Breakdown'!M396=0,"",'4 - Species Breakdown'!M396)</f>
        <v/>
      </c>
      <c r="F389" s="243" t="str">
        <f>IF('4 - Species Breakdown'!N396=0,"",'4 - Species Breakdown'!N396)</f>
        <v/>
      </c>
      <c r="G389" s="244" t="str">
        <f>IFERROR(('4 - Species Breakdown'!J396/'WCC Summary'!$D$14)*100,"")</f>
        <v/>
      </c>
      <c r="H389" s="245" t="str">
        <f>IF('4 - Species Breakdown'!J396=0,"",'4 - Species Breakdown'!J396)</f>
        <v/>
      </c>
      <c r="J389"/>
      <c r="K389"/>
      <c r="L389"/>
      <c r="M389"/>
      <c r="N389"/>
      <c r="O389"/>
    </row>
    <row r="390" spans="2:15" ht="15" x14ac:dyDescent="0.25">
      <c r="B390" s="242" t="str">
        <f>IF('4 - Species Breakdown'!B397=0,"",'4 - Species Breakdown'!B397)</f>
        <v/>
      </c>
      <c r="C390" s="243" t="str">
        <f>IF('4 - Species Breakdown'!D397=0,"",'4 - Species Breakdown'!D397)</f>
        <v/>
      </c>
      <c r="D390" s="243" t="str">
        <f>IF('4 - Species Breakdown'!L397=0,"",'4 - Species Breakdown'!L397)</f>
        <v/>
      </c>
      <c r="E390" s="243" t="str">
        <f>IF('4 - Species Breakdown'!M397=0,"",'4 - Species Breakdown'!M397)</f>
        <v/>
      </c>
      <c r="F390" s="243" t="str">
        <f>IF('4 - Species Breakdown'!N397=0,"",'4 - Species Breakdown'!N397)</f>
        <v/>
      </c>
      <c r="G390" s="244" t="str">
        <f>IFERROR(('4 - Species Breakdown'!J397/'WCC Summary'!$D$14)*100,"")</f>
        <v/>
      </c>
      <c r="H390" s="245" t="str">
        <f>IF('4 - Species Breakdown'!J397=0,"",'4 - Species Breakdown'!J397)</f>
        <v/>
      </c>
      <c r="J390"/>
      <c r="K390"/>
      <c r="L390"/>
      <c r="M390"/>
      <c r="N390"/>
      <c r="O390"/>
    </row>
    <row r="391" spans="2:15" ht="15" x14ac:dyDescent="0.25">
      <c r="B391" s="242" t="str">
        <f>IF('4 - Species Breakdown'!B398=0,"",'4 - Species Breakdown'!B398)</f>
        <v/>
      </c>
      <c r="C391" s="243" t="str">
        <f>IF('4 - Species Breakdown'!D398=0,"",'4 - Species Breakdown'!D398)</f>
        <v/>
      </c>
      <c r="D391" s="243" t="str">
        <f>IF('4 - Species Breakdown'!L398=0,"",'4 - Species Breakdown'!L398)</f>
        <v/>
      </c>
      <c r="E391" s="243" t="str">
        <f>IF('4 - Species Breakdown'!M398=0,"",'4 - Species Breakdown'!M398)</f>
        <v/>
      </c>
      <c r="F391" s="243" t="str">
        <f>IF('4 - Species Breakdown'!N398=0,"",'4 - Species Breakdown'!N398)</f>
        <v/>
      </c>
      <c r="G391" s="244" t="str">
        <f>IFERROR(('4 - Species Breakdown'!J398/'WCC Summary'!$D$14)*100,"")</f>
        <v/>
      </c>
      <c r="H391" s="245" t="str">
        <f>IF('4 - Species Breakdown'!J398=0,"",'4 - Species Breakdown'!J398)</f>
        <v/>
      </c>
      <c r="J391"/>
      <c r="K391"/>
      <c r="L391"/>
      <c r="M391"/>
      <c r="N391"/>
      <c r="O391"/>
    </row>
    <row r="392" spans="2:15" ht="15" x14ac:dyDescent="0.25">
      <c r="B392" s="242" t="str">
        <f>IF('4 - Species Breakdown'!B399=0,"",'4 - Species Breakdown'!B399)</f>
        <v/>
      </c>
      <c r="C392" s="243" t="str">
        <f>IF('4 - Species Breakdown'!D399=0,"",'4 - Species Breakdown'!D399)</f>
        <v/>
      </c>
      <c r="D392" s="243" t="str">
        <f>IF('4 - Species Breakdown'!L399=0,"",'4 - Species Breakdown'!L399)</f>
        <v/>
      </c>
      <c r="E392" s="243" t="str">
        <f>IF('4 - Species Breakdown'!M399=0,"",'4 - Species Breakdown'!M399)</f>
        <v/>
      </c>
      <c r="F392" s="243" t="str">
        <f>IF('4 - Species Breakdown'!N399=0,"",'4 - Species Breakdown'!N399)</f>
        <v/>
      </c>
      <c r="G392" s="244" t="str">
        <f>IFERROR(('4 - Species Breakdown'!J399/'WCC Summary'!$D$14)*100,"")</f>
        <v/>
      </c>
      <c r="H392" s="245" t="str">
        <f>IF('4 - Species Breakdown'!J399=0,"",'4 - Species Breakdown'!J399)</f>
        <v/>
      </c>
      <c r="J392"/>
      <c r="K392"/>
      <c r="L392"/>
      <c r="M392"/>
      <c r="N392"/>
      <c r="O392"/>
    </row>
    <row r="393" spans="2:15" ht="15" x14ac:dyDescent="0.25">
      <c r="B393" s="242" t="str">
        <f>IF('4 - Species Breakdown'!B400=0,"",'4 - Species Breakdown'!B400)</f>
        <v/>
      </c>
      <c r="C393" s="243" t="str">
        <f>IF('4 - Species Breakdown'!D400=0,"",'4 - Species Breakdown'!D400)</f>
        <v/>
      </c>
      <c r="D393" s="243" t="str">
        <f>IF('4 - Species Breakdown'!L400=0,"",'4 - Species Breakdown'!L400)</f>
        <v/>
      </c>
      <c r="E393" s="243" t="str">
        <f>IF('4 - Species Breakdown'!M400=0,"",'4 - Species Breakdown'!M400)</f>
        <v/>
      </c>
      <c r="F393" s="243" t="str">
        <f>IF('4 - Species Breakdown'!N400=0,"",'4 - Species Breakdown'!N400)</f>
        <v/>
      </c>
      <c r="G393" s="244" t="str">
        <f>IFERROR(('4 - Species Breakdown'!J400/'WCC Summary'!$D$14)*100,"")</f>
        <v/>
      </c>
      <c r="H393" s="245" t="str">
        <f>IF('4 - Species Breakdown'!J400=0,"",'4 - Species Breakdown'!J400)</f>
        <v/>
      </c>
      <c r="J393"/>
      <c r="K393"/>
      <c r="L393"/>
      <c r="M393"/>
      <c r="N393"/>
      <c r="O393"/>
    </row>
    <row r="394" spans="2:15" ht="15" x14ac:dyDescent="0.25">
      <c r="B394" s="242" t="str">
        <f>IF('4 - Species Breakdown'!B401=0,"",'4 - Species Breakdown'!B401)</f>
        <v/>
      </c>
      <c r="C394" s="243" t="str">
        <f>IF('4 - Species Breakdown'!D401=0,"",'4 - Species Breakdown'!D401)</f>
        <v/>
      </c>
      <c r="D394" s="243" t="str">
        <f>IF('4 - Species Breakdown'!L401=0,"",'4 - Species Breakdown'!L401)</f>
        <v/>
      </c>
      <c r="E394" s="243" t="str">
        <f>IF('4 - Species Breakdown'!M401=0,"",'4 - Species Breakdown'!M401)</f>
        <v/>
      </c>
      <c r="F394" s="243" t="str">
        <f>IF('4 - Species Breakdown'!N401=0,"",'4 - Species Breakdown'!N401)</f>
        <v/>
      </c>
      <c r="G394" s="244" t="str">
        <f>IFERROR(('4 - Species Breakdown'!J401/'WCC Summary'!$D$14)*100,"")</f>
        <v/>
      </c>
      <c r="H394" s="245" t="str">
        <f>IF('4 - Species Breakdown'!J401=0,"",'4 - Species Breakdown'!J401)</f>
        <v/>
      </c>
      <c r="J394"/>
      <c r="K394"/>
      <c r="L394"/>
      <c r="M394"/>
      <c r="N394"/>
      <c r="O394"/>
    </row>
    <row r="395" spans="2:15" ht="15" x14ac:dyDescent="0.25">
      <c r="B395" s="242" t="str">
        <f>IF('4 - Species Breakdown'!B402=0,"",'4 - Species Breakdown'!B402)</f>
        <v/>
      </c>
      <c r="C395" s="243" t="str">
        <f>IF('4 - Species Breakdown'!D402=0,"",'4 - Species Breakdown'!D402)</f>
        <v/>
      </c>
      <c r="D395" s="243" t="str">
        <f>IF('4 - Species Breakdown'!L402=0,"",'4 - Species Breakdown'!L402)</f>
        <v/>
      </c>
      <c r="E395" s="243" t="str">
        <f>IF('4 - Species Breakdown'!M402=0,"",'4 - Species Breakdown'!M402)</f>
        <v/>
      </c>
      <c r="F395" s="243" t="str">
        <f>IF('4 - Species Breakdown'!N402=0,"",'4 - Species Breakdown'!N402)</f>
        <v/>
      </c>
      <c r="G395" s="244" t="str">
        <f>IFERROR(('4 - Species Breakdown'!J402/'WCC Summary'!$D$14)*100,"")</f>
        <v/>
      </c>
      <c r="H395" s="245" t="str">
        <f>IF('4 - Species Breakdown'!J402=0,"",'4 - Species Breakdown'!J402)</f>
        <v/>
      </c>
      <c r="J395"/>
      <c r="K395"/>
      <c r="L395"/>
      <c r="M395"/>
      <c r="N395"/>
      <c r="O395"/>
    </row>
    <row r="396" spans="2:15" ht="15" x14ac:dyDescent="0.25">
      <c r="B396" s="242" t="str">
        <f>IF('4 - Species Breakdown'!B403=0,"",'4 - Species Breakdown'!B403)</f>
        <v/>
      </c>
      <c r="C396" s="243" t="str">
        <f>IF('4 - Species Breakdown'!D403=0,"",'4 - Species Breakdown'!D403)</f>
        <v/>
      </c>
      <c r="D396" s="243" t="str">
        <f>IF('4 - Species Breakdown'!L403=0,"",'4 - Species Breakdown'!L403)</f>
        <v/>
      </c>
      <c r="E396" s="243" t="str">
        <f>IF('4 - Species Breakdown'!M403=0,"",'4 - Species Breakdown'!M403)</f>
        <v/>
      </c>
      <c r="F396" s="243" t="str">
        <f>IF('4 - Species Breakdown'!N403=0,"",'4 - Species Breakdown'!N403)</f>
        <v/>
      </c>
      <c r="G396" s="244" t="str">
        <f>IFERROR(('4 - Species Breakdown'!J403/'WCC Summary'!$D$14)*100,"")</f>
        <v/>
      </c>
      <c r="H396" s="245" t="str">
        <f>IF('4 - Species Breakdown'!J403=0,"",'4 - Species Breakdown'!J403)</f>
        <v/>
      </c>
      <c r="J396"/>
      <c r="K396"/>
      <c r="L396"/>
      <c r="M396"/>
      <c r="N396"/>
      <c r="O396"/>
    </row>
    <row r="397" spans="2:15" ht="15" x14ac:dyDescent="0.25">
      <c r="B397" s="242" t="str">
        <f>IF('4 - Species Breakdown'!B404=0,"",'4 - Species Breakdown'!B404)</f>
        <v/>
      </c>
      <c r="C397" s="243" t="str">
        <f>IF('4 - Species Breakdown'!D404=0,"",'4 - Species Breakdown'!D404)</f>
        <v/>
      </c>
      <c r="D397" s="243" t="str">
        <f>IF('4 - Species Breakdown'!L404=0,"",'4 - Species Breakdown'!L404)</f>
        <v/>
      </c>
      <c r="E397" s="243" t="str">
        <f>IF('4 - Species Breakdown'!M404=0,"",'4 - Species Breakdown'!M404)</f>
        <v/>
      </c>
      <c r="F397" s="243" t="str">
        <f>IF('4 - Species Breakdown'!N404=0,"",'4 - Species Breakdown'!N404)</f>
        <v/>
      </c>
      <c r="G397" s="244" t="str">
        <f>IFERROR(('4 - Species Breakdown'!J404/'WCC Summary'!$D$14)*100,"")</f>
        <v/>
      </c>
      <c r="H397" s="245" t="str">
        <f>IF('4 - Species Breakdown'!J404=0,"",'4 - Species Breakdown'!J404)</f>
        <v/>
      </c>
      <c r="J397"/>
      <c r="K397"/>
      <c r="L397"/>
      <c r="M397"/>
      <c r="N397"/>
      <c r="O397"/>
    </row>
    <row r="398" spans="2:15" ht="15" x14ac:dyDescent="0.25">
      <c r="B398" s="242" t="str">
        <f>IF('4 - Species Breakdown'!B405=0,"",'4 - Species Breakdown'!B405)</f>
        <v/>
      </c>
      <c r="C398" s="243" t="str">
        <f>IF('4 - Species Breakdown'!D405=0,"",'4 - Species Breakdown'!D405)</f>
        <v/>
      </c>
      <c r="D398" s="243" t="str">
        <f>IF('4 - Species Breakdown'!L405=0,"",'4 - Species Breakdown'!L405)</f>
        <v/>
      </c>
      <c r="E398" s="243" t="str">
        <f>IF('4 - Species Breakdown'!M405=0,"",'4 - Species Breakdown'!M405)</f>
        <v/>
      </c>
      <c r="F398" s="243" t="str">
        <f>IF('4 - Species Breakdown'!N405=0,"",'4 - Species Breakdown'!N405)</f>
        <v/>
      </c>
      <c r="G398" s="244" t="str">
        <f>IFERROR(('4 - Species Breakdown'!J405/'WCC Summary'!$D$14)*100,"")</f>
        <v/>
      </c>
      <c r="H398" s="245" t="str">
        <f>IF('4 - Species Breakdown'!J405=0,"",'4 - Species Breakdown'!J405)</f>
        <v/>
      </c>
      <c r="J398"/>
      <c r="K398"/>
      <c r="L398"/>
      <c r="M398"/>
      <c r="N398"/>
      <c r="O398"/>
    </row>
    <row r="399" spans="2:15" ht="15" x14ac:dyDescent="0.25">
      <c r="B399" s="242" t="str">
        <f>IF('4 - Species Breakdown'!B406=0,"",'4 - Species Breakdown'!B406)</f>
        <v/>
      </c>
      <c r="C399" s="243" t="str">
        <f>IF('4 - Species Breakdown'!D406=0,"",'4 - Species Breakdown'!D406)</f>
        <v/>
      </c>
      <c r="D399" s="243" t="str">
        <f>IF('4 - Species Breakdown'!L406=0,"",'4 - Species Breakdown'!L406)</f>
        <v/>
      </c>
      <c r="E399" s="243" t="str">
        <f>IF('4 - Species Breakdown'!M406=0,"",'4 - Species Breakdown'!M406)</f>
        <v/>
      </c>
      <c r="F399" s="243" t="str">
        <f>IF('4 - Species Breakdown'!N406=0,"",'4 - Species Breakdown'!N406)</f>
        <v/>
      </c>
      <c r="G399" s="244" t="str">
        <f>IFERROR(('4 - Species Breakdown'!J406/'WCC Summary'!$D$14)*100,"")</f>
        <v/>
      </c>
      <c r="H399" s="245" t="str">
        <f>IF('4 - Species Breakdown'!J406=0,"",'4 - Species Breakdown'!J406)</f>
        <v/>
      </c>
      <c r="J399"/>
      <c r="K399"/>
      <c r="L399"/>
      <c r="M399"/>
      <c r="N399"/>
      <c r="O399"/>
    </row>
    <row r="400" spans="2:15" ht="15" x14ac:dyDescent="0.25">
      <c r="B400" s="242" t="str">
        <f>IF('4 - Species Breakdown'!B407=0,"",'4 - Species Breakdown'!B407)</f>
        <v/>
      </c>
      <c r="C400" s="243" t="str">
        <f>IF('4 - Species Breakdown'!D407=0,"",'4 - Species Breakdown'!D407)</f>
        <v/>
      </c>
      <c r="D400" s="243" t="str">
        <f>IF('4 - Species Breakdown'!L407=0,"",'4 - Species Breakdown'!L407)</f>
        <v/>
      </c>
      <c r="E400" s="243" t="str">
        <f>IF('4 - Species Breakdown'!M407=0,"",'4 - Species Breakdown'!M407)</f>
        <v/>
      </c>
      <c r="F400" s="243" t="str">
        <f>IF('4 - Species Breakdown'!N407=0,"",'4 - Species Breakdown'!N407)</f>
        <v/>
      </c>
      <c r="G400" s="244" t="str">
        <f>IFERROR(('4 - Species Breakdown'!J407/'WCC Summary'!$D$14)*100,"")</f>
        <v/>
      </c>
      <c r="H400" s="245" t="str">
        <f>IF('4 - Species Breakdown'!J407=0,"",'4 - Species Breakdown'!J407)</f>
        <v/>
      </c>
      <c r="J400"/>
      <c r="K400"/>
      <c r="L400"/>
      <c r="M400"/>
      <c r="N400"/>
      <c r="O400"/>
    </row>
    <row r="401" spans="2:15" ht="15" x14ac:dyDescent="0.25">
      <c r="B401" s="242" t="str">
        <f>IF('4 - Species Breakdown'!B408=0,"",'4 - Species Breakdown'!B408)</f>
        <v/>
      </c>
      <c r="C401" s="243" t="str">
        <f>IF('4 - Species Breakdown'!D408=0,"",'4 - Species Breakdown'!D408)</f>
        <v/>
      </c>
      <c r="D401" s="243" t="str">
        <f>IF('4 - Species Breakdown'!L408=0,"",'4 - Species Breakdown'!L408)</f>
        <v/>
      </c>
      <c r="E401" s="243" t="str">
        <f>IF('4 - Species Breakdown'!M408=0,"",'4 - Species Breakdown'!M408)</f>
        <v/>
      </c>
      <c r="F401" s="243" t="str">
        <f>IF('4 - Species Breakdown'!N408=0,"",'4 - Species Breakdown'!N408)</f>
        <v/>
      </c>
      <c r="G401" s="244" t="str">
        <f>IFERROR(('4 - Species Breakdown'!J408/'WCC Summary'!$D$14)*100,"")</f>
        <v/>
      </c>
      <c r="H401" s="245" t="str">
        <f>IF('4 - Species Breakdown'!J408=0,"",'4 - Species Breakdown'!J408)</f>
        <v/>
      </c>
      <c r="J401"/>
      <c r="K401"/>
      <c r="L401"/>
      <c r="M401"/>
      <c r="N401"/>
      <c r="O401"/>
    </row>
    <row r="402" spans="2:15" ht="15" x14ac:dyDescent="0.25">
      <c r="B402" s="242" t="str">
        <f>IF('4 - Species Breakdown'!B409=0,"",'4 - Species Breakdown'!B409)</f>
        <v/>
      </c>
      <c r="C402" s="243" t="str">
        <f>IF('4 - Species Breakdown'!D409=0,"",'4 - Species Breakdown'!D409)</f>
        <v/>
      </c>
      <c r="D402" s="243" t="str">
        <f>IF('4 - Species Breakdown'!L409=0,"",'4 - Species Breakdown'!L409)</f>
        <v/>
      </c>
      <c r="E402" s="243" t="str">
        <f>IF('4 - Species Breakdown'!M409=0,"",'4 - Species Breakdown'!M409)</f>
        <v/>
      </c>
      <c r="F402" s="243" t="str">
        <f>IF('4 - Species Breakdown'!N409=0,"",'4 - Species Breakdown'!N409)</f>
        <v/>
      </c>
      <c r="G402" s="244" t="str">
        <f>IFERROR(('4 - Species Breakdown'!J409/'WCC Summary'!$D$14)*100,"")</f>
        <v/>
      </c>
      <c r="H402" s="245" t="str">
        <f>IF('4 - Species Breakdown'!J409=0,"",'4 - Species Breakdown'!J409)</f>
        <v/>
      </c>
      <c r="J402"/>
      <c r="K402"/>
      <c r="L402"/>
      <c r="M402"/>
      <c r="N402"/>
      <c r="O402"/>
    </row>
    <row r="403" spans="2:15" ht="15" x14ac:dyDescent="0.25">
      <c r="B403" s="242" t="str">
        <f>IF('4 - Species Breakdown'!B410=0,"",'4 - Species Breakdown'!B410)</f>
        <v/>
      </c>
      <c r="C403" s="243" t="str">
        <f>IF('4 - Species Breakdown'!D410=0,"",'4 - Species Breakdown'!D410)</f>
        <v/>
      </c>
      <c r="D403" s="243" t="str">
        <f>IF('4 - Species Breakdown'!L410=0,"",'4 - Species Breakdown'!L410)</f>
        <v/>
      </c>
      <c r="E403" s="243" t="str">
        <f>IF('4 - Species Breakdown'!M410=0,"",'4 - Species Breakdown'!M410)</f>
        <v/>
      </c>
      <c r="F403" s="243" t="str">
        <f>IF('4 - Species Breakdown'!N410=0,"",'4 - Species Breakdown'!N410)</f>
        <v/>
      </c>
      <c r="G403" s="244" t="str">
        <f>IFERROR(('4 - Species Breakdown'!J410/'WCC Summary'!$D$14)*100,"")</f>
        <v/>
      </c>
      <c r="H403" s="245" t="str">
        <f>IF('4 - Species Breakdown'!J410=0,"",'4 - Species Breakdown'!J410)</f>
        <v/>
      </c>
      <c r="J403"/>
      <c r="K403"/>
      <c r="L403"/>
      <c r="M403"/>
      <c r="N403"/>
      <c r="O403"/>
    </row>
    <row r="404" spans="2:15" ht="15" x14ac:dyDescent="0.25">
      <c r="B404" s="242" t="str">
        <f>IF('4 - Species Breakdown'!B411=0,"",'4 - Species Breakdown'!B411)</f>
        <v/>
      </c>
      <c r="C404" s="243" t="str">
        <f>IF('4 - Species Breakdown'!D411=0,"",'4 - Species Breakdown'!D411)</f>
        <v/>
      </c>
      <c r="D404" s="243" t="str">
        <f>IF('4 - Species Breakdown'!L411=0,"",'4 - Species Breakdown'!L411)</f>
        <v/>
      </c>
      <c r="E404" s="243" t="str">
        <f>IF('4 - Species Breakdown'!M411=0,"",'4 - Species Breakdown'!M411)</f>
        <v/>
      </c>
      <c r="F404" s="243" t="str">
        <f>IF('4 - Species Breakdown'!N411=0,"",'4 - Species Breakdown'!N411)</f>
        <v/>
      </c>
      <c r="G404" s="244" t="str">
        <f>IFERROR(('4 - Species Breakdown'!J411/'WCC Summary'!$D$14)*100,"")</f>
        <v/>
      </c>
      <c r="H404" s="245" t="str">
        <f>IF('4 - Species Breakdown'!J411=0,"",'4 - Species Breakdown'!J411)</f>
        <v/>
      </c>
      <c r="J404"/>
      <c r="K404"/>
      <c r="L404"/>
      <c r="M404"/>
      <c r="N404"/>
      <c r="O404"/>
    </row>
    <row r="405" spans="2:15" ht="15" x14ac:dyDescent="0.25">
      <c r="B405" s="242" t="str">
        <f>IF('4 - Species Breakdown'!B412=0,"",'4 - Species Breakdown'!B412)</f>
        <v/>
      </c>
      <c r="C405" s="243" t="str">
        <f>IF('4 - Species Breakdown'!D412=0,"",'4 - Species Breakdown'!D412)</f>
        <v/>
      </c>
      <c r="D405" s="243" t="str">
        <f>IF('4 - Species Breakdown'!L412=0,"",'4 - Species Breakdown'!L412)</f>
        <v/>
      </c>
      <c r="E405" s="243" t="str">
        <f>IF('4 - Species Breakdown'!M412=0,"",'4 - Species Breakdown'!M412)</f>
        <v/>
      </c>
      <c r="F405" s="243" t="str">
        <f>IF('4 - Species Breakdown'!N412=0,"",'4 - Species Breakdown'!N412)</f>
        <v/>
      </c>
      <c r="G405" s="244" t="str">
        <f>IFERROR(('4 - Species Breakdown'!J412/'WCC Summary'!$D$14)*100,"")</f>
        <v/>
      </c>
      <c r="H405" s="245" t="str">
        <f>IF('4 - Species Breakdown'!J412=0,"",'4 - Species Breakdown'!J412)</f>
        <v/>
      </c>
      <c r="J405"/>
      <c r="K405"/>
      <c r="L405"/>
      <c r="M405"/>
      <c r="N405"/>
      <c r="O405"/>
    </row>
    <row r="406" spans="2:15" ht="15" x14ac:dyDescent="0.25">
      <c r="B406" s="242" t="str">
        <f>IF('4 - Species Breakdown'!B413=0,"",'4 - Species Breakdown'!B413)</f>
        <v/>
      </c>
      <c r="C406" s="243" t="str">
        <f>IF('4 - Species Breakdown'!D413=0,"",'4 - Species Breakdown'!D413)</f>
        <v/>
      </c>
      <c r="D406" s="243" t="str">
        <f>IF('4 - Species Breakdown'!L413=0,"",'4 - Species Breakdown'!L413)</f>
        <v/>
      </c>
      <c r="E406" s="243" t="str">
        <f>IF('4 - Species Breakdown'!M413=0,"",'4 - Species Breakdown'!M413)</f>
        <v/>
      </c>
      <c r="F406" s="243" t="str">
        <f>IF('4 - Species Breakdown'!N413=0,"",'4 - Species Breakdown'!N413)</f>
        <v/>
      </c>
      <c r="G406" s="244" t="str">
        <f>IFERROR(('4 - Species Breakdown'!J413/'WCC Summary'!$D$14)*100,"")</f>
        <v/>
      </c>
      <c r="H406" s="245" t="str">
        <f>IF('4 - Species Breakdown'!J413=0,"",'4 - Species Breakdown'!J413)</f>
        <v/>
      </c>
      <c r="J406"/>
      <c r="K406"/>
      <c r="L406"/>
      <c r="M406"/>
      <c r="N406"/>
      <c r="O406"/>
    </row>
    <row r="407" spans="2:15" ht="15" x14ac:dyDescent="0.25">
      <c r="B407" s="242" t="str">
        <f>IF('4 - Species Breakdown'!B414=0,"",'4 - Species Breakdown'!B414)</f>
        <v/>
      </c>
      <c r="C407" s="243" t="str">
        <f>IF('4 - Species Breakdown'!D414=0,"",'4 - Species Breakdown'!D414)</f>
        <v/>
      </c>
      <c r="D407" s="243" t="str">
        <f>IF('4 - Species Breakdown'!L414=0,"",'4 - Species Breakdown'!L414)</f>
        <v/>
      </c>
      <c r="E407" s="243" t="str">
        <f>IF('4 - Species Breakdown'!M414=0,"",'4 - Species Breakdown'!M414)</f>
        <v/>
      </c>
      <c r="F407" s="243" t="str">
        <f>IF('4 - Species Breakdown'!N414=0,"",'4 - Species Breakdown'!N414)</f>
        <v/>
      </c>
      <c r="G407" s="244" t="str">
        <f>IFERROR(('4 - Species Breakdown'!J414/'WCC Summary'!$D$14)*100,"")</f>
        <v/>
      </c>
      <c r="H407" s="245" t="str">
        <f>IF('4 - Species Breakdown'!J414=0,"",'4 - Species Breakdown'!J414)</f>
        <v/>
      </c>
      <c r="J407"/>
      <c r="K407"/>
      <c r="L407"/>
      <c r="M407"/>
      <c r="N407"/>
      <c r="O407"/>
    </row>
    <row r="408" spans="2:15" ht="15" x14ac:dyDescent="0.25">
      <c r="B408" s="242" t="str">
        <f>IF('4 - Species Breakdown'!B415=0,"",'4 - Species Breakdown'!B415)</f>
        <v/>
      </c>
      <c r="C408" s="243" t="str">
        <f>IF('4 - Species Breakdown'!D415=0,"",'4 - Species Breakdown'!D415)</f>
        <v/>
      </c>
      <c r="D408" s="243" t="str">
        <f>IF('4 - Species Breakdown'!L415=0,"",'4 - Species Breakdown'!L415)</f>
        <v/>
      </c>
      <c r="E408" s="243" t="str">
        <f>IF('4 - Species Breakdown'!M415=0,"",'4 - Species Breakdown'!M415)</f>
        <v/>
      </c>
      <c r="F408" s="243" t="str">
        <f>IF('4 - Species Breakdown'!N415=0,"",'4 - Species Breakdown'!N415)</f>
        <v/>
      </c>
      <c r="G408" s="244" t="str">
        <f>IFERROR(('4 - Species Breakdown'!J415/'WCC Summary'!$D$14)*100,"")</f>
        <v/>
      </c>
      <c r="H408" s="245" t="str">
        <f>IF('4 - Species Breakdown'!J415=0,"",'4 - Species Breakdown'!J415)</f>
        <v/>
      </c>
      <c r="J408"/>
      <c r="K408"/>
      <c r="L408"/>
      <c r="M408"/>
      <c r="N408"/>
      <c r="O408"/>
    </row>
    <row r="409" spans="2:15" ht="15" x14ac:dyDescent="0.25">
      <c r="B409" s="242" t="str">
        <f>IF('4 - Species Breakdown'!B416=0,"",'4 - Species Breakdown'!B416)</f>
        <v/>
      </c>
      <c r="C409" s="243" t="str">
        <f>IF('4 - Species Breakdown'!D416=0,"",'4 - Species Breakdown'!D416)</f>
        <v/>
      </c>
      <c r="D409" s="243" t="str">
        <f>IF('4 - Species Breakdown'!L416=0,"",'4 - Species Breakdown'!L416)</f>
        <v/>
      </c>
      <c r="E409" s="243" t="str">
        <f>IF('4 - Species Breakdown'!M416=0,"",'4 - Species Breakdown'!M416)</f>
        <v/>
      </c>
      <c r="F409" s="243" t="str">
        <f>IF('4 - Species Breakdown'!N416=0,"",'4 - Species Breakdown'!N416)</f>
        <v/>
      </c>
      <c r="G409" s="244" t="str">
        <f>IFERROR(('4 - Species Breakdown'!J416/'WCC Summary'!$D$14)*100,"")</f>
        <v/>
      </c>
      <c r="H409" s="245" t="str">
        <f>IF('4 - Species Breakdown'!J416=0,"",'4 - Species Breakdown'!J416)</f>
        <v/>
      </c>
      <c r="J409"/>
      <c r="K409"/>
      <c r="L409"/>
      <c r="M409"/>
      <c r="N409"/>
      <c r="O409"/>
    </row>
    <row r="410" spans="2:15" ht="15" x14ac:dyDescent="0.25">
      <c r="B410" s="242" t="str">
        <f>IF('4 - Species Breakdown'!B417=0,"",'4 - Species Breakdown'!B417)</f>
        <v/>
      </c>
      <c r="C410" s="243" t="str">
        <f>IF('4 - Species Breakdown'!D417=0,"",'4 - Species Breakdown'!D417)</f>
        <v/>
      </c>
      <c r="D410" s="243" t="str">
        <f>IF('4 - Species Breakdown'!L417=0,"",'4 - Species Breakdown'!L417)</f>
        <v/>
      </c>
      <c r="E410" s="243" t="str">
        <f>IF('4 - Species Breakdown'!M417=0,"",'4 - Species Breakdown'!M417)</f>
        <v/>
      </c>
      <c r="F410" s="243" t="str">
        <f>IF('4 - Species Breakdown'!N417=0,"",'4 - Species Breakdown'!N417)</f>
        <v/>
      </c>
      <c r="G410" s="244" t="str">
        <f>IFERROR(('4 - Species Breakdown'!J417/'WCC Summary'!$D$14)*100,"")</f>
        <v/>
      </c>
      <c r="H410" s="245" t="str">
        <f>IF('4 - Species Breakdown'!J417=0,"",'4 - Species Breakdown'!J417)</f>
        <v/>
      </c>
      <c r="J410"/>
      <c r="K410"/>
      <c r="L410"/>
      <c r="M410"/>
      <c r="N410"/>
      <c r="O410"/>
    </row>
    <row r="411" spans="2:15" ht="15" x14ac:dyDescent="0.25">
      <c r="B411" s="242" t="str">
        <f>IF('4 - Species Breakdown'!B418=0,"",'4 - Species Breakdown'!B418)</f>
        <v/>
      </c>
      <c r="C411" s="243" t="str">
        <f>IF('4 - Species Breakdown'!D418=0,"",'4 - Species Breakdown'!D418)</f>
        <v/>
      </c>
      <c r="D411" s="243" t="str">
        <f>IF('4 - Species Breakdown'!L418=0,"",'4 - Species Breakdown'!L418)</f>
        <v/>
      </c>
      <c r="E411" s="243" t="str">
        <f>IF('4 - Species Breakdown'!M418=0,"",'4 - Species Breakdown'!M418)</f>
        <v/>
      </c>
      <c r="F411" s="243" t="str">
        <f>IF('4 - Species Breakdown'!N418=0,"",'4 - Species Breakdown'!N418)</f>
        <v/>
      </c>
      <c r="G411" s="244" t="str">
        <f>IFERROR(('4 - Species Breakdown'!J418/'WCC Summary'!$D$14)*100,"")</f>
        <v/>
      </c>
      <c r="H411" s="245" t="str">
        <f>IF('4 - Species Breakdown'!J418=0,"",'4 - Species Breakdown'!J418)</f>
        <v/>
      </c>
      <c r="J411"/>
      <c r="K411"/>
      <c r="L411"/>
      <c r="M411"/>
      <c r="N411"/>
      <c r="O411"/>
    </row>
    <row r="412" spans="2:15" ht="15" x14ac:dyDescent="0.25">
      <c r="B412" s="242" t="str">
        <f>IF('4 - Species Breakdown'!B419=0,"",'4 - Species Breakdown'!B419)</f>
        <v/>
      </c>
      <c r="C412" s="243" t="str">
        <f>IF('4 - Species Breakdown'!D419=0,"",'4 - Species Breakdown'!D419)</f>
        <v/>
      </c>
      <c r="D412" s="243" t="str">
        <f>IF('4 - Species Breakdown'!L419=0,"",'4 - Species Breakdown'!L419)</f>
        <v/>
      </c>
      <c r="E412" s="243" t="str">
        <f>IF('4 - Species Breakdown'!M419=0,"",'4 - Species Breakdown'!M419)</f>
        <v/>
      </c>
      <c r="F412" s="243" t="str">
        <f>IF('4 - Species Breakdown'!N419=0,"",'4 - Species Breakdown'!N419)</f>
        <v/>
      </c>
      <c r="G412" s="244" t="str">
        <f>IFERROR(('4 - Species Breakdown'!J419/'WCC Summary'!$D$14)*100,"")</f>
        <v/>
      </c>
      <c r="H412" s="245" t="str">
        <f>IF('4 - Species Breakdown'!J419=0,"",'4 - Species Breakdown'!J419)</f>
        <v/>
      </c>
      <c r="J412"/>
      <c r="K412"/>
      <c r="L412"/>
      <c r="M412"/>
      <c r="N412"/>
      <c r="O412"/>
    </row>
    <row r="413" spans="2:15" ht="15" x14ac:dyDescent="0.25">
      <c r="B413" s="242" t="str">
        <f>IF('4 - Species Breakdown'!B420=0,"",'4 - Species Breakdown'!B420)</f>
        <v/>
      </c>
      <c r="C413" s="243" t="str">
        <f>IF('4 - Species Breakdown'!D420=0,"",'4 - Species Breakdown'!D420)</f>
        <v/>
      </c>
      <c r="D413" s="243" t="str">
        <f>IF('4 - Species Breakdown'!L420=0,"",'4 - Species Breakdown'!L420)</f>
        <v/>
      </c>
      <c r="E413" s="243" t="str">
        <f>IF('4 - Species Breakdown'!M420=0,"",'4 - Species Breakdown'!M420)</f>
        <v/>
      </c>
      <c r="F413" s="243" t="str">
        <f>IF('4 - Species Breakdown'!N420=0,"",'4 - Species Breakdown'!N420)</f>
        <v/>
      </c>
      <c r="G413" s="244" t="str">
        <f>IFERROR(('4 - Species Breakdown'!J420/'WCC Summary'!$D$14)*100,"")</f>
        <v/>
      </c>
      <c r="H413" s="245" t="str">
        <f>IF('4 - Species Breakdown'!J420=0,"",'4 - Species Breakdown'!J420)</f>
        <v/>
      </c>
      <c r="J413"/>
      <c r="K413"/>
      <c r="L413"/>
      <c r="M413"/>
      <c r="N413"/>
      <c r="O413"/>
    </row>
    <row r="414" spans="2:15" ht="15" x14ac:dyDescent="0.25">
      <c r="B414" s="242" t="str">
        <f>IF('4 - Species Breakdown'!B421=0,"",'4 - Species Breakdown'!B421)</f>
        <v/>
      </c>
      <c r="C414" s="243" t="str">
        <f>IF('4 - Species Breakdown'!D421=0,"",'4 - Species Breakdown'!D421)</f>
        <v/>
      </c>
      <c r="D414" s="243" t="str">
        <f>IF('4 - Species Breakdown'!L421=0,"",'4 - Species Breakdown'!L421)</f>
        <v/>
      </c>
      <c r="E414" s="243" t="str">
        <f>IF('4 - Species Breakdown'!M421=0,"",'4 - Species Breakdown'!M421)</f>
        <v/>
      </c>
      <c r="F414" s="243" t="str">
        <f>IF('4 - Species Breakdown'!N421=0,"",'4 - Species Breakdown'!N421)</f>
        <v/>
      </c>
      <c r="G414" s="244" t="str">
        <f>IFERROR(('4 - Species Breakdown'!J421/'WCC Summary'!$D$14)*100,"")</f>
        <v/>
      </c>
      <c r="H414" s="245" t="str">
        <f>IF('4 - Species Breakdown'!J421=0,"",'4 - Species Breakdown'!J421)</f>
        <v/>
      </c>
      <c r="J414"/>
      <c r="K414"/>
      <c r="L414"/>
      <c r="M414"/>
      <c r="N414"/>
      <c r="O414"/>
    </row>
    <row r="415" spans="2:15" ht="15" x14ac:dyDescent="0.25">
      <c r="B415" s="242" t="str">
        <f>IF('4 - Species Breakdown'!B422=0,"",'4 - Species Breakdown'!B422)</f>
        <v/>
      </c>
      <c r="C415" s="243" t="str">
        <f>IF('4 - Species Breakdown'!D422=0,"",'4 - Species Breakdown'!D422)</f>
        <v/>
      </c>
      <c r="D415" s="243" t="str">
        <f>IF('4 - Species Breakdown'!L422=0,"",'4 - Species Breakdown'!L422)</f>
        <v/>
      </c>
      <c r="E415" s="243" t="str">
        <f>IF('4 - Species Breakdown'!M422=0,"",'4 - Species Breakdown'!M422)</f>
        <v/>
      </c>
      <c r="F415" s="243" t="str">
        <f>IF('4 - Species Breakdown'!N422=0,"",'4 - Species Breakdown'!N422)</f>
        <v/>
      </c>
      <c r="G415" s="244" t="str">
        <f>IFERROR(('4 - Species Breakdown'!J422/'WCC Summary'!$D$14)*100,"")</f>
        <v/>
      </c>
      <c r="H415" s="245" t="str">
        <f>IF('4 - Species Breakdown'!J422=0,"",'4 - Species Breakdown'!J422)</f>
        <v/>
      </c>
      <c r="J415"/>
      <c r="K415"/>
      <c r="L415"/>
      <c r="M415"/>
      <c r="N415"/>
      <c r="O415"/>
    </row>
    <row r="416" spans="2:15" ht="15" x14ac:dyDescent="0.25">
      <c r="B416" s="242" t="str">
        <f>IF('4 - Species Breakdown'!B423=0,"",'4 - Species Breakdown'!B423)</f>
        <v/>
      </c>
      <c r="C416" s="243" t="str">
        <f>IF('4 - Species Breakdown'!D423=0,"",'4 - Species Breakdown'!D423)</f>
        <v/>
      </c>
      <c r="D416" s="243" t="str">
        <f>IF('4 - Species Breakdown'!L423=0,"",'4 - Species Breakdown'!L423)</f>
        <v/>
      </c>
      <c r="E416" s="243" t="str">
        <f>IF('4 - Species Breakdown'!M423=0,"",'4 - Species Breakdown'!M423)</f>
        <v/>
      </c>
      <c r="F416" s="243" t="str">
        <f>IF('4 - Species Breakdown'!N423=0,"",'4 - Species Breakdown'!N423)</f>
        <v/>
      </c>
      <c r="G416" s="244" t="str">
        <f>IFERROR(('4 - Species Breakdown'!J423/'WCC Summary'!$D$14)*100,"")</f>
        <v/>
      </c>
      <c r="H416" s="245" t="str">
        <f>IF('4 - Species Breakdown'!J423=0,"",'4 - Species Breakdown'!J423)</f>
        <v/>
      </c>
      <c r="J416"/>
      <c r="K416"/>
      <c r="L416"/>
      <c r="M416"/>
      <c r="N416"/>
      <c r="O416"/>
    </row>
    <row r="417" spans="2:15" ht="15" x14ac:dyDescent="0.25">
      <c r="B417" s="242" t="str">
        <f>IF('4 - Species Breakdown'!B424=0,"",'4 - Species Breakdown'!B424)</f>
        <v/>
      </c>
      <c r="C417" s="243" t="str">
        <f>IF('4 - Species Breakdown'!D424=0,"",'4 - Species Breakdown'!D424)</f>
        <v/>
      </c>
      <c r="D417" s="243" t="str">
        <f>IF('4 - Species Breakdown'!L424=0,"",'4 - Species Breakdown'!L424)</f>
        <v/>
      </c>
      <c r="E417" s="243" t="str">
        <f>IF('4 - Species Breakdown'!M424=0,"",'4 - Species Breakdown'!M424)</f>
        <v/>
      </c>
      <c r="F417" s="243" t="str">
        <f>IF('4 - Species Breakdown'!N424=0,"",'4 - Species Breakdown'!N424)</f>
        <v/>
      </c>
      <c r="G417" s="244" t="str">
        <f>IFERROR(('4 - Species Breakdown'!J424/'WCC Summary'!$D$14)*100,"")</f>
        <v/>
      </c>
      <c r="H417" s="245" t="str">
        <f>IF('4 - Species Breakdown'!J424=0,"",'4 - Species Breakdown'!J424)</f>
        <v/>
      </c>
      <c r="J417"/>
      <c r="K417"/>
      <c r="L417"/>
      <c r="M417"/>
      <c r="N417"/>
      <c r="O417"/>
    </row>
    <row r="418" spans="2:15" ht="15" x14ac:dyDescent="0.25">
      <c r="B418" s="242" t="str">
        <f>IF('4 - Species Breakdown'!B425=0,"",'4 - Species Breakdown'!B425)</f>
        <v/>
      </c>
      <c r="C418" s="243" t="str">
        <f>IF('4 - Species Breakdown'!D425=0,"",'4 - Species Breakdown'!D425)</f>
        <v/>
      </c>
      <c r="D418" s="243" t="str">
        <f>IF('4 - Species Breakdown'!L425=0,"",'4 - Species Breakdown'!L425)</f>
        <v/>
      </c>
      <c r="E418" s="243" t="str">
        <f>IF('4 - Species Breakdown'!M425=0,"",'4 - Species Breakdown'!M425)</f>
        <v/>
      </c>
      <c r="F418" s="243" t="str">
        <f>IF('4 - Species Breakdown'!N425=0,"",'4 - Species Breakdown'!N425)</f>
        <v/>
      </c>
      <c r="G418" s="244" t="str">
        <f>IFERROR(('4 - Species Breakdown'!J425/'WCC Summary'!$D$14)*100,"")</f>
        <v/>
      </c>
      <c r="H418" s="245" t="str">
        <f>IF('4 - Species Breakdown'!J425=0,"",'4 - Species Breakdown'!J425)</f>
        <v/>
      </c>
      <c r="J418"/>
      <c r="K418"/>
      <c r="L418"/>
      <c r="M418"/>
      <c r="N418"/>
      <c r="O418"/>
    </row>
    <row r="419" spans="2:15" ht="15" x14ac:dyDescent="0.25">
      <c r="B419" s="242" t="str">
        <f>IF('4 - Species Breakdown'!B426=0,"",'4 - Species Breakdown'!B426)</f>
        <v/>
      </c>
      <c r="C419" s="243" t="str">
        <f>IF('4 - Species Breakdown'!D426=0,"",'4 - Species Breakdown'!D426)</f>
        <v/>
      </c>
      <c r="D419" s="243" t="str">
        <f>IF('4 - Species Breakdown'!L426=0,"",'4 - Species Breakdown'!L426)</f>
        <v/>
      </c>
      <c r="E419" s="243" t="str">
        <f>IF('4 - Species Breakdown'!M426=0,"",'4 - Species Breakdown'!M426)</f>
        <v/>
      </c>
      <c r="F419" s="243" t="str">
        <f>IF('4 - Species Breakdown'!N426=0,"",'4 - Species Breakdown'!N426)</f>
        <v/>
      </c>
      <c r="G419" s="244" t="str">
        <f>IFERROR(('4 - Species Breakdown'!J426/'WCC Summary'!$D$14)*100,"")</f>
        <v/>
      </c>
      <c r="H419" s="245" t="str">
        <f>IF('4 - Species Breakdown'!J426=0,"",'4 - Species Breakdown'!J426)</f>
        <v/>
      </c>
      <c r="J419"/>
      <c r="K419"/>
      <c r="L419"/>
      <c r="M419"/>
      <c r="N419"/>
      <c r="O419"/>
    </row>
    <row r="420" spans="2:15" ht="15" x14ac:dyDescent="0.25">
      <c r="B420" s="242" t="str">
        <f>IF('4 - Species Breakdown'!B427=0,"",'4 - Species Breakdown'!B427)</f>
        <v/>
      </c>
      <c r="C420" s="243" t="str">
        <f>IF('4 - Species Breakdown'!D427=0,"",'4 - Species Breakdown'!D427)</f>
        <v/>
      </c>
      <c r="D420" s="243" t="str">
        <f>IF('4 - Species Breakdown'!L427=0,"",'4 - Species Breakdown'!L427)</f>
        <v/>
      </c>
      <c r="E420" s="243" t="str">
        <f>IF('4 - Species Breakdown'!M427=0,"",'4 - Species Breakdown'!M427)</f>
        <v/>
      </c>
      <c r="F420" s="243" t="str">
        <f>IF('4 - Species Breakdown'!N427=0,"",'4 - Species Breakdown'!N427)</f>
        <v/>
      </c>
      <c r="G420" s="244" t="str">
        <f>IFERROR(('4 - Species Breakdown'!J427/'WCC Summary'!$D$14)*100,"")</f>
        <v/>
      </c>
      <c r="H420" s="245" t="str">
        <f>IF('4 - Species Breakdown'!J427=0,"",'4 - Species Breakdown'!J427)</f>
        <v/>
      </c>
      <c r="J420"/>
      <c r="K420"/>
      <c r="L420"/>
      <c r="M420"/>
      <c r="N420"/>
      <c r="O420"/>
    </row>
    <row r="421" spans="2:15" ht="15" x14ac:dyDescent="0.25">
      <c r="B421" s="242" t="str">
        <f>IF('4 - Species Breakdown'!B428=0,"",'4 - Species Breakdown'!B428)</f>
        <v/>
      </c>
      <c r="C421" s="243" t="str">
        <f>IF('4 - Species Breakdown'!D428=0,"",'4 - Species Breakdown'!D428)</f>
        <v/>
      </c>
      <c r="D421" s="243" t="str">
        <f>IF('4 - Species Breakdown'!L428=0,"",'4 - Species Breakdown'!L428)</f>
        <v/>
      </c>
      <c r="E421" s="243" t="str">
        <f>IF('4 - Species Breakdown'!M428=0,"",'4 - Species Breakdown'!M428)</f>
        <v/>
      </c>
      <c r="F421" s="243" t="str">
        <f>IF('4 - Species Breakdown'!N428=0,"",'4 - Species Breakdown'!N428)</f>
        <v/>
      </c>
      <c r="G421" s="244" t="str">
        <f>IFERROR(('4 - Species Breakdown'!J428/'WCC Summary'!$D$14)*100,"")</f>
        <v/>
      </c>
      <c r="H421" s="245" t="str">
        <f>IF('4 - Species Breakdown'!J428=0,"",'4 - Species Breakdown'!J428)</f>
        <v/>
      </c>
      <c r="J421"/>
      <c r="K421"/>
      <c r="L421"/>
      <c r="M421"/>
      <c r="N421"/>
      <c r="O421"/>
    </row>
    <row r="422" spans="2:15" ht="15" x14ac:dyDescent="0.25">
      <c r="B422" s="242" t="str">
        <f>IF('4 - Species Breakdown'!B429=0,"",'4 - Species Breakdown'!B429)</f>
        <v/>
      </c>
      <c r="C422" s="243" t="str">
        <f>IF('4 - Species Breakdown'!D429=0,"",'4 - Species Breakdown'!D429)</f>
        <v/>
      </c>
      <c r="D422" s="243" t="str">
        <f>IF('4 - Species Breakdown'!L429=0,"",'4 - Species Breakdown'!L429)</f>
        <v/>
      </c>
      <c r="E422" s="243" t="str">
        <f>IF('4 - Species Breakdown'!M429=0,"",'4 - Species Breakdown'!M429)</f>
        <v/>
      </c>
      <c r="F422" s="243" t="str">
        <f>IF('4 - Species Breakdown'!N429=0,"",'4 - Species Breakdown'!N429)</f>
        <v/>
      </c>
      <c r="G422" s="244" t="str">
        <f>IFERROR(('4 - Species Breakdown'!J429/'WCC Summary'!$D$14)*100,"")</f>
        <v/>
      </c>
      <c r="H422" s="245" t="str">
        <f>IF('4 - Species Breakdown'!J429=0,"",'4 - Species Breakdown'!J429)</f>
        <v/>
      </c>
      <c r="J422"/>
      <c r="K422"/>
      <c r="L422"/>
      <c r="M422"/>
      <c r="N422"/>
      <c r="O422"/>
    </row>
    <row r="423" spans="2:15" ht="15" x14ac:dyDescent="0.25">
      <c r="B423" s="242" t="str">
        <f>IF('4 - Species Breakdown'!B430=0,"",'4 - Species Breakdown'!B430)</f>
        <v/>
      </c>
      <c r="C423" s="243" t="str">
        <f>IF('4 - Species Breakdown'!D430=0,"",'4 - Species Breakdown'!D430)</f>
        <v/>
      </c>
      <c r="D423" s="243" t="str">
        <f>IF('4 - Species Breakdown'!L430=0,"",'4 - Species Breakdown'!L430)</f>
        <v/>
      </c>
      <c r="E423" s="243" t="str">
        <f>IF('4 - Species Breakdown'!M430=0,"",'4 - Species Breakdown'!M430)</f>
        <v/>
      </c>
      <c r="F423" s="243" t="str">
        <f>IF('4 - Species Breakdown'!N430=0,"",'4 - Species Breakdown'!N430)</f>
        <v/>
      </c>
      <c r="G423" s="244" t="str">
        <f>IFERROR(('4 - Species Breakdown'!J430/'WCC Summary'!$D$14)*100,"")</f>
        <v/>
      </c>
      <c r="H423" s="245" t="str">
        <f>IF('4 - Species Breakdown'!J430=0,"",'4 - Species Breakdown'!J430)</f>
        <v/>
      </c>
      <c r="J423"/>
      <c r="K423"/>
      <c r="L423"/>
      <c r="M423"/>
      <c r="N423"/>
      <c r="O423"/>
    </row>
    <row r="424" spans="2:15" ht="15" x14ac:dyDescent="0.25">
      <c r="B424" s="242" t="str">
        <f>IF('4 - Species Breakdown'!B431=0,"",'4 - Species Breakdown'!B431)</f>
        <v/>
      </c>
      <c r="C424" s="243" t="str">
        <f>IF('4 - Species Breakdown'!D431=0,"",'4 - Species Breakdown'!D431)</f>
        <v/>
      </c>
      <c r="D424" s="243" t="str">
        <f>IF('4 - Species Breakdown'!L431=0,"",'4 - Species Breakdown'!L431)</f>
        <v/>
      </c>
      <c r="E424" s="243" t="str">
        <f>IF('4 - Species Breakdown'!M431=0,"",'4 - Species Breakdown'!M431)</f>
        <v/>
      </c>
      <c r="F424" s="243" t="str">
        <f>IF('4 - Species Breakdown'!N431=0,"",'4 - Species Breakdown'!N431)</f>
        <v/>
      </c>
      <c r="G424" s="244" t="str">
        <f>IFERROR(('4 - Species Breakdown'!J431/'WCC Summary'!$D$14)*100,"")</f>
        <v/>
      </c>
      <c r="H424" s="245" t="str">
        <f>IF('4 - Species Breakdown'!J431=0,"",'4 - Species Breakdown'!J431)</f>
        <v/>
      </c>
      <c r="J424"/>
      <c r="K424"/>
      <c r="L424"/>
      <c r="M424"/>
      <c r="N424"/>
      <c r="O424"/>
    </row>
    <row r="425" spans="2:15" ht="15" x14ac:dyDescent="0.25">
      <c r="B425" s="242" t="str">
        <f>IF('4 - Species Breakdown'!B432=0,"",'4 - Species Breakdown'!B432)</f>
        <v/>
      </c>
      <c r="C425" s="243" t="str">
        <f>IF('4 - Species Breakdown'!D432=0,"",'4 - Species Breakdown'!D432)</f>
        <v/>
      </c>
      <c r="D425" s="243" t="str">
        <f>IF('4 - Species Breakdown'!L432=0,"",'4 - Species Breakdown'!L432)</f>
        <v/>
      </c>
      <c r="E425" s="243" t="str">
        <f>IF('4 - Species Breakdown'!M432=0,"",'4 - Species Breakdown'!M432)</f>
        <v/>
      </c>
      <c r="F425" s="243" t="str">
        <f>IF('4 - Species Breakdown'!N432=0,"",'4 - Species Breakdown'!N432)</f>
        <v/>
      </c>
      <c r="G425" s="244" t="str">
        <f>IFERROR(('4 - Species Breakdown'!J432/'WCC Summary'!$D$14)*100,"")</f>
        <v/>
      </c>
      <c r="H425" s="245" t="str">
        <f>IF('4 - Species Breakdown'!J432=0,"",'4 - Species Breakdown'!J432)</f>
        <v/>
      </c>
      <c r="J425"/>
      <c r="K425"/>
      <c r="L425"/>
      <c r="M425"/>
      <c r="N425"/>
      <c r="O425"/>
    </row>
    <row r="426" spans="2:15" ht="15" x14ac:dyDescent="0.25">
      <c r="B426" s="242" t="str">
        <f>IF('4 - Species Breakdown'!B433=0,"",'4 - Species Breakdown'!B433)</f>
        <v/>
      </c>
      <c r="C426" s="243" t="str">
        <f>IF('4 - Species Breakdown'!D433=0,"",'4 - Species Breakdown'!D433)</f>
        <v/>
      </c>
      <c r="D426" s="243" t="str">
        <f>IF('4 - Species Breakdown'!L433=0,"",'4 - Species Breakdown'!L433)</f>
        <v/>
      </c>
      <c r="E426" s="243" t="str">
        <f>IF('4 - Species Breakdown'!M433=0,"",'4 - Species Breakdown'!M433)</f>
        <v/>
      </c>
      <c r="F426" s="243" t="str">
        <f>IF('4 - Species Breakdown'!N433=0,"",'4 - Species Breakdown'!N433)</f>
        <v/>
      </c>
      <c r="G426" s="244" t="str">
        <f>IFERROR(('4 - Species Breakdown'!J433/'WCC Summary'!$D$14)*100,"")</f>
        <v/>
      </c>
      <c r="H426" s="245" t="str">
        <f>IF('4 - Species Breakdown'!J433=0,"",'4 - Species Breakdown'!J433)</f>
        <v/>
      </c>
      <c r="J426"/>
      <c r="K426"/>
      <c r="L426"/>
      <c r="M426"/>
      <c r="N426"/>
      <c r="O426"/>
    </row>
    <row r="427" spans="2:15" ht="15" x14ac:dyDescent="0.25">
      <c r="B427" s="242" t="str">
        <f>IF('4 - Species Breakdown'!B434=0,"",'4 - Species Breakdown'!B434)</f>
        <v/>
      </c>
      <c r="C427" s="243" t="str">
        <f>IF('4 - Species Breakdown'!D434=0,"",'4 - Species Breakdown'!D434)</f>
        <v/>
      </c>
      <c r="D427" s="243" t="str">
        <f>IF('4 - Species Breakdown'!L434=0,"",'4 - Species Breakdown'!L434)</f>
        <v/>
      </c>
      <c r="E427" s="243" t="str">
        <f>IF('4 - Species Breakdown'!M434=0,"",'4 - Species Breakdown'!M434)</f>
        <v/>
      </c>
      <c r="F427" s="243" t="str">
        <f>IF('4 - Species Breakdown'!N434=0,"",'4 - Species Breakdown'!N434)</f>
        <v/>
      </c>
      <c r="G427" s="244" t="str">
        <f>IFERROR(('4 - Species Breakdown'!J434/'WCC Summary'!$D$14)*100,"")</f>
        <v/>
      </c>
      <c r="H427" s="245" t="str">
        <f>IF('4 - Species Breakdown'!J434=0,"",'4 - Species Breakdown'!J434)</f>
        <v/>
      </c>
      <c r="J427"/>
      <c r="K427"/>
      <c r="L427"/>
      <c r="M427"/>
      <c r="N427"/>
      <c r="O427"/>
    </row>
    <row r="428" spans="2:15" ht="15" x14ac:dyDescent="0.25">
      <c r="B428" s="242" t="str">
        <f>IF('4 - Species Breakdown'!B435=0,"",'4 - Species Breakdown'!B435)</f>
        <v/>
      </c>
      <c r="C428" s="243" t="str">
        <f>IF('4 - Species Breakdown'!D435=0,"",'4 - Species Breakdown'!D435)</f>
        <v/>
      </c>
      <c r="D428" s="243" t="str">
        <f>IF('4 - Species Breakdown'!L435=0,"",'4 - Species Breakdown'!L435)</f>
        <v/>
      </c>
      <c r="E428" s="243" t="str">
        <f>IF('4 - Species Breakdown'!M435=0,"",'4 - Species Breakdown'!M435)</f>
        <v/>
      </c>
      <c r="F428" s="243" t="str">
        <f>IF('4 - Species Breakdown'!N435=0,"",'4 - Species Breakdown'!N435)</f>
        <v/>
      </c>
      <c r="G428" s="244" t="str">
        <f>IFERROR(('4 - Species Breakdown'!J435/'WCC Summary'!$D$14)*100,"")</f>
        <v/>
      </c>
      <c r="H428" s="245" t="str">
        <f>IF('4 - Species Breakdown'!J435=0,"",'4 - Species Breakdown'!J435)</f>
        <v/>
      </c>
      <c r="J428"/>
      <c r="K428"/>
      <c r="L428"/>
      <c r="M428"/>
      <c r="N428"/>
      <c r="O428"/>
    </row>
    <row r="429" spans="2:15" ht="15" x14ac:dyDescent="0.25">
      <c r="B429" s="242" t="str">
        <f>IF('4 - Species Breakdown'!B436=0,"",'4 - Species Breakdown'!B436)</f>
        <v/>
      </c>
      <c r="C429" s="243" t="str">
        <f>IF('4 - Species Breakdown'!D436=0,"",'4 - Species Breakdown'!D436)</f>
        <v/>
      </c>
      <c r="D429" s="243" t="str">
        <f>IF('4 - Species Breakdown'!L436=0,"",'4 - Species Breakdown'!L436)</f>
        <v/>
      </c>
      <c r="E429" s="243" t="str">
        <f>IF('4 - Species Breakdown'!M436=0,"",'4 - Species Breakdown'!M436)</f>
        <v/>
      </c>
      <c r="F429" s="243" t="str">
        <f>IF('4 - Species Breakdown'!N436=0,"",'4 - Species Breakdown'!N436)</f>
        <v/>
      </c>
      <c r="G429" s="244" t="str">
        <f>IFERROR(('4 - Species Breakdown'!J436/'WCC Summary'!$D$14)*100,"")</f>
        <v/>
      </c>
      <c r="H429" s="245" t="str">
        <f>IF('4 - Species Breakdown'!J436=0,"",'4 - Species Breakdown'!J436)</f>
        <v/>
      </c>
      <c r="J429"/>
      <c r="K429"/>
      <c r="L429"/>
      <c r="M429"/>
      <c r="N429"/>
      <c r="O429"/>
    </row>
    <row r="430" spans="2:15" ht="15" x14ac:dyDescent="0.25">
      <c r="B430" s="242" t="str">
        <f>IF('4 - Species Breakdown'!B437=0,"",'4 - Species Breakdown'!B437)</f>
        <v/>
      </c>
      <c r="C430" s="243" t="str">
        <f>IF('4 - Species Breakdown'!D437=0,"",'4 - Species Breakdown'!D437)</f>
        <v/>
      </c>
      <c r="D430" s="243" t="str">
        <f>IF('4 - Species Breakdown'!L437=0,"",'4 - Species Breakdown'!L437)</f>
        <v/>
      </c>
      <c r="E430" s="243" t="str">
        <f>IF('4 - Species Breakdown'!M437=0,"",'4 - Species Breakdown'!M437)</f>
        <v/>
      </c>
      <c r="F430" s="243" t="str">
        <f>IF('4 - Species Breakdown'!N437=0,"",'4 - Species Breakdown'!N437)</f>
        <v/>
      </c>
      <c r="G430" s="244" t="str">
        <f>IFERROR(('4 - Species Breakdown'!J437/'WCC Summary'!$D$14)*100,"")</f>
        <v/>
      </c>
      <c r="H430" s="245" t="str">
        <f>IF('4 - Species Breakdown'!J437=0,"",'4 - Species Breakdown'!J437)</f>
        <v/>
      </c>
      <c r="J430"/>
      <c r="K430"/>
      <c r="L430"/>
      <c r="M430"/>
      <c r="N430"/>
      <c r="O430"/>
    </row>
    <row r="431" spans="2:15" ht="15" x14ac:dyDescent="0.25">
      <c r="B431" s="242" t="str">
        <f>IF('4 - Species Breakdown'!B438=0,"",'4 - Species Breakdown'!B438)</f>
        <v/>
      </c>
      <c r="C431" s="243" t="str">
        <f>IF('4 - Species Breakdown'!D438=0,"",'4 - Species Breakdown'!D438)</f>
        <v/>
      </c>
      <c r="D431" s="243" t="str">
        <f>IF('4 - Species Breakdown'!L438=0,"",'4 - Species Breakdown'!L438)</f>
        <v/>
      </c>
      <c r="E431" s="243" t="str">
        <f>IF('4 - Species Breakdown'!M438=0,"",'4 - Species Breakdown'!M438)</f>
        <v/>
      </c>
      <c r="F431" s="243" t="str">
        <f>IF('4 - Species Breakdown'!N438=0,"",'4 - Species Breakdown'!N438)</f>
        <v/>
      </c>
      <c r="G431" s="244" t="str">
        <f>IFERROR(('4 - Species Breakdown'!J438/'WCC Summary'!$D$14)*100,"")</f>
        <v/>
      </c>
      <c r="H431" s="245" t="str">
        <f>IF('4 - Species Breakdown'!J438=0,"",'4 - Species Breakdown'!J438)</f>
        <v/>
      </c>
      <c r="J431"/>
      <c r="K431"/>
      <c r="L431"/>
      <c r="M431"/>
      <c r="N431"/>
      <c r="O431"/>
    </row>
    <row r="432" spans="2:15" ht="15" x14ac:dyDescent="0.25">
      <c r="B432" s="242" t="str">
        <f>IF('4 - Species Breakdown'!B439=0,"",'4 - Species Breakdown'!B439)</f>
        <v/>
      </c>
      <c r="C432" s="243" t="str">
        <f>IF('4 - Species Breakdown'!D439=0,"",'4 - Species Breakdown'!D439)</f>
        <v/>
      </c>
      <c r="D432" s="243" t="str">
        <f>IF('4 - Species Breakdown'!L439=0,"",'4 - Species Breakdown'!L439)</f>
        <v/>
      </c>
      <c r="E432" s="243" t="str">
        <f>IF('4 - Species Breakdown'!M439=0,"",'4 - Species Breakdown'!M439)</f>
        <v/>
      </c>
      <c r="F432" s="243" t="str">
        <f>IF('4 - Species Breakdown'!N439=0,"",'4 - Species Breakdown'!N439)</f>
        <v/>
      </c>
      <c r="G432" s="244" t="str">
        <f>IFERROR(('4 - Species Breakdown'!J439/'WCC Summary'!$D$14)*100,"")</f>
        <v/>
      </c>
      <c r="H432" s="245" t="str">
        <f>IF('4 - Species Breakdown'!J439=0,"",'4 - Species Breakdown'!J439)</f>
        <v/>
      </c>
      <c r="J432"/>
      <c r="K432"/>
      <c r="L432"/>
      <c r="M432"/>
      <c r="N432"/>
      <c r="O432"/>
    </row>
    <row r="433" spans="2:15" ht="15" x14ac:dyDescent="0.25">
      <c r="B433" s="242" t="str">
        <f>IF('4 - Species Breakdown'!B440=0,"",'4 - Species Breakdown'!B440)</f>
        <v/>
      </c>
      <c r="C433" s="243" t="str">
        <f>IF('4 - Species Breakdown'!D440=0,"",'4 - Species Breakdown'!D440)</f>
        <v/>
      </c>
      <c r="D433" s="243" t="str">
        <f>IF('4 - Species Breakdown'!L440=0,"",'4 - Species Breakdown'!L440)</f>
        <v/>
      </c>
      <c r="E433" s="243" t="str">
        <f>IF('4 - Species Breakdown'!M440=0,"",'4 - Species Breakdown'!M440)</f>
        <v/>
      </c>
      <c r="F433" s="243" t="str">
        <f>IF('4 - Species Breakdown'!N440=0,"",'4 - Species Breakdown'!N440)</f>
        <v/>
      </c>
      <c r="G433" s="244" t="str">
        <f>IFERROR(('4 - Species Breakdown'!J440/'WCC Summary'!$D$14)*100,"")</f>
        <v/>
      </c>
      <c r="H433" s="245" t="str">
        <f>IF('4 - Species Breakdown'!J440=0,"",'4 - Species Breakdown'!J440)</f>
        <v/>
      </c>
      <c r="J433"/>
      <c r="K433"/>
      <c r="L433"/>
      <c r="M433"/>
      <c r="N433"/>
      <c r="O433"/>
    </row>
    <row r="434" spans="2:15" ht="15" x14ac:dyDescent="0.25">
      <c r="B434" s="242" t="str">
        <f>IF('4 - Species Breakdown'!B441=0,"",'4 - Species Breakdown'!B441)</f>
        <v/>
      </c>
      <c r="C434" s="243" t="str">
        <f>IF('4 - Species Breakdown'!D441=0,"",'4 - Species Breakdown'!D441)</f>
        <v/>
      </c>
      <c r="D434" s="243" t="str">
        <f>IF('4 - Species Breakdown'!L441=0,"",'4 - Species Breakdown'!L441)</f>
        <v/>
      </c>
      <c r="E434" s="243" t="str">
        <f>IF('4 - Species Breakdown'!M441=0,"",'4 - Species Breakdown'!M441)</f>
        <v/>
      </c>
      <c r="F434" s="243" t="str">
        <f>IF('4 - Species Breakdown'!N441=0,"",'4 - Species Breakdown'!N441)</f>
        <v/>
      </c>
      <c r="G434" s="244" t="str">
        <f>IFERROR(('4 - Species Breakdown'!J441/'WCC Summary'!$D$14)*100,"")</f>
        <v/>
      </c>
      <c r="H434" s="245" t="str">
        <f>IF('4 - Species Breakdown'!J441=0,"",'4 - Species Breakdown'!J441)</f>
        <v/>
      </c>
      <c r="J434"/>
      <c r="K434"/>
      <c r="L434"/>
      <c r="M434"/>
      <c r="N434"/>
      <c r="O434"/>
    </row>
    <row r="435" spans="2:15" ht="15" x14ac:dyDescent="0.25">
      <c r="B435" s="242" t="str">
        <f>IF('4 - Species Breakdown'!B442=0,"",'4 - Species Breakdown'!B442)</f>
        <v/>
      </c>
      <c r="C435" s="243" t="str">
        <f>IF('4 - Species Breakdown'!D442=0,"",'4 - Species Breakdown'!D442)</f>
        <v/>
      </c>
      <c r="D435" s="243" t="str">
        <f>IF('4 - Species Breakdown'!L442=0,"",'4 - Species Breakdown'!L442)</f>
        <v/>
      </c>
      <c r="E435" s="243" t="str">
        <f>IF('4 - Species Breakdown'!M442=0,"",'4 - Species Breakdown'!M442)</f>
        <v/>
      </c>
      <c r="F435" s="243" t="str">
        <f>IF('4 - Species Breakdown'!N442=0,"",'4 - Species Breakdown'!N442)</f>
        <v/>
      </c>
      <c r="G435" s="244" t="str">
        <f>IFERROR(('4 - Species Breakdown'!J442/'WCC Summary'!$D$14)*100,"")</f>
        <v/>
      </c>
      <c r="H435" s="245" t="str">
        <f>IF('4 - Species Breakdown'!J442=0,"",'4 - Species Breakdown'!J442)</f>
        <v/>
      </c>
      <c r="J435"/>
      <c r="K435"/>
      <c r="L435"/>
      <c r="M435"/>
      <c r="N435"/>
      <c r="O435"/>
    </row>
    <row r="436" spans="2:15" ht="15" x14ac:dyDescent="0.25">
      <c r="B436" s="242" t="str">
        <f>IF('4 - Species Breakdown'!B443=0,"",'4 - Species Breakdown'!B443)</f>
        <v/>
      </c>
      <c r="C436" s="243" t="str">
        <f>IF('4 - Species Breakdown'!D443=0,"",'4 - Species Breakdown'!D443)</f>
        <v/>
      </c>
      <c r="D436" s="243" t="str">
        <f>IF('4 - Species Breakdown'!L443=0,"",'4 - Species Breakdown'!L443)</f>
        <v/>
      </c>
      <c r="E436" s="243" t="str">
        <f>IF('4 - Species Breakdown'!M443=0,"",'4 - Species Breakdown'!M443)</f>
        <v/>
      </c>
      <c r="F436" s="243" t="str">
        <f>IF('4 - Species Breakdown'!N443=0,"",'4 - Species Breakdown'!N443)</f>
        <v/>
      </c>
      <c r="G436" s="244" t="str">
        <f>IFERROR(('4 - Species Breakdown'!J443/'WCC Summary'!$D$14)*100,"")</f>
        <v/>
      </c>
      <c r="H436" s="245" t="str">
        <f>IF('4 - Species Breakdown'!J443=0,"",'4 - Species Breakdown'!J443)</f>
        <v/>
      </c>
      <c r="J436"/>
      <c r="K436"/>
      <c r="L436"/>
      <c r="M436"/>
      <c r="N436"/>
      <c r="O436"/>
    </row>
    <row r="437" spans="2:15" ht="15" x14ac:dyDescent="0.25">
      <c r="B437" s="242" t="str">
        <f>IF('4 - Species Breakdown'!B444=0,"",'4 - Species Breakdown'!B444)</f>
        <v/>
      </c>
      <c r="C437" s="243" t="str">
        <f>IF('4 - Species Breakdown'!D444=0,"",'4 - Species Breakdown'!D444)</f>
        <v/>
      </c>
      <c r="D437" s="243" t="str">
        <f>IF('4 - Species Breakdown'!L444=0,"",'4 - Species Breakdown'!L444)</f>
        <v/>
      </c>
      <c r="E437" s="243" t="str">
        <f>IF('4 - Species Breakdown'!M444=0,"",'4 - Species Breakdown'!M444)</f>
        <v/>
      </c>
      <c r="F437" s="243" t="str">
        <f>IF('4 - Species Breakdown'!N444=0,"",'4 - Species Breakdown'!N444)</f>
        <v/>
      </c>
      <c r="G437" s="244" t="str">
        <f>IFERROR(('4 - Species Breakdown'!J444/'WCC Summary'!$D$14)*100,"")</f>
        <v/>
      </c>
      <c r="H437" s="245" t="str">
        <f>IF('4 - Species Breakdown'!J444=0,"",'4 - Species Breakdown'!J444)</f>
        <v/>
      </c>
      <c r="J437"/>
      <c r="K437"/>
      <c r="L437"/>
      <c r="M437"/>
      <c r="N437"/>
      <c r="O437"/>
    </row>
    <row r="438" spans="2:15" ht="15" x14ac:dyDescent="0.25">
      <c r="B438" s="242" t="str">
        <f>IF('4 - Species Breakdown'!B445=0,"",'4 - Species Breakdown'!B445)</f>
        <v/>
      </c>
      <c r="C438" s="243" t="str">
        <f>IF('4 - Species Breakdown'!D445=0,"",'4 - Species Breakdown'!D445)</f>
        <v/>
      </c>
      <c r="D438" s="243" t="str">
        <f>IF('4 - Species Breakdown'!L445=0,"",'4 - Species Breakdown'!L445)</f>
        <v/>
      </c>
      <c r="E438" s="243" t="str">
        <f>IF('4 - Species Breakdown'!M445=0,"",'4 - Species Breakdown'!M445)</f>
        <v/>
      </c>
      <c r="F438" s="243" t="str">
        <f>IF('4 - Species Breakdown'!N445=0,"",'4 - Species Breakdown'!N445)</f>
        <v/>
      </c>
      <c r="G438" s="244" t="str">
        <f>IFERROR(('4 - Species Breakdown'!J445/'WCC Summary'!$D$14)*100,"")</f>
        <v/>
      </c>
      <c r="H438" s="245" t="str">
        <f>IF('4 - Species Breakdown'!J445=0,"",'4 - Species Breakdown'!J445)</f>
        <v/>
      </c>
      <c r="J438"/>
      <c r="K438"/>
      <c r="L438"/>
      <c r="M438"/>
      <c r="N438"/>
      <c r="O438"/>
    </row>
    <row r="439" spans="2:15" ht="15" x14ac:dyDescent="0.25">
      <c r="B439" s="242" t="str">
        <f>IF('4 - Species Breakdown'!B446=0,"",'4 - Species Breakdown'!B446)</f>
        <v/>
      </c>
      <c r="C439" s="243" t="str">
        <f>IF('4 - Species Breakdown'!D446=0,"",'4 - Species Breakdown'!D446)</f>
        <v/>
      </c>
      <c r="D439" s="243" t="str">
        <f>IF('4 - Species Breakdown'!L446=0,"",'4 - Species Breakdown'!L446)</f>
        <v/>
      </c>
      <c r="E439" s="243" t="str">
        <f>IF('4 - Species Breakdown'!M446=0,"",'4 - Species Breakdown'!M446)</f>
        <v/>
      </c>
      <c r="F439" s="243" t="str">
        <f>IF('4 - Species Breakdown'!N446=0,"",'4 - Species Breakdown'!N446)</f>
        <v/>
      </c>
      <c r="G439" s="244" t="str">
        <f>IFERROR(('4 - Species Breakdown'!J446/'WCC Summary'!$D$14)*100,"")</f>
        <v/>
      </c>
      <c r="H439" s="245" t="str">
        <f>IF('4 - Species Breakdown'!J446=0,"",'4 - Species Breakdown'!J446)</f>
        <v/>
      </c>
      <c r="J439"/>
      <c r="K439"/>
      <c r="L439"/>
      <c r="M439"/>
      <c r="N439"/>
      <c r="O439"/>
    </row>
    <row r="440" spans="2:15" ht="15" x14ac:dyDescent="0.25">
      <c r="B440" s="242" t="str">
        <f>IF('4 - Species Breakdown'!B447=0,"",'4 - Species Breakdown'!B447)</f>
        <v/>
      </c>
      <c r="C440" s="243" t="str">
        <f>IF('4 - Species Breakdown'!D447=0,"",'4 - Species Breakdown'!D447)</f>
        <v/>
      </c>
      <c r="D440" s="243" t="str">
        <f>IF('4 - Species Breakdown'!L447=0,"",'4 - Species Breakdown'!L447)</f>
        <v/>
      </c>
      <c r="E440" s="243" t="str">
        <f>IF('4 - Species Breakdown'!M447=0,"",'4 - Species Breakdown'!M447)</f>
        <v/>
      </c>
      <c r="F440" s="243" t="str">
        <f>IF('4 - Species Breakdown'!N447=0,"",'4 - Species Breakdown'!N447)</f>
        <v/>
      </c>
      <c r="G440" s="244" t="str">
        <f>IFERROR(('4 - Species Breakdown'!J447/'WCC Summary'!$D$14)*100,"")</f>
        <v/>
      </c>
      <c r="H440" s="245" t="str">
        <f>IF('4 - Species Breakdown'!J447=0,"",'4 - Species Breakdown'!J447)</f>
        <v/>
      </c>
      <c r="J440"/>
      <c r="K440"/>
      <c r="L440"/>
      <c r="M440"/>
      <c r="N440"/>
      <c r="O440"/>
    </row>
    <row r="441" spans="2:15" ht="15" x14ac:dyDescent="0.25">
      <c r="B441" s="242" t="str">
        <f>IF('4 - Species Breakdown'!B448=0,"",'4 - Species Breakdown'!B448)</f>
        <v/>
      </c>
      <c r="C441" s="243" t="str">
        <f>IF('4 - Species Breakdown'!D448=0,"",'4 - Species Breakdown'!D448)</f>
        <v/>
      </c>
      <c r="D441" s="243" t="str">
        <f>IF('4 - Species Breakdown'!L448=0,"",'4 - Species Breakdown'!L448)</f>
        <v/>
      </c>
      <c r="E441" s="243" t="str">
        <f>IF('4 - Species Breakdown'!M448=0,"",'4 - Species Breakdown'!M448)</f>
        <v/>
      </c>
      <c r="F441" s="243" t="str">
        <f>IF('4 - Species Breakdown'!N448=0,"",'4 - Species Breakdown'!N448)</f>
        <v/>
      </c>
      <c r="G441" s="244" t="str">
        <f>IFERROR(('4 - Species Breakdown'!J448/'WCC Summary'!$D$14)*100,"")</f>
        <v/>
      </c>
      <c r="H441" s="245" t="str">
        <f>IF('4 - Species Breakdown'!J448=0,"",'4 - Species Breakdown'!J448)</f>
        <v/>
      </c>
      <c r="J441"/>
      <c r="K441"/>
      <c r="L441"/>
      <c r="M441"/>
      <c r="N441"/>
      <c r="O441"/>
    </row>
    <row r="442" spans="2:15" ht="15" x14ac:dyDescent="0.25">
      <c r="B442" s="242" t="str">
        <f>IF('4 - Species Breakdown'!B449=0,"",'4 - Species Breakdown'!B449)</f>
        <v/>
      </c>
      <c r="C442" s="243" t="str">
        <f>IF('4 - Species Breakdown'!D449=0,"",'4 - Species Breakdown'!D449)</f>
        <v/>
      </c>
      <c r="D442" s="243" t="str">
        <f>IF('4 - Species Breakdown'!L449=0,"",'4 - Species Breakdown'!L449)</f>
        <v/>
      </c>
      <c r="E442" s="243" t="str">
        <f>IF('4 - Species Breakdown'!M449=0,"",'4 - Species Breakdown'!M449)</f>
        <v/>
      </c>
      <c r="F442" s="243" t="str">
        <f>IF('4 - Species Breakdown'!N449=0,"",'4 - Species Breakdown'!N449)</f>
        <v/>
      </c>
      <c r="G442" s="244" t="str">
        <f>IFERROR(('4 - Species Breakdown'!J449/'WCC Summary'!$D$14)*100,"")</f>
        <v/>
      </c>
      <c r="H442" s="245" t="str">
        <f>IF('4 - Species Breakdown'!J449=0,"",'4 - Species Breakdown'!J449)</f>
        <v/>
      </c>
      <c r="J442"/>
      <c r="K442"/>
      <c r="L442"/>
      <c r="M442"/>
      <c r="N442"/>
      <c r="O442"/>
    </row>
    <row r="443" spans="2:15" ht="15" x14ac:dyDescent="0.25">
      <c r="B443" s="242" t="str">
        <f>IF('4 - Species Breakdown'!B450=0,"",'4 - Species Breakdown'!B450)</f>
        <v/>
      </c>
      <c r="C443" s="243" t="str">
        <f>IF('4 - Species Breakdown'!D450=0,"",'4 - Species Breakdown'!D450)</f>
        <v/>
      </c>
      <c r="D443" s="243" t="str">
        <f>IF('4 - Species Breakdown'!L450=0,"",'4 - Species Breakdown'!L450)</f>
        <v/>
      </c>
      <c r="E443" s="243" t="str">
        <f>IF('4 - Species Breakdown'!M450=0,"",'4 - Species Breakdown'!M450)</f>
        <v/>
      </c>
      <c r="F443" s="243" t="str">
        <f>IF('4 - Species Breakdown'!N450=0,"",'4 - Species Breakdown'!N450)</f>
        <v/>
      </c>
      <c r="G443" s="244" t="str">
        <f>IFERROR(('4 - Species Breakdown'!J450/'WCC Summary'!$D$14)*100,"")</f>
        <v/>
      </c>
      <c r="H443" s="245" t="str">
        <f>IF('4 - Species Breakdown'!J450=0,"",'4 - Species Breakdown'!J450)</f>
        <v/>
      </c>
      <c r="J443"/>
      <c r="K443"/>
      <c r="L443"/>
      <c r="M443"/>
      <c r="N443"/>
      <c r="O443"/>
    </row>
    <row r="444" spans="2:15" ht="15" x14ac:dyDescent="0.25">
      <c r="B444" s="242" t="str">
        <f>IF('4 - Species Breakdown'!B451=0,"",'4 - Species Breakdown'!B451)</f>
        <v/>
      </c>
      <c r="C444" s="243" t="str">
        <f>IF('4 - Species Breakdown'!D451=0,"",'4 - Species Breakdown'!D451)</f>
        <v/>
      </c>
      <c r="D444" s="243" t="str">
        <f>IF('4 - Species Breakdown'!L451=0,"",'4 - Species Breakdown'!L451)</f>
        <v/>
      </c>
      <c r="E444" s="243" t="str">
        <f>IF('4 - Species Breakdown'!M451=0,"",'4 - Species Breakdown'!M451)</f>
        <v/>
      </c>
      <c r="F444" s="243" t="str">
        <f>IF('4 - Species Breakdown'!N451=0,"",'4 - Species Breakdown'!N451)</f>
        <v/>
      </c>
      <c r="G444" s="244" t="str">
        <f>IFERROR(('4 - Species Breakdown'!J451/'WCC Summary'!$D$14)*100,"")</f>
        <v/>
      </c>
      <c r="H444" s="245" t="str">
        <f>IF('4 - Species Breakdown'!J451=0,"",'4 - Species Breakdown'!J451)</f>
        <v/>
      </c>
      <c r="J444"/>
      <c r="K444"/>
      <c r="L444"/>
      <c r="M444"/>
      <c r="N444"/>
      <c r="O444"/>
    </row>
    <row r="445" spans="2:15" ht="15" x14ac:dyDescent="0.25">
      <c r="B445" s="242" t="str">
        <f>IF('4 - Species Breakdown'!B452=0,"",'4 - Species Breakdown'!B452)</f>
        <v/>
      </c>
      <c r="C445" s="243" t="str">
        <f>IF('4 - Species Breakdown'!D452=0,"",'4 - Species Breakdown'!D452)</f>
        <v/>
      </c>
      <c r="D445" s="243" t="str">
        <f>IF('4 - Species Breakdown'!L452=0,"",'4 - Species Breakdown'!L452)</f>
        <v/>
      </c>
      <c r="E445" s="243" t="str">
        <f>IF('4 - Species Breakdown'!M452=0,"",'4 - Species Breakdown'!M452)</f>
        <v/>
      </c>
      <c r="F445" s="243" t="str">
        <f>IF('4 - Species Breakdown'!N452=0,"",'4 - Species Breakdown'!N452)</f>
        <v/>
      </c>
      <c r="G445" s="244" t="str">
        <f>IFERROR(('4 - Species Breakdown'!J452/'WCC Summary'!$D$14)*100,"")</f>
        <v/>
      </c>
      <c r="H445" s="245" t="str">
        <f>IF('4 - Species Breakdown'!J452=0,"",'4 - Species Breakdown'!J452)</f>
        <v/>
      </c>
      <c r="J445"/>
      <c r="K445"/>
      <c r="L445"/>
      <c r="M445"/>
      <c r="N445"/>
      <c r="O445"/>
    </row>
    <row r="446" spans="2:15" ht="15" x14ac:dyDescent="0.25">
      <c r="B446" s="242" t="str">
        <f>IF('4 - Species Breakdown'!B453=0,"",'4 - Species Breakdown'!B453)</f>
        <v/>
      </c>
      <c r="C446" s="243" t="str">
        <f>IF('4 - Species Breakdown'!D453=0,"",'4 - Species Breakdown'!D453)</f>
        <v/>
      </c>
      <c r="D446" s="243" t="str">
        <f>IF('4 - Species Breakdown'!L453=0,"",'4 - Species Breakdown'!L453)</f>
        <v/>
      </c>
      <c r="E446" s="243" t="str">
        <f>IF('4 - Species Breakdown'!M453=0,"",'4 - Species Breakdown'!M453)</f>
        <v/>
      </c>
      <c r="F446" s="243" t="str">
        <f>IF('4 - Species Breakdown'!N453=0,"",'4 - Species Breakdown'!N453)</f>
        <v/>
      </c>
      <c r="G446" s="244" t="str">
        <f>IFERROR(('4 - Species Breakdown'!J453/'WCC Summary'!$D$14)*100,"")</f>
        <v/>
      </c>
      <c r="H446" s="245" t="str">
        <f>IF('4 - Species Breakdown'!J453=0,"",'4 - Species Breakdown'!J453)</f>
        <v/>
      </c>
      <c r="J446"/>
      <c r="K446"/>
      <c r="L446"/>
      <c r="M446"/>
      <c r="N446"/>
      <c r="O446"/>
    </row>
    <row r="447" spans="2:15" ht="15" x14ac:dyDescent="0.25">
      <c r="B447" s="242" t="str">
        <f>IF('4 - Species Breakdown'!B454=0,"",'4 - Species Breakdown'!B454)</f>
        <v/>
      </c>
      <c r="C447" s="243" t="str">
        <f>IF('4 - Species Breakdown'!D454=0,"",'4 - Species Breakdown'!D454)</f>
        <v/>
      </c>
      <c r="D447" s="243" t="str">
        <f>IF('4 - Species Breakdown'!L454=0,"",'4 - Species Breakdown'!L454)</f>
        <v/>
      </c>
      <c r="E447" s="243" t="str">
        <f>IF('4 - Species Breakdown'!M454=0,"",'4 - Species Breakdown'!M454)</f>
        <v/>
      </c>
      <c r="F447" s="243" t="str">
        <f>IF('4 - Species Breakdown'!N454=0,"",'4 - Species Breakdown'!N454)</f>
        <v/>
      </c>
      <c r="G447" s="244" t="str">
        <f>IFERROR(('4 - Species Breakdown'!J454/'WCC Summary'!$D$14)*100,"")</f>
        <v/>
      </c>
      <c r="H447" s="245" t="str">
        <f>IF('4 - Species Breakdown'!J454=0,"",'4 - Species Breakdown'!J454)</f>
        <v/>
      </c>
      <c r="J447"/>
      <c r="K447"/>
      <c r="L447"/>
      <c r="M447"/>
      <c r="N447"/>
      <c r="O447"/>
    </row>
    <row r="448" spans="2:15" ht="15" x14ac:dyDescent="0.25">
      <c r="B448" s="242" t="str">
        <f>IF('4 - Species Breakdown'!B455=0,"",'4 - Species Breakdown'!B455)</f>
        <v/>
      </c>
      <c r="C448" s="243" t="str">
        <f>IF('4 - Species Breakdown'!D455=0,"",'4 - Species Breakdown'!D455)</f>
        <v/>
      </c>
      <c r="D448" s="243" t="str">
        <f>IF('4 - Species Breakdown'!L455=0,"",'4 - Species Breakdown'!L455)</f>
        <v/>
      </c>
      <c r="E448" s="243" t="str">
        <f>IF('4 - Species Breakdown'!M455=0,"",'4 - Species Breakdown'!M455)</f>
        <v/>
      </c>
      <c r="F448" s="243" t="str">
        <f>IF('4 - Species Breakdown'!N455=0,"",'4 - Species Breakdown'!N455)</f>
        <v/>
      </c>
      <c r="G448" s="244" t="str">
        <f>IFERROR(('4 - Species Breakdown'!J455/'WCC Summary'!$D$14)*100,"")</f>
        <v/>
      </c>
      <c r="H448" s="245" t="str">
        <f>IF('4 - Species Breakdown'!J455=0,"",'4 - Species Breakdown'!J455)</f>
        <v/>
      </c>
      <c r="J448"/>
      <c r="K448"/>
      <c r="L448"/>
      <c r="M448"/>
      <c r="N448"/>
      <c r="O448"/>
    </row>
    <row r="449" spans="2:15" ht="15" x14ac:dyDescent="0.25">
      <c r="B449" s="242" t="str">
        <f>IF('4 - Species Breakdown'!B456=0,"",'4 - Species Breakdown'!B456)</f>
        <v/>
      </c>
      <c r="C449" s="243" t="str">
        <f>IF('4 - Species Breakdown'!D456=0,"",'4 - Species Breakdown'!D456)</f>
        <v/>
      </c>
      <c r="D449" s="243" t="str">
        <f>IF('4 - Species Breakdown'!L456=0,"",'4 - Species Breakdown'!L456)</f>
        <v/>
      </c>
      <c r="E449" s="243" t="str">
        <f>IF('4 - Species Breakdown'!M456=0,"",'4 - Species Breakdown'!M456)</f>
        <v/>
      </c>
      <c r="F449" s="243" t="str">
        <f>IF('4 - Species Breakdown'!N456=0,"",'4 - Species Breakdown'!N456)</f>
        <v/>
      </c>
      <c r="G449" s="244" t="str">
        <f>IFERROR(('4 - Species Breakdown'!J456/'WCC Summary'!$D$14)*100,"")</f>
        <v/>
      </c>
      <c r="H449" s="245" t="str">
        <f>IF('4 - Species Breakdown'!J456=0,"",'4 - Species Breakdown'!J456)</f>
        <v/>
      </c>
      <c r="J449"/>
      <c r="K449"/>
      <c r="L449"/>
      <c r="M449"/>
      <c r="N449"/>
      <c r="O449"/>
    </row>
    <row r="450" spans="2:15" ht="15" x14ac:dyDescent="0.25">
      <c r="B450" s="242" t="str">
        <f>IF('4 - Species Breakdown'!B457=0,"",'4 - Species Breakdown'!B457)</f>
        <v/>
      </c>
      <c r="C450" s="243" t="str">
        <f>IF('4 - Species Breakdown'!D457=0,"",'4 - Species Breakdown'!D457)</f>
        <v/>
      </c>
      <c r="D450" s="243" t="str">
        <f>IF('4 - Species Breakdown'!L457=0,"",'4 - Species Breakdown'!L457)</f>
        <v/>
      </c>
      <c r="E450" s="243" t="str">
        <f>IF('4 - Species Breakdown'!M457=0,"",'4 - Species Breakdown'!M457)</f>
        <v/>
      </c>
      <c r="F450" s="243" t="str">
        <f>IF('4 - Species Breakdown'!N457=0,"",'4 - Species Breakdown'!N457)</f>
        <v/>
      </c>
      <c r="G450" s="244" t="str">
        <f>IFERROR(('4 - Species Breakdown'!J457/'WCC Summary'!$D$14)*100,"")</f>
        <v/>
      </c>
      <c r="H450" s="245" t="str">
        <f>IF('4 - Species Breakdown'!J457=0,"",'4 - Species Breakdown'!J457)</f>
        <v/>
      </c>
      <c r="J450"/>
      <c r="K450"/>
      <c r="L450"/>
      <c r="M450"/>
      <c r="N450"/>
      <c r="O450"/>
    </row>
    <row r="451" spans="2:15" ht="15" x14ac:dyDescent="0.25">
      <c r="B451" s="242" t="str">
        <f>IF('4 - Species Breakdown'!B458=0,"",'4 - Species Breakdown'!B458)</f>
        <v/>
      </c>
      <c r="C451" s="243" t="str">
        <f>IF('4 - Species Breakdown'!D458=0,"",'4 - Species Breakdown'!D458)</f>
        <v/>
      </c>
      <c r="D451" s="243" t="str">
        <f>IF('4 - Species Breakdown'!L458=0,"",'4 - Species Breakdown'!L458)</f>
        <v/>
      </c>
      <c r="E451" s="243" t="str">
        <f>IF('4 - Species Breakdown'!M458=0,"",'4 - Species Breakdown'!M458)</f>
        <v/>
      </c>
      <c r="F451" s="243" t="str">
        <f>IF('4 - Species Breakdown'!N458=0,"",'4 - Species Breakdown'!N458)</f>
        <v/>
      </c>
      <c r="G451" s="244" t="str">
        <f>IFERROR(('4 - Species Breakdown'!J458/'WCC Summary'!$D$14)*100,"")</f>
        <v/>
      </c>
      <c r="H451" s="245" t="str">
        <f>IF('4 - Species Breakdown'!J458=0,"",'4 - Species Breakdown'!J458)</f>
        <v/>
      </c>
      <c r="J451"/>
      <c r="K451"/>
      <c r="L451"/>
      <c r="M451"/>
      <c r="N451"/>
      <c r="O451"/>
    </row>
    <row r="452" spans="2:15" ht="15" x14ac:dyDescent="0.25">
      <c r="B452" s="242" t="str">
        <f>IF('4 - Species Breakdown'!B459=0,"",'4 - Species Breakdown'!B459)</f>
        <v/>
      </c>
      <c r="C452" s="243" t="str">
        <f>IF('4 - Species Breakdown'!D459=0,"",'4 - Species Breakdown'!D459)</f>
        <v/>
      </c>
      <c r="D452" s="243" t="str">
        <f>IF('4 - Species Breakdown'!L459=0,"",'4 - Species Breakdown'!L459)</f>
        <v/>
      </c>
      <c r="E452" s="243" t="str">
        <f>IF('4 - Species Breakdown'!M459=0,"",'4 - Species Breakdown'!M459)</f>
        <v/>
      </c>
      <c r="F452" s="243" t="str">
        <f>IF('4 - Species Breakdown'!N459=0,"",'4 - Species Breakdown'!N459)</f>
        <v/>
      </c>
      <c r="G452" s="244" t="str">
        <f>IFERROR(('4 - Species Breakdown'!J459/'WCC Summary'!$D$14)*100,"")</f>
        <v/>
      </c>
      <c r="H452" s="245" t="str">
        <f>IF('4 - Species Breakdown'!J459=0,"",'4 - Species Breakdown'!J459)</f>
        <v/>
      </c>
      <c r="J452"/>
      <c r="K452"/>
      <c r="L452"/>
      <c r="M452"/>
      <c r="N452"/>
      <c r="O452"/>
    </row>
    <row r="453" spans="2:15" ht="15" x14ac:dyDescent="0.25">
      <c r="B453" s="242" t="str">
        <f>IF('4 - Species Breakdown'!B460=0,"",'4 - Species Breakdown'!B460)</f>
        <v/>
      </c>
      <c r="C453" s="243" t="str">
        <f>IF('4 - Species Breakdown'!D460=0,"",'4 - Species Breakdown'!D460)</f>
        <v/>
      </c>
      <c r="D453" s="243" t="str">
        <f>IF('4 - Species Breakdown'!L460=0,"",'4 - Species Breakdown'!L460)</f>
        <v/>
      </c>
      <c r="E453" s="243" t="str">
        <f>IF('4 - Species Breakdown'!M460=0,"",'4 - Species Breakdown'!M460)</f>
        <v/>
      </c>
      <c r="F453" s="243" t="str">
        <f>IF('4 - Species Breakdown'!N460=0,"",'4 - Species Breakdown'!N460)</f>
        <v/>
      </c>
      <c r="G453" s="244" t="str">
        <f>IFERROR(('4 - Species Breakdown'!J460/'WCC Summary'!$D$14)*100,"")</f>
        <v/>
      </c>
      <c r="H453" s="245" t="str">
        <f>IF('4 - Species Breakdown'!J460=0,"",'4 - Species Breakdown'!J460)</f>
        <v/>
      </c>
      <c r="J453"/>
      <c r="K453"/>
      <c r="L453"/>
      <c r="M453"/>
      <c r="N453"/>
      <c r="O453"/>
    </row>
    <row r="454" spans="2:15" ht="15" x14ac:dyDescent="0.25">
      <c r="B454" s="242" t="str">
        <f>IF('4 - Species Breakdown'!B461=0,"",'4 - Species Breakdown'!B461)</f>
        <v/>
      </c>
      <c r="C454" s="243" t="str">
        <f>IF('4 - Species Breakdown'!D461=0,"",'4 - Species Breakdown'!D461)</f>
        <v/>
      </c>
      <c r="D454" s="243" t="str">
        <f>IF('4 - Species Breakdown'!L461=0,"",'4 - Species Breakdown'!L461)</f>
        <v/>
      </c>
      <c r="E454" s="243" t="str">
        <f>IF('4 - Species Breakdown'!M461=0,"",'4 - Species Breakdown'!M461)</f>
        <v/>
      </c>
      <c r="F454" s="243" t="str">
        <f>IF('4 - Species Breakdown'!N461=0,"",'4 - Species Breakdown'!N461)</f>
        <v/>
      </c>
      <c r="G454" s="244" t="str">
        <f>IFERROR(('4 - Species Breakdown'!J461/'WCC Summary'!$D$14)*100,"")</f>
        <v/>
      </c>
      <c r="H454" s="245" t="str">
        <f>IF('4 - Species Breakdown'!J461=0,"",'4 - Species Breakdown'!J461)</f>
        <v/>
      </c>
      <c r="J454"/>
      <c r="K454"/>
      <c r="L454"/>
      <c r="M454"/>
      <c r="N454"/>
      <c r="O454"/>
    </row>
    <row r="455" spans="2:15" ht="15" x14ac:dyDescent="0.25">
      <c r="B455" s="242" t="str">
        <f>IF('4 - Species Breakdown'!B462=0,"",'4 - Species Breakdown'!B462)</f>
        <v/>
      </c>
      <c r="C455" s="243" t="str">
        <f>IF('4 - Species Breakdown'!D462=0,"",'4 - Species Breakdown'!D462)</f>
        <v/>
      </c>
      <c r="D455" s="243" t="str">
        <f>IF('4 - Species Breakdown'!L462=0,"",'4 - Species Breakdown'!L462)</f>
        <v/>
      </c>
      <c r="E455" s="243" t="str">
        <f>IF('4 - Species Breakdown'!M462=0,"",'4 - Species Breakdown'!M462)</f>
        <v/>
      </c>
      <c r="F455" s="243" t="str">
        <f>IF('4 - Species Breakdown'!N462=0,"",'4 - Species Breakdown'!N462)</f>
        <v/>
      </c>
      <c r="G455" s="244" t="str">
        <f>IFERROR(('4 - Species Breakdown'!J462/'WCC Summary'!$D$14)*100,"")</f>
        <v/>
      </c>
      <c r="H455" s="245" t="str">
        <f>IF('4 - Species Breakdown'!J462=0,"",'4 - Species Breakdown'!J462)</f>
        <v/>
      </c>
      <c r="J455"/>
      <c r="K455"/>
      <c r="L455"/>
      <c r="M455"/>
      <c r="N455"/>
      <c r="O455"/>
    </row>
    <row r="456" spans="2:15" ht="15" x14ac:dyDescent="0.25">
      <c r="B456" s="242" t="str">
        <f>IF('4 - Species Breakdown'!B463=0,"",'4 - Species Breakdown'!B463)</f>
        <v/>
      </c>
      <c r="C456" s="243" t="str">
        <f>IF('4 - Species Breakdown'!D463=0,"",'4 - Species Breakdown'!D463)</f>
        <v/>
      </c>
      <c r="D456" s="243" t="str">
        <f>IF('4 - Species Breakdown'!L463=0,"",'4 - Species Breakdown'!L463)</f>
        <v/>
      </c>
      <c r="E456" s="243" t="str">
        <f>IF('4 - Species Breakdown'!M463=0,"",'4 - Species Breakdown'!M463)</f>
        <v/>
      </c>
      <c r="F456" s="243" t="str">
        <f>IF('4 - Species Breakdown'!N463=0,"",'4 - Species Breakdown'!N463)</f>
        <v/>
      </c>
      <c r="G456" s="244" t="str">
        <f>IFERROR(('4 - Species Breakdown'!J463/'WCC Summary'!$D$14)*100,"")</f>
        <v/>
      </c>
      <c r="H456" s="245" t="str">
        <f>IF('4 - Species Breakdown'!J463=0,"",'4 - Species Breakdown'!J463)</f>
        <v/>
      </c>
      <c r="J456"/>
      <c r="K456"/>
      <c r="L456"/>
      <c r="M456"/>
      <c r="N456"/>
      <c r="O456"/>
    </row>
    <row r="457" spans="2:15" ht="15" x14ac:dyDescent="0.25">
      <c r="B457" s="242" t="str">
        <f>IF('4 - Species Breakdown'!B464=0,"",'4 - Species Breakdown'!B464)</f>
        <v/>
      </c>
      <c r="C457" s="243" t="str">
        <f>IF('4 - Species Breakdown'!D464=0,"",'4 - Species Breakdown'!D464)</f>
        <v/>
      </c>
      <c r="D457" s="243" t="str">
        <f>IF('4 - Species Breakdown'!L464=0,"",'4 - Species Breakdown'!L464)</f>
        <v/>
      </c>
      <c r="E457" s="243" t="str">
        <f>IF('4 - Species Breakdown'!M464=0,"",'4 - Species Breakdown'!M464)</f>
        <v/>
      </c>
      <c r="F457" s="243" t="str">
        <f>IF('4 - Species Breakdown'!N464=0,"",'4 - Species Breakdown'!N464)</f>
        <v/>
      </c>
      <c r="G457" s="244" t="str">
        <f>IFERROR(('4 - Species Breakdown'!J464/'WCC Summary'!$D$14)*100,"")</f>
        <v/>
      </c>
      <c r="H457" s="245" t="str">
        <f>IF('4 - Species Breakdown'!J464=0,"",'4 - Species Breakdown'!J464)</f>
        <v/>
      </c>
      <c r="J457"/>
      <c r="K457"/>
      <c r="L457"/>
      <c r="M457"/>
      <c r="N457"/>
      <c r="O457"/>
    </row>
    <row r="458" spans="2:15" ht="15" x14ac:dyDescent="0.25">
      <c r="B458" s="242" t="str">
        <f>IF('4 - Species Breakdown'!B465=0,"",'4 - Species Breakdown'!B465)</f>
        <v/>
      </c>
      <c r="C458" s="243" t="str">
        <f>IF('4 - Species Breakdown'!D465=0,"",'4 - Species Breakdown'!D465)</f>
        <v/>
      </c>
      <c r="D458" s="243" t="str">
        <f>IF('4 - Species Breakdown'!L465=0,"",'4 - Species Breakdown'!L465)</f>
        <v/>
      </c>
      <c r="E458" s="243" t="str">
        <f>IF('4 - Species Breakdown'!M465=0,"",'4 - Species Breakdown'!M465)</f>
        <v/>
      </c>
      <c r="F458" s="243" t="str">
        <f>IF('4 - Species Breakdown'!N465=0,"",'4 - Species Breakdown'!N465)</f>
        <v/>
      </c>
      <c r="G458" s="244" t="str">
        <f>IFERROR(('4 - Species Breakdown'!J465/'WCC Summary'!$D$14)*100,"")</f>
        <v/>
      </c>
      <c r="H458" s="245" t="str">
        <f>IF('4 - Species Breakdown'!J465=0,"",'4 - Species Breakdown'!J465)</f>
        <v/>
      </c>
      <c r="J458"/>
      <c r="K458"/>
      <c r="L458"/>
      <c r="M458"/>
      <c r="N458"/>
      <c r="O458"/>
    </row>
    <row r="459" spans="2:15" ht="15" x14ac:dyDescent="0.25">
      <c r="B459" s="242" t="str">
        <f>IF('4 - Species Breakdown'!B466=0,"",'4 - Species Breakdown'!B466)</f>
        <v/>
      </c>
      <c r="C459" s="243" t="str">
        <f>IF('4 - Species Breakdown'!D466=0,"",'4 - Species Breakdown'!D466)</f>
        <v/>
      </c>
      <c r="D459" s="243" t="str">
        <f>IF('4 - Species Breakdown'!L466=0,"",'4 - Species Breakdown'!L466)</f>
        <v/>
      </c>
      <c r="E459" s="243" t="str">
        <f>IF('4 - Species Breakdown'!M466=0,"",'4 - Species Breakdown'!M466)</f>
        <v/>
      </c>
      <c r="F459" s="243" t="str">
        <f>IF('4 - Species Breakdown'!N466=0,"",'4 - Species Breakdown'!N466)</f>
        <v/>
      </c>
      <c r="G459" s="244" t="str">
        <f>IFERROR(('4 - Species Breakdown'!J466/'WCC Summary'!$D$14)*100,"")</f>
        <v/>
      </c>
      <c r="H459" s="245" t="str">
        <f>IF('4 - Species Breakdown'!J466=0,"",'4 - Species Breakdown'!J466)</f>
        <v/>
      </c>
      <c r="J459"/>
      <c r="K459"/>
      <c r="L459"/>
      <c r="M459"/>
      <c r="N459"/>
      <c r="O459"/>
    </row>
    <row r="460" spans="2:15" ht="15" x14ac:dyDescent="0.25">
      <c r="B460" s="242" t="str">
        <f>IF('4 - Species Breakdown'!B467=0,"",'4 - Species Breakdown'!B467)</f>
        <v/>
      </c>
      <c r="C460" s="243" t="str">
        <f>IF('4 - Species Breakdown'!D467=0,"",'4 - Species Breakdown'!D467)</f>
        <v/>
      </c>
      <c r="D460" s="243" t="str">
        <f>IF('4 - Species Breakdown'!L467=0,"",'4 - Species Breakdown'!L467)</f>
        <v/>
      </c>
      <c r="E460" s="243" t="str">
        <f>IF('4 - Species Breakdown'!M467=0,"",'4 - Species Breakdown'!M467)</f>
        <v/>
      </c>
      <c r="F460" s="243" t="str">
        <f>IF('4 - Species Breakdown'!N467=0,"",'4 - Species Breakdown'!N467)</f>
        <v/>
      </c>
      <c r="G460" s="244" t="str">
        <f>IFERROR(('4 - Species Breakdown'!J467/'WCC Summary'!$D$14)*100,"")</f>
        <v/>
      </c>
      <c r="H460" s="245" t="str">
        <f>IF('4 - Species Breakdown'!J467=0,"",'4 - Species Breakdown'!J467)</f>
        <v/>
      </c>
      <c r="J460"/>
      <c r="K460"/>
      <c r="L460"/>
      <c r="M460"/>
      <c r="N460"/>
      <c r="O460"/>
    </row>
    <row r="461" spans="2:15" ht="15" x14ac:dyDescent="0.25">
      <c r="B461" s="242" t="str">
        <f>IF('4 - Species Breakdown'!B468=0,"",'4 - Species Breakdown'!B468)</f>
        <v/>
      </c>
      <c r="C461" s="243" t="str">
        <f>IF('4 - Species Breakdown'!D468=0,"",'4 - Species Breakdown'!D468)</f>
        <v/>
      </c>
      <c r="D461" s="243" t="str">
        <f>IF('4 - Species Breakdown'!L468=0,"",'4 - Species Breakdown'!L468)</f>
        <v/>
      </c>
      <c r="E461" s="243" t="str">
        <f>IF('4 - Species Breakdown'!M468=0,"",'4 - Species Breakdown'!M468)</f>
        <v/>
      </c>
      <c r="F461" s="243" t="str">
        <f>IF('4 - Species Breakdown'!N468=0,"",'4 - Species Breakdown'!N468)</f>
        <v/>
      </c>
      <c r="G461" s="244" t="str">
        <f>IFERROR(('4 - Species Breakdown'!J468/'WCC Summary'!$D$14)*100,"")</f>
        <v/>
      </c>
      <c r="H461" s="245" t="str">
        <f>IF('4 - Species Breakdown'!J468=0,"",'4 - Species Breakdown'!J468)</f>
        <v/>
      </c>
      <c r="J461"/>
      <c r="K461"/>
      <c r="L461"/>
      <c r="M461"/>
      <c r="N461"/>
      <c r="O461"/>
    </row>
    <row r="462" spans="2:15" ht="15" x14ac:dyDescent="0.25">
      <c r="B462" s="242" t="str">
        <f>IF('4 - Species Breakdown'!B469=0,"",'4 - Species Breakdown'!B469)</f>
        <v/>
      </c>
      <c r="C462" s="243" t="str">
        <f>IF('4 - Species Breakdown'!D469=0,"",'4 - Species Breakdown'!D469)</f>
        <v/>
      </c>
      <c r="D462" s="243" t="str">
        <f>IF('4 - Species Breakdown'!L469=0,"",'4 - Species Breakdown'!L469)</f>
        <v/>
      </c>
      <c r="E462" s="243" t="str">
        <f>IF('4 - Species Breakdown'!M469=0,"",'4 - Species Breakdown'!M469)</f>
        <v/>
      </c>
      <c r="F462" s="243" t="str">
        <f>IF('4 - Species Breakdown'!N469=0,"",'4 - Species Breakdown'!N469)</f>
        <v/>
      </c>
      <c r="G462" s="244" t="str">
        <f>IFERROR(('4 - Species Breakdown'!J469/'WCC Summary'!$D$14)*100,"")</f>
        <v/>
      </c>
      <c r="H462" s="245" t="str">
        <f>IF('4 - Species Breakdown'!J469=0,"",'4 - Species Breakdown'!J469)</f>
        <v/>
      </c>
      <c r="J462"/>
      <c r="K462"/>
      <c r="L462"/>
      <c r="M462"/>
      <c r="N462"/>
      <c r="O462"/>
    </row>
    <row r="463" spans="2:15" ht="15" x14ac:dyDescent="0.25">
      <c r="B463" s="242" t="str">
        <f>IF('4 - Species Breakdown'!B470=0,"",'4 - Species Breakdown'!B470)</f>
        <v/>
      </c>
      <c r="C463" s="243" t="str">
        <f>IF('4 - Species Breakdown'!D470=0,"",'4 - Species Breakdown'!D470)</f>
        <v/>
      </c>
      <c r="D463" s="243" t="str">
        <f>IF('4 - Species Breakdown'!L470=0,"",'4 - Species Breakdown'!L470)</f>
        <v/>
      </c>
      <c r="E463" s="243" t="str">
        <f>IF('4 - Species Breakdown'!M470=0,"",'4 - Species Breakdown'!M470)</f>
        <v/>
      </c>
      <c r="F463" s="243" t="str">
        <f>IF('4 - Species Breakdown'!N470=0,"",'4 - Species Breakdown'!N470)</f>
        <v/>
      </c>
      <c r="G463" s="244" t="str">
        <f>IFERROR(('4 - Species Breakdown'!J470/'WCC Summary'!$D$14)*100,"")</f>
        <v/>
      </c>
      <c r="H463" s="245" t="str">
        <f>IF('4 - Species Breakdown'!J470=0,"",'4 - Species Breakdown'!J470)</f>
        <v/>
      </c>
      <c r="J463"/>
      <c r="K463"/>
      <c r="L463"/>
      <c r="M463"/>
      <c r="N463"/>
      <c r="O463"/>
    </row>
    <row r="464" spans="2:15" ht="15" x14ac:dyDescent="0.25">
      <c r="B464" s="242" t="str">
        <f>IF('4 - Species Breakdown'!B471=0,"",'4 - Species Breakdown'!B471)</f>
        <v/>
      </c>
      <c r="C464" s="243" t="str">
        <f>IF('4 - Species Breakdown'!D471=0,"",'4 - Species Breakdown'!D471)</f>
        <v/>
      </c>
      <c r="D464" s="243" t="str">
        <f>IF('4 - Species Breakdown'!L471=0,"",'4 - Species Breakdown'!L471)</f>
        <v/>
      </c>
      <c r="E464" s="243" t="str">
        <f>IF('4 - Species Breakdown'!M471=0,"",'4 - Species Breakdown'!M471)</f>
        <v/>
      </c>
      <c r="F464" s="243" t="str">
        <f>IF('4 - Species Breakdown'!N471=0,"",'4 - Species Breakdown'!N471)</f>
        <v/>
      </c>
      <c r="G464" s="244" t="str">
        <f>IFERROR(('4 - Species Breakdown'!J471/'WCC Summary'!$D$14)*100,"")</f>
        <v/>
      </c>
      <c r="H464" s="245" t="str">
        <f>IF('4 - Species Breakdown'!J471=0,"",'4 - Species Breakdown'!J471)</f>
        <v/>
      </c>
      <c r="J464"/>
      <c r="K464"/>
      <c r="L464"/>
      <c r="M464"/>
      <c r="N464"/>
      <c r="O464"/>
    </row>
    <row r="465" spans="2:15" ht="15" x14ac:dyDescent="0.25">
      <c r="B465" s="242" t="str">
        <f>IF('4 - Species Breakdown'!B472=0,"",'4 - Species Breakdown'!B472)</f>
        <v/>
      </c>
      <c r="C465" s="243" t="str">
        <f>IF('4 - Species Breakdown'!D472=0,"",'4 - Species Breakdown'!D472)</f>
        <v/>
      </c>
      <c r="D465" s="243" t="str">
        <f>IF('4 - Species Breakdown'!L472=0,"",'4 - Species Breakdown'!L472)</f>
        <v/>
      </c>
      <c r="E465" s="243" t="str">
        <f>IF('4 - Species Breakdown'!M472=0,"",'4 - Species Breakdown'!M472)</f>
        <v/>
      </c>
      <c r="F465" s="243" t="str">
        <f>IF('4 - Species Breakdown'!N472=0,"",'4 - Species Breakdown'!N472)</f>
        <v/>
      </c>
      <c r="G465" s="244" t="str">
        <f>IFERROR(('4 - Species Breakdown'!J472/'WCC Summary'!$D$14)*100,"")</f>
        <v/>
      </c>
      <c r="H465" s="245" t="str">
        <f>IF('4 - Species Breakdown'!J472=0,"",'4 - Species Breakdown'!J472)</f>
        <v/>
      </c>
      <c r="J465"/>
      <c r="K465"/>
      <c r="L465"/>
      <c r="M465"/>
      <c r="N465"/>
      <c r="O465"/>
    </row>
    <row r="466" spans="2:15" ht="15" x14ac:dyDescent="0.25">
      <c r="B466" s="242" t="str">
        <f>IF('4 - Species Breakdown'!B473=0,"",'4 - Species Breakdown'!B473)</f>
        <v/>
      </c>
      <c r="C466" s="243" t="str">
        <f>IF('4 - Species Breakdown'!D473=0,"",'4 - Species Breakdown'!D473)</f>
        <v/>
      </c>
      <c r="D466" s="243" t="str">
        <f>IF('4 - Species Breakdown'!L473=0,"",'4 - Species Breakdown'!L473)</f>
        <v/>
      </c>
      <c r="E466" s="243" t="str">
        <f>IF('4 - Species Breakdown'!M473=0,"",'4 - Species Breakdown'!M473)</f>
        <v/>
      </c>
      <c r="F466" s="243" t="str">
        <f>IF('4 - Species Breakdown'!N473=0,"",'4 - Species Breakdown'!N473)</f>
        <v/>
      </c>
      <c r="G466" s="244" t="str">
        <f>IFERROR(('4 - Species Breakdown'!J473/'WCC Summary'!$D$14)*100,"")</f>
        <v/>
      </c>
      <c r="H466" s="245" t="str">
        <f>IF('4 - Species Breakdown'!J473=0,"",'4 - Species Breakdown'!J473)</f>
        <v/>
      </c>
      <c r="J466"/>
      <c r="K466"/>
      <c r="L466"/>
      <c r="M466"/>
      <c r="N466"/>
      <c r="O466"/>
    </row>
    <row r="467" spans="2:15" ht="15" x14ac:dyDescent="0.25">
      <c r="B467" s="242" t="str">
        <f>IF('4 - Species Breakdown'!B474=0,"",'4 - Species Breakdown'!B474)</f>
        <v/>
      </c>
      <c r="C467" s="243" t="str">
        <f>IF('4 - Species Breakdown'!D474=0,"",'4 - Species Breakdown'!D474)</f>
        <v/>
      </c>
      <c r="D467" s="243" t="str">
        <f>IF('4 - Species Breakdown'!L474=0,"",'4 - Species Breakdown'!L474)</f>
        <v/>
      </c>
      <c r="E467" s="243" t="str">
        <f>IF('4 - Species Breakdown'!M474=0,"",'4 - Species Breakdown'!M474)</f>
        <v/>
      </c>
      <c r="F467" s="243" t="str">
        <f>IF('4 - Species Breakdown'!N474=0,"",'4 - Species Breakdown'!N474)</f>
        <v/>
      </c>
      <c r="G467" s="244" t="str">
        <f>IFERROR(('4 - Species Breakdown'!J474/'WCC Summary'!$D$14)*100,"")</f>
        <v/>
      </c>
      <c r="H467" s="245" t="str">
        <f>IF('4 - Species Breakdown'!J474=0,"",'4 - Species Breakdown'!J474)</f>
        <v/>
      </c>
      <c r="J467"/>
      <c r="K467"/>
      <c r="L467"/>
      <c r="M467"/>
      <c r="N467"/>
      <c r="O467"/>
    </row>
    <row r="468" spans="2:15" ht="15" x14ac:dyDescent="0.25">
      <c r="B468" s="242" t="str">
        <f>IF('4 - Species Breakdown'!B475=0,"",'4 - Species Breakdown'!B475)</f>
        <v/>
      </c>
      <c r="C468" s="243" t="str">
        <f>IF('4 - Species Breakdown'!D475=0,"",'4 - Species Breakdown'!D475)</f>
        <v/>
      </c>
      <c r="D468" s="243" t="str">
        <f>IF('4 - Species Breakdown'!L475=0,"",'4 - Species Breakdown'!L475)</f>
        <v/>
      </c>
      <c r="E468" s="243" t="str">
        <f>IF('4 - Species Breakdown'!M475=0,"",'4 - Species Breakdown'!M475)</f>
        <v/>
      </c>
      <c r="F468" s="243" t="str">
        <f>IF('4 - Species Breakdown'!N475=0,"",'4 - Species Breakdown'!N475)</f>
        <v/>
      </c>
      <c r="G468" s="244" t="str">
        <f>IFERROR(('4 - Species Breakdown'!J475/'WCC Summary'!$D$14)*100,"")</f>
        <v/>
      </c>
      <c r="H468" s="245" t="str">
        <f>IF('4 - Species Breakdown'!J475=0,"",'4 - Species Breakdown'!J475)</f>
        <v/>
      </c>
      <c r="J468"/>
      <c r="K468"/>
      <c r="L468"/>
      <c r="M468"/>
      <c r="N468"/>
      <c r="O468"/>
    </row>
    <row r="469" spans="2:15" ht="15" x14ac:dyDescent="0.25">
      <c r="B469" s="242" t="str">
        <f>IF('4 - Species Breakdown'!B476=0,"",'4 - Species Breakdown'!B476)</f>
        <v/>
      </c>
      <c r="C469" s="243" t="str">
        <f>IF('4 - Species Breakdown'!D476=0,"",'4 - Species Breakdown'!D476)</f>
        <v/>
      </c>
      <c r="D469" s="243" t="str">
        <f>IF('4 - Species Breakdown'!L476=0,"",'4 - Species Breakdown'!L476)</f>
        <v/>
      </c>
      <c r="E469" s="243" t="str">
        <f>IF('4 - Species Breakdown'!M476=0,"",'4 - Species Breakdown'!M476)</f>
        <v/>
      </c>
      <c r="F469" s="243" t="str">
        <f>IF('4 - Species Breakdown'!N476=0,"",'4 - Species Breakdown'!N476)</f>
        <v/>
      </c>
      <c r="G469" s="244" t="str">
        <f>IFERROR(('4 - Species Breakdown'!J476/'WCC Summary'!$D$14)*100,"")</f>
        <v/>
      </c>
      <c r="H469" s="245" t="str">
        <f>IF('4 - Species Breakdown'!J476=0,"",'4 - Species Breakdown'!J476)</f>
        <v/>
      </c>
      <c r="J469"/>
      <c r="K469"/>
      <c r="L469"/>
      <c r="M469"/>
      <c r="N469"/>
      <c r="O469"/>
    </row>
    <row r="470" spans="2:15" ht="15" x14ac:dyDescent="0.25">
      <c r="B470" s="242" t="str">
        <f>IF('4 - Species Breakdown'!B477=0,"",'4 - Species Breakdown'!B477)</f>
        <v/>
      </c>
      <c r="C470" s="243" t="str">
        <f>IF('4 - Species Breakdown'!D477=0,"",'4 - Species Breakdown'!D477)</f>
        <v/>
      </c>
      <c r="D470" s="243" t="str">
        <f>IF('4 - Species Breakdown'!L477=0,"",'4 - Species Breakdown'!L477)</f>
        <v/>
      </c>
      <c r="E470" s="243" t="str">
        <f>IF('4 - Species Breakdown'!M477=0,"",'4 - Species Breakdown'!M477)</f>
        <v/>
      </c>
      <c r="F470" s="243" t="str">
        <f>IF('4 - Species Breakdown'!N477=0,"",'4 - Species Breakdown'!N477)</f>
        <v/>
      </c>
      <c r="G470" s="244" t="str">
        <f>IFERROR(('4 - Species Breakdown'!J477/'WCC Summary'!$D$14)*100,"")</f>
        <v/>
      </c>
      <c r="H470" s="245" t="str">
        <f>IF('4 - Species Breakdown'!J477=0,"",'4 - Species Breakdown'!J477)</f>
        <v/>
      </c>
      <c r="J470"/>
      <c r="K470"/>
      <c r="L470"/>
      <c r="M470"/>
      <c r="N470"/>
      <c r="O470"/>
    </row>
    <row r="471" spans="2:15" ht="15" x14ac:dyDescent="0.25">
      <c r="B471" s="242" t="str">
        <f>IF('4 - Species Breakdown'!B478=0,"",'4 - Species Breakdown'!B478)</f>
        <v/>
      </c>
      <c r="C471" s="243" t="str">
        <f>IF('4 - Species Breakdown'!D478=0,"",'4 - Species Breakdown'!D478)</f>
        <v/>
      </c>
      <c r="D471" s="243" t="str">
        <f>IF('4 - Species Breakdown'!L478=0,"",'4 - Species Breakdown'!L478)</f>
        <v/>
      </c>
      <c r="E471" s="243" t="str">
        <f>IF('4 - Species Breakdown'!M478=0,"",'4 - Species Breakdown'!M478)</f>
        <v/>
      </c>
      <c r="F471" s="243" t="str">
        <f>IF('4 - Species Breakdown'!N478=0,"",'4 - Species Breakdown'!N478)</f>
        <v/>
      </c>
      <c r="G471" s="244" t="str">
        <f>IFERROR(('4 - Species Breakdown'!J478/'WCC Summary'!$D$14)*100,"")</f>
        <v/>
      </c>
      <c r="H471" s="245" t="str">
        <f>IF('4 - Species Breakdown'!J478=0,"",'4 - Species Breakdown'!J478)</f>
        <v/>
      </c>
      <c r="J471"/>
      <c r="K471"/>
      <c r="L471"/>
      <c r="M471"/>
      <c r="N471"/>
      <c r="O471"/>
    </row>
    <row r="472" spans="2:15" ht="15" x14ac:dyDescent="0.25">
      <c r="B472" s="242" t="str">
        <f>IF('4 - Species Breakdown'!B479=0,"",'4 - Species Breakdown'!B479)</f>
        <v/>
      </c>
      <c r="C472" s="243" t="str">
        <f>IF('4 - Species Breakdown'!D479=0,"",'4 - Species Breakdown'!D479)</f>
        <v/>
      </c>
      <c r="D472" s="243" t="str">
        <f>IF('4 - Species Breakdown'!L479=0,"",'4 - Species Breakdown'!L479)</f>
        <v/>
      </c>
      <c r="E472" s="243" t="str">
        <f>IF('4 - Species Breakdown'!M479=0,"",'4 - Species Breakdown'!M479)</f>
        <v/>
      </c>
      <c r="F472" s="243" t="str">
        <f>IF('4 - Species Breakdown'!N479=0,"",'4 - Species Breakdown'!N479)</f>
        <v/>
      </c>
      <c r="G472" s="244" t="str">
        <f>IFERROR(('4 - Species Breakdown'!J479/'WCC Summary'!$D$14)*100,"")</f>
        <v/>
      </c>
      <c r="H472" s="245" t="str">
        <f>IF('4 - Species Breakdown'!J479=0,"",'4 - Species Breakdown'!J479)</f>
        <v/>
      </c>
      <c r="J472"/>
      <c r="K472"/>
      <c r="L472"/>
      <c r="M472"/>
      <c r="N472"/>
      <c r="O472"/>
    </row>
    <row r="473" spans="2:15" ht="15" x14ac:dyDescent="0.25">
      <c r="B473" s="242" t="str">
        <f>IF('4 - Species Breakdown'!B480=0,"",'4 - Species Breakdown'!B480)</f>
        <v/>
      </c>
      <c r="C473" s="243" t="str">
        <f>IF('4 - Species Breakdown'!D480=0,"",'4 - Species Breakdown'!D480)</f>
        <v/>
      </c>
      <c r="D473" s="243" t="str">
        <f>IF('4 - Species Breakdown'!L480=0,"",'4 - Species Breakdown'!L480)</f>
        <v/>
      </c>
      <c r="E473" s="243" t="str">
        <f>IF('4 - Species Breakdown'!M480=0,"",'4 - Species Breakdown'!M480)</f>
        <v/>
      </c>
      <c r="F473" s="243" t="str">
        <f>IF('4 - Species Breakdown'!N480=0,"",'4 - Species Breakdown'!N480)</f>
        <v/>
      </c>
      <c r="G473" s="244" t="str">
        <f>IFERROR(('4 - Species Breakdown'!J480/'WCC Summary'!$D$14)*100,"")</f>
        <v/>
      </c>
      <c r="H473" s="245" t="str">
        <f>IF('4 - Species Breakdown'!J480=0,"",'4 - Species Breakdown'!J480)</f>
        <v/>
      </c>
      <c r="J473"/>
      <c r="K473"/>
      <c r="L473"/>
      <c r="M473"/>
      <c r="N473"/>
      <c r="O473"/>
    </row>
    <row r="474" spans="2:15" ht="15" x14ac:dyDescent="0.25">
      <c r="B474" s="242" t="str">
        <f>IF('4 - Species Breakdown'!B481=0,"",'4 - Species Breakdown'!B481)</f>
        <v/>
      </c>
      <c r="C474" s="243" t="str">
        <f>IF('4 - Species Breakdown'!D481=0,"",'4 - Species Breakdown'!D481)</f>
        <v/>
      </c>
      <c r="D474" s="243" t="str">
        <f>IF('4 - Species Breakdown'!L481=0,"",'4 - Species Breakdown'!L481)</f>
        <v/>
      </c>
      <c r="E474" s="243" t="str">
        <f>IF('4 - Species Breakdown'!M481=0,"",'4 - Species Breakdown'!M481)</f>
        <v/>
      </c>
      <c r="F474" s="243" t="str">
        <f>IF('4 - Species Breakdown'!N481=0,"",'4 - Species Breakdown'!N481)</f>
        <v/>
      </c>
      <c r="G474" s="244" t="str">
        <f>IFERROR(('4 - Species Breakdown'!J481/'WCC Summary'!$D$14)*100,"")</f>
        <v/>
      </c>
      <c r="H474" s="245" t="str">
        <f>IF('4 - Species Breakdown'!J481=0,"",'4 - Species Breakdown'!J481)</f>
        <v/>
      </c>
      <c r="J474"/>
      <c r="K474"/>
      <c r="L474"/>
      <c r="M474"/>
      <c r="N474"/>
      <c r="O474"/>
    </row>
    <row r="475" spans="2:15" ht="15" x14ac:dyDescent="0.25">
      <c r="B475" s="242" t="str">
        <f>IF('4 - Species Breakdown'!B482=0,"",'4 - Species Breakdown'!B482)</f>
        <v/>
      </c>
      <c r="C475" s="243" t="str">
        <f>IF('4 - Species Breakdown'!D482=0,"",'4 - Species Breakdown'!D482)</f>
        <v/>
      </c>
      <c r="D475" s="243" t="str">
        <f>IF('4 - Species Breakdown'!L482=0,"",'4 - Species Breakdown'!L482)</f>
        <v/>
      </c>
      <c r="E475" s="243" t="str">
        <f>IF('4 - Species Breakdown'!M482=0,"",'4 - Species Breakdown'!M482)</f>
        <v/>
      </c>
      <c r="F475" s="243" t="str">
        <f>IF('4 - Species Breakdown'!N482=0,"",'4 - Species Breakdown'!N482)</f>
        <v/>
      </c>
      <c r="G475" s="244" t="str">
        <f>IFERROR(('4 - Species Breakdown'!J482/'WCC Summary'!$D$14)*100,"")</f>
        <v/>
      </c>
      <c r="H475" s="245" t="str">
        <f>IF('4 - Species Breakdown'!J482=0,"",'4 - Species Breakdown'!J482)</f>
        <v/>
      </c>
      <c r="J475"/>
      <c r="K475"/>
      <c r="L475"/>
      <c r="M475"/>
      <c r="N475"/>
      <c r="O475"/>
    </row>
    <row r="476" spans="2:15" ht="15" x14ac:dyDescent="0.25">
      <c r="B476" s="242" t="str">
        <f>IF('4 - Species Breakdown'!B483=0,"",'4 - Species Breakdown'!B483)</f>
        <v/>
      </c>
      <c r="C476" s="243" t="str">
        <f>IF('4 - Species Breakdown'!D483=0,"",'4 - Species Breakdown'!D483)</f>
        <v/>
      </c>
      <c r="D476" s="243" t="str">
        <f>IF('4 - Species Breakdown'!L483=0,"",'4 - Species Breakdown'!L483)</f>
        <v/>
      </c>
      <c r="E476" s="243" t="str">
        <f>IF('4 - Species Breakdown'!M483=0,"",'4 - Species Breakdown'!M483)</f>
        <v/>
      </c>
      <c r="F476" s="243" t="str">
        <f>IF('4 - Species Breakdown'!N483=0,"",'4 - Species Breakdown'!N483)</f>
        <v/>
      </c>
      <c r="G476" s="244" t="str">
        <f>IFERROR(('4 - Species Breakdown'!J483/'WCC Summary'!$D$14)*100,"")</f>
        <v/>
      </c>
      <c r="H476" s="245" t="str">
        <f>IF('4 - Species Breakdown'!J483=0,"",'4 - Species Breakdown'!J483)</f>
        <v/>
      </c>
      <c r="J476"/>
      <c r="K476"/>
      <c r="L476"/>
      <c r="M476"/>
      <c r="N476"/>
      <c r="O476"/>
    </row>
    <row r="477" spans="2:15" ht="15" x14ac:dyDescent="0.25">
      <c r="B477" s="242" t="str">
        <f>IF('4 - Species Breakdown'!B484=0,"",'4 - Species Breakdown'!B484)</f>
        <v/>
      </c>
      <c r="C477" s="243" t="str">
        <f>IF('4 - Species Breakdown'!D484=0,"",'4 - Species Breakdown'!D484)</f>
        <v/>
      </c>
      <c r="D477" s="243" t="str">
        <f>IF('4 - Species Breakdown'!L484=0,"",'4 - Species Breakdown'!L484)</f>
        <v/>
      </c>
      <c r="E477" s="243" t="str">
        <f>IF('4 - Species Breakdown'!M484=0,"",'4 - Species Breakdown'!M484)</f>
        <v/>
      </c>
      <c r="F477" s="243" t="str">
        <f>IF('4 - Species Breakdown'!N484=0,"",'4 - Species Breakdown'!N484)</f>
        <v/>
      </c>
      <c r="G477" s="244" t="str">
        <f>IFERROR(('4 - Species Breakdown'!J484/'WCC Summary'!$D$14)*100,"")</f>
        <v/>
      </c>
      <c r="H477" s="245" t="str">
        <f>IF('4 - Species Breakdown'!J484=0,"",'4 - Species Breakdown'!J484)</f>
        <v/>
      </c>
      <c r="J477"/>
      <c r="K477"/>
      <c r="L477"/>
      <c r="M477"/>
      <c r="N477"/>
      <c r="O477"/>
    </row>
    <row r="478" spans="2:15" ht="15" x14ac:dyDescent="0.25">
      <c r="B478" s="242" t="str">
        <f>IF('4 - Species Breakdown'!B485=0,"",'4 - Species Breakdown'!B485)</f>
        <v/>
      </c>
      <c r="C478" s="243" t="str">
        <f>IF('4 - Species Breakdown'!D485=0,"",'4 - Species Breakdown'!D485)</f>
        <v/>
      </c>
      <c r="D478" s="243" t="str">
        <f>IF('4 - Species Breakdown'!L485=0,"",'4 - Species Breakdown'!L485)</f>
        <v/>
      </c>
      <c r="E478" s="243" t="str">
        <f>IF('4 - Species Breakdown'!M485=0,"",'4 - Species Breakdown'!M485)</f>
        <v/>
      </c>
      <c r="F478" s="243" t="str">
        <f>IF('4 - Species Breakdown'!N485=0,"",'4 - Species Breakdown'!N485)</f>
        <v/>
      </c>
      <c r="G478" s="244" t="str">
        <f>IFERROR(('4 - Species Breakdown'!J485/'WCC Summary'!$D$14)*100,"")</f>
        <v/>
      </c>
      <c r="H478" s="245" t="str">
        <f>IF('4 - Species Breakdown'!J485=0,"",'4 - Species Breakdown'!J485)</f>
        <v/>
      </c>
      <c r="J478"/>
      <c r="K478"/>
      <c r="L478"/>
      <c r="M478"/>
      <c r="N478"/>
      <c r="O478"/>
    </row>
    <row r="479" spans="2:15" ht="15" x14ac:dyDescent="0.25">
      <c r="B479" s="242" t="str">
        <f>IF('4 - Species Breakdown'!B486=0,"",'4 - Species Breakdown'!B486)</f>
        <v/>
      </c>
      <c r="C479" s="243" t="str">
        <f>IF('4 - Species Breakdown'!D486=0,"",'4 - Species Breakdown'!D486)</f>
        <v/>
      </c>
      <c r="D479" s="243" t="str">
        <f>IF('4 - Species Breakdown'!L486=0,"",'4 - Species Breakdown'!L486)</f>
        <v/>
      </c>
      <c r="E479" s="243" t="str">
        <f>IF('4 - Species Breakdown'!M486=0,"",'4 - Species Breakdown'!M486)</f>
        <v/>
      </c>
      <c r="F479" s="243" t="str">
        <f>IF('4 - Species Breakdown'!N486=0,"",'4 - Species Breakdown'!N486)</f>
        <v/>
      </c>
      <c r="G479" s="244" t="str">
        <f>IFERROR(('4 - Species Breakdown'!J486/'WCC Summary'!$D$14)*100,"")</f>
        <v/>
      </c>
      <c r="H479" s="245" t="str">
        <f>IF('4 - Species Breakdown'!J486=0,"",'4 - Species Breakdown'!J486)</f>
        <v/>
      </c>
      <c r="J479"/>
      <c r="K479"/>
      <c r="L479"/>
      <c r="M479"/>
      <c r="N479"/>
      <c r="O479"/>
    </row>
    <row r="480" spans="2:15" ht="15" x14ac:dyDescent="0.25">
      <c r="B480" s="242" t="str">
        <f>IF('4 - Species Breakdown'!B487=0,"",'4 - Species Breakdown'!B487)</f>
        <v/>
      </c>
      <c r="C480" s="243" t="str">
        <f>IF('4 - Species Breakdown'!D487=0,"",'4 - Species Breakdown'!D487)</f>
        <v/>
      </c>
      <c r="D480" s="243" t="str">
        <f>IF('4 - Species Breakdown'!L487=0,"",'4 - Species Breakdown'!L487)</f>
        <v/>
      </c>
      <c r="E480" s="243" t="str">
        <f>IF('4 - Species Breakdown'!M487=0,"",'4 - Species Breakdown'!M487)</f>
        <v/>
      </c>
      <c r="F480" s="243" t="str">
        <f>IF('4 - Species Breakdown'!N487=0,"",'4 - Species Breakdown'!N487)</f>
        <v/>
      </c>
      <c r="G480" s="244" t="str">
        <f>IFERROR(('4 - Species Breakdown'!J487/'WCC Summary'!$D$14)*100,"")</f>
        <v/>
      </c>
      <c r="H480" s="245" t="str">
        <f>IF('4 - Species Breakdown'!J487=0,"",'4 - Species Breakdown'!J487)</f>
        <v/>
      </c>
      <c r="J480"/>
      <c r="K480"/>
      <c r="L480"/>
      <c r="M480"/>
      <c r="N480"/>
      <c r="O480"/>
    </row>
    <row r="481" spans="2:15" ht="15" x14ac:dyDescent="0.25">
      <c r="B481" s="242" t="str">
        <f>IF('4 - Species Breakdown'!B488=0,"",'4 - Species Breakdown'!B488)</f>
        <v/>
      </c>
      <c r="C481" s="243" t="str">
        <f>IF('4 - Species Breakdown'!D488=0,"",'4 - Species Breakdown'!D488)</f>
        <v/>
      </c>
      <c r="D481" s="243" t="str">
        <f>IF('4 - Species Breakdown'!L488=0,"",'4 - Species Breakdown'!L488)</f>
        <v/>
      </c>
      <c r="E481" s="243" t="str">
        <f>IF('4 - Species Breakdown'!M488=0,"",'4 - Species Breakdown'!M488)</f>
        <v/>
      </c>
      <c r="F481" s="243" t="str">
        <f>IF('4 - Species Breakdown'!N488=0,"",'4 - Species Breakdown'!N488)</f>
        <v/>
      </c>
      <c r="G481" s="244" t="str">
        <f>IFERROR(('4 - Species Breakdown'!J488/'WCC Summary'!$D$14)*100,"")</f>
        <v/>
      </c>
      <c r="H481" s="245" t="str">
        <f>IF('4 - Species Breakdown'!J488=0,"",'4 - Species Breakdown'!J488)</f>
        <v/>
      </c>
      <c r="J481"/>
      <c r="K481"/>
      <c r="L481"/>
      <c r="M481"/>
      <c r="N481"/>
      <c r="O481"/>
    </row>
    <row r="482" spans="2:15" ht="15" x14ac:dyDescent="0.25">
      <c r="B482" s="242" t="str">
        <f>IF('4 - Species Breakdown'!B489=0,"",'4 - Species Breakdown'!B489)</f>
        <v/>
      </c>
      <c r="C482" s="243" t="str">
        <f>IF('4 - Species Breakdown'!D489=0,"",'4 - Species Breakdown'!D489)</f>
        <v/>
      </c>
      <c r="D482" s="243" t="str">
        <f>IF('4 - Species Breakdown'!L489=0,"",'4 - Species Breakdown'!L489)</f>
        <v/>
      </c>
      <c r="E482" s="243" t="str">
        <f>IF('4 - Species Breakdown'!M489=0,"",'4 - Species Breakdown'!M489)</f>
        <v/>
      </c>
      <c r="F482" s="243" t="str">
        <f>IF('4 - Species Breakdown'!N489=0,"",'4 - Species Breakdown'!N489)</f>
        <v/>
      </c>
      <c r="G482" s="244" t="str">
        <f>IFERROR(('4 - Species Breakdown'!J489/'WCC Summary'!$D$14)*100,"")</f>
        <v/>
      </c>
      <c r="H482" s="245" t="str">
        <f>IF('4 - Species Breakdown'!J489=0,"",'4 - Species Breakdown'!J489)</f>
        <v/>
      </c>
      <c r="J482"/>
      <c r="K482"/>
      <c r="L482"/>
      <c r="M482"/>
      <c r="N482"/>
      <c r="O482"/>
    </row>
    <row r="483" spans="2:15" ht="15" x14ac:dyDescent="0.25">
      <c r="B483" s="242" t="str">
        <f>IF('4 - Species Breakdown'!B490=0,"",'4 - Species Breakdown'!B490)</f>
        <v/>
      </c>
      <c r="C483" s="243" t="str">
        <f>IF('4 - Species Breakdown'!D490=0,"",'4 - Species Breakdown'!D490)</f>
        <v/>
      </c>
      <c r="D483" s="243" t="str">
        <f>IF('4 - Species Breakdown'!L490=0,"",'4 - Species Breakdown'!L490)</f>
        <v/>
      </c>
      <c r="E483" s="243" t="str">
        <f>IF('4 - Species Breakdown'!M490=0,"",'4 - Species Breakdown'!M490)</f>
        <v/>
      </c>
      <c r="F483" s="243" t="str">
        <f>IF('4 - Species Breakdown'!N490=0,"",'4 - Species Breakdown'!N490)</f>
        <v/>
      </c>
      <c r="G483" s="244" t="str">
        <f>IFERROR(('4 - Species Breakdown'!J490/'WCC Summary'!$D$14)*100,"")</f>
        <v/>
      </c>
      <c r="H483" s="245" t="str">
        <f>IF('4 - Species Breakdown'!J490=0,"",'4 - Species Breakdown'!J490)</f>
        <v/>
      </c>
      <c r="J483"/>
      <c r="K483"/>
      <c r="L483"/>
      <c r="M483"/>
      <c r="N483"/>
      <c r="O483"/>
    </row>
    <row r="484" spans="2:15" ht="15" x14ac:dyDescent="0.25">
      <c r="B484" s="242" t="str">
        <f>IF('4 - Species Breakdown'!B491=0,"",'4 - Species Breakdown'!B491)</f>
        <v/>
      </c>
      <c r="C484" s="243" t="str">
        <f>IF('4 - Species Breakdown'!D491=0,"",'4 - Species Breakdown'!D491)</f>
        <v/>
      </c>
      <c r="D484" s="243" t="str">
        <f>IF('4 - Species Breakdown'!L491=0,"",'4 - Species Breakdown'!L491)</f>
        <v/>
      </c>
      <c r="E484" s="243" t="str">
        <f>IF('4 - Species Breakdown'!M491=0,"",'4 - Species Breakdown'!M491)</f>
        <v/>
      </c>
      <c r="F484" s="243" t="str">
        <f>IF('4 - Species Breakdown'!N491=0,"",'4 - Species Breakdown'!N491)</f>
        <v/>
      </c>
      <c r="G484" s="244" t="str">
        <f>IFERROR(('4 - Species Breakdown'!J491/'WCC Summary'!$D$14)*100,"")</f>
        <v/>
      </c>
      <c r="H484" s="245" t="str">
        <f>IF('4 - Species Breakdown'!J491=0,"",'4 - Species Breakdown'!J491)</f>
        <v/>
      </c>
      <c r="J484"/>
      <c r="K484"/>
      <c r="L484"/>
      <c r="M484"/>
      <c r="N484"/>
      <c r="O484"/>
    </row>
    <row r="485" spans="2:15" ht="15" x14ac:dyDescent="0.25">
      <c r="B485" s="242" t="str">
        <f>IF('4 - Species Breakdown'!B492=0,"",'4 - Species Breakdown'!B492)</f>
        <v/>
      </c>
      <c r="C485" s="243" t="str">
        <f>IF('4 - Species Breakdown'!D492=0,"",'4 - Species Breakdown'!D492)</f>
        <v/>
      </c>
      <c r="D485" s="243" t="str">
        <f>IF('4 - Species Breakdown'!L492=0,"",'4 - Species Breakdown'!L492)</f>
        <v/>
      </c>
      <c r="E485" s="243" t="str">
        <f>IF('4 - Species Breakdown'!M492=0,"",'4 - Species Breakdown'!M492)</f>
        <v/>
      </c>
      <c r="F485" s="243" t="str">
        <f>IF('4 - Species Breakdown'!N492=0,"",'4 - Species Breakdown'!N492)</f>
        <v/>
      </c>
      <c r="G485" s="244" t="str">
        <f>IFERROR(('4 - Species Breakdown'!J492/'WCC Summary'!$D$14)*100,"")</f>
        <v/>
      </c>
      <c r="H485" s="245" t="str">
        <f>IF('4 - Species Breakdown'!J492=0,"",'4 - Species Breakdown'!J492)</f>
        <v/>
      </c>
      <c r="J485"/>
      <c r="K485"/>
      <c r="L485"/>
      <c r="M485"/>
      <c r="N485"/>
      <c r="O485"/>
    </row>
    <row r="486" spans="2:15" ht="15" x14ac:dyDescent="0.25">
      <c r="B486" s="242" t="str">
        <f>IF('4 - Species Breakdown'!B493=0,"",'4 - Species Breakdown'!B493)</f>
        <v/>
      </c>
      <c r="C486" s="243" t="str">
        <f>IF('4 - Species Breakdown'!D493=0,"",'4 - Species Breakdown'!D493)</f>
        <v/>
      </c>
      <c r="D486" s="243" t="str">
        <f>IF('4 - Species Breakdown'!L493=0,"",'4 - Species Breakdown'!L493)</f>
        <v/>
      </c>
      <c r="E486" s="243" t="str">
        <f>IF('4 - Species Breakdown'!M493=0,"",'4 - Species Breakdown'!M493)</f>
        <v/>
      </c>
      <c r="F486" s="243" t="str">
        <f>IF('4 - Species Breakdown'!N493=0,"",'4 - Species Breakdown'!N493)</f>
        <v/>
      </c>
      <c r="G486" s="244" t="str">
        <f>IFERROR(('4 - Species Breakdown'!J493/'WCC Summary'!$D$14)*100,"")</f>
        <v/>
      </c>
      <c r="H486" s="245" t="str">
        <f>IF('4 - Species Breakdown'!J493=0,"",'4 - Species Breakdown'!J493)</f>
        <v/>
      </c>
      <c r="J486"/>
      <c r="K486"/>
      <c r="L486"/>
      <c r="M486"/>
      <c r="N486"/>
      <c r="O486"/>
    </row>
    <row r="487" spans="2:15" ht="15" x14ac:dyDescent="0.25">
      <c r="B487" s="242" t="str">
        <f>IF('4 - Species Breakdown'!B494=0,"",'4 - Species Breakdown'!B494)</f>
        <v/>
      </c>
      <c r="C487" s="243" t="str">
        <f>IF('4 - Species Breakdown'!D494=0,"",'4 - Species Breakdown'!D494)</f>
        <v/>
      </c>
      <c r="D487" s="243" t="str">
        <f>IF('4 - Species Breakdown'!L494=0,"",'4 - Species Breakdown'!L494)</f>
        <v/>
      </c>
      <c r="E487" s="243" t="str">
        <f>IF('4 - Species Breakdown'!M494=0,"",'4 - Species Breakdown'!M494)</f>
        <v/>
      </c>
      <c r="F487" s="243" t="str">
        <f>IF('4 - Species Breakdown'!N494=0,"",'4 - Species Breakdown'!N494)</f>
        <v/>
      </c>
      <c r="G487" s="244" t="str">
        <f>IFERROR(('4 - Species Breakdown'!J494/'WCC Summary'!$D$14)*100,"")</f>
        <v/>
      </c>
      <c r="H487" s="245" t="str">
        <f>IF('4 - Species Breakdown'!J494=0,"",'4 - Species Breakdown'!J494)</f>
        <v/>
      </c>
      <c r="J487"/>
      <c r="K487"/>
      <c r="L487"/>
      <c r="M487"/>
      <c r="N487"/>
      <c r="O487"/>
    </row>
    <row r="488" spans="2:15" ht="15" x14ac:dyDescent="0.25">
      <c r="B488" s="242" t="str">
        <f>IF('4 - Species Breakdown'!B495=0,"",'4 - Species Breakdown'!B495)</f>
        <v/>
      </c>
      <c r="C488" s="243" t="str">
        <f>IF('4 - Species Breakdown'!D495=0,"",'4 - Species Breakdown'!D495)</f>
        <v/>
      </c>
      <c r="D488" s="243" t="str">
        <f>IF('4 - Species Breakdown'!L495=0,"",'4 - Species Breakdown'!L495)</f>
        <v/>
      </c>
      <c r="E488" s="243" t="str">
        <f>IF('4 - Species Breakdown'!M495=0,"",'4 - Species Breakdown'!M495)</f>
        <v/>
      </c>
      <c r="F488" s="243" t="str">
        <f>IF('4 - Species Breakdown'!N495=0,"",'4 - Species Breakdown'!N495)</f>
        <v/>
      </c>
      <c r="G488" s="244" t="str">
        <f>IFERROR(('4 - Species Breakdown'!J495/'WCC Summary'!$D$14)*100,"")</f>
        <v/>
      </c>
      <c r="H488" s="245" t="str">
        <f>IF('4 - Species Breakdown'!J495=0,"",'4 - Species Breakdown'!J495)</f>
        <v/>
      </c>
      <c r="J488"/>
      <c r="K488"/>
      <c r="L488"/>
      <c r="M488"/>
      <c r="N488"/>
      <c r="O488"/>
    </row>
    <row r="489" spans="2:15" ht="15" x14ac:dyDescent="0.25">
      <c r="B489" s="242" t="str">
        <f>IF('4 - Species Breakdown'!B496=0,"",'4 - Species Breakdown'!B496)</f>
        <v/>
      </c>
      <c r="C489" s="243" t="str">
        <f>IF('4 - Species Breakdown'!D496=0,"",'4 - Species Breakdown'!D496)</f>
        <v/>
      </c>
      <c r="D489" s="243" t="str">
        <f>IF('4 - Species Breakdown'!L496=0,"",'4 - Species Breakdown'!L496)</f>
        <v/>
      </c>
      <c r="E489" s="243" t="str">
        <f>IF('4 - Species Breakdown'!M496=0,"",'4 - Species Breakdown'!M496)</f>
        <v/>
      </c>
      <c r="F489" s="243" t="str">
        <f>IF('4 - Species Breakdown'!N496=0,"",'4 - Species Breakdown'!N496)</f>
        <v/>
      </c>
      <c r="G489" s="244" t="str">
        <f>IFERROR(('4 - Species Breakdown'!J496/'WCC Summary'!$D$14)*100,"")</f>
        <v/>
      </c>
      <c r="H489" s="245" t="str">
        <f>IF('4 - Species Breakdown'!J496=0,"",'4 - Species Breakdown'!J496)</f>
        <v/>
      </c>
      <c r="J489"/>
      <c r="K489"/>
      <c r="L489"/>
      <c r="M489"/>
      <c r="N489"/>
      <c r="O489"/>
    </row>
    <row r="490" spans="2:15" ht="15" x14ac:dyDescent="0.25">
      <c r="B490" s="242" t="str">
        <f>IF('4 - Species Breakdown'!B497=0,"",'4 - Species Breakdown'!B497)</f>
        <v/>
      </c>
      <c r="C490" s="243" t="str">
        <f>IF('4 - Species Breakdown'!D497=0,"",'4 - Species Breakdown'!D497)</f>
        <v/>
      </c>
      <c r="D490" s="243" t="str">
        <f>IF('4 - Species Breakdown'!L497=0,"",'4 - Species Breakdown'!L497)</f>
        <v/>
      </c>
      <c r="E490" s="243" t="str">
        <f>IF('4 - Species Breakdown'!M497=0,"",'4 - Species Breakdown'!M497)</f>
        <v/>
      </c>
      <c r="F490" s="243" t="str">
        <f>IF('4 - Species Breakdown'!N497=0,"",'4 - Species Breakdown'!N497)</f>
        <v/>
      </c>
      <c r="G490" s="244" t="str">
        <f>IFERROR(('4 - Species Breakdown'!J497/'WCC Summary'!$D$14)*100,"")</f>
        <v/>
      </c>
      <c r="H490" s="245" t="str">
        <f>IF('4 - Species Breakdown'!J497=0,"",'4 - Species Breakdown'!J497)</f>
        <v/>
      </c>
      <c r="J490"/>
      <c r="K490"/>
      <c r="L490"/>
      <c r="M490"/>
      <c r="N490"/>
      <c r="O490"/>
    </row>
    <row r="491" spans="2:15" ht="15" x14ac:dyDescent="0.25">
      <c r="B491" s="242" t="str">
        <f>IF('4 - Species Breakdown'!B498=0,"",'4 - Species Breakdown'!B498)</f>
        <v/>
      </c>
      <c r="C491" s="243" t="str">
        <f>IF('4 - Species Breakdown'!D498=0,"",'4 - Species Breakdown'!D498)</f>
        <v/>
      </c>
      <c r="D491" s="243" t="str">
        <f>IF('4 - Species Breakdown'!L498=0,"",'4 - Species Breakdown'!L498)</f>
        <v/>
      </c>
      <c r="E491" s="243" t="str">
        <f>IF('4 - Species Breakdown'!M498=0,"",'4 - Species Breakdown'!M498)</f>
        <v/>
      </c>
      <c r="F491" s="243" t="str">
        <f>IF('4 - Species Breakdown'!N498=0,"",'4 - Species Breakdown'!N498)</f>
        <v/>
      </c>
      <c r="G491" s="244" t="str">
        <f>IFERROR(('4 - Species Breakdown'!J498/'WCC Summary'!$D$14)*100,"")</f>
        <v/>
      </c>
      <c r="H491" s="245" t="str">
        <f>IF('4 - Species Breakdown'!J498=0,"",'4 - Species Breakdown'!J498)</f>
        <v/>
      </c>
      <c r="J491"/>
      <c r="K491"/>
      <c r="L491"/>
      <c r="M491"/>
      <c r="N491"/>
      <c r="O491"/>
    </row>
    <row r="492" spans="2:15" ht="15" x14ac:dyDescent="0.25">
      <c r="B492" s="242" t="str">
        <f>IF('4 - Species Breakdown'!B499=0,"",'4 - Species Breakdown'!B499)</f>
        <v/>
      </c>
      <c r="C492" s="243" t="str">
        <f>IF('4 - Species Breakdown'!D499=0,"",'4 - Species Breakdown'!D499)</f>
        <v/>
      </c>
      <c r="D492" s="243" t="str">
        <f>IF('4 - Species Breakdown'!L499=0,"",'4 - Species Breakdown'!L499)</f>
        <v/>
      </c>
      <c r="E492" s="243" t="str">
        <f>IF('4 - Species Breakdown'!M499=0,"",'4 - Species Breakdown'!M499)</f>
        <v/>
      </c>
      <c r="F492" s="243" t="str">
        <f>IF('4 - Species Breakdown'!N499=0,"",'4 - Species Breakdown'!N499)</f>
        <v/>
      </c>
      <c r="G492" s="244" t="str">
        <f>IFERROR(('4 - Species Breakdown'!J499/'WCC Summary'!$D$14)*100,"")</f>
        <v/>
      </c>
      <c r="H492" s="245" t="str">
        <f>IF('4 - Species Breakdown'!J499=0,"",'4 - Species Breakdown'!J499)</f>
        <v/>
      </c>
      <c r="J492"/>
      <c r="K492"/>
      <c r="L492"/>
      <c r="M492"/>
      <c r="N492"/>
      <c r="O492"/>
    </row>
    <row r="493" spans="2:15" ht="15" x14ac:dyDescent="0.25">
      <c r="B493" s="242" t="str">
        <f>IF('4 - Species Breakdown'!B500=0,"",'4 - Species Breakdown'!B500)</f>
        <v/>
      </c>
      <c r="C493" s="243" t="str">
        <f>IF('4 - Species Breakdown'!D500=0,"",'4 - Species Breakdown'!D500)</f>
        <v/>
      </c>
      <c r="D493" s="243" t="str">
        <f>IF('4 - Species Breakdown'!L500=0,"",'4 - Species Breakdown'!L500)</f>
        <v/>
      </c>
      <c r="E493" s="243" t="str">
        <f>IF('4 - Species Breakdown'!M500=0,"",'4 - Species Breakdown'!M500)</f>
        <v/>
      </c>
      <c r="F493" s="243" t="str">
        <f>IF('4 - Species Breakdown'!N500=0,"",'4 - Species Breakdown'!N500)</f>
        <v/>
      </c>
      <c r="G493" s="244" t="str">
        <f>IFERROR(('4 - Species Breakdown'!J500/'WCC Summary'!$D$14)*100,"")</f>
        <v/>
      </c>
      <c r="H493" s="245" t="str">
        <f>IF('4 - Species Breakdown'!J500=0,"",'4 - Species Breakdown'!J500)</f>
        <v/>
      </c>
      <c r="J493"/>
      <c r="K493"/>
      <c r="L493"/>
      <c r="M493"/>
      <c r="N493"/>
      <c r="O493"/>
    </row>
    <row r="494" spans="2:15" ht="15" x14ac:dyDescent="0.25">
      <c r="B494" s="242" t="str">
        <f>IF('4 - Species Breakdown'!B501=0,"",'4 - Species Breakdown'!B501)</f>
        <v/>
      </c>
      <c r="C494" s="243" t="str">
        <f>IF('4 - Species Breakdown'!D501=0,"",'4 - Species Breakdown'!D501)</f>
        <v/>
      </c>
      <c r="D494" s="243" t="str">
        <f>IF('4 - Species Breakdown'!L501=0,"",'4 - Species Breakdown'!L501)</f>
        <v/>
      </c>
      <c r="E494" s="243" t="str">
        <f>IF('4 - Species Breakdown'!M501=0,"",'4 - Species Breakdown'!M501)</f>
        <v/>
      </c>
      <c r="F494" s="243" t="str">
        <f>IF('4 - Species Breakdown'!N501=0,"",'4 - Species Breakdown'!N501)</f>
        <v/>
      </c>
      <c r="G494" s="244" t="str">
        <f>IFERROR(('4 - Species Breakdown'!J501/'WCC Summary'!$D$14)*100,"")</f>
        <v/>
      </c>
      <c r="H494" s="245" t="str">
        <f>IF('4 - Species Breakdown'!J501=0,"",'4 - Species Breakdown'!J501)</f>
        <v/>
      </c>
      <c r="J494"/>
      <c r="K494"/>
      <c r="L494"/>
      <c r="M494"/>
      <c r="N494"/>
      <c r="O494"/>
    </row>
    <row r="495" spans="2:15" ht="15" x14ac:dyDescent="0.25">
      <c r="B495" s="242" t="str">
        <f>IF('4 - Species Breakdown'!B502=0,"",'4 - Species Breakdown'!B502)</f>
        <v/>
      </c>
      <c r="C495" s="243" t="str">
        <f>IF('4 - Species Breakdown'!D502=0,"",'4 - Species Breakdown'!D502)</f>
        <v/>
      </c>
      <c r="D495" s="243" t="str">
        <f>IF('4 - Species Breakdown'!L502=0,"",'4 - Species Breakdown'!L502)</f>
        <v/>
      </c>
      <c r="E495" s="243" t="str">
        <f>IF('4 - Species Breakdown'!M502=0,"",'4 - Species Breakdown'!M502)</f>
        <v/>
      </c>
      <c r="F495" s="243" t="str">
        <f>IF('4 - Species Breakdown'!N502=0,"",'4 - Species Breakdown'!N502)</f>
        <v/>
      </c>
      <c r="G495" s="244" t="str">
        <f>IFERROR(('4 - Species Breakdown'!J502/'WCC Summary'!$D$14)*100,"")</f>
        <v/>
      </c>
      <c r="H495" s="245" t="str">
        <f>IF('4 - Species Breakdown'!J502=0,"",'4 - Species Breakdown'!J502)</f>
        <v/>
      </c>
      <c r="J495"/>
      <c r="K495"/>
      <c r="L495"/>
      <c r="M495"/>
      <c r="N495"/>
      <c r="O495"/>
    </row>
    <row r="496" spans="2:15" ht="15" x14ac:dyDescent="0.25">
      <c r="B496" s="242" t="str">
        <f>IF('4 - Species Breakdown'!B503=0,"",'4 - Species Breakdown'!B503)</f>
        <v/>
      </c>
      <c r="C496" s="243" t="str">
        <f>IF('4 - Species Breakdown'!D503=0,"",'4 - Species Breakdown'!D503)</f>
        <v/>
      </c>
      <c r="D496" s="243" t="str">
        <f>IF('4 - Species Breakdown'!L503=0,"",'4 - Species Breakdown'!L503)</f>
        <v/>
      </c>
      <c r="E496" s="243" t="str">
        <f>IF('4 - Species Breakdown'!M503=0,"",'4 - Species Breakdown'!M503)</f>
        <v/>
      </c>
      <c r="F496" s="243" t="str">
        <f>IF('4 - Species Breakdown'!N503=0,"",'4 - Species Breakdown'!N503)</f>
        <v/>
      </c>
      <c r="G496" s="244" t="str">
        <f>IFERROR(('4 - Species Breakdown'!J503/'WCC Summary'!$D$14)*100,"")</f>
        <v/>
      </c>
      <c r="H496" s="245" t="str">
        <f>IF('4 - Species Breakdown'!J503=0,"",'4 - Species Breakdown'!J503)</f>
        <v/>
      </c>
      <c r="J496"/>
      <c r="K496"/>
      <c r="L496"/>
      <c r="M496"/>
      <c r="N496"/>
      <c r="O496"/>
    </row>
    <row r="497" spans="2:15" ht="15" x14ac:dyDescent="0.25">
      <c r="B497" s="242" t="str">
        <f>IF('4 - Species Breakdown'!B504=0,"",'4 - Species Breakdown'!B504)</f>
        <v/>
      </c>
      <c r="C497" s="243" t="str">
        <f>IF('4 - Species Breakdown'!D504=0,"",'4 - Species Breakdown'!D504)</f>
        <v/>
      </c>
      <c r="D497" s="243" t="str">
        <f>IF('4 - Species Breakdown'!L504=0,"",'4 - Species Breakdown'!L504)</f>
        <v/>
      </c>
      <c r="E497" s="243" t="str">
        <f>IF('4 - Species Breakdown'!M504=0,"",'4 - Species Breakdown'!M504)</f>
        <v/>
      </c>
      <c r="F497" s="243" t="str">
        <f>IF('4 - Species Breakdown'!N504=0,"",'4 - Species Breakdown'!N504)</f>
        <v/>
      </c>
      <c r="G497" s="244" t="str">
        <f>IFERROR(('4 - Species Breakdown'!J504/'WCC Summary'!$D$14)*100,"")</f>
        <v/>
      </c>
      <c r="H497" s="245" t="str">
        <f>IF('4 - Species Breakdown'!J504=0,"",'4 - Species Breakdown'!J504)</f>
        <v/>
      </c>
      <c r="J497"/>
      <c r="K497"/>
      <c r="L497"/>
      <c r="M497"/>
      <c r="N497"/>
      <c r="O497"/>
    </row>
    <row r="498" spans="2:15" ht="15" x14ac:dyDescent="0.25">
      <c r="B498" s="242" t="str">
        <f>IF('4 - Species Breakdown'!B505=0,"",'4 - Species Breakdown'!B505)</f>
        <v/>
      </c>
      <c r="C498" s="243" t="str">
        <f>IF('4 - Species Breakdown'!D505=0,"",'4 - Species Breakdown'!D505)</f>
        <v/>
      </c>
      <c r="D498" s="243" t="str">
        <f>IF('4 - Species Breakdown'!L505=0,"",'4 - Species Breakdown'!L505)</f>
        <v/>
      </c>
      <c r="E498" s="243" t="str">
        <f>IF('4 - Species Breakdown'!M505=0,"",'4 - Species Breakdown'!M505)</f>
        <v/>
      </c>
      <c r="F498" s="243" t="str">
        <f>IF('4 - Species Breakdown'!N505=0,"",'4 - Species Breakdown'!N505)</f>
        <v/>
      </c>
      <c r="G498" s="244" t="str">
        <f>IFERROR(('4 - Species Breakdown'!J505/'WCC Summary'!$D$14)*100,"")</f>
        <v/>
      </c>
      <c r="H498" s="245" t="str">
        <f>IF('4 - Species Breakdown'!J505=0,"",'4 - Species Breakdown'!J505)</f>
        <v/>
      </c>
      <c r="J498"/>
      <c r="K498"/>
      <c r="L498"/>
      <c r="M498"/>
      <c r="N498"/>
      <c r="O498"/>
    </row>
    <row r="499" spans="2:15" ht="15" x14ac:dyDescent="0.25">
      <c r="B499" s="242" t="str">
        <f>IF('4 - Species Breakdown'!B506=0,"",'4 - Species Breakdown'!B506)</f>
        <v/>
      </c>
      <c r="C499" s="243" t="str">
        <f>IF('4 - Species Breakdown'!D506=0,"",'4 - Species Breakdown'!D506)</f>
        <v/>
      </c>
      <c r="D499" s="243" t="str">
        <f>IF('4 - Species Breakdown'!L506=0,"",'4 - Species Breakdown'!L506)</f>
        <v/>
      </c>
      <c r="E499" s="243" t="str">
        <f>IF('4 - Species Breakdown'!M506=0,"",'4 - Species Breakdown'!M506)</f>
        <v/>
      </c>
      <c r="F499" s="243" t="str">
        <f>IF('4 - Species Breakdown'!N506=0,"",'4 - Species Breakdown'!N506)</f>
        <v/>
      </c>
      <c r="G499" s="244" t="str">
        <f>IFERROR(('4 - Species Breakdown'!J506/'WCC Summary'!$D$14)*100,"")</f>
        <v/>
      </c>
      <c r="H499" s="245" t="str">
        <f>IF('4 - Species Breakdown'!J506=0,"",'4 - Species Breakdown'!J506)</f>
        <v/>
      </c>
      <c r="J499"/>
      <c r="K499"/>
      <c r="L499"/>
      <c r="M499"/>
      <c r="N499"/>
      <c r="O499"/>
    </row>
    <row r="500" spans="2:15" ht="15" x14ac:dyDescent="0.25">
      <c r="B500" s="242" t="str">
        <f>IF('4 - Species Breakdown'!B507=0,"",'4 - Species Breakdown'!B507)</f>
        <v/>
      </c>
      <c r="C500" s="243" t="str">
        <f>IF('4 - Species Breakdown'!D507=0,"",'4 - Species Breakdown'!D507)</f>
        <v/>
      </c>
      <c r="D500" s="243" t="str">
        <f>IF('4 - Species Breakdown'!L507=0,"",'4 - Species Breakdown'!L507)</f>
        <v/>
      </c>
      <c r="E500" s="243" t="str">
        <f>IF('4 - Species Breakdown'!M507=0,"",'4 - Species Breakdown'!M507)</f>
        <v/>
      </c>
      <c r="F500" s="243" t="str">
        <f>IF('4 - Species Breakdown'!N507=0,"",'4 - Species Breakdown'!N507)</f>
        <v/>
      </c>
      <c r="G500" s="244" t="str">
        <f>IFERROR(('4 - Species Breakdown'!J507/'WCC Summary'!$D$14)*100,"")</f>
        <v/>
      </c>
      <c r="H500" s="245" t="str">
        <f>IF('4 - Species Breakdown'!J507=0,"",'4 - Species Breakdown'!J507)</f>
        <v/>
      </c>
      <c r="J500"/>
      <c r="K500"/>
      <c r="L500"/>
      <c r="M500"/>
      <c r="N500"/>
      <c r="O500"/>
    </row>
    <row r="501" spans="2:15" ht="15" x14ac:dyDescent="0.25">
      <c r="B501" s="242" t="str">
        <f>IF('4 - Species Breakdown'!B508=0,"",'4 - Species Breakdown'!B508)</f>
        <v/>
      </c>
      <c r="C501" s="243" t="str">
        <f>IF('4 - Species Breakdown'!D508=0,"",'4 - Species Breakdown'!D508)</f>
        <v/>
      </c>
      <c r="D501" s="243" t="str">
        <f>IF('4 - Species Breakdown'!L508=0,"",'4 - Species Breakdown'!L508)</f>
        <v/>
      </c>
      <c r="E501" s="243" t="str">
        <f>IF('4 - Species Breakdown'!M508=0,"",'4 - Species Breakdown'!M508)</f>
        <v/>
      </c>
      <c r="F501" s="243" t="str">
        <f>IF('4 - Species Breakdown'!N508=0,"",'4 - Species Breakdown'!N508)</f>
        <v/>
      </c>
      <c r="G501" s="244" t="str">
        <f>IFERROR(('4 - Species Breakdown'!J508/'WCC Summary'!$D$14)*100,"")</f>
        <v/>
      </c>
      <c r="H501" s="245" t="str">
        <f>IF('4 - Species Breakdown'!J508=0,"",'4 - Species Breakdown'!J508)</f>
        <v/>
      </c>
      <c r="J501"/>
      <c r="K501"/>
      <c r="L501"/>
      <c r="M501"/>
      <c r="N501"/>
      <c r="O501"/>
    </row>
    <row r="502" spans="2:15" ht="15" x14ac:dyDescent="0.25">
      <c r="B502" s="242" t="str">
        <f>IF('4 - Species Breakdown'!B509=0,"",'4 - Species Breakdown'!B509)</f>
        <v/>
      </c>
      <c r="C502" s="243" t="str">
        <f>IF('4 - Species Breakdown'!D509=0,"",'4 - Species Breakdown'!D509)</f>
        <v/>
      </c>
      <c r="D502" s="243" t="str">
        <f>IF('4 - Species Breakdown'!L509=0,"",'4 - Species Breakdown'!L509)</f>
        <v/>
      </c>
      <c r="E502" s="243" t="str">
        <f>IF('4 - Species Breakdown'!M509=0,"",'4 - Species Breakdown'!M509)</f>
        <v/>
      </c>
      <c r="F502" s="243" t="str">
        <f>IF('4 - Species Breakdown'!N509=0,"",'4 - Species Breakdown'!N509)</f>
        <v/>
      </c>
      <c r="G502" s="244" t="str">
        <f>IFERROR(('4 - Species Breakdown'!J509/'WCC Summary'!$D$14)*100,"")</f>
        <v/>
      </c>
      <c r="H502" s="245" t="str">
        <f>IF('4 - Species Breakdown'!J509=0,"",'4 - Species Breakdown'!J509)</f>
        <v/>
      </c>
      <c r="J502"/>
      <c r="K502"/>
      <c r="L502"/>
      <c r="M502"/>
      <c r="N502"/>
      <c r="O502"/>
    </row>
    <row r="503" spans="2:15" ht="15" x14ac:dyDescent="0.25">
      <c r="B503" s="242" t="str">
        <f>IF('4 - Species Breakdown'!B510=0,"",'4 - Species Breakdown'!B510)</f>
        <v/>
      </c>
      <c r="C503" s="243" t="str">
        <f>IF('4 - Species Breakdown'!D510=0,"",'4 - Species Breakdown'!D510)</f>
        <v/>
      </c>
      <c r="D503" s="243" t="str">
        <f>IF('4 - Species Breakdown'!L510=0,"",'4 - Species Breakdown'!L510)</f>
        <v/>
      </c>
      <c r="E503" s="243" t="str">
        <f>IF('4 - Species Breakdown'!M510=0,"",'4 - Species Breakdown'!M510)</f>
        <v/>
      </c>
      <c r="F503" s="243" t="str">
        <f>IF('4 - Species Breakdown'!N510=0,"",'4 - Species Breakdown'!N510)</f>
        <v/>
      </c>
      <c r="G503" s="244" t="str">
        <f>IFERROR(('4 - Species Breakdown'!J510/'WCC Summary'!$D$14)*100,"")</f>
        <v/>
      </c>
      <c r="H503" s="245" t="str">
        <f>IF('4 - Species Breakdown'!J510=0,"",'4 - Species Breakdown'!J510)</f>
        <v/>
      </c>
      <c r="J503"/>
      <c r="K503"/>
      <c r="L503"/>
      <c r="M503"/>
      <c r="N503"/>
      <c r="O503"/>
    </row>
    <row r="504" spans="2:15" ht="15" x14ac:dyDescent="0.25">
      <c r="B504" s="242" t="str">
        <f>IF('4 - Species Breakdown'!B511=0,"",'4 - Species Breakdown'!B511)</f>
        <v/>
      </c>
      <c r="C504" s="243" t="str">
        <f>IF('4 - Species Breakdown'!D511=0,"",'4 - Species Breakdown'!D511)</f>
        <v/>
      </c>
      <c r="D504" s="243" t="str">
        <f>IF('4 - Species Breakdown'!L511=0,"",'4 - Species Breakdown'!L511)</f>
        <v/>
      </c>
      <c r="E504" s="243" t="str">
        <f>IF('4 - Species Breakdown'!M511=0,"",'4 - Species Breakdown'!M511)</f>
        <v/>
      </c>
      <c r="F504" s="243" t="str">
        <f>IF('4 - Species Breakdown'!N511=0,"",'4 - Species Breakdown'!N511)</f>
        <v/>
      </c>
      <c r="G504" s="244" t="str">
        <f>IFERROR(('4 - Species Breakdown'!J511/'WCC Summary'!$D$14)*100,"")</f>
        <v/>
      </c>
      <c r="H504" s="245" t="str">
        <f>IF('4 - Species Breakdown'!J511=0,"",'4 - Species Breakdown'!J511)</f>
        <v/>
      </c>
      <c r="J504"/>
      <c r="K504"/>
      <c r="L504"/>
      <c r="M504"/>
      <c r="N504"/>
      <c r="O504"/>
    </row>
    <row r="505" spans="2:15" ht="15" x14ac:dyDescent="0.25">
      <c r="B505" s="242" t="str">
        <f>IF('4 - Species Breakdown'!B512=0,"",'4 - Species Breakdown'!B512)</f>
        <v/>
      </c>
      <c r="C505" s="243" t="str">
        <f>IF('4 - Species Breakdown'!D512=0,"",'4 - Species Breakdown'!D512)</f>
        <v/>
      </c>
      <c r="D505" s="243" t="str">
        <f>IF('4 - Species Breakdown'!L512=0,"",'4 - Species Breakdown'!L512)</f>
        <v/>
      </c>
      <c r="E505" s="243" t="str">
        <f>IF('4 - Species Breakdown'!M512=0,"",'4 - Species Breakdown'!M512)</f>
        <v/>
      </c>
      <c r="F505" s="243" t="str">
        <f>IF('4 - Species Breakdown'!N512=0,"",'4 - Species Breakdown'!N512)</f>
        <v/>
      </c>
      <c r="G505" s="244" t="str">
        <f>IFERROR(('4 - Species Breakdown'!J512/'WCC Summary'!$D$14)*100,"")</f>
        <v/>
      </c>
      <c r="H505" s="245" t="str">
        <f>IF('4 - Species Breakdown'!J512=0,"",'4 - Species Breakdown'!J512)</f>
        <v/>
      </c>
      <c r="J505"/>
      <c r="K505"/>
      <c r="L505"/>
      <c r="M505"/>
      <c r="N505"/>
      <c r="O505"/>
    </row>
    <row r="506" spans="2:15" ht="15" x14ac:dyDescent="0.25">
      <c r="B506" s="242" t="str">
        <f>IF('4 - Species Breakdown'!B513=0,"",'4 - Species Breakdown'!B513)</f>
        <v/>
      </c>
      <c r="C506" s="243" t="str">
        <f>IF('4 - Species Breakdown'!D513=0,"",'4 - Species Breakdown'!D513)</f>
        <v/>
      </c>
      <c r="D506" s="243" t="str">
        <f>IF('4 - Species Breakdown'!L513=0,"",'4 - Species Breakdown'!L513)</f>
        <v/>
      </c>
      <c r="E506" s="243" t="str">
        <f>IF('4 - Species Breakdown'!M513=0,"",'4 - Species Breakdown'!M513)</f>
        <v/>
      </c>
      <c r="F506" s="243" t="str">
        <f>IF('4 - Species Breakdown'!N513=0,"",'4 - Species Breakdown'!N513)</f>
        <v/>
      </c>
      <c r="G506" s="244" t="str">
        <f>IFERROR(('4 - Species Breakdown'!J513/'WCC Summary'!$D$14)*100,"")</f>
        <v/>
      </c>
      <c r="H506" s="245" t="str">
        <f>IF('4 - Species Breakdown'!J513=0,"",'4 - Species Breakdown'!J513)</f>
        <v/>
      </c>
      <c r="J506"/>
      <c r="K506"/>
      <c r="L506"/>
      <c r="M506"/>
      <c r="N506"/>
      <c r="O506"/>
    </row>
    <row r="507" spans="2:15" ht="15" x14ac:dyDescent="0.25">
      <c r="B507" s="242" t="str">
        <f>IF('4 - Species Breakdown'!B514=0,"",'4 - Species Breakdown'!B514)</f>
        <v/>
      </c>
      <c r="C507" s="243" t="str">
        <f>IF('4 - Species Breakdown'!D514=0,"",'4 - Species Breakdown'!D514)</f>
        <v/>
      </c>
      <c r="D507" s="243" t="str">
        <f>IF('4 - Species Breakdown'!L514=0,"",'4 - Species Breakdown'!L514)</f>
        <v/>
      </c>
      <c r="E507" s="243" t="str">
        <f>IF('4 - Species Breakdown'!M514=0,"",'4 - Species Breakdown'!M514)</f>
        <v/>
      </c>
      <c r="F507" s="243" t="str">
        <f>IF('4 - Species Breakdown'!N514=0,"",'4 - Species Breakdown'!N514)</f>
        <v/>
      </c>
      <c r="G507" s="244" t="str">
        <f>IFERROR(('4 - Species Breakdown'!J514/'WCC Summary'!$D$14)*100,"")</f>
        <v/>
      </c>
      <c r="H507" s="245" t="str">
        <f>IF('4 - Species Breakdown'!J514=0,"",'4 - Species Breakdown'!J514)</f>
        <v/>
      </c>
      <c r="J507"/>
      <c r="K507"/>
      <c r="L507"/>
      <c r="M507"/>
      <c r="N507"/>
      <c r="O507"/>
    </row>
    <row r="508" spans="2:15" ht="15" x14ac:dyDescent="0.25">
      <c r="B508" s="242" t="str">
        <f>IF('4 - Species Breakdown'!B515=0,"",'4 - Species Breakdown'!B515)</f>
        <v/>
      </c>
      <c r="C508" s="243" t="str">
        <f>IF('4 - Species Breakdown'!D515=0,"",'4 - Species Breakdown'!D515)</f>
        <v/>
      </c>
      <c r="D508" s="243" t="str">
        <f>IF('4 - Species Breakdown'!L515=0,"",'4 - Species Breakdown'!L515)</f>
        <v/>
      </c>
      <c r="E508" s="243" t="str">
        <f>IF('4 - Species Breakdown'!M515=0,"",'4 - Species Breakdown'!M515)</f>
        <v/>
      </c>
      <c r="F508" s="243" t="str">
        <f>IF('4 - Species Breakdown'!N515=0,"",'4 - Species Breakdown'!N515)</f>
        <v/>
      </c>
      <c r="G508" s="244" t="str">
        <f>IFERROR(('4 - Species Breakdown'!J515/'WCC Summary'!$D$14)*100,"")</f>
        <v/>
      </c>
      <c r="H508" s="245" t="str">
        <f>IF('4 - Species Breakdown'!J515=0,"",'4 - Species Breakdown'!J515)</f>
        <v/>
      </c>
      <c r="J508"/>
      <c r="K508"/>
      <c r="L508"/>
      <c r="M508"/>
      <c r="N508"/>
      <c r="O508"/>
    </row>
    <row r="509" spans="2:15" ht="15" x14ac:dyDescent="0.25">
      <c r="B509" s="242" t="str">
        <f>IF('4 - Species Breakdown'!B516=0,"",'4 - Species Breakdown'!B516)</f>
        <v/>
      </c>
      <c r="C509" s="243" t="str">
        <f>IF('4 - Species Breakdown'!D516=0,"",'4 - Species Breakdown'!D516)</f>
        <v/>
      </c>
      <c r="D509" s="243" t="str">
        <f>IF('4 - Species Breakdown'!L516=0,"",'4 - Species Breakdown'!L516)</f>
        <v/>
      </c>
      <c r="E509" s="243" t="str">
        <f>IF('4 - Species Breakdown'!M516=0,"",'4 - Species Breakdown'!M516)</f>
        <v/>
      </c>
      <c r="F509" s="243" t="str">
        <f>IF('4 - Species Breakdown'!N516=0,"",'4 - Species Breakdown'!N516)</f>
        <v/>
      </c>
      <c r="G509" s="244" t="str">
        <f>IFERROR(('4 - Species Breakdown'!J516/'WCC Summary'!$D$14)*100,"")</f>
        <v/>
      </c>
      <c r="H509" s="245" t="str">
        <f>IF('4 - Species Breakdown'!J516=0,"",'4 - Species Breakdown'!J516)</f>
        <v/>
      </c>
      <c r="J509"/>
      <c r="K509"/>
      <c r="L509"/>
      <c r="M509"/>
      <c r="N509"/>
      <c r="O509"/>
    </row>
    <row r="510" spans="2:15" ht="15" x14ac:dyDescent="0.25">
      <c r="B510" s="242" t="str">
        <f>IF('4 - Species Breakdown'!B517=0,"",'4 - Species Breakdown'!B517)</f>
        <v/>
      </c>
      <c r="C510" s="243" t="str">
        <f>IF('4 - Species Breakdown'!D517=0,"",'4 - Species Breakdown'!D517)</f>
        <v/>
      </c>
      <c r="D510" s="243" t="str">
        <f>IF('4 - Species Breakdown'!L517=0,"",'4 - Species Breakdown'!L517)</f>
        <v/>
      </c>
      <c r="E510" s="243" t="str">
        <f>IF('4 - Species Breakdown'!M517=0,"",'4 - Species Breakdown'!M517)</f>
        <v/>
      </c>
      <c r="F510" s="243" t="str">
        <f>IF('4 - Species Breakdown'!N517=0,"",'4 - Species Breakdown'!N517)</f>
        <v/>
      </c>
      <c r="G510" s="244" t="str">
        <f>IFERROR(('4 - Species Breakdown'!J517/'WCC Summary'!$D$14)*100,"")</f>
        <v/>
      </c>
      <c r="H510" s="245" t="str">
        <f>IF('4 - Species Breakdown'!J517=0,"",'4 - Species Breakdown'!J517)</f>
        <v/>
      </c>
      <c r="J510"/>
      <c r="K510"/>
      <c r="L510"/>
      <c r="M510"/>
      <c r="N510"/>
      <c r="O510"/>
    </row>
    <row r="511" spans="2:15" ht="15" x14ac:dyDescent="0.25">
      <c r="B511" s="242" t="str">
        <f>IF('4 - Species Breakdown'!B518=0,"",'4 - Species Breakdown'!B518)</f>
        <v/>
      </c>
      <c r="C511" s="243" t="str">
        <f>IF('4 - Species Breakdown'!D518=0,"",'4 - Species Breakdown'!D518)</f>
        <v/>
      </c>
      <c r="D511" s="243" t="str">
        <f>IF('4 - Species Breakdown'!L518=0,"",'4 - Species Breakdown'!L518)</f>
        <v/>
      </c>
      <c r="E511" s="243" t="str">
        <f>IF('4 - Species Breakdown'!M518=0,"",'4 - Species Breakdown'!M518)</f>
        <v/>
      </c>
      <c r="F511" s="243" t="str">
        <f>IF('4 - Species Breakdown'!N518=0,"",'4 - Species Breakdown'!N518)</f>
        <v/>
      </c>
      <c r="G511" s="244" t="str">
        <f>IFERROR(('4 - Species Breakdown'!J518/'WCC Summary'!$D$14)*100,"")</f>
        <v/>
      </c>
      <c r="H511" s="245" t="str">
        <f>IF('4 - Species Breakdown'!J518=0,"",'4 - Species Breakdown'!J518)</f>
        <v/>
      </c>
      <c r="J511"/>
      <c r="K511"/>
      <c r="L511"/>
      <c r="M511"/>
      <c r="N511"/>
      <c r="O511"/>
    </row>
    <row r="512" spans="2:15" ht="15" x14ac:dyDescent="0.25">
      <c r="B512" s="242" t="str">
        <f>IF('4 - Species Breakdown'!B519=0,"",'4 - Species Breakdown'!B519)</f>
        <v/>
      </c>
      <c r="C512" s="243" t="str">
        <f>IF('4 - Species Breakdown'!D519=0,"",'4 - Species Breakdown'!D519)</f>
        <v/>
      </c>
      <c r="D512" s="243" t="str">
        <f>IF('4 - Species Breakdown'!L519=0,"",'4 - Species Breakdown'!L519)</f>
        <v/>
      </c>
      <c r="E512" s="243" t="str">
        <f>IF('4 - Species Breakdown'!M519=0,"",'4 - Species Breakdown'!M519)</f>
        <v/>
      </c>
      <c r="F512" s="243" t="str">
        <f>IF('4 - Species Breakdown'!N519=0,"",'4 - Species Breakdown'!N519)</f>
        <v/>
      </c>
      <c r="G512" s="244" t="str">
        <f>IFERROR(('4 - Species Breakdown'!J519/'WCC Summary'!$D$14)*100,"")</f>
        <v/>
      </c>
      <c r="H512" s="245" t="str">
        <f>IF('4 - Species Breakdown'!J519=0,"",'4 - Species Breakdown'!J519)</f>
        <v/>
      </c>
      <c r="J512"/>
      <c r="K512"/>
      <c r="L512"/>
      <c r="M512"/>
      <c r="N512"/>
      <c r="O512"/>
    </row>
    <row r="513" spans="2:15" ht="15" x14ac:dyDescent="0.25">
      <c r="B513" s="242" t="str">
        <f>IF('4 - Species Breakdown'!B520=0,"",'4 - Species Breakdown'!B520)</f>
        <v/>
      </c>
      <c r="C513" s="243" t="str">
        <f>IF('4 - Species Breakdown'!D520=0,"",'4 - Species Breakdown'!D520)</f>
        <v/>
      </c>
      <c r="D513" s="243" t="str">
        <f>IF('4 - Species Breakdown'!L520=0,"",'4 - Species Breakdown'!L520)</f>
        <v/>
      </c>
      <c r="E513" s="243" t="str">
        <f>IF('4 - Species Breakdown'!M520=0,"",'4 - Species Breakdown'!M520)</f>
        <v/>
      </c>
      <c r="F513" s="243" t="str">
        <f>IF('4 - Species Breakdown'!N520=0,"",'4 - Species Breakdown'!N520)</f>
        <v/>
      </c>
      <c r="G513" s="244" t="str">
        <f>IFERROR(('4 - Species Breakdown'!J520/'WCC Summary'!$D$14)*100,"")</f>
        <v/>
      </c>
      <c r="H513" s="245" t="str">
        <f>IF('4 - Species Breakdown'!J520=0,"",'4 - Species Breakdown'!J520)</f>
        <v/>
      </c>
      <c r="J513"/>
      <c r="K513"/>
      <c r="L513"/>
      <c r="M513"/>
      <c r="N513"/>
      <c r="O513"/>
    </row>
    <row r="514" spans="2:15" ht="15" x14ac:dyDescent="0.25">
      <c r="B514" s="242" t="str">
        <f>IF('4 - Species Breakdown'!B521=0,"",'4 - Species Breakdown'!B521)</f>
        <v/>
      </c>
      <c r="C514" s="243" t="str">
        <f>IF('4 - Species Breakdown'!D521=0,"",'4 - Species Breakdown'!D521)</f>
        <v/>
      </c>
      <c r="D514" s="243" t="str">
        <f>IF('4 - Species Breakdown'!L521=0,"",'4 - Species Breakdown'!L521)</f>
        <v/>
      </c>
      <c r="E514" s="243" t="str">
        <f>IF('4 - Species Breakdown'!M521=0,"",'4 - Species Breakdown'!M521)</f>
        <v/>
      </c>
      <c r="F514" s="243" t="str">
        <f>IF('4 - Species Breakdown'!N521=0,"",'4 - Species Breakdown'!N521)</f>
        <v/>
      </c>
      <c r="G514" s="244" t="str">
        <f>IFERROR(('4 - Species Breakdown'!J521/'WCC Summary'!$D$14)*100,"")</f>
        <v/>
      </c>
      <c r="H514" s="245" t="str">
        <f>IF('4 - Species Breakdown'!J521=0,"",'4 - Species Breakdown'!J521)</f>
        <v/>
      </c>
      <c r="J514"/>
      <c r="K514"/>
      <c r="L514"/>
      <c r="M514"/>
      <c r="N514"/>
      <c r="O514"/>
    </row>
    <row r="515" spans="2:15" ht="15" x14ac:dyDescent="0.25">
      <c r="B515" s="242" t="str">
        <f>IF('4 - Species Breakdown'!B522=0,"",'4 - Species Breakdown'!B522)</f>
        <v/>
      </c>
      <c r="C515" s="243" t="str">
        <f>IF('4 - Species Breakdown'!D522=0,"",'4 - Species Breakdown'!D522)</f>
        <v/>
      </c>
      <c r="D515" s="243" t="str">
        <f>IF('4 - Species Breakdown'!L522=0,"",'4 - Species Breakdown'!L522)</f>
        <v/>
      </c>
      <c r="E515" s="243" t="str">
        <f>IF('4 - Species Breakdown'!M522=0,"",'4 - Species Breakdown'!M522)</f>
        <v/>
      </c>
      <c r="F515" s="243" t="str">
        <f>IF('4 - Species Breakdown'!N522=0,"",'4 - Species Breakdown'!N522)</f>
        <v/>
      </c>
      <c r="G515" s="244" t="str">
        <f>IFERROR(('4 - Species Breakdown'!J522/'WCC Summary'!$D$14)*100,"")</f>
        <v/>
      </c>
      <c r="H515" s="245" t="str">
        <f>IF('4 - Species Breakdown'!J522=0,"",'4 - Species Breakdown'!J522)</f>
        <v/>
      </c>
      <c r="J515"/>
      <c r="K515"/>
      <c r="L515"/>
      <c r="M515"/>
      <c r="N515"/>
      <c r="O515"/>
    </row>
    <row r="516" spans="2:15" ht="15" x14ac:dyDescent="0.25">
      <c r="B516" s="242" t="str">
        <f>IF('4 - Species Breakdown'!B523=0,"",'4 - Species Breakdown'!B523)</f>
        <v/>
      </c>
      <c r="C516" s="243" t="str">
        <f>IF('4 - Species Breakdown'!D523=0,"",'4 - Species Breakdown'!D523)</f>
        <v/>
      </c>
      <c r="D516" s="243" t="str">
        <f>IF('4 - Species Breakdown'!L523=0,"",'4 - Species Breakdown'!L523)</f>
        <v/>
      </c>
      <c r="E516" s="243" t="str">
        <f>IF('4 - Species Breakdown'!M523=0,"",'4 - Species Breakdown'!M523)</f>
        <v/>
      </c>
      <c r="F516" s="243" t="str">
        <f>IF('4 - Species Breakdown'!N523=0,"",'4 - Species Breakdown'!N523)</f>
        <v/>
      </c>
      <c r="G516" s="244" t="str">
        <f>IFERROR(('4 - Species Breakdown'!J523/'WCC Summary'!$D$14)*100,"")</f>
        <v/>
      </c>
      <c r="H516" s="245" t="str">
        <f>IF('4 - Species Breakdown'!J523=0,"",'4 - Species Breakdown'!J523)</f>
        <v/>
      </c>
      <c r="J516"/>
      <c r="K516"/>
      <c r="L516"/>
      <c r="M516"/>
      <c r="N516"/>
      <c r="O516"/>
    </row>
    <row r="517" spans="2:15" ht="15" x14ac:dyDescent="0.25">
      <c r="B517" s="242" t="str">
        <f>IF('4 - Species Breakdown'!B524=0,"",'4 - Species Breakdown'!B524)</f>
        <v/>
      </c>
      <c r="C517" s="243" t="str">
        <f>IF('4 - Species Breakdown'!D524=0,"",'4 - Species Breakdown'!D524)</f>
        <v/>
      </c>
      <c r="D517" s="243" t="str">
        <f>IF('4 - Species Breakdown'!L524=0,"",'4 - Species Breakdown'!L524)</f>
        <v/>
      </c>
      <c r="E517" s="243" t="str">
        <f>IF('4 - Species Breakdown'!M524=0,"",'4 - Species Breakdown'!M524)</f>
        <v/>
      </c>
      <c r="F517" s="243" t="str">
        <f>IF('4 - Species Breakdown'!N524=0,"",'4 - Species Breakdown'!N524)</f>
        <v/>
      </c>
      <c r="G517" s="244" t="str">
        <f>IFERROR(('4 - Species Breakdown'!J524/'WCC Summary'!$D$14)*100,"")</f>
        <v/>
      </c>
      <c r="H517" s="245" t="str">
        <f>IF('4 - Species Breakdown'!J524=0,"",'4 - Species Breakdown'!J524)</f>
        <v/>
      </c>
      <c r="J517"/>
      <c r="K517"/>
      <c r="L517"/>
      <c r="M517"/>
      <c r="N517"/>
      <c r="O517"/>
    </row>
    <row r="518" spans="2:15" ht="15" x14ac:dyDescent="0.25">
      <c r="B518" s="242" t="str">
        <f>IF('4 - Species Breakdown'!B525=0,"",'4 - Species Breakdown'!B525)</f>
        <v/>
      </c>
      <c r="C518" s="243" t="str">
        <f>IF('4 - Species Breakdown'!D525=0,"",'4 - Species Breakdown'!D525)</f>
        <v/>
      </c>
      <c r="D518" s="243" t="str">
        <f>IF('4 - Species Breakdown'!L525=0,"",'4 - Species Breakdown'!L525)</f>
        <v/>
      </c>
      <c r="E518" s="243" t="str">
        <f>IF('4 - Species Breakdown'!M525=0,"",'4 - Species Breakdown'!M525)</f>
        <v/>
      </c>
      <c r="F518" s="243" t="str">
        <f>IF('4 - Species Breakdown'!N525=0,"",'4 - Species Breakdown'!N525)</f>
        <v/>
      </c>
      <c r="G518" s="244" t="str">
        <f>IFERROR(('4 - Species Breakdown'!J525/'WCC Summary'!$D$14)*100,"")</f>
        <v/>
      </c>
      <c r="H518" s="245" t="str">
        <f>IF('4 - Species Breakdown'!J525=0,"",'4 - Species Breakdown'!J525)</f>
        <v/>
      </c>
      <c r="J518"/>
      <c r="K518"/>
      <c r="L518"/>
      <c r="M518"/>
      <c r="N518"/>
      <c r="O518"/>
    </row>
    <row r="519" spans="2:15" ht="15" x14ac:dyDescent="0.25">
      <c r="B519" s="242" t="str">
        <f>IF('4 - Species Breakdown'!B526=0,"",'4 - Species Breakdown'!B526)</f>
        <v/>
      </c>
      <c r="C519" s="243" t="str">
        <f>IF('4 - Species Breakdown'!D526=0,"",'4 - Species Breakdown'!D526)</f>
        <v/>
      </c>
      <c r="D519" s="243" t="str">
        <f>IF('4 - Species Breakdown'!L526=0,"",'4 - Species Breakdown'!L526)</f>
        <v/>
      </c>
      <c r="E519" s="243" t="str">
        <f>IF('4 - Species Breakdown'!M526=0,"",'4 - Species Breakdown'!M526)</f>
        <v/>
      </c>
      <c r="F519" s="243" t="str">
        <f>IF('4 - Species Breakdown'!N526=0,"",'4 - Species Breakdown'!N526)</f>
        <v/>
      </c>
      <c r="G519" s="244" t="str">
        <f>IFERROR(('4 - Species Breakdown'!J526/'WCC Summary'!$D$14)*100,"")</f>
        <v/>
      </c>
      <c r="H519" s="245" t="str">
        <f>IF('4 - Species Breakdown'!J526=0,"",'4 - Species Breakdown'!J526)</f>
        <v/>
      </c>
      <c r="J519"/>
      <c r="K519"/>
      <c r="L519"/>
      <c r="M519"/>
      <c r="N519"/>
      <c r="O519"/>
    </row>
    <row r="520" spans="2:15" ht="15" x14ac:dyDescent="0.25">
      <c r="B520" s="242" t="str">
        <f>IF('4 - Species Breakdown'!B527=0,"",'4 - Species Breakdown'!B527)</f>
        <v/>
      </c>
      <c r="C520" s="243" t="str">
        <f>IF('4 - Species Breakdown'!D527=0,"",'4 - Species Breakdown'!D527)</f>
        <v/>
      </c>
      <c r="D520" s="243" t="str">
        <f>IF('4 - Species Breakdown'!L527=0,"",'4 - Species Breakdown'!L527)</f>
        <v/>
      </c>
      <c r="E520" s="243" t="str">
        <f>IF('4 - Species Breakdown'!M527=0,"",'4 - Species Breakdown'!M527)</f>
        <v/>
      </c>
      <c r="F520" s="243" t="str">
        <f>IF('4 - Species Breakdown'!N527=0,"",'4 - Species Breakdown'!N527)</f>
        <v/>
      </c>
      <c r="G520" s="244" t="str">
        <f>IFERROR(('4 - Species Breakdown'!J527/'WCC Summary'!$D$14)*100,"")</f>
        <v/>
      </c>
      <c r="H520" s="245" t="str">
        <f>IF('4 - Species Breakdown'!J527=0,"",'4 - Species Breakdown'!J527)</f>
        <v/>
      </c>
      <c r="J520"/>
      <c r="K520"/>
      <c r="L520"/>
      <c r="M520"/>
      <c r="N520"/>
      <c r="O520"/>
    </row>
    <row r="521" spans="2:15" ht="15" x14ac:dyDescent="0.25">
      <c r="B521" s="242" t="str">
        <f>IF('4 - Species Breakdown'!B528=0,"",'4 - Species Breakdown'!B528)</f>
        <v/>
      </c>
      <c r="C521" s="243" t="str">
        <f>IF('4 - Species Breakdown'!D528=0,"",'4 - Species Breakdown'!D528)</f>
        <v/>
      </c>
      <c r="D521" s="243" t="str">
        <f>IF('4 - Species Breakdown'!L528=0,"",'4 - Species Breakdown'!L528)</f>
        <v/>
      </c>
      <c r="E521" s="243" t="str">
        <f>IF('4 - Species Breakdown'!M528=0,"",'4 - Species Breakdown'!M528)</f>
        <v/>
      </c>
      <c r="F521" s="243" t="str">
        <f>IF('4 - Species Breakdown'!N528=0,"",'4 - Species Breakdown'!N528)</f>
        <v/>
      </c>
      <c r="G521" s="244" t="str">
        <f>IFERROR(('4 - Species Breakdown'!J528/'WCC Summary'!$D$14)*100,"")</f>
        <v/>
      </c>
      <c r="H521" s="245" t="str">
        <f>IF('4 - Species Breakdown'!J528=0,"",'4 - Species Breakdown'!J528)</f>
        <v/>
      </c>
      <c r="J521"/>
      <c r="K521"/>
      <c r="L521"/>
      <c r="M521"/>
      <c r="N521"/>
      <c r="O521"/>
    </row>
    <row r="522" spans="2:15" ht="15" x14ac:dyDescent="0.25">
      <c r="B522" s="242" t="str">
        <f>IF('4 - Species Breakdown'!B529=0,"",'4 - Species Breakdown'!B529)</f>
        <v/>
      </c>
      <c r="C522" s="243" t="str">
        <f>IF('4 - Species Breakdown'!D529=0,"",'4 - Species Breakdown'!D529)</f>
        <v/>
      </c>
      <c r="D522" s="243" t="str">
        <f>IF('4 - Species Breakdown'!L529=0,"",'4 - Species Breakdown'!L529)</f>
        <v/>
      </c>
      <c r="E522" s="243" t="str">
        <f>IF('4 - Species Breakdown'!M529=0,"",'4 - Species Breakdown'!M529)</f>
        <v/>
      </c>
      <c r="F522" s="243" t="str">
        <f>IF('4 - Species Breakdown'!N529=0,"",'4 - Species Breakdown'!N529)</f>
        <v/>
      </c>
      <c r="G522" s="244" t="str">
        <f>IFERROR(('4 - Species Breakdown'!J529/'WCC Summary'!$D$14)*100,"")</f>
        <v/>
      </c>
      <c r="H522" s="245" t="str">
        <f>IF('4 - Species Breakdown'!J529=0,"",'4 - Species Breakdown'!J529)</f>
        <v/>
      </c>
      <c r="J522"/>
      <c r="K522"/>
      <c r="L522"/>
      <c r="M522"/>
      <c r="N522"/>
      <c r="O522"/>
    </row>
    <row r="523" spans="2:15" ht="15" x14ac:dyDescent="0.25">
      <c r="B523" s="242" t="str">
        <f>IF('4 - Species Breakdown'!B530=0,"",'4 - Species Breakdown'!B530)</f>
        <v/>
      </c>
      <c r="C523" s="243" t="str">
        <f>IF('4 - Species Breakdown'!D530=0,"",'4 - Species Breakdown'!D530)</f>
        <v/>
      </c>
      <c r="D523" s="243" t="str">
        <f>IF('4 - Species Breakdown'!L530=0,"",'4 - Species Breakdown'!L530)</f>
        <v/>
      </c>
      <c r="E523" s="243" t="str">
        <f>IF('4 - Species Breakdown'!M530=0,"",'4 - Species Breakdown'!M530)</f>
        <v/>
      </c>
      <c r="F523" s="243" t="str">
        <f>IF('4 - Species Breakdown'!N530=0,"",'4 - Species Breakdown'!N530)</f>
        <v/>
      </c>
      <c r="G523" s="244" t="str">
        <f>IFERROR(('4 - Species Breakdown'!J530/'WCC Summary'!$D$14)*100,"")</f>
        <v/>
      </c>
      <c r="H523" s="245" t="str">
        <f>IF('4 - Species Breakdown'!J530=0,"",'4 - Species Breakdown'!J530)</f>
        <v/>
      </c>
      <c r="J523"/>
      <c r="K523"/>
      <c r="L523"/>
      <c r="M523"/>
      <c r="N523"/>
      <c r="O523"/>
    </row>
    <row r="524" spans="2:15" ht="15" x14ac:dyDescent="0.25">
      <c r="B524" s="242" t="str">
        <f>IF('4 - Species Breakdown'!B531=0,"",'4 - Species Breakdown'!B531)</f>
        <v/>
      </c>
      <c r="C524" s="243" t="str">
        <f>IF('4 - Species Breakdown'!D531=0,"",'4 - Species Breakdown'!D531)</f>
        <v/>
      </c>
      <c r="D524" s="243" t="str">
        <f>IF('4 - Species Breakdown'!L531=0,"",'4 - Species Breakdown'!L531)</f>
        <v/>
      </c>
      <c r="E524" s="243" t="str">
        <f>IF('4 - Species Breakdown'!M531=0,"",'4 - Species Breakdown'!M531)</f>
        <v/>
      </c>
      <c r="F524" s="243" t="str">
        <f>IF('4 - Species Breakdown'!N531=0,"",'4 - Species Breakdown'!N531)</f>
        <v/>
      </c>
      <c r="G524" s="244" t="str">
        <f>IFERROR(('4 - Species Breakdown'!J531/'WCC Summary'!$D$14)*100,"")</f>
        <v/>
      </c>
      <c r="H524" s="245" t="str">
        <f>IF('4 - Species Breakdown'!J531=0,"",'4 - Species Breakdown'!J531)</f>
        <v/>
      </c>
      <c r="J524"/>
      <c r="K524"/>
      <c r="L524"/>
      <c r="M524"/>
      <c r="N524"/>
      <c r="O524"/>
    </row>
    <row r="525" spans="2:15" ht="15" x14ac:dyDescent="0.25">
      <c r="B525" s="242" t="str">
        <f>IF('4 - Species Breakdown'!B532=0,"",'4 - Species Breakdown'!B532)</f>
        <v/>
      </c>
      <c r="C525" s="243" t="str">
        <f>IF('4 - Species Breakdown'!D532=0,"",'4 - Species Breakdown'!D532)</f>
        <v/>
      </c>
      <c r="D525" s="243" t="str">
        <f>IF('4 - Species Breakdown'!L532=0,"",'4 - Species Breakdown'!L532)</f>
        <v/>
      </c>
      <c r="E525" s="243" t="str">
        <f>IF('4 - Species Breakdown'!M532=0,"",'4 - Species Breakdown'!M532)</f>
        <v/>
      </c>
      <c r="F525" s="243" t="str">
        <f>IF('4 - Species Breakdown'!N532=0,"",'4 - Species Breakdown'!N532)</f>
        <v/>
      </c>
      <c r="G525" s="244" t="str">
        <f>IFERROR(('4 - Species Breakdown'!J532/'WCC Summary'!$D$14)*100,"")</f>
        <v/>
      </c>
      <c r="H525" s="245" t="str">
        <f>IF('4 - Species Breakdown'!J532=0,"",'4 - Species Breakdown'!J532)</f>
        <v/>
      </c>
      <c r="J525"/>
      <c r="K525"/>
      <c r="L525"/>
      <c r="M525"/>
      <c r="N525"/>
      <c r="O525"/>
    </row>
    <row r="526" spans="2:15" ht="15" x14ac:dyDescent="0.25">
      <c r="B526" s="242" t="str">
        <f>IF('4 - Species Breakdown'!B533=0,"",'4 - Species Breakdown'!B533)</f>
        <v/>
      </c>
      <c r="C526" s="243" t="str">
        <f>IF('4 - Species Breakdown'!D533=0,"",'4 - Species Breakdown'!D533)</f>
        <v/>
      </c>
      <c r="D526" s="243" t="str">
        <f>IF('4 - Species Breakdown'!L533=0,"",'4 - Species Breakdown'!L533)</f>
        <v/>
      </c>
      <c r="E526" s="243" t="str">
        <f>IF('4 - Species Breakdown'!M533=0,"",'4 - Species Breakdown'!M533)</f>
        <v/>
      </c>
      <c r="F526" s="243" t="str">
        <f>IF('4 - Species Breakdown'!N533=0,"",'4 - Species Breakdown'!N533)</f>
        <v/>
      </c>
      <c r="G526" s="244" t="str">
        <f>IFERROR(('4 - Species Breakdown'!J533/'WCC Summary'!$D$14)*100,"")</f>
        <v/>
      </c>
      <c r="H526" s="245" t="str">
        <f>IF('4 - Species Breakdown'!J533=0,"",'4 - Species Breakdown'!J533)</f>
        <v/>
      </c>
      <c r="J526"/>
      <c r="K526"/>
      <c r="L526"/>
      <c r="M526"/>
      <c r="N526"/>
      <c r="O526"/>
    </row>
    <row r="527" spans="2:15" ht="15" x14ac:dyDescent="0.25">
      <c r="B527" s="242" t="str">
        <f>IF('4 - Species Breakdown'!B534=0,"",'4 - Species Breakdown'!B534)</f>
        <v/>
      </c>
      <c r="C527" s="243" t="str">
        <f>IF('4 - Species Breakdown'!D534=0,"",'4 - Species Breakdown'!D534)</f>
        <v/>
      </c>
      <c r="D527" s="243" t="str">
        <f>IF('4 - Species Breakdown'!L534=0,"",'4 - Species Breakdown'!L534)</f>
        <v/>
      </c>
      <c r="E527" s="243" t="str">
        <f>IF('4 - Species Breakdown'!M534=0,"",'4 - Species Breakdown'!M534)</f>
        <v/>
      </c>
      <c r="F527" s="243" t="str">
        <f>IF('4 - Species Breakdown'!N534=0,"",'4 - Species Breakdown'!N534)</f>
        <v/>
      </c>
      <c r="G527" s="244" t="str">
        <f>IFERROR(('4 - Species Breakdown'!J534/'WCC Summary'!$D$14)*100,"")</f>
        <v/>
      </c>
      <c r="H527" s="245" t="str">
        <f>IF('4 - Species Breakdown'!J534=0,"",'4 - Species Breakdown'!J534)</f>
        <v/>
      </c>
      <c r="J527"/>
      <c r="K527"/>
      <c r="L527"/>
      <c r="M527"/>
      <c r="N527"/>
      <c r="O527"/>
    </row>
    <row r="528" spans="2:15" ht="15" x14ac:dyDescent="0.25">
      <c r="B528" s="242" t="str">
        <f>IF('4 - Species Breakdown'!B535=0,"",'4 - Species Breakdown'!B535)</f>
        <v/>
      </c>
      <c r="C528" s="243" t="str">
        <f>IF('4 - Species Breakdown'!D535=0,"",'4 - Species Breakdown'!D535)</f>
        <v/>
      </c>
      <c r="D528" s="243" t="str">
        <f>IF('4 - Species Breakdown'!L535=0,"",'4 - Species Breakdown'!L535)</f>
        <v/>
      </c>
      <c r="E528" s="243" t="str">
        <f>IF('4 - Species Breakdown'!M535=0,"",'4 - Species Breakdown'!M535)</f>
        <v/>
      </c>
      <c r="F528" s="243" t="str">
        <f>IF('4 - Species Breakdown'!N535=0,"",'4 - Species Breakdown'!N535)</f>
        <v/>
      </c>
      <c r="G528" s="244" t="str">
        <f>IFERROR(('4 - Species Breakdown'!J535/'WCC Summary'!$D$14)*100,"")</f>
        <v/>
      </c>
      <c r="H528" s="245" t="str">
        <f>IF('4 - Species Breakdown'!J535=0,"",'4 - Species Breakdown'!J535)</f>
        <v/>
      </c>
      <c r="J528"/>
      <c r="K528"/>
      <c r="L528"/>
      <c r="M528"/>
      <c r="N528"/>
      <c r="O528"/>
    </row>
    <row r="529" spans="2:15" ht="15" x14ac:dyDescent="0.25">
      <c r="B529" s="242" t="str">
        <f>IF('4 - Species Breakdown'!B536=0,"",'4 - Species Breakdown'!B536)</f>
        <v/>
      </c>
      <c r="C529" s="243" t="str">
        <f>IF('4 - Species Breakdown'!D536=0,"",'4 - Species Breakdown'!D536)</f>
        <v/>
      </c>
      <c r="D529" s="243" t="str">
        <f>IF('4 - Species Breakdown'!L536=0,"",'4 - Species Breakdown'!L536)</f>
        <v/>
      </c>
      <c r="E529" s="243" t="str">
        <f>IF('4 - Species Breakdown'!M536=0,"",'4 - Species Breakdown'!M536)</f>
        <v/>
      </c>
      <c r="F529" s="243" t="str">
        <f>IF('4 - Species Breakdown'!N536=0,"",'4 - Species Breakdown'!N536)</f>
        <v/>
      </c>
      <c r="G529" s="244" t="str">
        <f>IFERROR(('4 - Species Breakdown'!J536/'WCC Summary'!$D$14)*100,"")</f>
        <v/>
      </c>
      <c r="H529" s="245" t="str">
        <f>IF('4 - Species Breakdown'!J536=0,"",'4 - Species Breakdown'!J536)</f>
        <v/>
      </c>
      <c r="J529"/>
      <c r="K529"/>
      <c r="L529"/>
      <c r="M529"/>
      <c r="N529"/>
      <c r="O529"/>
    </row>
    <row r="530" spans="2:15" ht="15" x14ac:dyDescent="0.25">
      <c r="B530" s="242" t="str">
        <f>IF('4 - Species Breakdown'!B537=0,"",'4 - Species Breakdown'!B537)</f>
        <v/>
      </c>
      <c r="C530" s="243" t="str">
        <f>IF('4 - Species Breakdown'!D537=0,"",'4 - Species Breakdown'!D537)</f>
        <v/>
      </c>
      <c r="D530" s="243" t="str">
        <f>IF('4 - Species Breakdown'!L537=0,"",'4 - Species Breakdown'!L537)</f>
        <v/>
      </c>
      <c r="E530" s="243" t="str">
        <f>IF('4 - Species Breakdown'!M537=0,"",'4 - Species Breakdown'!M537)</f>
        <v/>
      </c>
      <c r="F530" s="243" t="str">
        <f>IF('4 - Species Breakdown'!N537=0,"",'4 - Species Breakdown'!N537)</f>
        <v/>
      </c>
      <c r="G530" s="244" t="str">
        <f>IFERROR(('4 - Species Breakdown'!J537/'WCC Summary'!$D$14)*100,"")</f>
        <v/>
      </c>
      <c r="H530" s="245" t="str">
        <f>IF('4 - Species Breakdown'!J537=0,"",'4 - Species Breakdown'!J537)</f>
        <v/>
      </c>
      <c r="J530"/>
      <c r="K530"/>
      <c r="L530"/>
      <c r="M530"/>
      <c r="N530"/>
      <c r="O530"/>
    </row>
    <row r="531" spans="2:15" ht="15" x14ac:dyDescent="0.25">
      <c r="B531" s="242" t="str">
        <f>IF('4 - Species Breakdown'!B538=0,"",'4 - Species Breakdown'!B538)</f>
        <v/>
      </c>
      <c r="C531" s="243" t="str">
        <f>IF('4 - Species Breakdown'!D538=0,"",'4 - Species Breakdown'!D538)</f>
        <v/>
      </c>
      <c r="D531" s="243" t="str">
        <f>IF('4 - Species Breakdown'!L538=0,"",'4 - Species Breakdown'!L538)</f>
        <v/>
      </c>
      <c r="E531" s="243" t="str">
        <f>IF('4 - Species Breakdown'!M538=0,"",'4 - Species Breakdown'!M538)</f>
        <v/>
      </c>
      <c r="F531" s="243" t="str">
        <f>IF('4 - Species Breakdown'!N538=0,"",'4 - Species Breakdown'!N538)</f>
        <v/>
      </c>
      <c r="G531" s="244" t="str">
        <f>IFERROR(('4 - Species Breakdown'!J538/'WCC Summary'!$D$14)*100,"")</f>
        <v/>
      </c>
      <c r="H531" s="245" t="str">
        <f>IF('4 - Species Breakdown'!J538=0,"",'4 - Species Breakdown'!J538)</f>
        <v/>
      </c>
      <c r="J531"/>
      <c r="K531"/>
      <c r="L531"/>
      <c r="M531"/>
      <c r="N531"/>
      <c r="O531"/>
    </row>
    <row r="532" spans="2:15" ht="15" x14ac:dyDescent="0.25">
      <c r="B532" s="242" t="str">
        <f>IF('4 - Species Breakdown'!B539=0,"",'4 - Species Breakdown'!B539)</f>
        <v/>
      </c>
      <c r="C532" s="243" t="str">
        <f>IF('4 - Species Breakdown'!D539=0,"",'4 - Species Breakdown'!D539)</f>
        <v/>
      </c>
      <c r="D532" s="243" t="str">
        <f>IF('4 - Species Breakdown'!L539=0,"",'4 - Species Breakdown'!L539)</f>
        <v/>
      </c>
      <c r="E532" s="243" t="str">
        <f>IF('4 - Species Breakdown'!M539=0,"",'4 - Species Breakdown'!M539)</f>
        <v/>
      </c>
      <c r="F532" s="243" t="str">
        <f>IF('4 - Species Breakdown'!N539=0,"",'4 - Species Breakdown'!N539)</f>
        <v/>
      </c>
      <c r="G532" s="244" t="str">
        <f>IFERROR(('4 - Species Breakdown'!J539/'WCC Summary'!$D$14)*100,"")</f>
        <v/>
      </c>
      <c r="H532" s="245" t="str">
        <f>IF('4 - Species Breakdown'!J539=0,"",'4 - Species Breakdown'!J539)</f>
        <v/>
      </c>
      <c r="J532"/>
      <c r="K532"/>
      <c r="L532"/>
      <c r="M532"/>
      <c r="N532"/>
      <c r="O532"/>
    </row>
    <row r="533" spans="2:15" ht="15" x14ac:dyDescent="0.25">
      <c r="B533" s="242" t="str">
        <f>IF('4 - Species Breakdown'!B540=0,"",'4 - Species Breakdown'!B540)</f>
        <v/>
      </c>
      <c r="C533" s="243" t="str">
        <f>IF('4 - Species Breakdown'!D540=0,"",'4 - Species Breakdown'!D540)</f>
        <v/>
      </c>
      <c r="D533" s="243" t="str">
        <f>IF('4 - Species Breakdown'!L540=0,"",'4 - Species Breakdown'!L540)</f>
        <v/>
      </c>
      <c r="E533" s="243" t="str">
        <f>IF('4 - Species Breakdown'!M540=0,"",'4 - Species Breakdown'!M540)</f>
        <v/>
      </c>
      <c r="F533" s="243" t="str">
        <f>IF('4 - Species Breakdown'!N540=0,"",'4 - Species Breakdown'!N540)</f>
        <v/>
      </c>
      <c r="G533" s="244" t="str">
        <f>IFERROR(('4 - Species Breakdown'!J540/'WCC Summary'!$D$14)*100,"")</f>
        <v/>
      </c>
      <c r="H533" s="245" t="str">
        <f>IF('4 - Species Breakdown'!J540=0,"",'4 - Species Breakdown'!J540)</f>
        <v/>
      </c>
      <c r="J533"/>
      <c r="K533"/>
      <c r="L533"/>
      <c r="M533"/>
      <c r="N533"/>
      <c r="O533"/>
    </row>
    <row r="534" spans="2:15" ht="15" x14ac:dyDescent="0.25">
      <c r="B534" s="242" t="str">
        <f>IF('4 - Species Breakdown'!B541=0,"",'4 - Species Breakdown'!B541)</f>
        <v/>
      </c>
      <c r="C534" s="243" t="str">
        <f>IF('4 - Species Breakdown'!D541=0,"",'4 - Species Breakdown'!D541)</f>
        <v/>
      </c>
      <c r="D534" s="243" t="str">
        <f>IF('4 - Species Breakdown'!L541=0,"",'4 - Species Breakdown'!L541)</f>
        <v/>
      </c>
      <c r="E534" s="243" t="str">
        <f>IF('4 - Species Breakdown'!M541=0,"",'4 - Species Breakdown'!M541)</f>
        <v/>
      </c>
      <c r="F534" s="243" t="str">
        <f>IF('4 - Species Breakdown'!N541=0,"",'4 - Species Breakdown'!N541)</f>
        <v/>
      </c>
      <c r="G534" s="244" t="str">
        <f>IFERROR(('4 - Species Breakdown'!J541/'WCC Summary'!$D$14)*100,"")</f>
        <v/>
      </c>
      <c r="H534" s="245" t="str">
        <f>IF('4 - Species Breakdown'!J541=0,"",'4 - Species Breakdown'!J541)</f>
        <v/>
      </c>
      <c r="J534"/>
      <c r="K534"/>
      <c r="L534"/>
      <c r="M534"/>
      <c r="N534"/>
      <c r="O534"/>
    </row>
    <row r="535" spans="2:15" ht="15" x14ac:dyDescent="0.25">
      <c r="B535" s="242" t="str">
        <f>IF('4 - Species Breakdown'!B542=0,"",'4 - Species Breakdown'!B542)</f>
        <v/>
      </c>
      <c r="C535" s="243" t="str">
        <f>IF('4 - Species Breakdown'!D542=0,"",'4 - Species Breakdown'!D542)</f>
        <v/>
      </c>
      <c r="D535" s="243" t="str">
        <f>IF('4 - Species Breakdown'!L542=0,"",'4 - Species Breakdown'!L542)</f>
        <v/>
      </c>
      <c r="E535" s="243" t="str">
        <f>IF('4 - Species Breakdown'!M542=0,"",'4 - Species Breakdown'!M542)</f>
        <v/>
      </c>
      <c r="F535" s="243" t="str">
        <f>IF('4 - Species Breakdown'!N542=0,"",'4 - Species Breakdown'!N542)</f>
        <v/>
      </c>
      <c r="G535" s="244" t="str">
        <f>IFERROR(('4 - Species Breakdown'!J542/'WCC Summary'!$D$14)*100,"")</f>
        <v/>
      </c>
      <c r="H535" s="245" t="str">
        <f>IF('4 - Species Breakdown'!J542=0,"",'4 - Species Breakdown'!J542)</f>
        <v/>
      </c>
      <c r="J535"/>
      <c r="K535"/>
      <c r="L535"/>
      <c r="M535"/>
      <c r="N535"/>
      <c r="O535"/>
    </row>
    <row r="536" spans="2:15" ht="15" x14ac:dyDescent="0.25">
      <c r="B536" s="242" t="str">
        <f>IF('4 - Species Breakdown'!B543=0,"",'4 - Species Breakdown'!B543)</f>
        <v/>
      </c>
      <c r="C536" s="243" t="str">
        <f>IF('4 - Species Breakdown'!D543=0,"",'4 - Species Breakdown'!D543)</f>
        <v/>
      </c>
      <c r="D536" s="243" t="str">
        <f>IF('4 - Species Breakdown'!L543=0,"",'4 - Species Breakdown'!L543)</f>
        <v/>
      </c>
      <c r="E536" s="243" t="str">
        <f>IF('4 - Species Breakdown'!M543=0,"",'4 - Species Breakdown'!M543)</f>
        <v/>
      </c>
      <c r="F536" s="243" t="str">
        <f>IF('4 - Species Breakdown'!N543=0,"",'4 - Species Breakdown'!N543)</f>
        <v/>
      </c>
      <c r="G536" s="244" t="str">
        <f>IFERROR(('4 - Species Breakdown'!J543/'WCC Summary'!$D$14)*100,"")</f>
        <v/>
      </c>
      <c r="H536" s="245" t="str">
        <f>IF('4 - Species Breakdown'!J543=0,"",'4 - Species Breakdown'!J543)</f>
        <v/>
      </c>
      <c r="J536"/>
      <c r="K536"/>
      <c r="L536"/>
      <c r="M536"/>
      <c r="N536"/>
      <c r="O536"/>
    </row>
    <row r="537" spans="2:15" ht="15" x14ac:dyDescent="0.25">
      <c r="B537" s="242" t="str">
        <f>IF('4 - Species Breakdown'!B544=0,"",'4 - Species Breakdown'!B544)</f>
        <v/>
      </c>
      <c r="C537" s="243" t="str">
        <f>IF('4 - Species Breakdown'!D544=0,"",'4 - Species Breakdown'!D544)</f>
        <v/>
      </c>
      <c r="D537" s="243" t="str">
        <f>IF('4 - Species Breakdown'!L544=0,"",'4 - Species Breakdown'!L544)</f>
        <v/>
      </c>
      <c r="E537" s="243" t="str">
        <f>IF('4 - Species Breakdown'!M544=0,"",'4 - Species Breakdown'!M544)</f>
        <v/>
      </c>
      <c r="F537" s="243" t="str">
        <f>IF('4 - Species Breakdown'!N544=0,"",'4 - Species Breakdown'!N544)</f>
        <v/>
      </c>
      <c r="G537" s="244" t="str">
        <f>IFERROR(('4 - Species Breakdown'!J544/'WCC Summary'!$D$14)*100,"")</f>
        <v/>
      </c>
      <c r="H537" s="245" t="str">
        <f>IF('4 - Species Breakdown'!J544=0,"",'4 - Species Breakdown'!J544)</f>
        <v/>
      </c>
      <c r="J537"/>
      <c r="K537"/>
      <c r="L537"/>
      <c r="M537"/>
      <c r="N537"/>
      <c r="O537"/>
    </row>
    <row r="538" spans="2:15" ht="15" x14ac:dyDescent="0.25">
      <c r="B538" s="242" t="str">
        <f>IF('4 - Species Breakdown'!B545=0,"",'4 - Species Breakdown'!B545)</f>
        <v/>
      </c>
      <c r="C538" s="243" t="str">
        <f>IF('4 - Species Breakdown'!D545=0,"",'4 - Species Breakdown'!D545)</f>
        <v/>
      </c>
      <c r="D538" s="243" t="str">
        <f>IF('4 - Species Breakdown'!L545=0,"",'4 - Species Breakdown'!L545)</f>
        <v/>
      </c>
      <c r="E538" s="243" t="str">
        <f>IF('4 - Species Breakdown'!M545=0,"",'4 - Species Breakdown'!M545)</f>
        <v/>
      </c>
      <c r="F538" s="243" t="str">
        <f>IF('4 - Species Breakdown'!N545=0,"",'4 - Species Breakdown'!N545)</f>
        <v/>
      </c>
      <c r="G538" s="244" t="str">
        <f>IFERROR(('4 - Species Breakdown'!J545/'WCC Summary'!$D$14)*100,"")</f>
        <v/>
      </c>
      <c r="H538" s="245" t="str">
        <f>IF('4 - Species Breakdown'!J545=0,"",'4 - Species Breakdown'!J545)</f>
        <v/>
      </c>
      <c r="J538"/>
      <c r="K538"/>
      <c r="L538"/>
      <c r="M538"/>
      <c r="N538"/>
      <c r="O538"/>
    </row>
    <row r="539" spans="2:15" ht="15" x14ac:dyDescent="0.25">
      <c r="B539" s="242" t="str">
        <f>IF('4 - Species Breakdown'!B546=0,"",'4 - Species Breakdown'!B546)</f>
        <v/>
      </c>
      <c r="C539" s="243" t="str">
        <f>IF('4 - Species Breakdown'!D546=0,"",'4 - Species Breakdown'!D546)</f>
        <v/>
      </c>
      <c r="D539" s="243" t="str">
        <f>IF('4 - Species Breakdown'!L546=0,"",'4 - Species Breakdown'!L546)</f>
        <v/>
      </c>
      <c r="E539" s="243" t="str">
        <f>IF('4 - Species Breakdown'!M546=0,"",'4 - Species Breakdown'!M546)</f>
        <v/>
      </c>
      <c r="F539" s="243" t="str">
        <f>IF('4 - Species Breakdown'!N546=0,"",'4 - Species Breakdown'!N546)</f>
        <v/>
      </c>
      <c r="G539" s="244" t="str">
        <f>IFERROR(('4 - Species Breakdown'!J546/'WCC Summary'!$D$14)*100,"")</f>
        <v/>
      </c>
      <c r="H539" s="245" t="str">
        <f>IF('4 - Species Breakdown'!J546=0,"",'4 - Species Breakdown'!J546)</f>
        <v/>
      </c>
      <c r="J539"/>
      <c r="K539"/>
      <c r="L539"/>
      <c r="M539"/>
      <c r="N539"/>
      <c r="O539"/>
    </row>
    <row r="540" spans="2:15" ht="15" x14ac:dyDescent="0.25">
      <c r="B540" s="242" t="str">
        <f>IF('4 - Species Breakdown'!B547=0,"",'4 - Species Breakdown'!B547)</f>
        <v/>
      </c>
      <c r="C540" s="243" t="str">
        <f>IF('4 - Species Breakdown'!D547=0,"",'4 - Species Breakdown'!D547)</f>
        <v/>
      </c>
      <c r="D540" s="243" t="str">
        <f>IF('4 - Species Breakdown'!L547=0,"",'4 - Species Breakdown'!L547)</f>
        <v/>
      </c>
      <c r="E540" s="243" t="str">
        <f>IF('4 - Species Breakdown'!M547=0,"",'4 - Species Breakdown'!M547)</f>
        <v/>
      </c>
      <c r="F540" s="243" t="str">
        <f>IF('4 - Species Breakdown'!N547=0,"",'4 - Species Breakdown'!N547)</f>
        <v/>
      </c>
      <c r="G540" s="244" t="str">
        <f>IFERROR(('4 - Species Breakdown'!J547/'WCC Summary'!$D$14)*100,"")</f>
        <v/>
      </c>
      <c r="H540" s="245" t="str">
        <f>IF('4 - Species Breakdown'!J547=0,"",'4 - Species Breakdown'!J547)</f>
        <v/>
      </c>
      <c r="J540"/>
      <c r="K540"/>
      <c r="L540"/>
      <c r="M540"/>
      <c r="N540"/>
      <c r="O540"/>
    </row>
    <row r="541" spans="2:15" ht="15" x14ac:dyDescent="0.25">
      <c r="B541" s="242" t="str">
        <f>IF('4 - Species Breakdown'!B548=0,"",'4 - Species Breakdown'!B548)</f>
        <v/>
      </c>
      <c r="C541" s="243" t="str">
        <f>IF('4 - Species Breakdown'!D548=0,"",'4 - Species Breakdown'!D548)</f>
        <v/>
      </c>
      <c r="D541" s="243" t="str">
        <f>IF('4 - Species Breakdown'!L548=0,"",'4 - Species Breakdown'!L548)</f>
        <v/>
      </c>
      <c r="E541" s="243" t="str">
        <f>IF('4 - Species Breakdown'!M548=0,"",'4 - Species Breakdown'!M548)</f>
        <v/>
      </c>
      <c r="F541" s="243" t="str">
        <f>IF('4 - Species Breakdown'!N548=0,"",'4 - Species Breakdown'!N548)</f>
        <v/>
      </c>
      <c r="G541" s="244" t="str">
        <f>IFERROR(('4 - Species Breakdown'!J548/'WCC Summary'!$D$14)*100,"")</f>
        <v/>
      </c>
      <c r="H541" s="245" t="str">
        <f>IF('4 - Species Breakdown'!J548=0,"",'4 - Species Breakdown'!J548)</f>
        <v/>
      </c>
      <c r="J541"/>
      <c r="K541"/>
      <c r="L541"/>
      <c r="M541"/>
      <c r="N541"/>
      <c r="O541"/>
    </row>
    <row r="542" spans="2:15" ht="15" x14ac:dyDescent="0.25">
      <c r="B542" s="242" t="str">
        <f>IF('4 - Species Breakdown'!B549=0,"",'4 - Species Breakdown'!B549)</f>
        <v/>
      </c>
      <c r="C542" s="243" t="str">
        <f>IF('4 - Species Breakdown'!D549=0,"",'4 - Species Breakdown'!D549)</f>
        <v/>
      </c>
      <c r="D542" s="243" t="str">
        <f>IF('4 - Species Breakdown'!L549=0,"",'4 - Species Breakdown'!L549)</f>
        <v/>
      </c>
      <c r="E542" s="243" t="str">
        <f>IF('4 - Species Breakdown'!M549=0,"",'4 - Species Breakdown'!M549)</f>
        <v/>
      </c>
      <c r="F542" s="243" t="str">
        <f>IF('4 - Species Breakdown'!N549=0,"",'4 - Species Breakdown'!N549)</f>
        <v/>
      </c>
      <c r="G542" s="244" t="str">
        <f>IFERROR(('4 - Species Breakdown'!J549/'WCC Summary'!$D$14)*100,"")</f>
        <v/>
      </c>
      <c r="H542" s="245" t="str">
        <f>IF('4 - Species Breakdown'!J549=0,"",'4 - Species Breakdown'!J549)</f>
        <v/>
      </c>
      <c r="J542"/>
      <c r="K542"/>
      <c r="L542"/>
      <c r="M542"/>
      <c r="N542"/>
      <c r="O542"/>
    </row>
    <row r="543" spans="2:15" ht="15" x14ac:dyDescent="0.25">
      <c r="B543" s="242" t="str">
        <f>IF('4 - Species Breakdown'!B550=0,"",'4 - Species Breakdown'!B550)</f>
        <v/>
      </c>
      <c r="C543" s="243" t="str">
        <f>IF('4 - Species Breakdown'!D550=0,"",'4 - Species Breakdown'!D550)</f>
        <v/>
      </c>
      <c r="D543" s="243" t="str">
        <f>IF('4 - Species Breakdown'!L550=0,"",'4 - Species Breakdown'!L550)</f>
        <v/>
      </c>
      <c r="E543" s="243" t="str">
        <f>IF('4 - Species Breakdown'!M550=0,"",'4 - Species Breakdown'!M550)</f>
        <v/>
      </c>
      <c r="F543" s="243" t="str">
        <f>IF('4 - Species Breakdown'!N550=0,"",'4 - Species Breakdown'!N550)</f>
        <v/>
      </c>
      <c r="G543" s="244" t="str">
        <f>IFERROR(('4 - Species Breakdown'!J550/'WCC Summary'!$D$14)*100,"")</f>
        <v/>
      </c>
      <c r="H543" s="245" t="str">
        <f>IF('4 - Species Breakdown'!J550=0,"",'4 - Species Breakdown'!J550)</f>
        <v/>
      </c>
      <c r="J543"/>
      <c r="K543"/>
      <c r="L543"/>
      <c r="M543"/>
      <c r="N543"/>
      <c r="O543"/>
    </row>
    <row r="544" spans="2:15" ht="15" x14ac:dyDescent="0.25">
      <c r="B544" s="242" t="str">
        <f>IF('4 - Species Breakdown'!B551=0,"",'4 - Species Breakdown'!B551)</f>
        <v/>
      </c>
      <c r="C544" s="243" t="str">
        <f>IF('4 - Species Breakdown'!D551=0,"",'4 - Species Breakdown'!D551)</f>
        <v/>
      </c>
      <c r="D544" s="243" t="str">
        <f>IF('4 - Species Breakdown'!L551=0,"",'4 - Species Breakdown'!L551)</f>
        <v/>
      </c>
      <c r="E544" s="243" t="str">
        <f>IF('4 - Species Breakdown'!M551=0,"",'4 - Species Breakdown'!M551)</f>
        <v/>
      </c>
      <c r="F544" s="243" t="str">
        <f>IF('4 - Species Breakdown'!N551=0,"",'4 - Species Breakdown'!N551)</f>
        <v/>
      </c>
      <c r="G544" s="244" t="str">
        <f>IFERROR(('4 - Species Breakdown'!J551/'WCC Summary'!$D$14)*100,"")</f>
        <v/>
      </c>
      <c r="H544" s="245" t="str">
        <f>IF('4 - Species Breakdown'!J551=0,"",'4 - Species Breakdown'!J551)</f>
        <v/>
      </c>
      <c r="J544"/>
      <c r="K544"/>
      <c r="L544"/>
      <c r="M544"/>
      <c r="N544"/>
      <c r="O544"/>
    </row>
    <row r="545" spans="2:15" ht="15" x14ac:dyDescent="0.25">
      <c r="B545" s="242" t="str">
        <f>IF('4 - Species Breakdown'!B552=0,"",'4 - Species Breakdown'!B552)</f>
        <v/>
      </c>
      <c r="C545" s="243" t="str">
        <f>IF('4 - Species Breakdown'!D552=0,"",'4 - Species Breakdown'!D552)</f>
        <v/>
      </c>
      <c r="D545" s="243" t="str">
        <f>IF('4 - Species Breakdown'!L552=0,"",'4 - Species Breakdown'!L552)</f>
        <v/>
      </c>
      <c r="E545" s="243" t="str">
        <f>IF('4 - Species Breakdown'!M552=0,"",'4 - Species Breakdown'!M552)</f>
        <v/>
      </c>
      <c r="F545" s="243" t="str">
        <f>IF('4 - Species Breakdown'!N552=0,"",'4 - Species Breakdown'!N552)</f>
        <v/>
      </c>
      <c r="G545" s="244" t="str">
        <f>IFERROR(('4 - Species Breakdown'!J552/'WCC Summary'!$D$14)*100,"")</f>
        <v/>
      </c>
      <c r="H545" s="245" t="str">
        <f>IF('4 - Species Breakdown'!J552=0,"",'4 - Species Breakdown'!J552)</f>
        <v/>
      </c>
      <c r="J545"/>
      <c r="K545"/>
      <c r="L545"/>
      <c r="M545"/>
      <c r="N545"/>
      <c r="O545"/>
    </row>
    <row r="546" spans="2:15" ht="15" x14ac:dyDescent="0.25">
      <c r="B546" s="242" t="str">
        <f>IF('4 - Species Breakdown'!B553=0,"",'4 - Species Breakdown'!B553)</f>
        <v/>
      </c>
      <c r="C546" s="243" t="str">
        <f>IF('4 - Species Breakdown'!D553=0,"",'4 - Species Breakdown'!D553)</f>
        <v/>
      </c>
      <c r="D546" s="243" t="str">
        <f>IF('4 - Species Breakdown'!L553=0,"",'4 - Species Breakdown'!L553)</f>
        <v/>
      </c>
      <c r="E546" s="243" t="str">
        <f>IF('4 - Species Breakdown'!M553=0,"",'4 - Species Breakdown'!M553)</f>
        <v/>
      </c>
      <c r="F546" s="243" t="str">
        <f>IF('4 - Species Breakdown'!N553=0,"",'4 - Species Breakdown'!N553)</f>
        <v/>
      </c>
      <c r="G546" s="244" t="str">
        <f>IFERROR(('4 - Species Breakdown'!J553/'WCC Summary'!$D$14)*100,"")</f>
        <v/>
      </c>
      <c r="H546" s="245" t="str">
        <f>IF('4 - Species Breakdown'!J553=0,"",'4 - Species Breakdown'!J553)</f>
        <v/>
      </c>
      <c r="J546"/>
      <c r="K546"/>
      <c r="L546"/>
      <c r="M546"/>
      <c r="N546"/>
      <c r="O546"/>
    </row>
    <row r="547" spans="2:15" ht="15" x14ac:dyDescent="0.25">
      <c r="B547" s="242" t="str">
        <f>IF('4 - Species Breakdown'!B554=0,"",'4 - Species Breakdown'!B554)</f>
        <v/>
      </c>
      <c r="C547" s="243" t="str">
        <f>IF('4 - Species Breakdown'!D554=0,"",'4 - Species Breakdown'!D554)</f>
        <v/>
      </c>
      <c r="D547" s="243" t="str">
        <f>IF('4 - Species Breakdown'!L554=0,"",'4 - Species Breakdown'!L554)</f>
        <v/>
      </c>
      <c r="E547" s="243" t="str">
        <f>IF('4 - Species Breakdown'!M554=0,"",'4 - Species Breakdown'!M554)</f>
        <v/>
      </c>
      <c r="F547" s="243" t="str">
        <f>IF('4 - Species Breakdown'!N554=0,"",'4 - Species Breakdown'!N554)</f>
        <v/>
      </c>
      <c r="G547" s="244" t="str">
        <f>IFERROR(('4 - Species Breakdown'!J554/'WCC Summary'!$D$14)*100,"")</f>
        <v/>
      </c>
      <c r="H547" s="245" t="str">
        <f>IF('4 - Species Breakdown'!J554=0,"",'4 - Species Breakdown'!J554)</f>
        <v/>
      </c>
      <c r="J547"/>
      <c r="K547"/>
      <c r="L547"/>
      <c r="M547"/>
      <c r="N547"/>
      <c r="O547"/>
    </row>
    <row r="548" spans="2:15" ht="15" x14ac:dyDescent="0.25">
      <c r="B548" s="242" t="str">
        <f>IF('4 - Species Breakdown'!B555=0,"",'4 - Species Breakdown'!B555)</f>
        <v/>
      </c>
      <c r="C548" s="243" t="str">
        <f>IF('4 - Species Breakdown'!D555=0,"",'4 - Species Breakdown'!D555)</f>
        <v/>
      </c>
      <c r="D548" s="243" t="str">
        <f>IF('4 - Species Breakdown'!L555=0,"",'4 - Species Breakdown'!L555)</f>
        <v/>
      </c>
      <c r="E548" s="243" t="str">
        <f>IF('4 - Species Breakdown'!M555=0,"",'4 - Species Breakdown'!M555)</f>
        <v/>
      </c>
      <c r="F548" s="243" t="str">
        <f>IF('4 - Species Breakdown'!N555=0,"",'4 - Species Breakdown'!N555)</f>
        <v/>
      </c>
      <c r="G548" s="244" t="str">
        <f>IFERROR(('4 - Species Breakdown'!J555/'WCC Summary'!$D$14)*100,"")</f>
        <v/>
      </c>
      <c r="H548" s="245" t="str">
        <f>IF('4 - Species Breakdown'!J555=0,"",'4 - Species Breakdown'!J555)</f>
        <v/>
      </c>
      <c r="J548"/>
      <c r="K548"/>
      <c r="L548"/>
      <c r="M548"/>
      <c r="N548"/>
      <c r="O548"/>
    </row>
    <row r="549" spans="2:15" ht="15" x14ac:dyDescent="0.25">
      <c r="B549" s="242" t="str">
        <f>IF('4 - Species Breakdown'!B556=0,"",'4 - Species Breakdown'!B556)</f>
        <v/>
      </c>
      <c r="C549" s="243" t="str">
        <f>IF('4 - Species Breakdown'!D556=0,"",'4 - Species Breakdown'!D556)</f>
        <v/>
      </c>
      <c r="D549" s="243" t="str">
        <f>IF('4 - Species Breakdown'!L556=0,"",'4 - Species Breakdown'!L556)</f>
        <v/>
      </c>
      <c r="E549" s="243" t="str">
        <f>IF('4 - Species Breakdown'!M556=0,"",'4 - Species Breakdown'!M556)</f>
        <v/>
      </c>
      <c r="F549" s="243" t="str">
        <f>IF('4 - Species Breakdown'!N556=0,"",'4 - Species Breakdown'!N556)</f>
        <v/>
      </c>
      <c r="G549" s="244" t="str">
        <f>IFERROR(('4 - Species Breakdown'!J556/'WCC Summary'!$D$14)*100,"")</f>
        <v/>
      </c>
      <c r="H549" s="245" t="str">
        <f>IF('4 - Species Breakdown'!J556=0,"",'4 - Species Breakdown'!J556)</f>
        <v/>
      </c>
      <c r="J549"/>
      <c r="K549"/>
      <c r="L549"/>
      <c r="M549"/>
      <c r="N549"/>
      <c r="O549"/>
    </row>
    <row r="550" spans="2:15" ht="15" x14ac:dyDescent="0.25">
      <c r="B550" s="242" t="str">
        <f>IF('4 - Species Breakdown'!B557=0,"",'4 - Species Breakdown'!B557)</f>
        <v/>
      </c>
      <c r="C550" s="243" t="str">
        <f>IF('4 - Species Breakdown'!D557=0,"",'4 - Species Breakdown'!D557)</f>
        <v/>
      </c>
      <c r="D550" s="243" t="str">
        <f>IF('4 - Species Breakdown'!L557=0,"",'4 - Species Breakdown'!L557)</f>
        <v/>
      </c>
      <c r="E550" s="243" t="str">
        <f>IF('4 - Species Breakdown'!M557=0,"",'4 - Species Breakdown'!M557)</f>
        <v/>
      </c>
      <c r="F550" s="243" t="str">
        <f>IF('4 - Species Breakdown'!N557=0,"",'4 - Species Breakdown'!N557)</f>
        <v/>
      </c>
      <c r="G550" s="244" t="str">
        <f>IFERROR(('4 - Species Breakdown'!J557/'WCC Summary'!$D$14)*100,"")</f>
        <v/>
      </c>
      <c r="H550" s="245" t="str">
        <f>IF('4 - Species Breakdown'!J557=0,"",'4 - Species Breakdown'!J557)</f>
        <v/>
      </c>
      <c r="J550"/>
      <c r="K550"/>
      <c r="L550"/>
      <c r="M550"/>
      <c r="N550"/>
      <c r="O550"/>
    </row>
    <row r="551" spans="2:15" ht="15" x14ac:dyDescent="0.25">
      <c r="B551" s="242" t="str">
        <f>IF('4 - Species Breakdown'!B558=0,"",'4 - Species Breakdown'!B558)</f>
        <v/>
      </c>
      <c r="C551" s="243" t="str">
        <f>IF('4 - Species Breakdown'!D558=0,"",'4 - Species Breakdown'!D558)</f>
        <v/>
      </c>
      <c r="D551" s="243" t="str">
        <f>IF('4 - Species Breakdown'!L558=0,"",'4 - Species Breakdown'!L558)</f>
        <v/>
      </c>
      <c r="E551" s="243" t="str">
        <f>IF('4 - Species Breakdown'!M558=0,"",'4 - Species Breakdown'!M558)</f>
        <v/>
      </c>
      <c r="F551" s="243" t="str">
        <f>IF('4 - Species Breakdown'!N558=0,"",'4 - Species Breakdown'!N558)</f>
        <v/>
      </c>
      <c r="G551" s="244" t="str">
        <f>IFERROR(('4 - Species Breakdown'!J558/'WCC Summary'!$D$14)*100,"")</f>
        <v/>
      </c>
      <c r="H551" s="245" t="str">
        <f>IF('4 - Species Breakdown'!J558=0,"",'4 - Species Breakdown'!J558)</f>
        <v/>
      </c>
      <c r="J551"/>
      <c r="K551"/>
      <c r="L551"/>
      <c r="M551"/>
      <c r="N551"/>
      <c r="O551"/>
    </row>
    <row r="552" spans="2:15" ht="15" x14ac:dyDescent="0.25">
      <c r="B552" s="242" t="str">
        <f>IF('4 - Species Breakdown'!B559=0,"",'4 - Species Breakdown'!B559)</f>
        <v/>
      </c>
      <c r="C552" s="243" t="str">
        <f>IF('4 - Species Breakdown'!D559=0,"",'4 - Species Breakdown'!D559)</f>
        <v/>
      </c>
      <c r="D552" s="243" t="str">
        <f>IF('4 - Species Breakdown'!L559=0,"",'4 - Species Breakdown'!L559)</f>
        <v/>
      </c>
      <c r="E552" s="243" t="str">
        <f>IF('4 - Species Breakdown'!M559=0,"",'4 - Species Breakdown'!M559)</f>
        <v/>
      </c>
      <c r="F552" s="243" t="str">
        <f>IF('4 - Species Breakdown'!N559=0,"",'4 - Species Breakdown'!N559)</f>
        <v/>
      </c>
      <c r="G552" s="244" t="str">
        <f>IFERROR(('4 - Species Breakdown'!J559/'WCC Summary'!$D$14)*100,"")</f>
        <v/>
      </c>
      <c r="H552" s="245" t="str">
        <f>IF('4 - Species Breakdown'!J559=0,"",'4 - Species Breakdown'!J559)</f>
        <v/>
      </c>
      <c r="J552"/>
      <c r="K552"/>
      <c r="L552"/>
      <c r="M552"/>
      <c r="N552"/>
      <c r="O552"/>
    </row>
    <row r="553" spans="2:15" ht="15" x14ac:dyDescent="0.25">
      <c r="B553" s="242" t="str">
        <f>IF('4 - Species Breakdown'!B560=0,"",'4 - Species Breakdown'!B560)</f>
        <v/>
      </c>
      <c r="C553" s="243" t="str">
        <f>IF('4 - Species Breakdown'!D560=0,"",'4 - Species Breakdown'!D560)</f>
        <v/>
      </c>
      <c r="D553" s="243" t="str">
        <f>IF('4 - Species Breakdown'!L560=0,"",'4 - Species Breakdown'!L560)</f>
        <v/>
      </c>
      <c r="E553" s="243" t="str">
        <f>IF('4 - Species Breakdown'!M560=0,"",'4 - Species Breakdown'!M560)</f>
        <v/>
      </c>
      <c r="F553" s="243" t="str">
        <f>IF('4 - Species Breakdown'!N560=0,"",'4 - Species Breakdown'!N560)</f>
        <v/>
      </c>
      <c r="G553" s="244" t="str">
        <f>IFERROR(('4 - Species Breakdown'!J560/'WCC Summary'!$D$14)*100,"")</f>
        <v/>
      </c>
      <c r="H553" s="245" t="str">
        <f>IF('4 - Species Breakdown'!J560=0,"",'4 - Species Breakdown'!J560)</f>
        <v/>
      </c>
      <c r="J553"/>
      <c r="K553"/>
      <c r="L553"/>
      <c r="M553"/>
      <c r="N553"/>
      <c r="O553"/>
    </row>
    <row r="554" spans="2:15" ht="15" x14ac:dyDescent="0.25">
      <c r="B554" s="242" t="str">
        <f>IF('4 - Species Breakdown'!B561=0,"",'4 - Species Breakdown'!B561)</f>
        <v/>
      </c>
      <c r="C554" s="243" t="str">
        <f>IF('4 - Species Breakdown'!D561=0,"",'4 - Species Breakdown'!D561)</f>
        <v/>
      </c>
      <c r="D554" s="243" t="str">
        <f>IF('4 - Species Breakdown'!L561=0,"",'4 - Species Breakdown'!L561)</f>
        <v/>
      </c>
      <c r="E554" s="243" t="str">
        <f>IF('4 - Species Breakdown'!M561=0,"",'4 - Species Breakdown'!M561)</f>
        <v/>
      </c>
      <c r="F554" s="243" t="str">
        <f>IF('4 - Species Breakdown'!N561=0,"",'4 - Species Breakdown'!N561)</f>
        <v/>
      </c>
      <c r="G554" s="244" t="str">
        <f>IFERROR(('4 - Species Breakdown'!J561/'WCC Summary'!$D$14)*100,"")</f>
        <v/>
      </c>
      <c r="H554" s="245" t="str">
        <f>IF('4 - Species Breakdown'!J561=0,"",'4 - Species Breakdown'!J561)</f>
        <v/>
      </c>
      <c r="J554"/>
      <c r="K554"/>
      <c r="L554"/>
      <c r="M554"/>
      <c r="N554"/>
      <c r="O554"/>
    </row>
    <row r="555" spans="2:15" ht="15" x14ac:dyDescent="0.25">
      <c r="B555" s="242" t="str">
        <f>IF('4 - Species Breakdown'!B562=0,"",'4 - Species Breakdown'!B562)</f>
        <v/>
      </c>
      <c r="C555" s="243" t="str">
        <f>IF('4 - Species Breakdown'!D562=0,"",'4 - Species Breakdown'!D562)</f>
        <v/>
      </c>
      <c r="D555" s="243" t="str">
        <f>IF('4 - Species Breakdown'!L562=0,"",'4 - Species Breakdown'!L562)</f>
        <v/>
      </c>
      <c r="E555" s="243" t="str">
        <f>IF('4 - Species Breakdown'!M562=0,"",'4 - Species Breakdown'!M562)</f>
        <v/>
      </c>
      <c r="F555" s="243" t="str">
        <f>IF('4 - Species Breakdown'!N562=0,"",'4 - Species Breakdown'!N562)</f>
        <v/>
      </c>
      <c r="G555" s="244" t="str">
        <f>IFERROR(('4 - Species Breakdown'!J562/'WCC Summary'!$D$14)*100,"")</f>
        <v/>
      </c>
      <c r="H555" s="245" t="str">
        <f>IF('4 - Species Breakdown'!J562=0,"",'4 - Species Breakdown'!J562)</f>
        <v/>
      </c>
      <c r="J555"/>
      <c r="K555"/>
      <c r="L555"/>
      <c r="M555"/>
      <c r="N555"/>
      <c r="O555"/>
    </row>
    <row r="556" spans="2:15" ht="15" x14ac:dyDescent="0.25">
      <c r="B556" s="242" t="str">
        <f>IF('4 - Species Breakdown'!B563=0,"",'4 - Species Breakdown'!B563)</f>
        <v/>
      </c>
      <c r="C556" s="243" t="str">
        <f>IF('4 - Species Breakdown'!D563=0,"",'4 - Species Breakdown'!D563)</f>
        <v/>
      </c>
      <c r="D556" s="243" t="str">
        <f>IF('4 - Species Breakdown'!L563=0,"",'4 - Species Breakdown'!L563)</f>
        <v/>
      </c>
      <c r="E556" s="243" t="str">
        <f>IF('4 - Species Breakdown'!M563=0,"",'4 - Species Breakdown'!M563)</f>
        <v/>
      </c>
      <c r="F556" s="243" t="str">
        <f>IF('4 - Species Breakdown'!N563=0,"",'4 - Species Breakdown'!N563)</f>
        <v/>
      </c>
      <c r="G556" s="244" t="str">
        <f>IFERROR(('4 - Species Breakdown'!J563/'WCC Summary'!$D$14)*100,"")</f>
        <v/>
      </c>
      <c r="H556" s="245" t="str">
        <f>IF('4 - Species Breakdown'!J563=0,"",'4 - Species Breakdown'!J563)</f>
        <v/>
      </c>
      <c r="J556"/>
      <c r="K556"/>
      <c r="L556"/>
      <c r="M556"/>
      <c r="N556"/>
      <c r="O556"/>
    </row>
    <row r="557" spans="2:15" ht="15" x14ac:dyDescent="0.25">
      <c r="B557" s="242" t="str">
        <f>IF('4 - Species Breakdown'!B564=0,"",'4 - Species Breakdown'!B564)</f>
        <v/>
      </c>
      <c r="C557" s="243" t="str">
        <f>IF('4 - Species Breakdown'!D564=0,"",'4 - Species Breakdown'!D564)</f>
        <v/>
      </c>
      <c r="D557" s="243" t="str">
        <f>IF('4 - Species Breakdown'!L564=0,"",'4 - Species Breakdown'!L564)</f>
        <v/>
      </c>
      <c r="E557" s="243" t="str">
        <f>IF('4 - Species Breakdown'!M564=0,"",'4 - Species Breakdown'!M564)</f>
        <v/>
      </c>
      <c r="F557" s="243" t="str">
        <f>IF('4 - Species Breakdown'!N564=0,"",'4 - Species Breakdown'!N564)</f>
        <v/>
      </c>
      <c r="G557" s="244" t="str">
        <f>IFERROR(('4 - Species Breakdown'!J564/'WCC Summary'!$D$14)*100,"")</f>
        <v/>
      </c>
      <c r="H557" s="245" t="str">
        <f>IF('4 - Species Breakdown'!J564=0,"",'4 - Species Breakdown'!J564)</f>
        <v/>
      </c>
      <c r="J557"/>
      <c r="K557"/>
      <c r="L557"/>
      <c r="M557"/>
      <c r="N557"/>
      <c r="O557"/>
    </row>
    <row r="558" spans="2:15" ht="15" x14ac:dyDescent="0.25">
      <c r="B558" s="242" t="str">
        <f>IF('4 - Species Breakdown'!B565=0,"",'4 - Species Breakdown'!B565)</f>
        <v/>
      </c>
      <c r="C558" s="243" t="str">
        <f>IF('4 - Species Breakdown'!D565=0,"",'4 - Species Breakdown'!D565)</f>
        <v/>
      </c>
      <c r="D558" s="243" t="str">
        <f>IF('4 - Species Breakdown'!L565=0,"",'4 - Species Breakdown'!L565)</f>
        <v/>
      </c>
      <c r="E558" s="243" t="str">
        <f>IF('4 - Species Breakdown'!M565=0,"",'4 - Species Breakdown'!M565)</f>
        <v/>
      </c>
      <c r="F558" s="243" t="str">
        <f>IF('4 - Species Breakdown'!N565=0,"",'4 - Species Breakdown'!N565)</f>
        <v/>
      </c>
      <c r="G558" s="244" t="str">
        <f>IFERROR(('4 - Species Breakdown'!J565/'WCC Summary'!$D$14)*100,"")</f>
        <v/>
      </c>
      <c r="H558" s="245" t="str">
        <f>IF('4 - Species Breakdown'!J565=0,"",'4 - Species Breakdown'!J565)</f>
        <v/>
      </c>
      <c r="J558"/>
      <c r="K558"/>
      <c r="L558"/>
      <c r="M558"/>
      <c r="N558"/>
      <c r="O558"/>
    </row>
    <row r="559" spans="2:15" ht="15" x14ac:dyDescent="0.25">
      <c r="B559" s="242" t="str">
        <f>IF('4 - Species Breakdown'!B566=0,"",'4 - Species Breakdown'!B566)</f>
        <v/>
      </c>
      <c r="C559" s="243" t="str">
        <f>IF('4 - Species Breakdown'!D566=0,"",'4 - Species Breakdown'!D566)</f>
        <v/>
      </c>
      <c r="D559" s="243" t="str">
        <f>IF('4 - Species Breakdown'!L566=0,"",'4 - Species Breakdown'!L566)</f>
        <v/>
      </c>
      <c r="E559" s="243" t="str">
        <f>IF('4 - Species Breakdown'!M566=0,"",'4 - Species Breakdown'!M566)</f>
        <v/>
      </c>
      <c r="F559" s="243" t="str">
        <f>IF('4 - Species Breakdown'!N566=0,"",'4 - Species Breakdown'!N566)</f>
        <v/>
      </c>
      <c r="G559" s="244" t="str">
        <f>IFERROR(('4 - Species Breakdown'!J566/'WCC Summary'!$D$14)*100,"")</f>
        <v/>
      </c>
      <c r="H559" s="245" t="str">
        <f>IF('4 - Species Breakdown'!J566=0,"",'4 - Species Breakdown'!J566)</f>
        <v/>
      </c>
      <c r="J559"/>
      <c r="K559"/>
      <c r="L559"/>
      <c r="M559"/>
      <c r="N559"/>
      <c r="O559"/>
    </row>
    <row r="560" spans="2:15" ht="15" x14ac:dyDescent="0.25">
      <c r="B560" s="242" t="str">
        <f>IF('4 - Species Breakdown'!B567=0,"",'4 - Species Breakdown'!B567)</f>
        <v/>
      </c>
      <c r="C560" s="243" t="str">
        <f>IF('4 - Species Breakdown'!D567=0,"",'4 - Species Breakdown'!D567)</f>
        <v/>
      </c>
      <c r="D560" s="243" t="str">
        <f>IF('4 - Species Breakdown'!L567=0,"",'4 - Species Breakdown'!L567)</f>
        <v/>
      </c>
      <c r="E560" s="243" t="str">
        <f>IF('4 - Species Breakdown'!M567=0,"",'4 - Species Breakdown'!M567)</f>
        <v/>
      </c>
      <c r="F560" s="243" t="str">
        <f>IF('4 - Species Breakdown'!N567=0,"",'4 - Species Breakdown'!N567)</f>
        <v/>
      </c>
      <c r="G560" s="244" t="str">
        <f>IFERROR(('4 - Species Breakdown'!J567/'WCC Summary'!$D$14)*100,"")</f>
        <v/>
      </c>
      <c r="H560" s="245" t="str">
        <f>IF('4 - Species Breakdown'!J567=0,"",'4 - Species Breakdown'!J567)</f>
        <v/>
      </c>
      <c r="J560"/>
      <c r="K560"/>
      <c r="L560"/>
      <c r="M560"/>
      <c r="N560"/>
      <c r="O560"/>
    </row>
    <row r="561" spans="2:15" ht="15" x14ac:dyDescent="0.25">
      <c r="B561" s="242" t="str">
        <f>IF('4 - Species Breakdown'!B568=0,"",'4 - Species Breakdown'!B568)</f>
        <v/>
      </c>
      <c r="C561" s="243" t="str">
        <f>IF('4 - Species Breakdown'!D568=0,"",'4 - Species Breakdown'!D568)</f>
        <v/>
      </c>
      <c r="D561" s="243" t="str">
        <f>IF('4 - Species Breakdown'!L568=0,"",'4 - Species Breakdown'!L568)</f>
        <v/>
      </c>
      <c r="E561" s="243" t="str">
        <f>IF('4 - Species Breakdown'!M568=0,"",'4 - Species Breakdown'!M568)</f>
        <v/>
      </c>
      <c r="F561" s="243" t="str">
        <f>IF('4 - Species Breakdown'!N568=0,"",'4 - Species Breakdown'!N568)</f>
        <v/>
      </c>
      <c r="G561" s="244" t="str">
        <f>IFERROR(('4 - Species Breakdown'!J568/'WCC Summary'!$D$14)*100,"")</f>
        <v/>
      </c>
      <c r="H561" s="245" t="str">
        <f>IF('4 - Species Breakdown'!J568=0,"",'4 - Species Breakdown'!J568)</f>
        <v/>
      </c>
      <c r="J561"/>
      <c r="K561"/>
      <c r="L561"/>
      <c r="M561"/>
      <c r="N561"/>
      <c r="O561"/>
    </row>
    <row r="562" spans="2:15" ht="15" x14ac:dyDescent="0.25">
      <c r="B562" s="242" t="str">
        <f>IF('4 - Species Breakdown'!B569=0,"",'4 - Species Breakdown'!B569)</f>
        <v/>
      </c>
      <c r="C562" s="243" t="str">
        <f>IF('4 - Species Breakdown'!D569=0,"",'4 - Species Breakdown'!D569)</f>
        <v/>
      </c>
      <c r="D562" s="243" t="str">
        <f>IF('4 - Species Breakdown'!L569=0,"",'4 - Species Breakdown'!L569)</f>
        <v/>
      </c>
      <c r="E562" s="243" t="str">
        <f>IF('4 - Species Breakdown'!M569=0,"",'4 - Species Breakdown'!M569)</f>
        <v/>
      </c>
      <c r="F562" s="243" t="str">
        <f>IF('4 - Species Breakdown'!N569=0,"",'4 - Species Breakdown'!N569)</f>
        <v/>
      </c>
      <c r="G562" s="244" t="str">
        <f>IFERROR(('4 - Species Breakdown'!J569/'WCC Summary'!$D$14)*100,"")</f>
        <v/>
      </c>
      <c r="H562" s="245" t="str">
        <f>IF('4 - Species Breakdown'!J569=0,"",'4 - Species Breakdown'!J569)</f>
        <v/>
      </c>
      <c r="J562"/>
      <c r="K562"/>
      <c r="L562"/>
      <c r="M562"/>
      <c r="N562"/>
      <c r="O562"/>
    </row>
    <row r="563" spans="2:15" ht="15" x14ac:dyDescent="0.25">
      <c r="B563" s="242" t="str">
        <f>IF('4 - Species Breakdown'!B570=0,"",'4 - Species Breakdown'!B570)</f>
        <v/>
      </c>
      <c r="C563" s="243" t="str">
        <f>IF('4 - Species Breakdown'!D570=0,"",'4 - Species Breakdown'!D570)</f>
        <v/>
      </c>
      <c r="D563" s="243" t="str">
        <f>IF('4 - Species Breakdown'!L570=0,"",'4 - Species Breakdown'!L570)</f>
        <v/>
      </c>
      <c r="E563" s="243" t="str">
        <f>IF('4 - Species Breakdown'!M570=0,"",'4 - Species Breakdown'!M570)</f>
        <v/>
      </c>
      <c r="F563" s="243" t="str">
        <f>IF('4 - Species Breakdown'!N570=0,"",'4 - Species Breakdown'!N570)</f>
        <v/>
      </c>
      <c r="G563" s="244" t="str">
        <f>IFERROR(('4 - Species Breakdown'!J570/'WCC Summary'!$D$14)*100,"")</f>
        <v/>
      </c>
      <c r="H563" s="245" t="str">
        <f>IF('4 - Species Breakdown'!J570=0,"",'4 - Species Breakdown'!J570)</f>
        <v/>
      </c>
      <c r="J563"/>
      <c r="K563"/>
      <c r="L563"/>
      <c r="M563"/>
      <c r="N563"/>
      <c r="O563"/>
    </row>
    <row r="564" spans="2:15" ht="15" x14ac:dyDescent="0.25">
      <c r="B564" s="242" t="str">
        <f>IF('4 - Species Breakdown'!B571=0,"",'4 - Species Breakdown'!B571)</f>
        <v/>
      </c>
      <c r="C564" s="243" t="str">
        <f>IF('4 - Species Breakdown'!D571=0,"",'4 - Species Breakdown'!D571)</f>
        <v/>
      </c>
      <c r="D564" s="243" t="str">
        <f>IF('4 - Species Breakdown'!L571=0,"",'4 - Species Breakdown'!L571)</f>
        <v/>
      </c>
      <c r="E564" s="243" t="str">
        <f>IF('4 - Species Breakdown'!M571=0,"",'4 - Species Breakdown'!M571)</f>
        <v/>
      </c>
      <c r="F564" s="243" t="str">
        <f>IF('4 - Species Breakdown'!N571=0,"",'4 - Species Breakdown'!N571)</f>
        <v/>
      </c>
      <c r="G564" s="244" t="str">
        <f>IFERROR(('4 - Species Breakdown'!J571/'WCC Summary'!$D$14)*100,"")</f>
        <v/>
      </c>
      <c r="H564" s="245" t="str">
        <f>IF('4 - Species Breakdown'!J571=0,"",'4 - Species Breakdown'!J571)</f>
        <v/>
      </c>
      <c r="J564"/>
      <c r="K564"/>
      <c r="L564"/>
      <c r="M564"/>
      <c r="N564"/>
      <c r="O564"/>
    </row>
    <row r="565" spans="2:15" ht="15" x14ac:dyDescent="0.25">
      <c r="B565" s="242" t="str">
        <f>IF('4 - Species Breakdown'!B572=0,"",'4 - Species Breakdown'!B572)</f>
        <v/>
      </c>
      <c r="C565" s="243" t="str">
        <f>IF('4 - Species Breakdown'!D572=0,"",'4 - Species Breakdown'!D572)</f>
        <v/>
      </c>
      <c r="D565" s="243" t="str">
        <f>IF('4 - Species Breakdown'!L572=0,"",'4 - Species Breakdown'!L572)</f>
        <v/>
      </c>
      <c r="E565" s="243" t="str">
        <f>IF('4 - Species Breakdown'!M572=0,"",'4 - Species Breakdown'!M572)</f>
        <v/>
      </c>
      <c r="F565" s="243" t="str">
        <f>IF('4 - Species Breakdown'!N572=0,"",'4 - Species Breakdown'!N572)</f>
        <v/>
      </c>
      <c r="G565" s="244" t="str">
        <f>IFERROR(('4 - Species Breakdown'!J572/'WCC Summary'!$D$14)*100,"")</f>
        <v/>
      </c>
      <c r="H565" s="245" t="str">
        <f>IF('4 - Species Breakdown'!J572=0,"",'4 - Species Breakdown'!J572)</f>
        <v/>
      </c>
      <c r="J565"/>
      <c r="K565"/>
      <c r="L565"/>
      <c r="M565"/>
      <c r="N565"/>
      <c r="O565"/>
    </row>
    <row r="566" spans="2:15" ht="15" x14ac:dyDescent="0.25">
      <c r="B566" s="242" t="str">
        <f>IF('4 - Species Breakdown'!B573=0,"",'4 - Species Breakdown'!B573)</f>
        <v/>
      </c>
      <c r="C566" s="243" t="str">
        <f>IF('4 - Species Breakdown'!D573=0,"",'4 - Species Breakdown'!D573)</f>
        <v/>
      </c>
      <c r="D566" s="243" t="str">
        <f>IF('4 - Species Breakdown'!L573=0,"",'4 - Species Breakdown'!L573)</f>
        <v/>
      </c>
      <c r="E566" s="243" t="str">
        <f>IF('4 - Species Breakdown'!M573=0,"",'4 - Species Breakdown'!M573)</f>
        <v/>
      </c>
      <c r="F566" s="243" t="str">
        <f>IF('4 - Species Breakdown'!N573=0,"",'4 - Species Breakdown'!N573)</f>
        <v/>
      </c>
      <c r="G566" s="244" t="str">
        <f>IFERROR(('4 - Species Breakdown'!J573/'WCC Summary'!$D$14)*100,"")</f>
        <v/>
      </c>
      <c r="H566" s="245" t="str">
        <f>IF('4 - Species Breakdown'!J573=0,"",'4 - Species Breakdown'!J573)</f>
        <v/>
      </c>
      <c r="J566"/>
      <c r="K566"/>
      <c r="L566"/>
      <c r="M566"/>
      <c r="N566"/>
      <c r="O566"/>
    </row>
    <row r="567" spans="2:15" ht="15" x14ac:dyDescent="0.25">
      <c r="B567" s="242" t="str">
        <f>IF('4 - Species Breakdown'!B574=0,"",'4 - Species Breakdown'!B574)</f>
        <v/>
      </c>
      <c r="C567" s="243" t="str">
        <f>IF('4 - Species Breakdown'!D574=0,"",'4 - Species Breakdown'!D574)</f>
        <v/>
      </c>
      <c r="D567" s="243" t="str">
        <f>IF('4 - Species Breakdown'!L574=0,"",'4 - Species Breakdown'!L574)</f>
        <v/>
      </c>
      <c r="E567" s="243" t="str">
        <f>IF('4 - Species Breakdown'!M574=0,"",'4 - Species Breakdown'!M574)</f>
        <v/>
      </c>
      <c r="F567" s="243" t="str">
        <f>IF('4 - Species Breakdown'!N574=0,"",'4 - Species Breakdown'!N574)</f>
        <v/>
      </c>
      <c r="G567" s="244" t="str">
        <f>IFERROR(('4 - Species Breakdown'!J574/'WCC Summary'!$D$14)*100,"")</f>
        <v/>
      </c>
      <c r="H567" s="245" t="str">
        <f>IF('4 - Species Breakdown'!J574=0,"",'4 - Species Breakdown'!J574)</f>
        <v/>
      </c>
      <c r="J567"/>
      <c r="K567"/>
      <c r="L567"/>
      <c r="M567"/>
      <c r="N567"/>
      <c r="O567"/>
    </row>
    <row r="568" spans="2:15" ht="15" x14ac:dyDescent="0.25">
      <c r="B568" s="242" t="str">
        <f>IF('4 - Species Breakdown'!B575=0,"",'4 - Species Breakdown'!B575)</f>
        <v/>
      </c>
      <c r="C568" s="243" t="str">
        <f>IF('4 - Species Breakdown'!D575=0,"",'4 - Species Breakdown'!D575)</f>
        <v/>
      </c>
      <c r="D568" s="243" t="str">
        <f>IF('4 - Species Breakdown'!L575=0,"",'4 - Species Breakdown'!L575)</f>
        <v/>
      </c>
      <c r="E568" s="243" t="str">
        <f>IF('4 - Species Breakdown'!M575=0,"",'4 - Species Breakdown'!M575)</f>
        <v/>
      </c>
      <c r="F568" s="243" t="str">
        <f>IF('4 - Species Breakdown'!N575=0,"",'4 - Species Breakdown'!N575)</f>
        <v/>
      </c>
      <c r="G568" s="244" t="str">
        <f>IFERROR(('4 - Species Breakdown'!J575/'WCC Summary'!$D$14)*100,"")</f>
        <v/>
      </c>
      <c r="H568" s="245" t="str">
        <f>IF('4 - Species Breakdown'!J575=0,"",'4 - Species Breakdown'!J575)</f>
        <v/>
      </c>
      <c r="J568"/>
      <c r="K568"/>
      <c r="L568"/>
      <c r="M568"/>
      <c r="N568"/>
      <c r="O568"/>
    </row>
    <row r="569" spans="2:15" ht="15" x14ac:dyDescent="0.25">
      <c r="B569" s="242" t="str">
        <f>IF('4 - Species Breakdown'!B576=0,"",'4 - Species Breakdown'!B576)</f>
        <v/>
      </c>
      <c r="C569" s="243" t="str">
        <f>IF('4 - Species Breakdown'!D576=0,"",'4 - Species Breakdown'!D576)</f>
        <v/>
      </c>
      <c r="D569" s="243" t="str">
        <f>IF('4 - Species Breakdown'!L576=0,"",'4 - Species Breakdown'!L576)</f>
        <v/>
      </c>
      <c r="E569" s="243" t="str">
        <f>IF('4 - Species Breakdown'!M576=0,"",'4 - Species Breakdown'!M576)</f>
        <v/>
      </c>
      <c r="F569" s="243" t="str">
        <f>IF('4 - Species Breakdown'!N576=0,"",'4 - Species Breakdown'!N576)</f>
        <v/>
      </c>
      <c r="G569" s="244" t="str">
        <f>IFERROR(('4 - Species Breakdown'!J576/'WCC Summary'!$D$14)*100,"")</f>
        <v/>
      </c>
      <c r="H569" s="245" t="str">
        <f>IF('4 - Species Breakdown'!J576=0,"",'4 - Species Breakdown'!J576)</f>
        <v/>
      </c>
      <c r="J569"/>
      <c r="K569"/>
      <c r="L569"/>
      <c r="M569"/>
      <c r="N569"/>
      <c r="O569"/>
    </row>
    <row r="570" spans="2:15" ht="15" x14ac:dyDescent="0.25">
      <c r="B570" s="242" t="str">
        <f>IF('4 - Species Breakdown'!B577=0,"",'4 - Species Breakdown'!B577)</f>
        <v/>
      </c>
      <c r="C570" s="243" t="str">
        <f>IF('4 - Species Breakdown'!D577=0,"",'4 - Species Breakdown'!D577)</f>
        <v/>
      </c>
      <c r="D570" s="243" t="str">
        <f>IF('4 - Species Breakdown'!L577=0,"",'4 - Species Breakdown'!L577)</f>
        <v/>
      </c>
      <c r="E570" s="243" t="str">
        <f>IF('4 - Species Breakdown'!M577=0,"",'4 - Species Breakdown'!M577)</f>
        <v/>
      </c>
      <c r="F570" s="243" t="str">
        <f>IF('4 - Species Breakdown'!N577=0,"",'4 - Species Breakdown'!N577)</f>
        <v/>
      </c>
      <c r="G570" s="244" t="str">
        <f>IFERROR(('4 - Species Breakdown'!J577/'WCC Summary'!$D$14)*100,"")</f>
        <v/>
      </c>
      <c r="H570" s="245" t="str">
        <f>IF('4 - Species Breakdown'!J577=0,"",'4 - Species Breakdown'!J577)</f>
        <v/>
      </c>
      <c r="J570"/>
      <c r="K570"/>
      <c r="L570"/>
      <c r="M570"/>
      <c r="N570"/>
      <c r="O570"/>
    </row>
    <row r="571" spans="2:15" ht="15" x14ac:dyDescent="0.25">
      <c r="B571" s="242" t="str">
        <f>IF('4 - Species Breakdown'!B578=0,"",'4 - Species Breakdown'!B578)</f>
        <v/>
      </c>
      <c r="C571" s="243" t="str">
        <f>IF('4 - Species Breakdown'!D578=0,"",'4 - Species Breakdown'!D578)</f>
        <v/>
      </c>
      <c r="D571" s="243" t="str">
        <f>IF('4 - Species Breakdown'!L578=0,"",'4 - Species Breakdown'!L578)</f>
        <v/>
      </c>
      <c r="E571" s="243" t="str">
        <f>IF('4 - Species Breakdown'!M578=0,"",'4 - Species Breakdown'!M578)</f>
        <v/>
      </c>
      <c r="F571" s="243" t="str">
        <f>IF('4 - Species Breakdown'!N578=0,"",'4 - Species Breakdown'!N578)</f>
        <v/>
      </c>
      <c r="G571" s="244" t="str">
        <f>IFERROR(('4 - Species Breakdown'!J578/'WCC Summary'!$D$14)*100,"")</f>
        <v/>
      </c>
      <c r="H571" s="245" t="str">
        <f>IF('4 - Species Breakdown'!J578=0,"",'4 - Species Breakdown'!J578)</f>
        <v/>
      </c>
      <c r="J571"/>
      <c r="K571"/>
      <c r="L571"/>
      <c r="M571"/>
      <c r="N571"/>
      <c r="O571"/>
    </row>
    <row r="572" spans="2:15" ht="15" x14ac:dyDescent="0.25">
      <c r="B572" s="242" t="str">
        <f>IF('4 - Species Breakdown'!B579=0,"",'4 - Species Breakdown'!B579)</f>
        <v/>
      </c>
      <c r="C572" s="243" t="str">
        <f>IF('4 - Species Breakdown'!D579=0,"",'4 - Species Breakdown'!D579)</f>
        <v/>
      </c>
      <c r="D572" s="243" t="str">
        <f>IF('4 - Species Breakdown'!L579=0,"",'4 - Species Breakdown'!L579)</f>
        <v/>
      </c>
      <c r="E572" s="243" t="str">
        <f>IF('4 - Species Breakdown'!M579=0,"",'4 - Species Breakdown'!M579)</f>
        <v/>
      </c>
      <c r="F572" s="243" t="str">
        <f>IF('4 - Species Breakdown'!N579=0,"",'4 - Species Breakdown'!N579)</f>
        <v/>
      </c>
      <c r="G572" s="244" t="str">
        <f>IFERROR(('4 - Species Breakdown'!J579/'WCC Summary'!$D$14)*100,"")</f>
        <v/>
      </c>
      <c r="H572" s="245" t="str">
        <f>IF('4 - Species Breakdown'!J579=0,"",'4 - Species Breakdown'!J579)</f>
        <v/>
      </c>
      <c r="J572"/>
      <c r="K572"/>
      <c r="L572"/>
      <c r="M572"/>
      <c r="N572"/>
      <c r="O572"/>
    </row>
    <row r="573" spans="2:15" ht="15" x14ac:dyDescent="0.25">
      <c r="B573" s="242" t="str">
        <f>IF('4 - Species Breakdown'!B580=0,"",'4 - Species Breakdown'!B580)</f>
        <v/>
      </c>
      <c r="C573" s="243" t="str">
        <f>IF('4 - Species Breakdown'!D580=0,"",'4 - Species Breakdown'!D580)</f>
        <v/>
      </c>
      <c r="D573" s="243" t="str">
        <f>IF('4 - Species Breakdown'!L580=0,"",'4 - Species Breakdown'!L580)</f>
        <v/>
      </c>
      <c r="E573" s="243" t="str">
        <f>IF('4 - Species Breakdown'!M580=0,"",'4 - Species Breakdown'!M580)</f>
        <v/>
      </c>
      <c r="F573" s="243" t="str">
        <f>IF('4 - Species Breakdown'!N580=0,"",'4 - Species Breakdown'!N580)</f>
        <v/>
      </c>
      <c r="G573" s="244" t="str">
        <f>IFERROR(('4 - Species Breakdown'!J580/'WCC Summary'!$D$14)*100,"")</f>
        <v/>
      </c>
      <c r="H573" s="245" t="str">
        <f>IF('4 - Species Breakdown'!J580=0,"",'4 - Species Breakdown'!J580)</f>
        <v/>
      </c>
      <c r="J573"/>
      <c r="K573"/>
      <c r="L573"/>
      <c r="M573"/>
      <c r="N573"/>
      <c r="O573"/>
    </row>
    <row r="574" spans="2:15" ht="15" x14ac:dyDescent="0.25">
      <c r="B574" s="242" t="str">
        <f>IF('4 - Species Breakdown'!B581=0,"",'4 - Species Breakdown'!B581)</f>
        <v/>
      </c>
      <c r="C574" s="243" t="str">
        <f>IF('4 - Species Breakdown'!D581=0,"",'4 - Species Breakdown'!D581)</f>
        <v/>
      </c>
      <c r="D574" s="243" t="str">
        <f>IF('4 - Species Breakdown'!L581=0,"",'4 - Species Breakdown'!L581)</f>
        <v/>
      </c>
      <c r="E574" s="243" t="str">
        <f>IF('4 - Species Breakdown'!M581=0,"",'4 - Species Breakdown'!M581)</f>
        <v/>
      </c>
      <c r="F574" s="243" t="str">
        <f>IF('4 - Species Breakdown'!N581=0,"",'4 - Species Breakdown'!N581)</f>
        <v/>
      </c>
      <c r="G574" s="244" t="str">
        <f>IFERROR(('4 - Species Breakdown'!J581/'WCC Summary'!$D$14)*100,"")</f>
        <v/>
      </c>
      <c r="H574" s="245" t="str">
        <f>IF('4 - Species Breakdown'!J581=0,"",'4 - Species Breakdown'!J581)</f>
        <v/>
      </c>
      <c r="J574"/>
      <c r="K574"/>
      <c r="L574"/>
      <c r="M574"/>
      <c r="N574"/>
      <c r="O574"/>
    </row>
    <row r="575" spans="2:15" ht="15" x14ac:dyDescent="0.25">
      <c r="B575" s="242" t="str">
        <f>IF('4 - Species Breakdown'!B582=0,"",'4 - Species Breakdown'!B582)</f>
        <v/>
      </c>
      <c r="C575" s="243" t="str">
        <f>IF('4 - Species Breakdown'!D582=0,"",'4 - Species Breakdown'!D582)</f>
        <v/>
      </c>
      <c r="D575" s="243" t="str">
        <f>IF('4 - Species Breakdown'!L582=0,"",'4 - Species Breakdown'!L582)</f>
        <v/>
      </c>
      <c r="E575" s="243" t="str">
        <f>IF('4 - Species Breakdown'!M582=0,"",'4 - Species Breakdown'!M582)</f>
        <v/>
      </c>
      <c r="F575" s="243" t="str">
        <f>IF('4 - Species Breakdown'!N582=0,"",'4 - Species Breakdown'!N582)</f>
        <v/>
      </c>
      <c r="G575" s="244" t="str">
        <f>IFERROR(('4 - Species Breakdown'!J582/'WCC Summary'!$D$14)*100,"")</f>
        <v/>
      </c>
      <c r="H575" s="245" t="str">
        <f>IF('4 - Species Breakdown'!J582=0,"",'4 - Species Breakdown'!J582)</f>
        <v/>
      </c>
      <c r="J575"/>
      <c r="K575"/>
      <c r="L575"/>
      <c r="M575"/>
      <c r="N575"/>
      <c r="O575"/>
    </row>
    <row r="576" spans="2:15" ht="15" x14ac:dyDescent="0.25">
      <c r="B576" s="242" t="str">
        <f>IF('4 - Species Breakdown'!B583=0,"",'4 - Species Breakdown'!B583)</f>
        <v/>
      </c>
      <c r="C576" s="243" t="str">
        <f>IF('4 - Species Breakdown'!D583=0,"",'4 - Species Breakdown'!D583)</f>
        <v/>
      </c>
      <c r="D576" s="243" t="str">
        <f>IF('4 - Species Breakdown'!L583=0,"",'4 - Species Breakdown'!L583)</f>
        <v/>
      </c>
      <c r="E576" s="243" t="str">
        <f>IF('4 - Species Breakdown'!M583=0,"",'4 - Species Breakdown'!M583)</f>
        <v/>
      </c>
      <c r="F576" s="243" t="str">
        <f>IF('4 - Species Breakdown'!N583=0,"",'4 - Species Breakdown'!N583)</f>
        <v/>
      </c>
      <c r="G576" s="244" t="str">
        <f>IFERROR(('4 - Species Breakdown'!J583/'WCC Summary'!$D$14)*100,"")</f>
        <v/>
      </c>
      <c r="H576" s="245" t="str">
        <f>IF('4 - Species Breakdown'!J583=0,"",'4 - Species Breakdown'!J583)</f>
        <v/>
      </c>
      <c r="J576"/>
      <c r="K576"/>
      <c r="L576"/>
      <c r="M576"/>
      <c r="N576"/>
      <c r="O576"/>
    </row>
    <row r="577" spans="2:15" ht="15" x14ac:dyDescent="0.25">
      <c r="B577" s="242" t="str">
        <f>IF('4 - Species Breakdown'!B584=0,"",'4 - Species Breakdown'!B584)</f>
        <v/>
      </c>
      <c r="C577" s="243" t="str">
        <f>IF('4 - Species Breakdown'!D584=0,"",'4 - Species Breakdown'!D584)</f>
        <v/>
      </c>
      <c r="D577" s="243" t="str">
        <f>IF('4 - Species Breakdown'!L584=0,"",'4 - Species Breakdown'!L584)</f>
        <v/>
      </c>
      <c r="E577" s="243" t="str">
        <f>IF('4 - Species Breakdown'!M584=0,"",'4 - Species Breakdown'!M584)</f>
        <v/>
      </c>
      <c r="F577" s="243" t="str">
        <f>IF('4 - Species Breakdown'!N584=0,"",'4 - Species Breakdown'!N584)</f>
        <v/>
      </c>
      <c r="G577" s="244" t="str">
        <f>IFERROR(('4 - Species Breakdown'!J584/'WCC Summary'!$D$14)*100,"")</f>
        <v/>
      </c>
      <c r="H577" s="245" t="str">
        <f>IF('4 - Species Breakdown'!J584=0,"",'4 - Species Breakdown'!J584)</f>
        <v/>
      </c>
      <c r="J577"/>
      <c r="K577"/>
      <c r="L577"/>
      <c r="M577"/>
      <c r="N577"/>
      <c r="O577"/>
    </row>
    <row r="578" spans="2:15" ht="15" x14ac:dyDescent="0.25">
      <c r="B578" s="242" t="str">
        <f>IF('4 - Species Breakdown'!B585=0,"",'4 - Species Breakdown'!B585)</f>
        <v/>
      </c>
      <c r="C578" s="243" t="str">
        <f>IF('4 - Species Breakdown'!D585=0,"",'4 - Species Breakdown'!D585)</f>
        <v/>
      </c>
      <c r="D578" s="243" t="str">
        <f>IF('4 - Species Breakdown'!L585=0,"",'4 - Species Breakdown'!L585)</f>
        <v/>
      </c>
      <c r="E578" s="243" t="str">
        <f>IF('4 - Species Breakdown'!M585=0,"",'4 - Species Breakdown'!M585)</f>
        <v/>
      </c>
      <c r="F578" s="243" t="str">
        <f>IF('4 - Species Breakdown'!N585=0,"",'4 - Species Breakdown'!N585)</f>
        <v/>
      </c>
      <c r="G578" s="244" t="str">
        <f>IFERROR(('4 - Species Breakdown'!J585/'WCC Summary'!$D$14)*100,"")</f>
        <v/>
      </c>
      <c r="H578" s="245" t="str">
        <f>IF('4 - Species Breakdown'!J585=0,"",'4 - Species Breakdown'!J585)</f>
        <v/>
      </c>
      <c r="J578"/>
      <c r="K578"/>
      <c r="L578"/>
      <c r="M578"/>
      <c r="N578"/>
      <c r="O578"/>
    </row>
    <row r="579" spans="2:15" ht="15" x14ac:dyDescent="0.25">
      <c r="B579" s="242" t="str">
        <f>IF('4 - Species Breakdown'!B586=0,"",'4 - Species Breakdown'!B586)</f>
        <v/>
      </c>
      <c r="C579" s="243" t="str">
        <f>IF('4 - Species Breakdown'!D586=0,"",'4 - Species Breakdown'!D586)</f>
        <v/>
      </c>
      <c r="D579" s="243" t="str">
        <f>IF('4 - Species Breakdown'!L586=0,"",'4 - Species Breakdown'!L586)</f>
        <v/>
      </c>
      <c r="E579" s="243" t="str">
        <f>IF('4 - Species Breakdown'!M586=0,"",'4 - Species Breakdown'!M586)</f>
        <v/>
      </c>
      <c r="F579" s="243" t="str">
        <f>IF('4 - Species Breakdown'!N586=0,"",'4 - Species Breakdown'!N586)</f>
        <v/>
      </c>
      <c r="G579" s="244" t="str">
        <f>IFERROR(('4 - Species Breakdown'!J586/'WCC Summary'!$D$14)*100,"")</f>
        <v/>
      </c>
      <c r="H579" s="245" t="str">
        <f>IF('4 - Species Breakdown'!J586=0,"",'4 - Species Breakdown'!J586)</f>
        <v/>
      </c>
      <c r="J579"/>
      <c r="K579"/>
      <c r="L579"/>
      <c r="M579"/>
      <c r="N579"/>
      <c r="O579"/>
    </row>
    <row r="580" spans="2:15" ht="15" x14ac:dyDescent="0.25">
      <c r="B580" s="242" t="str">
        <f>IF('4 - Species Breakdown'!B587=0,"",'4 - Species Breakdown'!B587)</f>
        <v/>
      </c>
      <c r="C580" s="243" t="str">
        <f>IF('4 - Species Breakdown'!D587=0,"",'4 - Species Breakdown'!D587)</f>
        <v/>
      </c>
      <c r="D580" s="243" t="str">
        <f>IF('4 - Species Breakdown'!L587=0,"",'4 - Species Breakdown'!L587)</f>
        <v/>
      </c>
      <c r="E580" s="243" t="str">
        <f>IF('4 - Species Breakdown'!M587=0,"",'4 - Species Breakdown'!M587)</f>
        <v/>
      </c>
      <c r="F580" s="243" t="str">
        <f>IF('4 - Species Breakdown'!N587=0,"",'4 - Species Breakdown'!N587)</f>
        <v/>
      </c>
      <c r="G580" s="244" t="str">
        <f>IFERROR(('4 - Species Breakdown'!J587/'WCC Summary'!$D$14)*100,"")</f>
        <v/>
      </c>
      <c r="H580" s="245" t="str">
        <f>IF('4 - Species Breakdown'!J587=0,"",'4 - Species Breakdown'!J587)</f>
        <v/>
      </c>
      <c r="J580"/>
      <c r="K580"/>
      <c r="L580"/>
      <c r="M580"/>
      <c r="N580"/>
      <c r="O580"/>
    </row>
    <row r="581" spans="2:15" ht="15" x14ac:dyDescent="0.25">
      <c r="B581" s="242" t="str">
        <f>IF('4 - Species Breakdown'!B588=0,"",'4 - Species Breakdown'!B588)</f>
        <v/>
      </c>
      <c r="C581" s="243" t="str">
        <f>IF('4 - Species Breakdown'!D588=0,"",'4 - Species Breakdown'!D588)</f>
        <v/>
      </c>
      <c r="D581" s="243" t="str">
        <f>IF('4 - Species Breakdown'!L588=0,"",'4 - Species Breakdown'!L588)</f>
        <v/>
      </c>
      <c r="E581" s="243" t="str">
        <f>IF('4 - Species Breakdown'!M588=0,"",'4 - Species Breakdown'!M588)</f>
        <v/>
      </c>
      <c r="F581" s="243" t="str">
        <f>IF('4 - Species Breakdown'!N588=0,"",'4 - Species Breakdown'!N588)</f>
        <v/>
      </c>
      <c r="G581" s="244" t="str">
        <f>IFERROR(('4 - Species Breakdown'!J588/'WCC Summary'!$D$14)*100,"")</f>
        <v/>
      </c>
      <c r="H581" s="245" t="str">
        <f>IF('4 - Species Breakdown'!J588=0,"",'4 - Species Breakdown'!J588)</f>
        <v/>
      </c>
      <c r="J581"/>
      <c r="K581"/>
      <c r="L581"/>
      <c r="M581"/>
      <c r="N581"/>
      <c r="O581"/>
    </row>
    <row r="582" spans="2:15" ht="15" x14ac:dyDescent="0.25">
      <c r="B582" s="242" t="str">
        <f>IF('4 - Species Breakdown'!B589=0,"",'4 - Species Breakdown'!B589)</f>
        <v/>
      </c>
      <c r="C582" s="243" t="str">
        <f>IF('4 - Species Breakdown'!D589=0,"",'4 - Species Breakdown'!D589)</f>
        <v/>
      </c>
      <c r="D582" s="243" t="str">
        <f>IF('4 - Species Breakdown'!L589=0,"",'4 - Species Breakdown'!L589)</f>
        <v/>
      </c>
      <c r="E582" s="243" t="str">
        <f>IF('4 - Species Breakdown'!M589=0,"",'4 - Species Breakdown'!M589)</f>
        <v/>
      </c>
      <c r="F582" s="243" t="str">
        <f>IF('4 - Species Breakdown'!N589=0,"",'4 - Species Breakdown'!N589)</f>
        <v/>
      </c>
      <c r="G582" s="244" t="str">
        <f>IFERROR(('4 - Species Breakdown'!J589/'WCC Summary'!$D$14)*100,"")</f>
        <v/>
      </c>
      <c r="H582" s="245" t="str">
        <f>IF('4 - Species Breakdown'!J589=0,"",'4 - Species Breakdown'!J589)</f>
        <v/>
      </c>
      <c r="J582"/>
      <c r="K582"/>
      <c r="L582"/>
      <c r="M582"/>
      <c r="N582"/>
      <c r="O582"/>
    </row>
    <row r="583" spans="2:15" ht="15" x14ac:dyDescent="0.25">
      <c r="B583" s="242" t="str">
        <f>IF('4 - Species Breakdown'!B590=0,"",'4 - Species Breakdown'!B590)</f>
        <v/>
      </c>
      <c r="C583" s="243" t="str">
        <f>IF('4 - Species Breakdown'!D590=0,"",'4 - Species Breakdown'!D590)</f>
        <v/>
      </c>
      <c r="D583" s="243" t="str">
        <f>IF('4 - Species Breakdown'!L590=0,"",'4 - Species Breakdown'!L590)</f>
        <v/>
      </c>
      <c r="E583" s="243" t="str">
        <f>IF('4 - Species Breakdown'!M590=0,"",'4 - Species Breakdown'!M590)</f>
        <v/>
      </c>
      <c r="F583" s="243" t="str">
        <f>IF('4 - Species Breakdown'!N590=0,"",'4 - Species Breakdown'!N590)</f>
        <v/>
      </c>
      <c r="G583" s="244" t="str">
        <f>IFERROR(('4 - Species Breakdown'!J590/'WCC Summary'!$D$14)*100,"")</f>
        <v/>
      </c>
      <c r="H583" s="245" t="str">
        <f>IF('4 - Species Breakdown'!J590=0,"",'4 - Species Breakdown'!J590)</f>
        <v/>
      </c>
      <c r="J583"/>
      <c r="K583"/>
      <c r="L583"/>
      <c r="M583"/>
      <c r="N583"/>
      <c r="O583"/>
    </row>
    <row r="584" spans="2:15" ht="15" x14ac:dyDescent="0.25">
      <c r="B584" s="242" t="str">
        <f>IF('4 - Species Breakdown'!B591=0,"",'4 - Species Breakdown'!B591)</f>
        <v/>
      </c>
      <c r="C584" s="243" t="str">
        <f>IF('4 - Species Breakdown'!D591=0,"",'4 - Species Breakdown'!D591)</f>
        <v/>
      </c>
      <c r="D584" s="243" t="str">
        <f>IF('4 - Species Breakdown'!L591=0,"",'4 - Species Breakdown'!L591)</f>
        <v/>
      </c>
      <c r="E584" s="243" t="str">
        <f>IF('4 - Species Breakdown'!M591=0,"",'4 - Species Breakdown'!M591)</f>
        <v/>
      </c>
      <c r="F584" s="243" t="str">
        <f>IF('4 - Species Breakdown'!N591=0,"",'4 - Species Breakdown'!N591)</f>
        <v/>
      </c>
      <c r="G584" s="244" t="str">
        <f>IFERROR(('4 - Species Breakdown'!J591/'WCC Summary'!$D$14)*100,"")</f>
        <v/>
      </c>
      <c r="H584" s="245" t="str">
        <f>IF('4 - Species Breakdown'!J591=0,"",'4 - Species Breakdown'!J591)</f>
        <v/>
      </c>
      <c r="J584"/>
      <c r="K584"/>
      <c r="L584"/>
      <c r="M584"/>
      <c r="N584"/>
      <c r="O584"/>
    </row>
    <row r="585" spans="2:15" ht="15" x14ac:dyDescent="0.25">
      <c r="B585" s="242" t="str">
        <f>IF('4 - Species Breakdown'!B592=0,"",'4 - Species Breakdown'!B592)</f>
        <v/>
      </c>
      <c r="C585" s="243" t="str">
        <f>IF('4 - Species Breakdown'!D592=0,"",'4 - Species Breakdown'!D592)</f>
        <v/>
      </c>
      <c r="D585" s="243" t="str">
        <f>IF('4 - Species Breakdown'!L592=0,"",'4 - Species Breakdown'!L592)</f>
        <v/>
      </c>
      <c r="E585" s="243" t="str">
        <f>IF('4 - Species Breakdown'!M592=0,"",'4 - Species Breakdown'!M592)</f>
        <v/>
      </c>
      <c r="F585" s="243" t="str">
        <f>IF('4 - Species Breakdown'!N592=0,"",'4 - Species Breakdown'!N592)</f>
        <v/>
      </c>
      <c r="G585" s="244" t="str">
        <f>IFERROR(('4 - Species Breakdown'!J592/'WCC Summary'!$D$14)*100,"")</f>
        <v/>
      </c>
      <c r="H585" s="245" t="str">
        <f>IF('4 - Species Breakdown'!J592=0,"",'4 - Species Breakdown'!J592)</f>
        <v/>
      </c>
      <c r="J585"/>
      <c r="K585"/>
      <c r="L585"/>
      <c r="M585"/>
      <c r="N585"/>
      <c r="O585"/>
    </row>
    <row r="586" spans="2:15" ht="15" x14ac:dyDescent="0.25">
      <c r="B586" s="242" t="str">
        <f>IF('4 - Species Breakdown'!B593=0,"",'4 - Species Breakdown'!B593)</f>
        <v/>
      </c>
      <c r="C586" s="243" t="str">
        <f>IF('4 - Species Breakdown'!D593=0,"",'4 - Species Breakdown'!D593)</f>
        <v/>
      </c>
      <c r="D586" s="243" t="str">
        <f>IF('4 - Species Breakdown'!L593=0,"",'4 - Species Breakdown'!L593)</f>
        <v/>
      </c>
      <c r="E586" s="243" t="str">
        <f>IF('4 - Species Breakdown'!M593=0,"",'4 - Species Breakdown'!M593)</f>
        <v/>
      </c>
      <c r="F586" s="243" t="str">
        <f>IF('4 - Species Breakdown'!N593=0,"",'4 - Species Breakdown'!N593)</f>
        <v/>
      </c>
      <c r="G586" s="244" t="str">
        <f>IFERROR(('4 - Species Breakdown'!J593/'WCC Summary'!$D$14)*100,"")</f>
        <v/>
      </c>
      <c r="H586" s="245" t="str">
        <f>IF('4 - Species Breakdown'!J593=0,"",'4 - Species Breakdown'!J593)</f>
        <v/>
      </c>
      <c r="J586"/>
      <c r="K586"/>
      <c r="L586"/>
      <c r="M586"/>
      <c r="N586"/>
      <c r="O586"/>
    </row>
    <row r="587" spans="2:15" ht="15" x14ac:dyDescent="0.25">
      <c r="B587" s="242" t="str">
        <f>IF('4 - Species Breakdown'!B594=0,"",'4 - Species Breakdown'!B594)</f>
        <v/>
      </c>
      <c r="C587" s="243" t="str">
        <f>IF('4 - Species Breakdown'!D594=0,"",'4 - Species Breakdown'!D594)</f>
        <v/>
      </c>
      <c r="D587" s="243" t="str">
        <f>IF('4 - Species Breakdown'!L594=0,"",'4 - Species Breakdown'!L594)</f>
        <v/>
      </c>
      <c r="E587" s="243" t="str">
        <f>IF('4 - Species Breakdown'!M594=0,"",'4 - Species Breakdown'!M594)</f>
        <v/>
      </c>
      <c r="F587" s="243" t="str">
        <f>IF('4 - Species Breakdown'!N594=0,"",'4 - Species Breakdown'!N594)</f>
        <v/>
      </c>
      <c r="G587" s="244" t="str">
        <f>IFERROR(('4 - Species Breakdown'!J594/'WCC Summary'!$D$14)*100,"")</f>
        <v/>
      </c>
      <c r="H587" s="245" t="str">
        <f>IF('4 - Species Breakdown'!J594=0,"",'4 - Species Breakdown'!J594)</f>
        <v/>
      </c>
      <c r="J587"/>
      <c r="K587"/>
      <c r="L587"/>
      <c r="M587"/>
      <c r="N587"/>
      <c r="O587"/>
    </row>
    <row r="588" spans="2:15" ht="15" x14ac:dyDescent="0.25">
      <c r="B588" s="242" t="str">
        <f>IF('4 - Species Breakdown'!B595=0,"",'4 - Species Breakdown'!B595)</f>
        <v/>
      </c>
      <c r="C588" s="243" t="str">
        <f>IF('4 - Species Breakdown'!D595=0,"",'4 - Species Breakdown'!D595)</f>
        <v/>
      </c>
      <c r="D588" s="243" t="str">
        <f>IF('4 - Species Breakdown'!L595=0,"",'4 - Species Breakdown'!L595)</f>
        <v/>
      </c>
      <c r="E588" s="243" t="str">
        <f>IF('4 - Species Breakdown'!M595=0,"",'4 - Species Breakdown'!M595)</f>
        <v/>
      </c>
      <c r="F588" s="243" t="str">
        <f>IF('4 - Species Breakdown'!N595=0,"",'4 - Species Breakdown'!N595)</f>
        <v/>
      </c>
      <c r="G588" s="244" t="str">
        <f>IFERROR(('4 - Species Breakdown'!J595/'WCC Summary'!$D$14)*100,"")</f>
        <v/>
      </c>
      <c r="H588" s="245" t="str">
        <f>IF('4 - Species Breakdown'!J595=0,"",'4 - Species Breakdown'!J595)</f>
        <v/>
      </c>
      <c r="J588"/>
      <c r="K588"/>
      <c r="L588"/>
      <c r="M588"/>
      <c r="N588"/>
      <c r="O588"/>
    </row>
    <row r="589" spans="2:15" ht="15" x14ac:dyDescent="0.25">
      <c r="B589" s="242" t="str">
        <f>IF('4 - Species Breakdown'!B596=0,"",'4 - Species Breakdown'!B596)</f>
        <v/>
      </c>
      <c r="C589" s="243" t="str">
        <f>IF('4 - Species Breakdown'!D596=0,"",'4 - Species Breakdown'!D596)</f>
        <v/>
      </c>
      <c r="D589" s="243" t="str">
        <f>IF('4 - Species Breakdown'!L596=0,"",'4 - Species Breakdown'!L596)</f>
        <v/>
      </c>
      <c r="E589" s="243" t="str">
        <f>IF('4 - Species Breakdown'!M596=0,"",'4 - Species Breakdown'!M596)</f>
        <v/>
      </c>
      <c r="F589" s="243" t="str">
        <f>IF('4 - Species Breakdown'!N596=0,"",'4 - Species Breakdown'!N596)</f>
        <v/>
      </c>
      <c r="G589" s="244" t="str">
        <f>IFERROR(('4 - Species Breakdown'!J596/'WCC Summary'!$D$14)*100,"")</f>
        <v/>
      </c>
      <c r="H589" s="245" t="str">
        <f>IF('4 - Species Breakdown'!J596=0,"",'4 - Species Breakdown'!J596)</f>
        <v/>
      </c>
      <c r="J589"/>
      <c r="K589"/>
      <c r="L589"/>
      <c r="M589"/>
      <c r="N589"/>
      <c r="O589"/>
    </row>
    <row r="590" spans="2:15" ht="15" x14ac:dyDescent="0.25">
      <c r="B590" s="242" t="str">
        <f>IF('4 - Species Breakdown'!B597=0,"",'4 - Species Breakdown'!B597)</f>
        <v/>
      </c>
      <c r="C590" s="243" t="str">
        <f>IF('4 - Species Breakdown'!D597=0,"",'4 - Species Breakdown'!D597)</f>
        <v/>
      </c>
      <c r="D590" s="243" t="str">
        <f>IF('4 - Species Breakdown'!L597=0,"",'4 - Species Breakdown'!L597)</f>
        <v/>
      </c>
      <c r="E590" s="243" t="str">
        <f>IF('4 - Species Breakdown'!M597=0,"",'4 - Species Breakdown'!M597)</f>
        <v/>
      </c>
      <c r="F590" s="243" t="str">
        <f>IF('4 - Species Breakdown'!N597=0,"",'4 - Species Breakdown'!N597)</f>
        <v/>
      </c>
      <c r="G590" s="244" t="str">
        <f>IFERROR(('4 - Species Breakdown'!J597/'WCC Summary'!$D$14)*100,"")</f>
        <v/>
      </c>
      <c r="H590" s="245" t="str">
        <f>IF('4 - Species Breakdown'!J597=0,"",'4 - Species Breakdown'!J597)</f>
        <v/>
      </c>
      <c r="J590"/>
      <c r="K590"/>
      <c r="L590"/>
      <c r="M590"/>
      <c r="N590"/>
      <c r="O590"/>
    </row>
    <row r="591" spans="2:15" ht="15" x14ac:dyDescent="0.25">
      <c r="B591" s="242" t="str">
        <f>IF('4 - Species Breakdown'!B598=0,"",'4 - Species Breakdown'!B598)</f>
        <v/>
      </c>
      <c r="C591" s="243" t="str">
        <f>IF('4 - Species Breakdown'!D598=0,"",'4 - Species Breakdown'!D598)</f>
        <v/>
      </c>
      <c r="D591" s="243" t="str">
        <f>IF('4 - Species Breakdown'!L598=0,"",'4 - Species Breakdown'!L598)</f>
        <v/>
      </c>
      <c r="E591" s="243" t="str">
        <f>IF('4 - Species Breakdown'!M598=0,"",'4 - Species Breakdown'!M598)</f>
        <v/>
      </c>
      <c r="F591" s="243" t="str">
        <f>IF('4 - Species Breakdown'!N598=0,"",'4 - Species Breakdown'!N598)</f>
        <v/>
      </c>
      <c r="G591" s="244" t="str">
        <f>IFERROR(('4 - Species Breakdown'!J598/'WCC Summary'!$D$14)*100,"")</f>
        <v/>
      </c>
      <c r="H591" s="245" t="str">
        <f>IF('4 - Species Breakdown'!J598=0,"",'4 - Species Breakdown'!J598)</f>
        <v/>
      </c>
      <c r="J591"/>
      <c r="K591"/>
      <c r="L591"/>
      <c r="M591"/>
      <c r="N591"/>
      <c r="O591"/>
    </row>
    <row r="592" spans="2:15" ht="15" x14ac:dyDescent="0.25">
      <c r="B592" s="242" t="str">
        <f>IF('4 - Species Breakdown'!B599=0,"",'4 - Species Breakdown'!B599)</f>
        <v/>
      </c>
      <c r="C592" s="243" t="str">
        <f>IF('4 - Species Breakdown'!D599=0,"",'4 - Species Breakdown'!D599)</f>
        <v/>
      </c>
      <c r="D592" s="243" t="str">
        <f>IF('4 - Species Breakdown'!L599=0,"",'4 - Species Breakdown'!L599)</f>
        <v/>
      </c>
      <c r="E592" s="243" t="str">
        <f>IF('4 - Species Breakdown'!M599=0,"",'4 - Species Breakdown'!M599)</f>
        <v/>
      </c>
      <c r="F592" s="243" t="str">
        <f>IF('4 - Species Breakdown'!N599=0,"",'4 - Species Breakdown'!N599)</f>
        <v/>
      </c>
      <c r="G592" s="244" t="str">
        <f>IFERROR(('4 - Species Breakdown'!J599/'WCC Summary'!$D$14)*100,"")</f>
        <v/>
      </c>
      <c r="H592" s="245" t="str">
        <f>IF('4 - Species Breakdown'!J599=0,"",'4 - Species Breakdown'!J599)</f>
        <v/>
      </c>
      <c r="J592"/>
      <c r="K592"/>
      <c r="L592"/>
      <c r="M592"/>
      <c r="N592"/>
      <c r="O592"/>
    </row>
    <row r="593" spans="2:15" ht="15" x14ac:dyDescent="0.25">
      <c r="B593" s="242" t="str">
        <f>IF('4 - Species Breakdown'!B600=0,"",'4 - Species Breakdown'!B600)</f>
        <v/>
      </c>
      <c r="C593" s="243" t="str">
        <f>IF('4 - Species Breakdown'!D600=0,"",'4 - Species Breakdown'!D600)</f>
        <v/>
      </c>
      <c r="D593" s="243" t="str">
        <f>IF('4 - Species Breakdown'!L600=0,"",'4 - Species Breakdown'!L600)</f>
        <v/>
      </c>
      <c r="E593" s="243" t="str">
        <f>IF('4 - Species Breakdown'!M600=0,"",'4 - Species Breakdown'!M600)</f>
        <v/>
      </c>
      <c r="F593" s="243" t="str">
        <f>IF('4 - Species Breakdown'!N600=0,"",'4 - Species Breakdown'!N600)</f>
        <v/>
      </c>
      <c r="G593" s="244" t="str">
        <f>IFERROR(('4 - Species Breakdown'!J600/'WCC Summary'!$D$14)*100,"")</f>
        <v/>
      </c>
      <c r="H593" s="245" t="str">
        <f>IF('4 - Species Breakdown'!J600=0,"",'4 - Species Breakdown'!J600)</f>
        <v/>
      </c>
      <c r="J593"/>
      <c r="K593"/>
      <c r="L593"/>
      <c r="M593"/>
      <c r="N593"/>
      <c r="O593"/>
    </row>
    <row r="594" spans="2:15" ht="15" x14ac:dyDescent="0.25">
      <c r="B594" s="242" t="str">
        <f>IF('4 - Species Breakdown'!B601=0,"",'4 - Species Breakdown'!B601)</f>
        <v/>
      </c>
      <c r="C594" s="243" t="str">
        <f>IF('4 - Species Breakdown'!D601=0,"",'4 - Species Breakdown'!D601)</f>
        <v/>
      </c>
      <c r="D594" s="243" t="str">
        <f>IF('4 - Species Breakdown'!L601=0,"",'4 - Species Breakdown'!L601)</f>
        <v/>
      </c>
      <c r="E594" s="243" t="str">
        <f>IF('4 - Species Breakdown'!M601=0,"",'4 - Species Breakdown'!M601)</f>
        <v/>
      </c>
      <c r="F594" s="243" t="str">
        <f>IF('4 - Species Breakdown'!N601=0,"",'4 - Species Breakdown'!N601)</f>
        <v/>
      </c>
      <c r="G594" s="244" t="str">
        <f>IFERROR(('4 - Species Breakdown'!J601/'WCC Summary'!$D$14)*100,"")</f>
        <v/>
      </c>
      <c r="H594" s="245" t="str">
        <f>IF('4 - Species Breakdown'!J601=0,"",'4 - Species Breakdown'!J601)</f>
        <v/>
      </c>
      <c r="J594"/>
      <c r="K594"/>
      <c r="L594"/>
      <c r="M594"/>
      <c r="N594"/>
      <c r="O594"/>
    </row>
    <row r="595" spans="2:15" ht="15" x14ac:dyDescent="0.25">
      <c r="B595" s="242" t="str">
        <f>IF('4 - Species Breakdown'!B602=0,"",'4 - Species Breakdown'!B602)</f>
        <v/>
      </c>
      <c r="C595" s="243" t="str">
        <f>IF('4 - Species Breakdown'!D602=0,"",'4 - Species Breakdown'!D602)</f>
        <v/>
      </c>
      <c r="D595" s="243" t="str">
        <f>IF('4 - Species Breakdown'!L602=0,"",'4 - Species Breakdown'!L602)</f>
        <v/>
      </c>
      <c r="E595" s="243" t="str">
        <f>IF('4 - Species Breakdown'!M602=0,"",'4 - Species Breakdown'!M602)</f>
        <v/>
      </c>
      <c r="F595" s="243" t="str">
        <f>IF('4 - Species Breakdown'!N602=0,"",'4 - Species Breakdown'!N602)</f>
        <v/>
      </c>
      <c r="G595" s="244" t="str">
        <f>IFERROR(('4 - Species Breakdown'!J602/'WCC Summary'!$D$14)*100,"")</f>
        <v/>
      </c>
      <c r="H595" s="245" t="str">
        <f>IF('4 - Species Breakdown'!J602=0,"",'4 - Species Breakdown'!J602)</f>
        <v/>
      </c>
      <c r="J595"/>
      <c r="K595"/>
      <c r="L595"/>
      <c r="M595"/>
      <c r="N595"/>
      <c r="O595"/>
    </row>
    <row r="596" spans="2:15" ht="15" x14ac:dyDescent="0.25">
      <c r="B596" s="242" t="str">
        <f>IF('4 - Species Breakdown'!B603=0,"",'4 - Species Breakdown'!B603)</f>
        <v/>
      </c>
      <c r="C596" s="243" t="str">
        <f>IF('4 - Species Breakdown'!D603=0,"",'4 - Species Breakdown'!D603)</f>
        <v/>
      </c>
      <c r="D596" s="243" t="str">
        <f>IF('4 - Species Breakdown'!L603=0,"",'4 - Species Breakdown'!L603)</f>
        <v/>
      </c>
      <c r="E596" s="243" t="str">
        <f>IF('4 - Species Breakdown'!M603=0,"",'4 - Species Breakdown'!M603)</f>
        <v/>
      </c>
      <c r="F596" s="243" t="str">
        <f>IF('4 - Species Breakdown'!N603=0,"",'4 - Species Breakdown'!N603)</f>
        <v/>
      </c>
      <c r="G596" s="244" t="str">
        <f>IFERROR(('4 - Species Breakdown'!J603/'WCC Summary'!$D$14)*100,"")</f>
        <v/>
      </c>
      <c r="H596" s="245" t="str">
        <f>IF('4 - Species Breakdown'!J603=0,"",'4 - Species Breakdown'!J603)</f>
        <v/>
      </c>
      <c r="J596"/>
      <c r="K596"/>
      <c r="L596"/>
      <c r="M596"/>
      <c r="N596"/>
      <c r="O596"/>
    </row>
    <row r="597" spans="2:15" ht="15" x14ac:dyDescent="0.25">
      <c r="B597" s="242" t="str">
        <f>IF('4 - Species Breakdown'!B604=0,"",'4 - Species Breakdown'!B604)</f>
        <v/>
      </c>
      <c r="C597" s="243" t="str">
        <f>IF('4 - Species Breakdown'!D604=0,"",'4 - Species Breakdown'!D604)</f>
        <v/>
      </c>
      <c r="D597" s="243" t="str">
        <f>IF('4 - Species Breakdown'!L604=0,"",'4 - Species Breakdown'!L604)</f>
        <v/>
      </c>
      <c r="E597" s="243" t="str">
        <f>IF('4 - Species Breakdown'!M604=0,"",'4 - Species Breakdown'!M604)</f>
        <v/>
      </c>
      <c r="F597" s="243" t="str">
        <f>IF('4 - Species Breakdown'!N604=0,"",'4 - Species Breakdown'!N604)</f>
        <v/>
      </c>
      <c r="G597" s="244" t="str">
        <f>IFERROR(('4 - Species Breakdown'!J604/'WCC Summary'!$D$14)*100,"")</f>
        <v/>
      </c>
      <c r="H597" s="245" t="str">
        <f>IF('4 - Species Breakdown'!J604=0,"",'4 - Species Breakdown'!J604)</f>
        <v/>
      </c>
      <c r="J597"/>
      <c r="K597"/>
      <c r="L597"/>
      <c r="M597"/>
      <c r="N597"/>
      <c r="O597"/>
    </row>
    <row r="598" spans="2:15" ht="15" x14ac:dyDescent="0.25">
      <c r="B598" s="242" t="str">
        <f>IF('4 - Species Breakdown'!B605=0,"",'4 - Species Breakdown'!B605)</f>
        <v/>
      </c>
      <c r="C598" s="243" t="str">
        <f>IF('4 - Species Breakdown'!D605=0,"",'4 - Species Breakdown'!D605)</f>
        <v/>
      </c>
      <c r="D598" s="243" t="str">
        <f>IF('4 - Species Breakdown'!L605=0,"",'4 - Species Breakdown'!L605)</f>
        <v/>
      </c>
      <c r="E598" s="243" t="str">
        <f>IF('4 - Species Breakdown'!M605=0,"",'4 - Species Breakdown'!M605)</f>
        <v/>
      </c>
      <c r="F598" s="243" t="str">
        <f>IF('4 - Species Breakdown'!N605=0,"",'4 - Species Breakdown'!N605)</f>
        <v/>
      </c>
      <c r="G598" s="244" t="str">
        <f>IFERROR(('4 - Species Breakdown'!J605/'WCC Summary'!$D$14)*100,"")</f>
        <v/>
      </c>
      <c r="H598" s="245" t="str">
        <f>IF('4 - Species Breakdown'!J605=0,"",'4 - Species Breakdown'!J605)</f>
        <v/>
      </c>
      <c r="J598"/>
      <c r="K598"/>
      <c r="L598"/>
      <c r="M598"/>
      <c r="N598"/>
      <c r="O598"/>
    </row>
    <row r="599" spans="2:15" ht="15" x14ac:dyDescent="0.25">
      <c r="B599" s="242" t="str">
        <f>IF('4 - Species Breakdown'!B606=0,"",'4 - Species Breakdown'!B606)</f>
        <v/>
      </c>
      <c r="C599" s="243" t="str">
        <f>IF('4 - Species Breakdown'!D606=0,"",'4 - Species Breakdown'!D606)</f>
        <v/>
      </c>
      <c r="D599" s="243" t="str">
        <f>IF('4 - Species Breakdown'!L606=0,"",'4 - Species Breakdown'!L606)</f>
        <v/>
      </c>
      <c r="E599" s="243" t="str">
        <f>IF('4 - Species Breakdown'!M606=0,"",'4 - Species Breakdown'!M606)</f>
        <v/>
      </c>
      <c r="F599" s="243" t="str">
        <f>IF('4 - Species Breakdown'!N606=0,"",'4 - Species Breakdown'!N606)</f>
        <v/>
      </c>
      <c r="G599" s="244" t="str">
        <f>IFERROR(('4 - Species Breakdown'!J606/'WCC Summary'!$D$14)*100,"")</f>
        <v/>
      </c>
      <c r="H599" s="245" t="str">
        <f>IF('4 - Species Breakdown'!J606=0,"",'4 - Species Breakdown'!J606)</f>
        <v/>
      </c>
      <c r="J599"/>
      <c r="K599"/>
      <c r="L599"/>
      <c r="M599"/>
      <c r="N599"/>
      <c r="O599"/>
    </row>
    <row r="600" spans="2:15" ht="15" x14ac:dyDescent="0.25">
      <c r="B600" s="242" t="str">
        <f>IF('4 - Species Breakdown'!B607=0,"",'4 - Species Breakdown'!B607)</f>
        <v/>
      </c>
      <c r="C600" s="243" t="str">
        <f>IF('4 - Species Breakdown'!D607=0,"",'4 - Species Breakdown'!D607)</f>
        <v/>
      </c>
      <c r="D600" s="243" t="str">
        <f>IF('4 - Species Breakdown'!L607=0,"",'4 - Species Breakdown'!L607)</f>
        <v/>
      </c>
      <c r="E600" s="243" t="str">
        <f>IF('4 - Species Breakdown'!M607=0,"",'4 - Species Breakdown'!M607)</f>
        <v/>
      </c>
      <c r="F600" s="243" t="str">
        <f>IF('4 - Species Breakdown'!N607=0,"",'4 - Species Breakdown'!N607)</f>
        <v/>
      </c>
      <c r="G600" s="244" t="str">
        <f>IFERROR(('4 - Species Breakdown'!J607/'WCC Summary'!$D$14)*100,"")</f>
        <v/>
      </c>
      <c r="H600" s="245" t="str">
        <f>IF('4 - Species Breakdown'!J607=0,"",'4 - Species Breakdown'!J607)</f>
        <v/>
      </c>
      <c r="J600"/>
      <c r="K600"/>
      <c r="L600"/>
      <c r="M600"/>
      <c r="N600"/>
      <c r="O600"/>
    </row>
    <row r="601" spans="2:15" ht="15" x14ac:dyDescent="0.25">
      <c r="B601" s="242" t="str">
        <f>IF('4 - Species Breakdown'!B608=0,"",'4 - Species Breakdown'!B608)</f>
        <v/>
      </c>
      <c r="C601" s="243" t="str">
        <f>IF('4 - Species Breakdown'!D608=0,"",'4 - Species Breakdown'!D608)</f>
        <v/>
      </c>
      <c r="D601" s="243" t="str">
        <f>IF('4 - Species Breakdown'!L608=0,"",'4 - Species Breakdown'!L608)</f>
        <v/>
      </c>
      <c r="E601" s="243" t="str">
        <f>IF('4 - Species Breakdown'!M608=0,"",'4 - Species Breakdown'!M608)</f>
        <v/>
      </c>
      <c r="F601" s="243" t="str">
        <f>IF('4 - Species Breakdown'!N608=0,"",'4 - Species Breakdown'!N608)</f>
        <v/>
      </c>
      <c r="G601" s="244" t="str">
        <f>IFERROR(('4 - Species Breakdown'!J608/'WCC Summary'!$D$14)*100,"")</f>
        <v/>
      </c>
      <c r="H601" s="245" t="str">
        <f>IF('4 - Species Breakdown'!J608=0,"",'4 - Species Breakdown'!J608)</f>
        <v/>
      </c>
      <c r="J601"/>
      <c r="K601"/>
      <c r="L601"/>
      <c r="M601"/>
      <c r="N601"/>
      <c r="O601"/>
    </row>
    <row r="602" spans="2:15" ht="15" x14ac:dyDescent="0.25">
      <c r="B602" s="242" t="str">
        <f>IF('4 - Species Breakdown'!B609=0,"",'4 - Species Breakdown'!B609)</f>
        <v/>
      </c>
      <c r="C602" s="243" t="str">
        <f>IF('4 - Species Breakdown'!D609=0,"",'4 - Species Breakdown'!D609)</f>
        <v/>
      </c>
      <c r="D602" s="243" t="str">
        <f>IF('4 - Species Breakdown'!L609=0,"",'4 - Species Breakdown'!L609)</f>
        <v/>
      </c>
      <c r="E602" s="243" t="str">
        <f>IF('4 - Species Breakdown'!M609=0,"",'4 - Species Breakdown'!M609)</f>
        <v/>
      </c>
      <c r="F602" s="243" t="str">
        <f>IF('4 - Species Breakdown'!N609=0,"",'4 - Species Breakdown'!N609)</f>
        <v/>
      </c>
      <c r="G602" s="244" t="str">
        <f>IFERROR(('4 - Species Breakdown'!J609/'WCC Summary'!$D$14)*100,"")</f>
        <v/>
      </c>
      <c r="H602" s="245" t="str">
        <f>IF('4 - Species Breakdown'!J609=0,"",'4 - Species Breakdown'!J609)</f>
        <v/>
      </c>
      <c r="J602"/>
      <c r="K602"/>
      <c r="L602"/>
      <c r="M602"/>
      <c r="N602"/>
      <c r="O602"/>
    </row>
    <row r="603" spans="2:15" ht="15" x14ac:dyDescent="0.25">
      <c r="B603" s="242" t="str">
        <f>IF('4 - Species Breakdown'!B610=0,"",'4 - Species Breakdown'!B610)</f>
        <v/>
      </c>
      <c r="C603" s="243" t="str">
        <f>IF('4 - Species Breakdown'!D610=0,"",'4 - Species Breakdown'!D610)</f>
        <v/>
      </c>
      <c r="D603" s="243" t="str">
        <f>IF('4 - Species Breakdown'!L610=0,"",'4 - Species Breakdown'!L610)</f>
        <v/>
      </c>
      <c r="E603" s="243" t="str">
        <f>IF('4 - Species Breakdown'!M610=0,"",'4 - Species Breakdown'!M610)</f>
        <v/>
      </c>
      <c r="F603" s="243" t="str">
        <f>IF('4 - Species Breakdown'!N610=0,"",'4 - Species Breakdown'!N610)</f>
        <v/>
      </c>
      <c r="G603" s="244" t="str">
        <f>IFERROR(('4 - Species Breakdown'!J610/'WCC Summary'!$D$14)*100,"")</f>
        <v/>
      </c>
      <c r="H603" s="245" t="str">
        <f>IF('4 - Species Breakdown'!J610=0,"",'4 - Species Breakdown'!J610)</f>
        <v/>
      </c>
      <c r="J603"/>
      <c r="K603"/>
      <c r="L603"/>
      <c r="M603"/>
      <c r="N603"/>
      <c r="O603"/>
    </row>
    <row r="604" spans="2:15" ht="15" x14ac:dyDescent="0.25">
      <c r="B604" s="242" t="str">
        <f>IF('4 - Species Breakdown'!B611=0,"",'4 - Species Breakdown'!B611)</f>
        <v/>
      </c>
      <c r="C604" s="243" t="str">
        <f>IF('4 - Species Breakdown'!D611=0,"",'4 - Species Breakdown'!D611)</f>
        <v/>
      </c>
      <c r="D604" s="243" t="str">
        <f>IF('4 - Species Breakdown'!L611=0,"",'4 - Species Breakdown'!L611)</f>
        <v/>
      </c>
      <c r="E604" s="243" t="str">
        <f>IF('4 - Species Breakdown'!M611=0,"",'4 - Species Breakdown'!M611)</f>
        <v/>
      </c>
      <c r="F604" s="243" t="str">
        <f>IF('4 - Species Breakdown'!N611=0,"",'4 - Species Breakdown'!N611)</f>
        <v/>
      </c>
      <c r="G604" s="244" t="str">
        <f>IFERROR(('4 - Species Breakdown'!J611/'WCC Summary'!$D$14)*100,"")</f>
        <v/>
      </c>
      <c r="H604" s="245" t="str">
        <f>IF('4 - Species Breakdown'!J611=0,"",'4 - Species Breakdown'!J611)</f>
        <v/>
      </c>
      <c r="J604"/>
      <c r="K604"/>
      <c r="L604"/>
      <c r="M604"/>
      <c r="N604"/>
      <c r="O604"/>
    </row>
    <row r="605" spans="2:15" ht="15" x14ac:dyDescent="0.25">
      <c r="B605" s="242" t="str">
        <f>IF('4 - Species Breakdown'!B612=0,"",'4 - Species Breakdown'!B612)</f>
        <v/>
      </c>
      <c r="C605" s="243" t="str">
        <f>IF('4 - Species Breakdown'!D612=0,"",'4 - Species Breakdown'!D612)</f>
        <v/>
      </c>
      <c r="D605" s="243" t="str">
        <f>IF('4 - Species Breakdown'!L612=0,"",'4 - Species Breakdown'!L612)</f>
        <v/>
      </c>
      <c r="E605" s="243" t="str">
        <f>IF('4 - Species Breakdown'!M612=0,"",'4 - Species Breakdown'!M612)</f>
        <v/>
      </c>
      <c r="F605" s="243" t="str">
        <f>IF('4 - Species Breakdown'!N612=0,"",'4 - Species Breakdown'!N612)</f>
        <v/>
      </c>
      <c r="G605" s="244" t="str">
        <f>IFERROR(('4 - Species Breakdown'!J612/'WCC Summary'!$D$14)*100,"")</f>
        <v/>
      </c>
      <c r="H605" s="245" t="str">
        <f>IF('4 - Species Breakdown'!J612=0,"",'4 - Species Breakdown'!J612)</f>
        <v/>
      </c>
      <c r="J605"/>
      <c r="K605"/>
      <c r="L605"/>
      <c r="M605"/>
      <c r="N605"/>
      <c r="O605"/>
    </row>
    <row r="606" spans="2:15" ht="15" x14ac:dyDescent="0.25">
      <c r="B606" s="242" t="str">
        <f>IF('4 - Species Breakdown'!B613=0,"",'4 - Species Breakdown'!B613)</f>
        <v/>
      </c>
      <c r="C606" s="243" t="str">
        <f>IF('4 - Species Breakdown'!D613=0,"",'4 - Species Breakdown'!D613)</f>
        <v/>
      </c>
      <c r="D606" s="243" t="str">
        <f>IF('4 - Species Breakdown'!L613=0,"",'4 - Species Breakdown'!L613)</f>
        <v/>
      </c>
      <c r="E606" s="243" t="str">
        <f>IF('4 - Species Breakdown'!M613=0,"",'4 - Species Breakdown'!M613)</f>
        <v/>
      </c>
      <c r="F606" s="243" t="str">
        <f>IF('4 - Species Breakdown'!N613=0,"",'4 - Species Breakdown'!N613)</f>
        <v/>
      </c>
      <c r="G606" s="244" t="str">
        <f>IFERROR(('4 - Species Breakdown'!J613/'WCC Summary'!$D$14)*100,"")</f>
        <v/>
      </c>
      <c r="H606" s="245" t="str">
        <f>IF('4 - Species Breakdown'!J613=0,"",'4 - Species Breakdown'!J613)</f>
        <v/>
      </c>
      <c r="J606"/>
      <c r="K606"/>
      <c r="L606"/>
      <c r="M606"/>
      <c r="N606"/>
      <c r="O606"/>
    </row>
    <row r="607" spans="2:15" ht="15" x14ac:dyDescent="0.25">
      <c r="B607" s="242" t="str">
        <f>IF('4 - Species Breakdown'!B614=0,"",'4 - Species Breakdown'!B614)</f>
        <v/>
      </c>
      <c r="C607" s="243" t="str">
        <f>IF('4 - Species Breakdown'!D614=0,"",'4 - Species Breakdown'!D614)</f>
        <v/>
      </c>
      <c r="D607" s="243" t="str">
        <f>IF('4 - Species Breakdown'!L614=0,"",'4 - Species Breakdown'!L614)</f>
        <v/>
      </c>
      <c r="E607" s="243" t="str">
        <f>IF('4 - Species Breakdown'!M614=0,"",'4 - Species Breakdown'!M614)</f>
        <v/>
      </c>
      <c r="F607" s="243" t="str">
        <f>IF('4 - Species Breakdown'!N614=0,"",'4 - Species Breakdown'!N614)</f>
        <v/>
      </c>
      <c r="G607" s="244" t="str">
        <f>IFERROR(('4 - Species Breakdown'!J614/'WCC Summary'!$D$14)*100,"")</f>
        <v/>
      </c>
      <c r="H607" s="245" t="str">
        <f>IF('4 - Species Breakdown'!J614=0,"",'4 - Species Breakdown'!J614)</f>
        <v/>
      </c>
      <c r="J607"/>
      <c r="K607"/>
      <c r="L607"/>
      <c r="M607"/>
      <c r="N607"/>
      <c r="O607"/>
    </row>
    <row r="608" spans="2:15" ht="15" x14ac:dyDescent="0.25">
      <c r="B608" s="242" t="str">
        <f>IF('4 - Species Breakdown'!B615=0,"",'4 - Species Breakdown'!B615)</f>
        <v/>
      </c>
      <c r="C608" s="243" t="str">
        <f>IF('4 - Species Breakdown'!D615=0,"",'4 - Species Breakdown'!D615)</f>
        <v/>
      </c>
      <c r="D608" s="243" t="str">
        <f>IF('4 - Species Breakdown'!L615=0,"",'4 - Species Breakdown'!L615)</f>
        <v/>
      </c>
      <c r="E608" s="243" t="str">
        <f>IF('4 - Species Breakdown'!M615=0,"",'4 - Species Breakdown'!M615)</f>
        <v/>
      </c>
      <c r="F608" s="243" t="str">
        <f>IF('4 - Species Breakdown'!N615=0,"",'4 - Species Breakdown'!N615)</f>
        <v/>
      </c>
      <c r="G608" s="244" t="str">
        <f>IFERROR(('4 - Species Breakdown'!J615/'WCC Summary'!$D$14)*100,"")</f>
        <v/>
      </c>
      <c r="H608" s="245" t="str">
        <f>IF('4 - Species Breakdown'!J615=0,"",'4 - Species Breakdown'!J615)</f>
        <v/>
      </c>
      <c r="J608"/>
      <c r="K608"/>
      <c r="L608"/>
      <c r="M608"/>
      <c r="N608"/>
      <c r="O608"/>
    </row>
    <row r="609" spans="2:15" ht="15" x14ac:dyDescent="0.25">
      <c r="B609" s="242" t="str">
        <f>IF('4 - Species Breakdown'!B616=0,"",'4 - Species Breakdown'!B616)</f>
        <v/>
      </c>
      <c r="C609" s="243" t="str">
        <f>IF('4 - Species Breakdown'!D616=0,"",'4 - Species Breakdown'!D616)</f>
        <v/>
      </c>
      <c r="D609" s="243" t="str">
        <f>IF('4 - Species Breakdown'!L616=0,"",'4 - Species Breakdown'!L616)</f>
        <v/>
      </c>
      <c r="E609" s="243" t="str">
        <f>IF('4 - Species Breakdown'!M616=0,"",'4 - Species Breakdown'!M616)</f>
        <v/>
      </c>
      <c r="F609" s="243" t="str">
        <f>IF('4 - Species Breakdown'!N616=0,"",'4 - Species Breakdown'!N616)</f>
        <v/>
      </c>
      <c r="G609" s="244" t="str">
        <f>IFERROR(('4 - Species Breakdown'!J616/'WCC Summary'!$D$14)*100,"")</f>
        <v/>
      </c>
      <c r="H609" s="245" t="str">
        <f>IF('4 - Species Breakdown'!J616=0,"",'4 - Species Breakdown'!J616)</f>
        <v/>
      </c>
      <c r="J609"/>
      <c r="K609"/>
      <c r="L609"/>
      <c r="M609"/>
      <c r="N609"/>
      <c r="O609"/>
    </row>
    <row r="610" spans="2:15" ht="15" x14ac:dyDescent="0.25">
      <c r="B610" s="242" t="str">
        <f>IF('4 - Species Breakdown'!B617=0,"",'4 - Species Breakdown'!B617)</f>
        <v/>
      </c>
      <c r="C610" s="243" t="str">
        <f>IF('4 - Species Breakdown'!D617=0,"",'4 - Species Breakdown'!D617)</f>
        <v/>
      </c>
      <c r="D610" s="243" t="str">
        <f>IF('4 - Species Breakdown'!L617=0,"",'4 - Species Breakdown'!L617)</f>
        <v/>
      </c>
      <c r="E610" s="243" t="str">
        <f>IF('4 - Species Breakdown'!M617=0,"",'4 - Species Breakdown'!M617)</f>
        <v/>
      </c>
      <c r="F610" s="243" t="str">
        <f>IF('4 - Species Breakdown'!N617=0,"",'4 - Species Breakdown'!N617)</f>
        <v/>
      </c>
      <c r="G610" s="244" t="str">
        <f>IFERROR(('4 - Species Breakdown'!J617/'WCC Summary'!$D$14)*100,"")</f>
        <v/>
      </c>
      <c r="H610" s="245" t="str">
        <f>IF('4 - Species Breakdown'!J617=0,"",'4 - Species Breakdown'!J617)</f>
        <v/>
      </c>
      <c r="J610"/>
      <c r="K610"/>
      <c r="L610"/>
      <c r="M610"/>
      <c r="N610"/>
      <c r="O610"/>
    </row>
    <row r="611" spans="2:15" ht="15" x14ac:dyDescent="0.25">
      <c r="B611" s="242" t="str">
        <f>IF('4 - Species Breakdown'!B618=0,"",'4 - Species Breakdown'!B618)</f>
        <v/>
      </c>
      <c r="C611" s="243" t="str">
        <f>IF('4 - Species Breakdown'!D618=0,"",'4 - Species Breakdown'!D618)</f>
        <v/>
      </c>
      <c r="D611" s="243" t="str">
        <f>IF('4 - Species Breakdown'!L618=0,"",'4 - Species Breakdown'!L618)</f>
        <v/>
      </c>
      <c r="E611" s="243" t="str">
        <f>IF('4 - Species Breakdown'!M618=0,"",'4 - Species Breakdown'!M618)</f>
        <v/>
      </c>
      <c r="F611" s="243" t="str">
        <f>IF('4 - Species Breakdown'!N618=0,"",'4 - Species Breakdown'!N618)</f>
        <v/>
      </c>
      <c r="G611" s="244" t="str">
        <f>IFERROR(('4 - Species Breakdown'!J618/'WCC Summary'!$D$14)*100,"")</f>
        <v/>
      </c>
      <c r="H611" s="245" t="str">
        <f>IF('4 - Species Breakdown'!J618=0,"",'4 - Species Breakdown'!J618)</f>
        <v/>
      </c>
      <c r="J611"/>
      <c r="K611"/>
      <c r="L611"/>
      <c r="M611"/>
      <c r="N611"/>
      <c r="O611"/>
    </row>
    <row r="612" spans="2:15" ht="15" x14ac:dyDescent="0.25">
      <c r="B612" s="242" t="str">
        <f>IF('4 - Species Breakdown'!B619=0,"",'4 - Species Breakdown'!B619)</f>
        <v/>
      </c>
      <c r="C612" s="243" t="str">
        <f>IF('4 - Species Breakdown'!D619=0,"",'4 - Species Breakdown'!D619)</f>
        <v/>
      </c>
      <c r="D612" s="243" t="str">
        <f>IF('4 - Species Breakdown'!L619=0,"",'4 - Species Breakdown'!L619)</f>
        <v/>
      </c>
      <c r="E612" s="243" t="str">
        <f>IF('4 - Species Breakdown'!M619=0,"",'4 - Species Breakdown'!M619)</f>
        <v/>
      </c>
      <c r="F612" s="243" t="str">
        <f>IF('4 - Species Breakdown'!N619=0,"",'4 - Species Breakdown'!N619)</f>
        <v/>
      </c>
      <c r="G612" s="244" t="str">
        <f>IFERROR(('4 - Species Breakdown'!J619/'WCC Summary'!$D$14)*100,"")</f>
        <v/>
      </c>
      <c r="H612" s="245" t="str">
        <f>IF('4 - Species Breakdown'!J619=0,"",'4 - Species Breakdown'!J619)</f>
        <v/>
      </c>
      <c r="J612"/>
      <c r="K612"/>
      <c r="L612"/>
      <c r="M612"/>
      <c r="N612"/>
      <c r="O612"/>
    </row>
    <row r="613" spans="2:15" ht="15" x14ac:dyDescent="0.25">
      <c r="B613" s="242" t="str">
        <f>IF('4 - Species Breakdown'!B620=0,"",'4 - Species Breakdown'!B620)</f>
        <v/>
      </c>
      <c r="C613" s="243" t="str">
        <f>IF('4 - Species Breakdown'!D620=0,"",'4 - Species Breakdown'!D620)</f>
        <v/>
      </c>
      <c r="D613" s="243" t="str">
        <f>IF('4 - Species Breakdown'!L620=0,"",'4 - Species Breakdown'!L620)</f>
        <v/>
      </c>
      <c r="E613" s="243" t="str">
        <f>IF('4 - Species Breakdown'!M620=0,"",'4 - Species Breakdown'!M620)</f>
        <v/>
      </c>
      <c r="F613" s="243" t="str">
        <f>IF('4 - Species Breakdown'!N620=0,"",'4 - Species Breakdown'!N620)</f>
        <v/>
      </c>
      <c r="G613" s="244" t="str">
        <f>IFERROR(('4 - Species Breakdown'!J620/'WCC Summary'!$D$14)*100,"")</f>
        <v/>
      </c>
      <c r="H613" s="245" t="str">
        <f>IF('4 - Species Breakdown'!J620=0,"",'4 - Species Breakdown'!J620)</f>
        <v/>
      </c>
      <c r="J613"/>
      <c r="K613"/>
      <c r="L613"/>
      <c r="M613"/>
      <c r="N613"/>
      <c r="O613"/>
    </row>
    <row r="614" spans="2:15" ht="15" x14ac:dyDescent="0.25">
      <c r="B614" s="242" t="str">
        <f>IF('4 - Species Breakdown'!B621=0,"",'4 - Species Breakdown'!B621)</f>
        <v/>
      </c>
      <c r="C614" s="243" t="str">
        <f>IF('4 - Species Breakdown'!D621=0,"",'4 - Species Breakdown'!D621)</f>
        <v/>
      </c>
      <c r="D614" s="243" t="str">
        <f>IF('4 - Species Breakdown'!L621=0,"",'4 - Species Breakdown'!L621)</f>
        <v/>
      </c>
      <c r="E614" s="243" t="str">
        <f>IF('4 - Species Breakdown'!M621=0,"",'4 - Species Breakdown'!M621)</f>
        <v/>
      </c>
      <c r="F614" s="243" t="str">
        <f>IF('4 - Species Breakdown'!N621=0,"",'4 - Species Breakdown'!N621)</f>
        <v/>
      </c>
      <c r="G614" s="244" t="str">
        <f>IFERROR(('4 - Species Breakdown'!J621/'WCC Summary'!$D$14)*100,"")</f>
        <v/>
      </c>
      <c r="H614" s="245" t="str">
        <f>IF('4 - Species Breakdown'!J621=0,"",'4 - Species Breakdown'!J621)</f>
        <v/>
      </c>
      <c r="J614"/>
      <c r="K614"/>
      <c r="L614"/>
      <c r="M614"/>
      <c r="N614"/>
      <c r="O614"/>
    </row>
    <row r="615" spans="2:15" ht="15" x14ac:dyDescent="0.25">
      <c r="B615" s="242" t="str">
        <f>IF('4 - Species Breakdown'!B622=0,"",'4 - Species Breakdown'!B622)</f>
        <v/>
      </c>
      <c r="C615" s="243" t="str">
        <f>IF('4 - Species Breakdown'!D622=0,"",'4 - Species Breakdown'!D622)</f>
        <v/>
      </c>
      <c r="D615" s="243" t="str">
        <f>IF('4 - Species Breakdown'!L622=0,"",'4 - Species Breakdown'!L622)</f>
        <v/>
      </c>
      <c r="E615" s="243" t="str">
        <f>IF('4 - Species Breakdown'!M622=0,"",'4 - Species Breakdown'!M622)</f>
        <v/>
      </c>
      <c r="F615" s="243" t="str">
        <f>IF('4 - Species Breakdown'!N622=0,"",'4 - Species Breakdown'!N622)</f>
        <v/>
      </c>
      <c r="G615" s="244" t="str">
        <f>IFERROR(('4 - Species Breakdown'!J622/'WCC Summary'!$D$14)*100,"")</f>
        <v/>
      </c>
      <c r="H615" s="245" t="str">
        <f>IF('4 - Species Breakdown'!J622=0,"",'4 - Species Breakdown'!J622)</f>
        <v/>
      </c>
      <c r="J615"/>
      <c r="K615"/>
      <c r="L615"/>
      <c r="M615"/>
      <c r="N615"/>
      <c r="O615"/>
    </row>
    <row r="616" spans="2:15" ht="15" x14ac:dyDescent="0.25">
      <c r="B616" s="242" t="str">
        <f>IF('4 - Species Breakdown'!B623=0,"",'4 - Species Breakdown'!B623)</f>
        <v/>
      </c>
      <c r="C616" s="243" t="str">
        <f>IF('4 - Species Breakdown'!D623=0,"",'4 - Species Breakdown'!D623)</f>
        <v/>
      </c>
      <c r="D616" s="243" t="str">
        <f>IF('4 - Species Breakdown'!L623=0,"",'4 - Species Breakdown'!L623)</f>
        <v/>
      </c>
      <c r="E616" s="243" t="str">
        <f>IF('4 - Species Breakdown'!M623=0,"",'4 - Species Breakdown'!M623)</f>
        <v/>
      </c>
      <c r="F616" s="243" t="str">
        <f>IF('4 - Species Breakdown'!N623=0,"",'4 - Species Breakdown'!N623)</f>
        <v/>
      </c>
      <c r="G616" s="244" t="str">
        <f>IFERROR(('4 - Species Breakdown'!J623/'WCC Summary'!$D$14)*100,"")</f>
        <v/>
      </c>
      <c r="H616" s="245" t="str">
        <f>IF('4 - Species Breakdown'!J623=0,"",'4 - Species Breakdown'!J623)</f>
        <v/>
      </c>
      <c r="J616"/>
      <c r="K616"/>
      <c r="L616"/>
      <c r="M616"/>
      <c r="N616"/>
      <c r="O616"/>
    </row>
    <row r="617" spans="2:15" ht="15" x14ac:dyDescent="0.25">
      <c r="B617" s="242" t="str">
        <f>IF('4 - Species Breakdown'!B624=0,"",'4 - Species Breakdown'!B624)</f>
        <v/>
      </c>
      <c r="C617" s="243" t="str">
        <f>IF('4 - Species Breakdown'!D624=0,"",'4 - Species Breakdown'!D624)</f>
        <v/>
      </c>
      <c r="D617" s="243" t="str">
        <f>IF('4 - Species Breakdown'!L624=0,"",'4 - Species Breakdown'!L624)</f>
        <v/>
      </c>
      <c r="E617" s="243" t="str">
        <f>IF('4 - Species Breakdown'!M624=0,"",'4 - Species Breakdown'!M624)</f>
        <v/>
      </c>
      <c r="F617" s="243" t="str">
        <f>IF('4 - Species Breakdown'!N624=0,"",'4 - Species Breakdown'!N624)</f>
        <v/>
      </c>
      <c r="G617" s="244" t="str">
        <f>IFERROR(('4 - Species Breakdown'!J624/'WCC Summary'!$D$14)*100,"")</f>
        <v/>
      </c>
      <c r="H617" s="245" t="str">
        <f>IF('4 - Species Breakdown'!J624=0,"",'4 - Species Breakdown'!J624)</f>
        <v/>
      </c>
      <c r="J617"/>
      <c r="K617"/>
      <c r="L617"/>
      <c r="M617"/>
      <c r="N617"/>
      <c r="O617"/>
    </row>
    <row r="618" spans="2:15" ht="15" x14ac:dyDescent="0.25">
      <c r="B618" s="242" t="str">
        <f>IF('4 - Species Breakdown'!B625=0,"",'4 - Species Breakdown'!B625)</f>
        <v/>
      </c>
      <c r="C618" s="243" t="str">
        <f>IF('4 - Species Breakdown'!D625=0,"",'4 - Species Breakdown'!D625)</f>
        <v/>
      </c>
      <c r="D618" s="243" t="str">
        <f>IF('4 - Species Breakdown'!L625=0,"",'4 - Species Breakdown'!L625)</f>
        <v/>
      </c>
      <c r="E618" s="243" t="str">
        <f>IF('4 - Species Breakdown'!M625=0,"",'4 - Species Breakdown'!M625)</f>
        <v/>
      </c>
      <c r="F618" s="243" t="str">
        <f>IF('4 - Species Breakdown'!N625=0,"",'4 - Species Breakdown'!N625)</f>
        <v/>
      </c>
      <c r="G618" s="244" t="str">
        <f>IFERROR(('4 - Species Breakdown'!J625/'WCC Summary'!$D$14)*100,"")</f>
        <v/>
      </c>
      <c r="H618" s="245" t="str">
        <f>IF('4 - Species Breakdown'!J625=0,"",'4 - Species Breakdown'!J625)</f>
        <v/>
      </c>
      <c r="J618"/>
      <c r="K618"/>
      <c r="L618"/>
      <c r="M618"/>
      <c r="N618"/>
      <c r="O618"/>
    </row>
    <row r="619" spans="2:15" ht="15" x14ac:dyDescent="0.25">
      <c r="B619" s="242" t="str">
        <f>IF('4 - Species Breakdown'!B626=0,"",'4 - Species Breakdown'!B626)</f>
        <v/>
      </c>
      <c r="C619" s="243" t="str">
        <f>IF('4 - Species Breakdown'!D626=0,"",'4 - Species Breakdown'!D626)</f>
        <v/>
      </c>
      <c r="D619" s="243" t="str">
        <f>IF('4 - Species Breakdown'!L626=0,"",'4 - Species Breakdown'!L626)</f>
        <v/>
      </c>
      <c r="E619" s="243" t="str">
        <f>IF('4 - Species Breakdown'!M626=0,"",'4 - Species Breakdown'!M626)</f>
        <v/>
      </c>
      <c r="F619" s="243" t="str">
        <f>IF('4 - Species Breakdown'!N626=0,"",'4 - Species Breakdown'!N626)</f>
        <v/>
      </c>
      <c r="G619" s="244" t="str">
        <f>IFERROR(('4 - Species Breakdown'!J626/'WCC Summary'!$D$14)*100,"")</f>
        <v/>
      </c>
      <c r="H619" s="245" t="str">
        <f>IF('4 - Species Breakdown'!J626=0,"",'4 - Species Breakdown'!J626)</f>
        <v/>
      </c>
      <c r="J619"/>
      <c r="K619"/>
      <c r="L619"/>
      <c r="M619"/>
      <c r="N619"/>
      <c r="O619"/>
    </row>
    <row r="620" spans="2:15" ht="15" x14ac:dyDescent="0.25">
      <c r="B620" s="242" t="str">
        <f>IF('4 - Species Breakdown'!B627=0,"",'4 - Species Breakdown'!B627)</f>
        <v/>
      </c>
      <c r="C620" s="243" t="str">
        <f>IF('4 - Species Breakdown'!D627=0,"",'4 - Species Breakdown'!D627)</f>
        <v/>
      </c>
      <c r="D620" s="243" t="str">
        <f>IF('4 - Species Breakdown'!L627=0,"",'4 - Species Breakdown'!L627)</f>
        <v/>
      </c>
      <c r="E620" s="243" t="str">
        <f>IF('4 - Species Breakdown'!M627=0,"",'4 - Species Breakdown'!M627)</f>
        <v/>
      </c>
      <c r="F620" s="243" t="str">
        <f>IF('4 - Species Breakdown'!N627=0,"",'4 - Species Breakdown'!N627)</f>
        <v/>
      </c>
      <c r="G620" s="244" t="str">
        <f>IFERROR(('4 - Species Breakdown'!J627/'WCC Summary'!$D$14)*100,"")</f>
        <v/>
      </c>
      <c r="H620" s="245" t="str">
        <f>IF('4 - Species Breakdown'!J627=0,"",'4 - Species Breakdown'!J627)</f>
        <v/>
      </c>
      <c r="J620"/>
      <c r="K620"/>
      <c r="L620"/>
      <c r="M620"/>
      <c r="N620"/>
      <c r="O620"/>
    </row>
    <row r="621" spans="2:15" ht="15" x14ac:dyDescent="0.25">
      <c r="B621" s="242" t="str">
        <f>IF('4 - Species Breakdown'!B628=0,"",'4 - Species Breakdown'!B628)</f>
        <v/>
      </c>
      <c r="C621" s="243" t="str">
        <f>IF('4 - Species Breakdown'!D628=0,"",'4 - Species Breakdown'!D628)</f>
        <v/>
      </c>
      <c r="D621" s="243" t="str">
        <f>IF('4 - Species Breakdown'!L628=0,"",'4 - Species Breakdown'!L628)</f>
        <v/>
      </c>
      <c r="E621" s="243" t="str">
        <f>IF('4 - Species Breakdown'!M628=0,"",'4 - Species Breakdown'!M628)</f>
        <v/>
      </c>
      <c r="F621" s="243" t="str">
        <f>IF('4 - Species Breakdown'!N628=0,"",'4 - Species Breakdown'!N628)</f>
        <v/>
      </c>
      <c r="G621" s="244" t="str">
        <f>IFERROR(('4 - Species Breakdown'!J628/'WCC Summary'!$D$14)*100,"")</f>
        <v/>
      </c>
      <c r="H621" s="245" t="str">
        <f>IF('4 - Species Breakdown'!J628=0,"",'4 - Species Breakdown'!J628)</f>
        <v/>
      </c>
      <c r="J621"/>
      <c r="K621"/>
      <c r="L621"/>
      <c r="M621"/>
      <c r="N621"/>
      <c r="O621"/>
    </row>
    <row r="622" spans="2:15" ht="15" x14ac:dyDescent="0.25">
      <c r="B622" s="242" t="str">
        <f>IF('4 - Species Breakdown'!B629=0,"",'4 - Species Breakdown'!B629)</f>
        <v/>
      </c>
      <c r="C622" s="243" t="str">
        <f>IF('4 - Species Breakdown'!D629=0,"",'4 - Species Breakdown'!D629)</f>
        <v/>
      </c>
      <c r="D622" s="243" t="str">
        <f>IF('4 - Species Breakdown'!L629=0,"",'4 - Species Breakdown'!L629)</f>
        <v/>
      </c>
      <c r="E622" s="243" t="str">
        <f>IF('4 - Species Breakdown'!M629=0,"",'4 - Species Breakdown'!M629)</f>
        <v/>
      </c>
      <c r="F622" s="243" t="str">
        <f>IF('4 - Species Breakdown'!N629=0,"",'4 - Species Breakdown'!N629)</f>
        <v/>
      </c>
      <c r="G622" s="244" t="str">
        <f>IFERROR(('4 - Species Breakdown'!J629/'WCC Summary'!$D$14)*100,"")</f>
        <v/>
      </c>
      <c r="H622" s="245" t="str">
        <f>IF('4 - Species Breakdown'!J629=0,"",'4 - Species Breakdown'!J629)</f>
        <v/>
      </c>
      <c r="J622"/>
      <c r="K622"/>
      <c r="L622"/>
      <c r="M622"/>
      <c r="N622"/>
      <c r="O622"/>
    </row>
    <row r="623" spans="2:15" ht="15" x14ac:dyDescent="0.25">
      <c r="B623" s="242" t="str">
        <f>IF('4 - Species Breakdown'!B630=0,"",'4 - Species Breakdown'!B630)</f>
        <v/>
      </c>
      <c r="C623" s="243" t="str">
        <f>IF('4 - Species Breakdown'!D630=0,"",'4 - Species Breakdown'!D630)</f>
        <v/>
      </c>
      <c r="D623" s="243" t="str">
        <f>IF('4 - Species Breakdown'!L630=0,"",'4 - Species Breakdown'!L630)</f>
        <v/>
      </c>
      <c r="E623" s="243" t="str">
        <f>IF('4 - Species Breakdown'!M630=0,"",'4 - Species Breakdown'!M630)</f>
        <v/>
      </c>
      <c r="F623" s="243" t="str">
        <f>IF('4 - Species Breakdown'!N630=0,"",'4 - Species Breakdown'!N630)</f>
        <v/>
      </c>
      <c r="G623" s="244" t="str">
        <f>IFERROR(('4 - Species Breakdown'!J630/'WCC Summary'!$D$14)*100,"")</f>
        <v/>
      </c>
      <c r="H623" s="245" t="str">
        <f>IF('4 - Species Breakdown'!J630=0,"",'4 - Species Breakdown'!J630)</f>
        <v/>
      </c>
      <c r="J623"/>
      <c r="K623"/>
      <c r="L623"/>
      <c r="M623"/>
      <c r="N623"/>
      <c r="O623"/>
    </row>
    <row r="624" spans="2:15" ht="15" x14ac:dyDescent="0.25">
      <c r="B624" s="242" t="str">
        <f>IF('4 - Species Breakdown'!B631=0,"",'4 - Species Breakdown'!B631)</f>
        <v/>
      </c>
      <c r="C624" s="243" t="str">
        <f>IF('4 - Species Breakdown'!D631=0,"",'4 - Species Breakdown'!D631)</f>
        <v/>
      </c>
      <c r="D624" s="243" t="str">
        <f>IF('4 - Species Breakdown'!L631=0,"",'4 - Species Breakdown'!L631)</f>
        <v/>
      </c>
      <c r="E624" s="243" t="str">
        <f>IF('4 - Species Breakdown'!M631=0,"",'4 - Species Breakdown'!M631)</f>
        <v/>
      </c>
      <c r="F624" s="243" t="str">
        <f>IF('4 - Species Breakdown'!N631=0,"",'4 - Species Breakdown'!N631)</f>
        <v/>
      </c>
      <c r="G624" s="244" t="str">
        <f>IFERROR(('4 - Species Breakdown'!J631/'WCC Summary'!$D$14)*100,"")</f>
        <v/>
      </c>
      <c r="H624" s="245" t="str">
        <f>IF('4 - Species Breakdown'!J631=0,"",'4 - Species Breakdown'!J631)</f>
        <v/>
      </c>
      <c r="J624"/>
      <c r="K624"/>
      <c r="L624"/>
      <c r="M624"/>
      <c r="N624"/>
      <c r="O624"/>
    </row>
    <row r="625" spans="2:15" ht="15" x14ac:dyDescent="0.25">
      <c r="B625" s="242" t="str">
        <f>IF('4 - Species Breakdown'!B632=0,"",'4 - Species Breakdown'!B632)</f>
        <v/>
      </c>
      <c r="C625" s="243" t="str">
        <f>IF('4 - Species Breakdown'!D632=0,"",'4 - Species Breakdown'!D632)</f>
        <v/>
      </c>
      <c r="D625" s="243" t="str">
        <f>IF('4 - Species Breakdown'!L632=0,"",'4 - Species Breakdown'!L632)</f>
        <v/>
      </c>
      <c r="E625" s="243" t="str">
        <f>IF('4 - Species Breakdown'!M632=0,"",'4 - Species Breakdown'!M632)</f>
        <v/>
      </c>
      <c r="F625" s="243" t="str">
        <f>IF('4 - Species Breakdown'!N632=0,"",'4 - Species Breakdown'!N632)</f>
        <v/>
      </c>
      <c r="G625" s="244" t="str">
        <f>IFERROR(('4 - Species Breakdown'!J632/'WCC Summary'!$D$14)*100,"")</f>
        <v/>
      </c>
      <c r="H625" s="245" t="str">
        <f>IF('4 - Species Breakdown'!J632=0,"",'4 - Species Breakdown'!J632)</f>
        <v/>
      </c>
      <c r="J625"/>
      <c r="K625"/>
      <c r="L625"/>
      <c r="M625"/>
      <c r="N625"/>
      <c r="O625"/>
    </row>
    <row r="626" spans="2:15" ht="15" x14ac:dyDescent="0.25">
      <c r="B626" s="242" t="str">
        <f>IF('4 - Species Breakdown'!B633=0,"",'4 - Species Breakdown'!B633)</f>
        <v/>
      </c>
      <c r="C626" s="243" t="str">
        <f>IF('4 - Species Breakdown'!D633=0,"",'4 - Species Breakdown'!D633)</f>
        <v/>
      </c>
      <c r="D626" s="243" t="str">
        <f>IF('4 - Species Breakdown'!L633=0,"",'4 - Species Breakdown'!L633)</f>
        <v/>
      </c>
      <c r="E626" s="243" t="str">
        <f>IF('4 - Species Breakdown'!M633=0,"",'4 - Species Breakdown'!M633)</f>
        <v/>
      </c>
      <c r="F626" s="243" t="str">
        <f>IF('4 - Species Breakdown'!N633=0,"",'4 - Species Breakdown'!N633)</f>
        <v/>
      </c>
      <c r="G626" s="244" t="str">
        <f>IFERROR(('4 - Species Breakdown'!J633/'WCC Summary'!$D$14)*100,"")</f>
        <v/>
      </c>
      <c r="H626" s="245" t="str">
        <f>IF('4 - Species Breakdown'!J633=0,"",'4 - Species Breakdown'!J633)</f>
        <v/>
      </c>
      <c r="J626"/>
      <c r="K626"/>
      <c r="L626"/>
      <c r="M626"/>
      <c r="N626"/>
      <c r="O626"/>
    </row>
    <row r="627" spans="2:15" ht="15" x14ac:dyDescent="0.25">
      <c r="B627" s="242" t="str">
        <f>IF('4 - Species Breakdown'!B634=0,"",'4 - Species Breakdown'!B634)</f>
        <v/>
      </c>
      <c r="C627" s="243" t="str">
        <f>IF('4 - Species Breakdown'!D634=0,"",'4 - Species Breakdown'!D634)</f>
        <v/>
      </c>
      <c r="D627" s="243" t="str">
        <f>IF('4 - Species Breakdown'!L634=0,"",'4 - Species Breakdown'!L634)</f>
        <v/>
      </c>
      <c r="E627" s="243" t="str">
        <f>IF('4 - Species Breakdown'!M634=0,"",'4 - Species Breakdown'!M634)</f>
        <v/>
      </c>
      <c r="F627" s="243" t="str">
        <f>IF('4 - Species Breakdown'!N634=0,"",'4 - Species Breakdown'!N634)</f>
        <v/>
      </c>
      <c r="G627" s="244" t="str">
        <f>IFERROR(('4 - Species Breakdown'!J634/'WCC Summary'!$D$14)*100,"")</f>
        <v/>
      </c>
      <c r="H627" s="245" t="str">
        <f>IF('4 - Species Breakdown'!J634=0,"",'4 - Species Breakdown'!J634)</f>
        <v/>
      </c>
      <c r="J627"/>
      <c r="K627"/>
      <c r="L627"/>
      <c r="M627"/>
      <c r="N627"/>
      <c r="O627"/>
    </row>
    <row r="628" spans="2:15" ht="15" x14ac:dyDescent="0.25">
      <c r="B628" s="242" t="str">
        <f>IF('4 - Species Breakdown'!B635=0,"",'4 - Species Breakdown'!B635)</f>
        <v/>
      </c>
      <c r="C628" s="243" t="str">
        <f>IF('4 - Species Breakdown'!D635=0,"",'4 - Species Breakdown'!D635)</f>
        <v/>
      </c>
      <c r="D628" s="243" t="str">
        <f>IF('4 - Species Breakdown'!L635=0,"",'4 - Species Breakdown'!L635)</f>
        <v/>
      </c>
      <c r="E628" s="243" t="str">
        <f>IF('4 - Species Breakdown'!M635=0,"",'4 - Species Breakdown'!M635)</f>
        <v/>
      </c>
      <c r="F628" s="243" t="str">
        <f>IF('4 - Species Breakdown'!N635=0,"",'4 - Species Breakdown'!N635)</f>
        <v/>
      </c>
      <c r="G628" s="244" t="str">
        <f>IFERROR(('4 - Species Breakdown'!J635/'WCC Summary'!$D$14)*100,"")</f>
        <v/>
      </c>
      <c r="H628" s="245" t="str">
        <f>IF('4 - Species Breakdown'!J635=0,"",'4 - Species Breakdown'!J635)</f>
        <v/>
      </c>
      <c r="J628"/>
      <c r="K628"/>
      <c r="L628"/>
      <c r="M628"/>
      <c r="N628"/>
      <c r="O628"/>
    </row>
    <row r="629" spans="2:15" ht="15" x14ac:dyDescent="0.25">
      <c r="B629" s="242" t="str">
        <f>IF('4 - Species Breakdown'!B636=0,"",'4 - Species Breakdown'!B636)</f>
        <v/>
      </c>
      <c r="C629" s="243" t="str">
        <f>IF('4 - Species Breakdown'!D636=0,"",'4 - Species Breakdown'!D636)</f>
        <v/>
      </c>
      <c r="D629" s="243" t="str">
        <f>IF('4 - Species Breakdown'!L636=0,"",'4 - Species Breakdown'!L636)</f>
        <v/>
      </c>
      <c r="E629" s="243" t="str">
        <f>IF('4 - Species Breakdown'!M636=0,"",'4 - Species Breakdown'!M636)</f>
        <v/>
      </c>
      <c r="F629" s="243" t="str">
        <f>IF('4 - Species Breakdown'!N636=0,"",'4 - Species Breakdown'!N636)</f>
        <v/>
      </c>
      <c r="G629" s="244" t="str">
        <f>IFERROR(('4 - Species Breakdown'!J636/'WCC Summary'!$D$14)*100,"")</f>
        <v/>
      </c>
      <c r="H629" s="245" t="str">
        <f>IF('4 - Species Breakdown'!J636=0,"",'4 - Species Breakdown'!J636)</f>
        <v/>
      </c>
      <c r="J629"/>
      <c r="K629"/>
      <c r="L629"/>
      <c r="M629"/>
      <c r="N629"/>
      <c r="O629"/>
    </row>
    <row r="630" spans="2:15" ht="15" x14ac:dyDescent="0.25">
      <c r="B630" s="242" t="str">
        <f>IF('4 - Species Breakdown'!B637=0,"",'4 - Species Breakdown'!B637)</f>
        <v/>
      </c>
      <c r="C630" s="243" t="str">
        <f>IF('4 - Species Breakdown'!D637=0,"",'4 - Species Breakdown'!D637)</f>
        <v/>
      </c>
      <c r="D630" s="243" t="str">
        <f>IF('4 - Species Breakdown'!L637=0,"",'4 - Species Breakdown'!L637)</f>
        <v/>
      </c>
      <c r="E630" s="243" t="str">
        <f>IF('4 - Species Breakdown'!M637=0,"",'4 - Species Breakdown'!M637)</f>
        <v/>
      </c>
      <c r="F630" s="243" t="str">
        <f>IF('4 - Species Breakdown'!N637=0,"",'4 - Species Breakdown'!N637)</f>
        <v/>
      </c>
      <c r="G630" s="244" t="str">
        <f>IFERROR(('4 - Species Breakdown'!J637/'WCC Summary'!$D$14)*100,"")</f>
        <v/>
      </c>
      <c r="H630" s="245" t="str">
        <f>IF('4 - Species Breakdown'!J637=0,"",'4 - Species Breakdown'!J637)</f>
        <v/>
      </c>
      <c r="J630"/>
      <c r="K630"/>
      <c r="L630"/>
      <c r="M630"/>
      <c r="N630"/>
      <c r="O630"/>
    </row>
    <row r="631" spans="2:15" ht="15" x14ac:dyDescent="0.25">
      <c r="B631" s="242" t="str">
        <f>IF('4 - Species Breakdown'!B638=0,"",'4 - Species Breakdown'!B638)</f>
        <v/>
      </c>
      <c r="C631" s="243" t="str">
        <f>IF('4 - Species Breakdown'!D638=0,"",'4 - Species Breakdown'!D638)</f>
        <v/>
      </c>
      <c r="D631" s="243" t="str">
        <f>IF('4 - Species Breakdown'!L638=0,"",'4 - Species Breakdown'!L638)</f>
        <v/>
      </c>
      <c r="E631" s="243" t="str">
        <f>IF('4 - Species Breakdown'!M638=0,"",'4 - Species Breakdown'!M638)</f>
        <v/>
      </c>
      <c r="F631" s="243" t="str">
        <f>IF('4 - Species Breakdown'!N638=0,"",'4 - Species Breakdown'!N638)</f>
        <v/>
      </c>
      <c r="G631" s="244" t="str">
        <f>IFERROR(('4 - Species Breakdown'!J638/'WCC Summary'!$D$14)*100,"")</f>
        <v/>
      </c>
      <c r="H631" s="245" t="str">
        <f>IF('4 - Species Breakdown'!J638=0,"",'4 - Species Breakdown'!J638)</f>
        <v/>
      </c>
      <c r="J631"/>
      <c r="K631"/>
      <c r="L631"/>
      <c r="M631"/>
      <c r="N631"/>
      <c r="O631"/>
    </row>
    <row r="632" spans="2:15" ht="15" x14ac:dyDescent="0.25">
      <c r="B632" s="242" t="str">
        <f>IF('4 - Species Breakdown'!B639=0,"",'4 - Species Breakdown'!B639)</f>
        <v/>
      </c>
      <c r="C632" s="243" t="str">
        <f>IF('4 - Species Breakdown'!D639=0,"",'4 - Species Breakdown'!D639)</f>
        <v/>
      </c>
      <c r="D632" s="243" t="str">
        <f>IF('4 - Species Breakdown'!L639=0,"",'4 - Species Breakdown'!L639)</f>
        <v/>
      </c>
      <c r="E632" s="243" t="str">
        <f>IF('4 - Species Breakdown'!M639=0,"",'4 - Species Breakdown'!M639)</f>
        <v/>
      </c>
      <c r="F632" s="243" t="str">
        <f>IF('4 - Species Breakdown'!N639=0,"",'4 - Species Breakdown'!N639)</f>
        <v/>
      </c>
      <c r="G632" s="244" t="str">
        <f>IFERROR(('4 - Species Breakdown'!J639/'WCC Summary'!$D$14)*100,"")</f>
        <v/>
      </c>
      <c r="H632" s="245" t="str">
        <f>IF('4 - Species Breakdown'!J639=0,"",'4 - Species Breakdown'!J639)</f>
        <v/>
      </c>
      <c r="J632"/>
      <c r="K632"/>
      <c r="L632"/>
      <c r="M632"/>
      <c r="N632"/>
      <c r="O632"/>
    </row>
    <row r="633" spans="2:15" ht="15" x14ac:dyDescent="0.25">
      <c r="B633" s="242" t="str">
        <f>IF('4 - Species Breakdown'!B640=0,"",'4 - Species Breakdown'!B640)</f>
        <v/>
      </c>
      <c r="C633" s="243" t="str">
        <f>IF('4 - Species Breakdown'!D640=0,"",'4 - Species Breakdown'!D640)</f>
        <v/>
      </c>
      <c r="D633" s="243" t="str">
        <f>IF('4 - Species Breakdown'!L640=0,"",'4 - Species Breakdown'!L640)</f>
        <v/>
      </c>
      <c r="E633" s="243" t="str">
        <f>IF('4 - Species Breakdown'!M640=0,"",'4 - Species Breakdown'!M640)</f>
        <v/>
      </c>
      <c r="F633" s="243" t="str">
        <f>IF('4 - Species Breakdown'!N640=0,"",'4 - Species Breakdown'!N640)</f>
        <v/>
      </c>
      <c r="G633" s="244" t="str">
        <f>IFERROR(('4 - Species Breakdown'!J640/'WCC Summary'!$D$14)*100,"")</f>
        <v/>
      </c>
      <c r="H633" s="245" t="str">
        <f>IF('4 - Species Breakdown'!J640=0,"",'4 - Species Breakdown'!J640)</f>
        <v/>
      </c>
      <c r="J633"/>
      <c r="K633"/>
      <c r="L633"/>
      <c r="M633"/>
      <c r="N633"/>
      <c r="O633"/>
    </row>
    <row r="634" spans="2:15" ht="15" x14ac:dyDescent="0.25">
      <c r="B634" s="242" t="str">
        <f>IF('4 - Species Breakdown'!B641=0,"",'4 - Species Breakdown'!B641)</f>
        <v/>
      </c>
      <c r="C634" s="243" t="str">
        <f>IF('4 - Species Breakdown'!D641=0,"",'4 - Species Breakdown'!D641)</f>
        <v/>
      </c>
      <c r="D634" s="243" t="str">
        <f>IF('4 - Species Breakdown'!L641=0,"",'4 - Species Breakdown'!L641)</f>
        <v/>
      </c>
      <c r="E634" s="243" t="str">
        <f>IF('4 - Species Breakdown'!M641=0,"",'4 - Species Breakdown'!M641)</f>
        <v/>
      </c>
      <c r="F634" s="243" t="str">
        <f>IF('4 - Species Breakdown'!N641=0,"",'4 - Species Breakdown'!N641)</f>
        <v/>
      </c>
      <c r="G634" s="244" t="str">
        <f>IFERROR(('4 - Species Breakdown'!J641/'WCC Summary'!$D$14)*100,"")</f>
        <v/>
      </c>
      <c r="H634" s="245" t="str">
        <f>IF('4 - Species Breakdown'!J641=0,"",'4 - Species Breakdown'!J641)</f>
        <v/>
      </c>
      <c r="J634"/>
      <c r="K634"/>
      <c r="L634"/>
      <c r="M634"/>
      <c r="N634"/>
      <c r="O634"/>
    </row>
    <row r="635" spans="2:15" ht="15" x14ac:dyDescent="0.25">
      <c r="B635" s="242" t="str">
        <f>IF('4 - Species Breakdown'!B642=0,"",'4 - Species Breakdown'!B642)</f>
        <v/>
      </c>
      <c r="C635" s="243" t="str">
        <f>IF('4 - Species Breakdown'!D642=0,"",'4 - Species Breakdown'!D642)</f>
        <v/>
      </c>
      <c r="D635" s="243" t="str">
        <f>IF('4 - Species Breakdown'!L642=0,"",'4 - Species Breakdown'!L642)</f>
        <v/>
      </c>
      <c r="E635" s="243" t="str">
        <f>IF('4 - Species Breakdown'!M642=0,"",'4 - Species Breakdown'!M642)</f>
        <v/>
      </c>
      <c r="F635" s="243" t="str">
        <f>IF('4 - Species Breakdown'!N642=0,"",'4 - Species Breakdown'!N642)</f>
        <v/>
      </c>
      <c r="G635" s="244" t="str">
        <f>IFERROR(('4 - Species Breakdown'!J642/'WCC Summary'!$D$14)*100,"")</f>
        <v/>
      </c>
      <c r="H635" s="245" t="str">
        <f>IF('4 - Species Breakdown'!J642=0,"",'4 - Species Breakdown'!J642)</f>
        <v/>
      </c>
      <c r="J635"/>
      <c r="K635"/>
      <c r="L635"/>
      <c r="M635"/>
      <c r="N635"/>
      <c r="O635"/>
    </row>
    <row r="636" spans="2:15" ht="15" x14ac:dyDescent="0.25">
      <c r="B636" s="242" t="str">
        <f>IF('4 - Species Breakdown'!B643=0,"",'4 - Species Breakdown'!B643)</f>
        <v/>
      </c>
      <c r="C636" s="243" t="str">
        <f>IF('4 - Species Breakdown'!D643=0,"",'4 - Species Breakdown'!D643)</f>
        <v/>
      </c>
      <c r="D636" s="243" t="str">
        <f>IF('4 - Species Breakdown'!L643=0,"",'4 - Species Breakdown'!L643)</f>
        <v/>
      </c>
      <c r="E636" s="243" t="str">
        <f>IF('4 - Species Breakdown'!M643=0,"",'4 - Species Breakdown'!M643)</f>
        <v/>
      </c>
      <c r="F636" s="243" t="str">
        <f>IF('4 - Species Breakdown'!N643=0,"",'4 - Species Breakdown'!N643)</f>
        <v/>
      </c>
      <c r="G636" s="244" t="str">
        <f>IFERROR(('4 - Species Breakdown'!J643/'WCC Summary'!$D$14)*100,"")</f>
        <v/>
      </c>
      <c r="H636" s="245" t="str">
        <f>IF('4 - Species Breakdown'!J643=0,"",'4 - Species Breakdown'!J643)</f>
        <v/>
      </c>
      <c r="J636"/>
      <c r="K636"/>
      <c r="L636"/>
      <c r="M636"/>
      <c r="N636"/>
      <c r="O636"/>
    </row>
    <row r="637" spans="2:15" ht="15" x14ac:dyDescent="0.25">
      <c r="B637" s="242" t="str">
        <f>IF('4 - Species Breakdown'!B644=0,"",'4 - Species Breakdown'!B644)</f>
        <v/>
      </c>
      <c r="C637" s="243" t="str">
        <f>IF('4 - Species Breakdown'!D644=0,"",'4 - Species Breakdown'!D644)</f>
        <v/>
      </c>
      <c r="D637" s="243" t="str">
        <f>IF('4 - Species Breakdown'!L644=0,"",'4 - Species Breakdown'!L644)</f>
        <v/>
      </c>
      <c r="E637" s="243" t="str">
        <f>IF('4 - Species Breakdown'!M644=0,"",'4 - Species Breakdown'!M644)</f>
        <v/>
      </c>
      <c r="F637" s="243" t="str">
        <f>IF('4 - Species Breakdown'!N644=0,"",'4 - Species Breakdown'!N644)</f>
        <v/>
      </c>
      <c r="G637" s="244" t="str">
        <f>IFERROR(('4 - Species Breakdown'!J644/'WCC Summary'!$D$14)*100,"")</f>
        <v/>
      </c>
      <c r="H637" s="245" t="str">
        <f>IF('4 - Species Breakdown'!J644=0,"",'4 - Species Breakdown'!J644)</f>
        <v/>
      </c>
      <c r="J637"/>
      <c r="K637"/>
      <c r="L637"/>
      <c r="M637"/>
      <c r="N637"/>
      <c r="O637"/>
    </row>
    <row r="638" spans="2:15" ht="15" x14ac:dyDescent="0.25">
      <c r="B638" s="242" t="str">
        <f>IF('4 - Species Breakdown'!B645=0,"",'4 - Species Breakdown'!B645)</f>
        <v/>
      </c>
      <c r="C638" s="243" t="str">
        <f>IF('4 - Species Breakdown'!D645=0,"",'4 - Species Breakdown'!D645)</f>
        <v/>
      </c>
      <c r="D638" s="243" t="str">
        <f>IF('4 - Species Breakdown'!L645=0,"",'4 - Species Breakdown'!L645)</f>
        <v/>
      </c>
      <c r="E638" s="243" t="str">
        <f>IF('4 - Species Breakdown'!M645=0,"",'4 - Species Breakdown'!M645)</f>
        <v/>
      </c>
      <c r="F638" s="243" t="str">
        <f>IF('4 - Species Breakdown'!N645=0,"",'4 - Species Breakdown'!N645)</f>
        <v/>
      </c>
      <c r="G638" s="244" t="str">
        <f>IFERROR(('4 - Species Breakdown'!J645/'WCC Summary'!$D$14)*100,"")</f>
        <v/>
      </c>
      <c r="H638" s="245" t="str">
        <f>IF('4 - Species Breakdown'!J645=0,"",'4 - Species Breakdown'!J645)</f>
        <v/>
      </c>
      <c r="J638"/>
      <c r="K638"/>
      <c r="L638"/>
      <c r="M638"/>
      <c r="N638"/>
      <c r="O638"/>
    </row>
    <row r="639" spans="2:15" ht="15" x14ac:dyDescent="0.25">
      <c r="B639" s="242" t="str">
        <f>IF('4 - Species Breakdown'!B646=0,"",'4 - Species Breakdown'!B646)</f>
        <v/>
      </c>
      <c r="C639" s="243" t="str">
        <f>IF('4 - Species Breakdown'!D646=0,"",'4 - Species Breakdown'!D646)</f>
        <v/>
      </c>
      <c r="D639" s="243" t="str">
        <f>IF('4 - Species Breakdown'!L646=0,"",'4 - Species Breakdown'!L646)</f>
        <v/>
      </c>
      <c r="E639" s="243" t="str">
        <f>IF('4 - Species Breakdown'!M646=0,"",'4 - Species Breakdown'!M646)</f>
        <v/>
      </c>
      <c r="F639" s="243" t="str">
        <f>IF('4 - Species Breakdown'!N646=0,"",'4 - Species Breakdown'!N646)</f>
        <v/>
      </c>
      <c r="G639" s="244" t="str">
        <f>IFERROR(('4 - Species Breakdown'!J646/'WCC Summary'!$D$14)*100,"")</f>
        <v/>
      </c>
      <c r="H639" s="245" t="str">
        <f>IF('4 - Species Breakdown'!J646=0,"",'4 - Species Breakdown'!J646)</f>
        <v/>
      </c>
      <c r="J639"/>
      <c r="K639"/>
      <c r="L639"/>
      <c r="M639"/>
      <c r="N639"/>
      <c r="O639"/>
    </row>
    <row r="640" spans="2:15" ht="15" x14ac:dyDescent="0.25">
      <c r="B640" s="242" t="str">
        <f>IF('4 - Species Breakdown'!B647=0,"",'4 - Species Breakdown'!B647)</f>
        <v/>
      </c>
      <c r="C640" s="243" t="str">
        <f>IF('4 - Species Breakdown'!D647=0,"",'4 - Species Breakdown'!D647)</f>
        <v/>
      </c>
      <c r="D640" s="243" t="str">
        <f>IF('4 - Species Breakdown'!L647=0,"",'4 - Species Breakdown'!L647)</f>
        <v/>
      </c>
      <c r="E640" s="243" t="str">
        <f>IF('4 - Species Breakdown'!M647=0,"",'4 - Species Breakdown'!M647)</f>
        <v/>
      </c>
      <c r="F640" s="243" t="str">
        <f>IF('4 - Species Breakdown'!N647=0,"",'4 - Species Breakdown'!N647)</f>
        <v/>
      </c>
      <c r="G640" s="244" t="str">
        <f>IFERROR(('4 - Species Breakdown'!J647/'WCC Summary'!$D$14)*100,"")</f>
        <v/>
      </c>
      <c r="H640" s="245" t="str">
        <f>IF('4 - Species Breakdown'!J647=0,"",'4 - Species Breakdown'!J647)</f>
        <v/>
      </c>
      <c r="J640"/>
      <c r="K640"/>
      <c r="L640"/>
      <c r="M640"/>
      <c r="N640"/>
      <c r="O640"/>
    </row>
    <row r="641" spans="2:15" ht="15" x14ac:dyDescent="0.25">
      <c r="B641" s="242" t="str">
        <f>IF('4 - Species Breakdown'!B648=0,"",'4 - Species Breakdown'!B648)</f>
        <v/>
      </c>
      <c r="C641" s="243" t="str">
        <f>IF('4 - Species Breakdown'!D648=0,"",'4 - Species Breakdown'!D648)</f>
        <v/>
      </c>
      <c r="D641" s="243" t="str">
        <f>IF('4 - Species Breakdown'!L648=0,"",'4 - Species Breakdown'!L648)</f>
        <v/>
      </c>
      <c r="E641" s="243" t="str">
        <f>IF('4 - Species Breakdown'!M648=0,"",'4 - Species Breakdown'!M648)</f>
        <v/>
      </c>
      <c r="F641" s="243" t="str">
        <f>IF('4 - Species Breakdown'!N648=0,"",'4 - Species Breakdown'!N648)</f>
        <v/>
      </c>
      <c r="G641" s="244" t="str">
        <f>IFERROR(('4 - Species Breakdown'!J648/'WCC Summary'!$D$14)*100,"")</f>
        <v/>
      </c>
      <c r="H641" s="245" t="str">
        <f>IF('4 - Species Breakdown'!J648=0,"",'4 - Species Breakdown'!J648)</f>
        <v/>
      </c>
      <c r="J641"/>
      <c r="K641"/>
      <c r="L641"/>
      <c r="M641"/>
      <c r="N641"/>
      <c r="O641"/>
    </row>
    <row r="642" spans="2:15" ht="15" x14ac:dyDescent="0.25">
      <c r="B642" s="242" t="str">
        <f>IF('4 - Species Breakdown'!B649=0,"",'4 - Species Breakdown'!B649)</f>
        <v/>
      </c>
      <c r="C642" s="243" t="str">
        <f>IF('4 - Species Breakdown'!D649=0,"",'4 - Species Breakdown'!D649)</f>
        <v/>
      </c>
      <c r="D642" s="243" t="str">
        <f>IF('4 - Species Breakdown'!L649=0,"",'4 - Species Breakdown'!L649)</f>
        <v/>
      </c>
      <c r="E642" s="243" t="str">
        <f>IF('4 - Species Breakdown'!M649=0,"",'4 - Species Breakdown'!M649)</f>
        <v/>
      </c>
      <c r="F642" s="243" t="str">
        <f>IF('4 - Species Breakdown'!N649=0,"",'4 - Species Breakdown'!N649)</f>
        <v/>
      </c>
      <c r="G642" s="244" t="str">
        <f>IFERROR(('4 - Species Breakdown'!J649/'WCC Summary'!$D$14)*100,"")</f>
        <v/>
      </c>
      <c r="H642" s="245" t="str">
        <f>IF('4 - Species Breakdown'!J649=0,"",'4 - Species Breakdown'!J649)</f>
        <v/>
      </c>
      <c r="J642"/>
      <c r="K642"/>
      <c r="L642"/>
      <c r="M642"/>
      <c r="N642"/>
      <c r="O642"/>
    </row>
    <row r="643" spans="2:15" ht="15" x14ac:dyDescent="0.25">
      <c r="B643" s="242" t="str">
        <f>IF('4 - Species Breakdown'!B650=0,"",'4 - Species Breakdown'!B650)</f>
        <v/>
      </c>
      <c r="C643" s="243" t="str">
        <f>IF('4 - Species Breakdown'!D650=0,"",'4 - Species Breakdown'!D650)</f>
        <v/>
      </c>
      <c r="D643" s="243" t="str">
        <f>IF('4 - Species Breakdown'!L650=0,"",'4 - Species Breakdown'!L650)</f>
        <v/>
      </c>
      <c r="E643" s="243" t="str">
        <f>IF('4 - Species Breakdown'!M650=0,"",'4 - Species Breakdown'!M650)</f>
        <v/>
      </c>
      <c r="F643" s="243" t="str">
        <f>IF('4 - Species Breakdown'!N650=0,"",'4 - Species Breakdown'!N650)</f>
        <v/>
      </c>
      <c r="G643" s="244" t="str">
        <f>IFERROR(('4 - Species Breakdown'!J650/'WCC Summary'!$D$14)*100,"")</f>
        <v/>
      </c>
      <c r="H643" s="245" t="str">
        <f>IF('4 - Species Breakdown'!J650=0,"",'4 - Species Breakdown'!J650)</f>
        <v/>
      </c>
      <c r="J643"/>
      <c r="K643"/>
      <c r="L643"/>
      <c r="M643"/>
      <c r="N643"/>
      <c r="O643"/>
    </row>
    <row r="644" spans="2:15" ht="15" x14ac:dyDescent="0.25">
      <c r="B644" s="242" t="str">
        <f>IF('4 - Species Breakdown'!B651=0,"",'4 - Species Breakdown'!B651)</f>
        <v/>
      </c>
      <c r="C644" s="243" t="str">
        <f>IF('4 - Species Breakdown'!D651=0,"",'4 - Species Breakdown'!D651)</f>
        <v/>
      </c>
      <c r="D644" s="243" t="str">
        <f>IF('4 - Species Breakdown'!L651=0,"",'4 - Species Breakdown'!L651)</f>
        <v/>
      </c>
      <c r="E644" s="243" t="str">
        <f>IF('4 - Species Breakdown'!M651=0,"",'4 - Species Breakdown'!M651)</f>
        <v/>
      </c>
      <c r="F644" s="243" t="str">
        <f>IF('4 - Species Breakdown'!N651=0,"",'4 - Species Breakdown'!N651)</f>
        <v/>
      </c>
      <c r="G644" s="244" t="str">
        <f>IFERROR(('4 - Species Breakdown'!J651/'WCC Summary'!$D$14)*100,"")</f>
        <v/>
      </c>
      <c r="H644" s="245" t="str">
        <f>IF('4 - Species Breakdown'!J651=0,"",'4 - Species Breakdown'!J651)</f>
        <v/>
      </c>
      <c r="J644"/>
      <c r="K644"/>
      <c r="L644"/>
      <c r="M644"/>
      <c r="N644"/>
      <c r="O644"/>
    </row>
    <row r="645" spans="2:15" ht="15" x14ac:dyDescent="0.25">
      <c r="B645" s="242" t="str">
        <f>IF('4 - Species Breakdown'!B652=0,"",'4 - Species Breakdown'!B652)</f>
        <v/>
      </c>
      <c r="C645" s="243" t="str">
        <f>IF('4 - Species Breakdown'!D652=0,"",'4 - Species Breakdown'!D652)</f>
        <v/>
      </c>
      <c r="D645" s="243" t="str">
        <f>IF('4 - Species Breakdown'!L652=0,"",'4 - Species Breakdown'!L652)</f>
        <v/>
      </c>
      <c r="E645" s="243" t="str">
        <f>IF('4 - Species Breakdown'!M652=0,"",'4 - Species Breakdown'!M652)</f>
        <v/>
      </c>
      <c r="F645" s="243" t="str">
        <f>IF('4 - Species Breakdown'!N652=0,"",'4 - Species Breakdown'!N652)</f>
        <v/>
      </c>
      <c r="G645" s="244" t="str">
        <f>IFERROR(('4 - Species Breakdown'!J652/'WCC Summary'!$D$14)*100,"")</f>
        <v/>
      </c>
      <c r="H645" s="245" t="str">
        <f>IF('4 - Species Breakdown'!J652=0,"",'4 - Species Breakdown'!J652)</f>
        <v/>
      </c>
      <c r="J645"/>
      <c r="K645"/>
      <c r="L645"/>
      <c r="M645"/>
      <c r="N645"/>
      <c r="O645"/>
    </row>
    <row r="646" spans="2:15" ht="15" x14ac:dyDescent="0.25">
      <c r="B646" s="242" t="str">
        <f>IF('4 - Species Breakdown'!B653=0,"",'4 - Species Breakdown'!B653)</f>
        <v/>
      </c>
      <c r="C646" s="243" t="str">
        <f>IF('4 - Species Breakdown'!D653=0,"",'4 - Species Breakdown'!D653)</f>
        <v/>
      </c>
      <c r="D646" s="243" t="str">
        <f>IF('4 - Species Breakdown'!L653=0,"",'4 - Species Breakdown'!L653)</f>
        <v/>
      </c>
      <c r="E646" s="243" t="str">
        <f>IF('4 - Species Breakdown'!M653=0,"",'4 - Species Breakdown'!M653)</f>
        <v/>
      </c>
      <c r="F646" s="243" t="str">
        <f>IF('4 - Species Breakdown'!N653=0,"",'4 - Species Breakdown'!N653)</f>
        <v/>
      </c>
      <c r="G646" s="244" t="str">
        <f>IFERROR(('4 - Species Breakdown'!J653/'WCC Summary'!$D$14)*100,"")</f>
        <v/>
      </c>
      <c r="H646" s="245" t="str">
        <f>IF('4 - Species Breakdown'!J653=0,"",'4 - Species Breakdown'!J653)</f>
        <v/>
      </c>
      <c r="J646"/>
      <c r="K646"/>
      <c r="L646"/>
      <c r="M646"/>
      <c r="N646"/>
      <c r="O646"/>
    </row>
    <row r="647" spans="2:15" ht="15" x14ac:dyDescent="0.25">
      <c r="B647" s="242" t="str">
        <f>IF('4 - Species Breakdown'!B654=0,"",'4 - Species Breakdown'!B654)</f>
        <v/>
      </c>
      <c r="C647" s="243" t="str">
        <f>IF('4 - Species Breakdown'!D654=0,"",'4 - Species Breakdown'!D654)</f>
        <v/>
      </c>
      <c r="D647" s="243" t="str">
        <f>IF('4 - Species Breakdown'!L654=0,"",'4 - Species Breakdown'!L654)</f>
        <v/>
      </c>
      <c r="E647" s="243" t="str">
        <f>IF('4 - Species Breakdown'!M654=0,"",'4 - Species Breakdown'!M654)</f>
        <v/>
      </c>
      <c r="F647" s="243" t="str">
        <f>IF('4 - Species Breakdown'!N654=0,"",'4 - Species Breakdown'!N654)</f>
        <v/>
      </c>
      <c r="G647" s="244" t="str">
        <f>IFERROR(('4 - Species Breakdown'!J654/'WCC Summary'!$D$14)*100,"")</f>
        <v/>
      </c>
      <c r="H647" s="245" t="str">
        <f>IF('4 - Species Breakdown'!J654=0,"",'4 - Species Breakdown'!J654)</f>
        <v/>
      </c>
      <c r="J647"/>
      <c r="K647"/>
      <c r="L647"/>
      <c r="M647"/>
      <c r="N647"/>
      <c r="O647"/>
    </row>
    <row r="648" spans="2:15" ht="15" x14ac:dyDescent="0.25">
      <c r="B648" s="242" t="str">
        <f>IF('4 - Species Breakdown'!B655=0,"",'4 - Species Breakdown'!B655)</f>
        <v/>
      </c>
      <c r="C648" s="243" t="str">
        <f>IF('4 - Species Breakdown'!D655=0,"",'4 - Species Breakdown'!D655)</f>
        <v/>
      </c>
      <c r="D648" s="243" t="str">
        <f>IF('4 - Species Breakdown'!L655=0,"",'4 - Species Breakdown'!L655)</f>
        <v/>
      </c>
      <c r="E648" s="243" t="str">
        <f>IF('4 - Species Breakdown'!M655=0,"",'4 - Species Breakdown'!M655)</f>
        <v/>
      </c>
      <c r="F648" s="243" t="str">
        <f>IF('4 - Species Breakdown'!N655=0,"",'4 - Species Breakdown'!N655)</f>
        <v/>
      </c>
      <c r="G648" s="244" t="str">
        <f>IFERROR(('4 - Species Breakdown'!J655/'WCC Summary'!$D$14)*100,"")</f>
        <v/>
      </c>
      <c r="H648" s="245" t="str">
        <f>IF('4 - Species Breakdown'!J655=0,"",'4 - Species Breakdown'!J655)</f>
        <v/>
      </c>
      <c r="J648"/>
      <c r="K648"/>
      <c r="L648"/>
      <c r="M648"/>
      <c r="N648"/>
      <c r="O648"/>
    </row>
    <row r="649" spans="2:15" ht="15" x14ac:dyDescent="0.25">
      <c r="B649" s="242" t="str">
        <f>IF('4 - Species Breakdown'!B656=0,"",'4 - Species Breakdown'!B656)</f>
        <v/>
      </c>
      <c r="C649" s="243" t="str">
        <f>IF('4 - Species Breakdown'!D656=0,"",'4 - Species Breakdown'!D656)</f>
        <v/>
      </c>
      <c r="D649" s="243" t="str">
        <f>IF('4 - Species Breakdown'!L656=0,"",'4 - Species Breakdown'!L656)</f>
        <v/>
      </c>
      <c r="E649" s="243" t="str">
        <f>IF('4 - Species Breakdown'!M656=0,"",'4 - Species Breakdown'!M656)</f>
        <v/>
      </c>
      <c r="F649" s="243" t="str">
        <f>IF('4 - Species Breakdown'!N656=0,"",'4 - Species Breakdown'!N656)</f>
        <v/>
      </c>
      <c r="G649" s="244" t="str">
        <f>IFERROR(('4 - Species Breakdown'!J656/'WCC Summary'!$D$14)*100,"")</f>
        <v/>
      </c>
      <c r="H649" s="245" t="str">
        <f>IF('4 - Species Breakdown'!J656=0,"",'4 - Species Breakdown'!J656)</f>
        <v/>
      </c>
      <c r="J649"/>
      <c r="K649"/>
      <c r="L649"/>
      <c r="M649"/>
      <c r="N649"/>
      <c r="O649"/>
    </row>
    <row r="650" spans="2:15" ht="15" x14ac:dyDescent="0.25">
      <c r="B650" s="242" t="str">
        <f>IF('4 - Species Breakdown'!B657=0,"",'4 - Species Breakdown'!B657)</f>
        <v/>
      </c>
      <c r="C650" s="243" t="str">
        <f>IF('4 - Species Breakdown'!D657=0,"",'4 - Species Breakdown'!D657)</f>
        <v/>
      </c>
      <c r="D650" s="243" t="str">
        <f>IF('4 - Species Breakdown'!L657=0,"",'4 - Species Breakdown'!L657)</f>
        <v/>
      </c>
      <c r="E650" s="243" t="str">
        <f>IF('4 - Species Breakdown'!M657=0,"",'4 - Species Breakdown'!M657)</f>
        <v/>
      </c>
      <c r="F650" s="243" t="str">
        <f>IF('4 - Species Breakdown'!N657=0,"",'4 - Species Breakdown'!N657)</f>
        <v/>
      </c>
      <c r="G650" s="244" t="str">
        <f>IFERROR(('4 - Species Breakdown'!J657/'WCC Summary'!$D$14)*100,"")</f>
        <v/>
      </c>
      <c r="H650" s="245" t="str">
        <f>IF('4 - Species Breakdown'!J657=0,"",'4 - Species Breakdown'!J657)</f>
        <v/>
      </c>
      <c r="J650"/>
      <c r="K650"/>
      <c r="L650"/>
      <c r="M650"/>
      <c r="N650"/>
      <c r="O650"/>
    </row>
    <row r="651" spans="2:15" ht="15" x14ac:dyDescent="0.25">
      <c r="B651" s="242" t="str">
        <f>IF('4 - Species Breakdown'!B658=0,"",'4 - Species Breakdown'!B658)</f>
        <v/>
      </c>
      <c r="C651" s="243" t="str">
        <f>IF('4 - Species Breakdown'!D658=0,"",'4 - Species Breakdown'!D658)</f>
        <v/>
      </c>
      <c r="D651" s="243" t="str">
        <f>IF('4 - Species Breakdown'!L658=0,"",'4 - Species Breakdown'!L658)</f>
        <v/>
      </c>
      <c r="E651" s="243" t="str">
        <f>IF('4 - Species Breakdown'!M658=0,"",'4 - Species Breakdown'!M658)</f>
        <v/>
      </c>
      <c r="F651" s="243" t="str">
        <f>IF('4 - Species Breakdown'!N658=0,"",'4 - Species Breakdown'!N658)</f>
        <v/>
      </c>
      <c r="G651" s="244" t="str">
        <f>IFERROR(('4 - Species Breakdown'!J658/'WCC Summary'!$D$14)*100,"")</f>
        <v/>
      </c>
      <c r="H651" s="245" t="str">
        <f>IF('4 - Species Breakdown'!J658=0,"",'4 - Species Breakdown'!J658)</f>
        <v/>
      </c>
      <c r="J651"/>
      <c r="K651"/>
      <c r="L651"/>
      <c r="M651"/>
      <c r="N651"/>
      <c r="O651"/>
    </row>
    <row r="652" spans="2:15" ht="15" x14ac:dyDescent="0.25">
      <c r="B652" s="242" t="str">
        <f>IF('4 - Species Breakdown'!B659=0,"",'4 - Species Breakdown'!B659)</f>
        <v/>
      </c>
      <c r="C652" s="243" t="str">
        <f>IF('4 - Species Breakdown'!D659=0,"",'4 - Species Breakdown'!D659)</f>
        <v/>
      </c>
      <c r="D652" s="243" t="str">
        <f>IF('4 - Species Breakdown'!L659=0,"",'4 - Species Breakdown'!L659)</f>
        <v/>
      </c>
      <c r="E652" s="243" t="str">
        <f>IF('4 - Species Breakdown'!M659=0,"",'4 - Species Breakdown'!M659)</f>
        <v/>
      </c>
      <c r="F652" s="243" t="str">
        <f>IF('4 - Species Breakdown'!N659=0,"",'4 - Species Breakdown'!N659)</f>
        <v/>
      </c>
      <c r="G652" s="244" t="str">
        <f>IFERROR(('4 - Species Breakdown'!J659/'WCC Summary'!$D$14)*100,"")</f>
        <v/>
      </c>
      <c r="H652" s="245" t="str">
        <f>IF('4 - Species Breakdown'!J659=0,"",'4 - Species Breakdown'!J659)</f>
        <v/>
      </c>
      <c r="J652"/>
      <c r="K652"/>
      <c r="L652"/>
      <c r="M652"/>
      <c r="N652"/>
      <c r="O652"/>
    </row>
    <row r="653" spans="2:15" ht="15" x14ac:dyDescent="0.25">
      <c r="B653" s="242" t="str">
        <f>IF('4 - Species Breakdown'!B660=0,"",'4 - Species Breakdown'!B660)</f>
        <v/>
      </c>
      <c r="C653" s="243" t="str">
        <f>IF('4 - Species Breakdown'!D660=0,"",'4 - Species Breakdown'!D660)</f>
        <v/>
      </c>
      <c r="D653" s="243" t="str">
        <f>IF('4 - Species Breakdown'!L660=0,"",'4 - Species Breakdown'!L660)</f>
        <v/>
      </c>
      <c r="E653" s="243" t="str">
        <f>IF('4 - Species Breakdown'!M660=0,"",'4 - Species Breakdown'!M660)</f>
        <v/>
      </c>
      <c r="F653" s="243" t="str">
        <f>IF('4 - Species Breakdown'!N660=0,"",'4 - Species Breakdown'!N660)</f>
        <v/>
      </c>
      <c r="G653" s="244" t="str">
        <f>IFERROR(('4 - Species Breakdown'!J660/'WCC Summary'!$D$14)*100,"")</f>
        <v/>
      </c>
      <c r="H653" s="245" t="str">
        <f>IF('4 - Species Breakdown'!J660=0,"",'4 - Species Breakdown'!J660)</f>
        <v/>
      </c>
      <c r="J653"/>
      <c r="K653"/>
      <c r="L653"/>
      <c r="M653"/>
      <c r="N653"/>
      <c r="O653"/>
    </row>
    <row r="654" spans="2:15" ht="15" x14ac:dyDescent="0.25">
      <c r="B654" s="242" t="str">
        <f>IF('4 - Species Breakdown'!B661=0,"",'4 - Species Breakdown'!B661)</f>
        <v/>
      </c>
      <c r="C654" s="243" t="str">
        <f>IF('4 - Species Breakdown'!D661=0,"",'4 - Species Breakdown'!D661)</f>
        <v/>
      </c>
      <c r="D654" s="243" t="str">
        <f>IF('4 - Species Breakdown'!L661=0,"",'4 - Species Breakdown'!L661)</f>
        <v/>
      </c>
      <c r="E654" s="243" t="str">
        <f>IF('4 - Species Breakdown'!M661=0,"",'4 - Species Breakdown'!M661)</f>
        <v/>
      </c>
      <c r="F654" s="243" t="str">
        <f>IF('4 - Species Breakdown'!N661=0,"",'4 - Species Breakdown'!N661)</f>
        <v/>
      </c>
      <c r="G654" s="244" t="str">
        <f>IFERROR(('4 - Species Breakdown'!J661/'WCC Summary'!$D$14)*100,"")</f>
        <v/>
      </c>
      <c r="H654" s="245" t="str">
        <f>IF('4 - Species Breakdown'!J661=0,"",'4 - Species Breakdown'!J661)</f>
        <v/>
      </c>
      <c r="J654"/>
      <c r="K654"/>
      <c r="L654"/>
      <c r="M654"/>
      <c r="N654"/>
      <c r="O654"/>
    </row>
    <row r="655" spans="2:15" ht="15" x14ac:dyDescent="0.25">
      <c r="B655" s="242" t="str">
        <f>IF('4 - Species Breakdown'!B662=0,"",'4 - Species Breakdown'!B662)</f>
        <v/>
      </c>
      <c r="C655" s="243" t="str">
        <f>IF('4 - Species Breakdown'!D662=0,"",'4 - Species Breakdown'!D662)</f>
        <v/>
      </c>
      <c r="D655" s="243" t="str">
        <f>IF('4 - Species Breakdown'!L662=0,"",'4 - Species Breakdown'!L662)</f>
        <v/>
      </c>
      <c r="E655" s="243" t="str">
        <f>IF('4 - Species Breakdown'!M662=0,"",'4 - Species Breakdown'!M662)</f>
        <v/>
      </c>
      <c r="F655" s="243" t="str">
        <f>IF('4 - Species Breakdown'!N662=0,"",'4 - Species Breakdown'!N662)</f>
        <v/>
      </c>
      <c r="G655" s="244" t="str">
        <f>IFERROR(('4 - Species Breakdown'!J662/'WCC Summary'!$D$14)*100,"")</f>
        <v/>
      </c>
      <c r="H655" s="245" t="str">
        <f>IF('4 - Species Breakdown'!J662=0,"",'4 - Species Breakdown'!J662)</f>
        <v/>
      </c>
      <c r="J655"/>
      <c r="K655"/>
      <c r="L655"/>
      <c r="M655"/>
      <c r="N655"/>
      <c r="O655"/>
    </row>
    <row r="656" spans="2:15" ht="15" x14ac:dyDescent="0.25">
      <c r="B656" s="242" t="str">
        <f>IF('4 - Species Breakdown'!B663=0,"",'4 - Species Breakdown'!B663)</f>
        <v/>
      </c>
      <c r="C656" s="243" t="str">
        <f>IF('4 - Species Breakdown'!D663=0,"",'4 - Species Breakdown'!D663)</f>
        <v/>
      </c>
      <c r="D656" s="243" t="str">
        <f>IF('4 - Species Breakdown'!L663=0,"",'4 - Species Breakdown'!L663)</f>
        <v/>
      </c>
      <c r="E656" s="243" t="str">
        <f>IF('4 - Species Breakdown'!M663=0,"",'4 - Species Breakdown'!M663)</f>
        <v/>
      </c>
      <c r="F656" s="243" t="str">
        <f>IF('4 - Species Breakdown'!N663=0,"",'4 - Species Breakdown'!N663)</f>
        <v/>
      </c>
      <c r="G656" s="244" t="str">
        <f>IFERROR(('4 - Species Breakdown'!J663/'WCC Summary'!$D$14)*100,"")</f>
        <v/>
      </c>
      <c r="H656" s="245" t="str">
        <f>IF('4 - Species Breakdown'!J663=0,"",'4 - Species Breakdown'!J663)</f>
        <v/>
      </c>
      <c r="J656"/>
      <c r="K656"/>
      <c r="L656"/>
      <c r="M656"/>
      <c r="N656"/>
      <c r="O656"/>
    </row>
    <row r="657" spans="2:15" ht="15" x14ac:dyDescent="0.25">
      <c r="B657" s="242" t="str">
        <f>IF('4 - Species Breakdown'!B664=0,"",'4 - Species Breakdown'!B664)</f>
        <v/>
      </c>
      <c r="C657" s="243" t="str">
        <f>IF('4 - Species Breakdown'!D664=0,"",'4 - Species Breakdown'!D664)</f>
        <v/>
      </c>
      <c r="D657" s="243" t="str">
        <f>IF('4 - Species Breakdown'!L664=0,"",'4 - Species Breakdown'!L664)</f>
        <v/>
      </c>
      <c r="E657" s="243" t="str">
        <f>IF('4 - Species Breakdown'!M664=0,"",'4 - Species Breakdown'!M664)</f>
        <v/>
      </c>
      <c r="F657" s="243" t="str">
        <f>IF('4 - Species Breakdown'!N664=0,"",'4 - Species Breakdown'!N664)</f>
        <v/>
      </c>
      <c r="G657" s="244" t="str">
        <f>IFERROR(('4 - Species Breakdown'!J664/'WCC Summary'!$D$14)*100,"")</f>
        <v/>
      </c>
      <c r="H657" s="245" t="str">
        <f>IF('4 - Species Breakdown'!J664=0,"",'4 - Species Breakdown'!J664)</f>
        <v/>
      </c>
      <c r="J657"/>
      <c r="K657"/>
      <c r="L657"/>
      <c r="M657"/>
      <c r="N657"/>
      <c r="O657"/>
    </row>
    <row r="658" spans="2:15" ht="15" x14ac:dyDescent="0.25">
      <c r="B658" s="242" t="str">
        <f>IF('4 - Species Breakdown'!B665=0,"",'4 - Species Breakdown'!B665)</f>
        <v/>
      </c>
      <c r="C658" s="243" t="str">
        <f>IF('4 - Species Breakdown'!D665=0,"",'4 - Species Breakdown'!D665)</f>
        <v/>
      </c>
      <c r="D658" s="243" t="str">
        <f>IF('4 - Species Breakdown'!L665=0,"",'4 - Species Breakdown'!L665)</f>
        <v/>
      </c>
      <c r="E658" s="243" t="str">
        <f>IF('4 - Species Breakdown'!M665=0,"",'4 - Species Breakdown'!M665)</f>
        <v/>
      </c>
      <c r="F658" s="243" t="str">
        <f>IF('4 - Species Breakdown'!N665=0,"",'4 - Species Breakdown'!N665)</f>
        <v/>
      </c>
      <c r="G658" s="244" t="str">
        <f>IFERROR(('4 - Species Breakdown'!J665/'WCC Summary'!$D$14)*100,"")</f>
        <v/>
      </c>
      <c r="H658" s="245" t="str">
        <f>IF('4 - Species Breakdown'!J665=0,"",'4 - Species Breakdown'!J665)</f>
        <v/>
      </c>
      <c r="J658"/>
      <c r="K658"/>
      <c r="L658"/>
      <c r="M658"/>
      <c r="N658"/>
      <c r="O658"/>
    </row>
    <row r="659" spans="2:15" ht="15" x14ac:dyDescent="0.25">
      <c r="B659" s="242" t="str">
        <f>IF('4 - Species Breakdown'!B666=0,"",'4 - Species Breakdown'!B666)</f>
        <v/>
      </c>
      <c r="C659" s="243" t="str">
        <f>IF('4 - Species Breakdown'!D666=0,"",'4 - Species Breakdown'!D666)</f>
        <v/>
      </c>
      <c r="D659" s="243" t="str">
        <f>IF('4 - Species Breakdown'!L666=0,"",'4 - Species Breakdown'!L666)</f>
        <v/>
      </c>
      <c r="E659" s="243" t="str">
        <f>IF('4 - Species Breakdown'!M666=0,"",'4 - Species Breakdown'!M666)</f>
        <v/>
      </c>
      <c r="F659" s="243" t="str">
        <f>IF('4 - Species Breakdown'!N666=0,"",'4 - Species Breakdown'!N666)</f>
        <v/>
      </c>
      <c r="G659" s="244" t="str">
        <f>IFERROR(('4 - Species Breakdown'!J666/'WCC Summary'!$D$14)*100,"")</f>
        <v/>
      </c>
      <c r="H659" s="245" t="str">
        <f>IF('4 - Species Breakdown'!J666=0,"",'4 - Species Breakdown'!J666)</f>
        <v/>
      </c>
      <c r="J659"/>
      <c r="K659"/>
      <c r="L659"/>
      <c r="M659"/>
      <c r="N659"/>
      <c r="O659"/>
    </row>
    <row r="660" spans="2:15" ht="15" x14ac:dyDescent="0.25">
      <c r="B660" s="242" t="str">
        <f>IF('4 - Species Breakdown'!B667=0,"",'4 - Species Breakdown'!B667)</f>
        <v/>
      </c>
      <c r="C660" s="243" t="str">
        <f>IF('4 - Species Breakdown'!D667=0,"",'4 - Species Breakdown'!D667)</f>
        <v/>
      </c>
      <c r="D660" s="243" t="str">
        <f>IF('4 - Species Breakdown'!L667=0,"",'4 - Species Breakdown'!L667)</f>
        <v/>
      </c>
      <c r="E660" s="243" t="str">
        <f>IF('4 - Species Breakdown'!M667=0,"",'4 - Species Breakdown'!M667)</f>
        <v/>
      </c>
      <c r="F660" s="243" t="str">
        <f>IF('4 - Species Breakdown'!N667=0,"",'4 - Species Breakdown'!N667)</f>
        <v/>
      </c>
      <c r="G660" s="244" t="str">
        <f>IFERROR(('4 - Species Breakdown'!J667/'WCC Summary'!$D$14)*100,"")</f>
        <v/>
      </c>
      <c r="H660" s="245" t="str">
        <f>IF('4 - Species Breakdown'!J667=0,"",'4 - Species Breakdown'!J667)</f>
        <v/>
      </c>
      <c r="J660"/>
      <c r="K660"/>
      <c r="L660"/>
      <c r="M660"/>
      <c r="N660"/>
      <c r="O660"/>
    </row>
    <row r="661" spans="2:15" ht="15" x14ac:dyDescent="0.25">
      <c r="B661" s="242" t="str">
        <f>IF('4 - Species Breakdown'!B668=0,"",'4 - Species Breakdown'!B668)</f>
        <v/>
      </c>
      <c r="C661" s="243" t="str">
        <f>IF('4 - Species Breakdown'!D668=0,"",'4 - Species Breakdown'!D668)</f>
        <v/>
      </c>
      <c r="D661" s="243" t="str">
        <f>IF('4 - Species Breakdown'!L668=0,"",'4 - Species Breakdown'!L668)</f>
        <v/>
      </c>
      <c r="E661" s="243" t="str">
        <f>IF('4 - Species Breakdown'!M668=0,"",'4 - Species Breakdown'!M668)</f>
        <v/>
      </c>
      <c r="F661" s="243" t="str">
        <f>IF('4 - Species Breakdown'!N668=0,"",'4 - Species Breakdown'!N668)</f>
        <v/>
      </c>
      <c r="G661" s="244" t="str">
        <f>IFERROR(('4 - Species Breakdown'!J668/'WCC Summary'!$D$14)*100,"")</f>
        <v/>
      </c>
      <c r="H661" s="245" t="str">
        <f>IF('4 - Species Breakdown'!J668=0,"",'4 - Species Breakdown'!J668)</f>
        <v/>
      </c>
      <c r="J661"/>
      <c r="K661"/>
      <c r="L661"/>
      <c r="M661"/>
      <c r="N661"/>
      <c r="O661"/>
    </row>
    <row r="662" spans="2:15" ht="15" x14ac:dyDescent="0.25">
      <c r="B662" s="242" t="str">
        <f>IF('4 - Species Breakdown'!B669=0,"",'4 - Species Breakdown'!B669)</f>
        <v/>
      </c>
      <c r="C662" s="243" t="str">
        <f>IF('4 - Species Breakdown'!D669=0,"",'4 - Species Breakdown'!D669)</f>
        <v/>
      </c>
      <c r="D662" s="243" t="str">
        <f>IF('4 - Species Breakdown'!L669=0,"",'4 - Species Breakdown'!L669)</f>
        <v/>
      </c>
      <c r="E662" s="243" t="str">
        <f>IF('4 - Species Breakdown'!M669=0,"",'4 - Species Breakdown'!M669)</f>
        <v/>
      </c>
      <c r="F662" s="243" t="str">
        <f>IF('4 - Species Breakdown'!N669=0,"",'4 - Species Breakdown'!N669)</f>
        <v/>
      </c>
      <c r="G662" s="244" t="str">
        <f>IFERROR(('4 - Species Breakdown'!J669/'WCC Summary'!$D$14)*100,"")</f>
        <v/>
      </c>
      <c r="H662" s="245" t="str">
        <f>IF('4 - Species Breakdown'!J669=0,"",'4 - Species Breakdown'!J669)</f>
        <v/>
      </c>
      <c r="J662"/>
      <c r="K662"/>
      <c r="L662"/>
      <c r="M662"/>
      <c r="N662"/>
      <c r="O662"/>
    </row>
    <row r="663" spans="2:15" ht="15" x14ac:dyDescent="0.25">
      <c r="B663" s="242" t="str">
        <f>IF('4 - Species Breakdown'!B670=0,"",'4 - Species Breakdown'!B670)</f>
        <v/>
      </c>
      <c r="C663" s="243" t="str">
        <f>IF('4 - Species Breakdown'!D670=0,"",'4 - Species Breakdown'!D670)</f>
        <v/>
      </c>
      <c r="D663" s="243" t="str">
        <f>IF('4 - Species Breakdown'!L670=0,"",'4 - Species Breakdown'!L670)</f>
        <v/>
      </c>
      <c r="E663" s="243" t="str">
        <f>IF('4 - Species Breakdown'!M670=0,"",'4 - Species Breakdown'!M670)</f>
        <v/>
      </c>
      <c r="F663" s="243" t="str">
        <f>IF('4 - Species Breakdown'!N670=0,"",'4 - Species Breakdown'!N670)</f>
        <v/>
      </c>
      <c r="G663" s="244" t="str">
        <f>IFERROR(('4 - Species Breakdown'!J670/'WCC Summary'!$D$14)*100,"")</f>
        <v/>
      </c>
      <c r="H663" s="245" t="str">
        <f>IF('4 - Species Breakdown'!J670=0,"",'4 - Species Breakdown'!J670)</f>
        <v/>
      </c>
      <c r="J663"/>
      <c r="K663"/>
      <c r="L663"/>
      <c r="M663"/>
      <c r="N663"/>
      <c r="O663"/>
    </row>
    <row r="664" spans="2:15" ht="15" x14ac:dyDescent="0.25">
      <c r="B664" s="242" t="str">
        <f>IF('4 - Species Breakdown'!B671=0,"",'4 - Species Breakdown'!B671)</f>
        <v/>
      </c>
      <c r="C664" s="243" t="str">
        <f>IF('4 - Species Breakdown'!D671=0,"",'4 - Species Breakdown'!D671)</f>
        <v/>
      </c>
      <c r="D664" s="243" t="str">
        <f>IF('4 - Species Breakdown'!L671=0,"",'4 - Species Breakdown'!L671)</f>
        <v/>
      </c>
      <c r="E664" s="243" t="str">
        <f>IF('4 - Species Breakdown'!M671=0,"",'4 - Species Breakdown'!M671)</f>
        <v/>
      </c>
      <c r="F664" s="243" t="str">
        <f>IF('4 - Species Breakdown'!N671=0,"",'4 - Species Breakdown'!N671)</f>
        <v/>
      </c>
      <c r="G664" s="244" t="str">
        <f>IFERROR(('4 - Species Breakdown'!J671/'WCC Summary'!$D$14)*100,"")</f>
        <v/>
      </c>
      <c r="H664" s="245" t="str">
        <f>IF('4 - Species Breakdown'!J671=0,"",'4 - Species Breakdown'!J671)</f>
        <v/>
      </c>
      <c r="J664"/>
      <c r="K664"/>
      <c r="L664"/>
      <c r="M664"/>
      <c r="N664"/>
      <c r="O664"/>
    </row>
    <row r="665" spans="2:15" ht="15" x14ac:dyDescent="0.25">
      <c r="B665" s="242" t="str">
        <f>IF('4 - Species Breakdown'!B672=0,"",'4 - Species Breakdown'!B672)</f>
        <v/>
      </c>
      <c r="C665" s="243" t="str">
        <f>IF('4 - Species Breakdown'!D672=0,"",'4 - Species Breakdown'!D672)</f>
        <v/>
      </c>
      <c r="D665" s="243" t="str">
        <f>IF('4 - Species Breakdown'!L672=0,"",'4 - Species Breakdown'!L672)</f>
        <v/>
      </c>
      <c r="E665" s="243" t="str">
        <f>IF('4 - Species Breakdown'!M672=0,"",'4 - Species Breakdown'!M672)</f>
        <v/>
      </c>
      <c r="F665" s="243" t="str">
        <f>IF('4 - Species Breakdown'!N672=0,"",'4 - Species Breakdown'!N672)</f>
        <v/>
      </c>
      <c r="G665" s="244" t="str">
        <f>IFERROR(('4 - Species Breakdown'!J672/'WCC Summary'!$D$14)*100,"")</f>
        <v/>
      </c>
      <c r="H665" s="245" t="str">
        <f>IF('4 - Species Breakdown'!J672=0,"",'4 - Species Breakdown'!J672)</f>
        <v/>
      </c>
      <c r="J665"/>
      <c r="K665"/>
      <c r="L665"/>
      <c r="M665"/>
      <c r="N665"/>
      <c r="O665"/>
    </row>
    <row r="666" spans="2:15" ht="15" x14ac:dyDescent="0.25">
      <c r="B666" s="242" t="str">
        <f>IF('4 - Species Breakdown'!B673=0,"",'4 - Species Breakdown'!B673)</f>
        <v/>
      </c>
      <c r="C666" s="243" t="str">
        <f>IF('4 - Species Breakdown'!D673=0,"",'4 - Species Breakdown'!D673)</f>
        <v/>
      </c>
      <c r="D666" s="243" t="str">
        <f>IF('4 - Species Breakdown'!L673=0,"",'4 - Species Breakdown'!L673)</f>
        <v/>
      </c>
      <c r="E666" s="243" t="str">
        <f>IF('4 - Species Breakdown'!M673=0,"",'4 - Species Breakdown'!M673)</f>
        <v/>
      </c>
      <c r="F666" s="243" t="str">
        <f>IF('4 - Species Breakdown'!N673=0,"",'4 - Species Breakdown'!N673)</f>
        <v/>
      </c>
      <c r="G666" s="244" t="str">
        <f>IFERROR(('4 - Species Breakdown'!J673/'WCC Summary'!$D$14)*100,"")</f>
        <v/>
      </c>
      <c r="H666" s="245" t="str">
        <f>IF('4 - Species Breakdown'!J673=0,"",'4 - Species Breakdown'!J673)</f>
        <v/>
      </c>
      <c r="J666"/>
      <c r="K666"/>
      <c r="L666"/>
      <c r="M666"/>
      <c r="N666"/>
      <c r="O666"/>
    </row>
    <row r="667" spans="2:15" ht="15" x14ac:dyDescent="0.25">
      <c r="B667" s="242" t="str">
        <f>IF('4 - Species Breakdown'!B674=0,"",'4 - Species Breakdown'!B674)</f>
        <v/>
      </c>
      <c r="C667" s="243" t="str">
        <f>IF('4 - Species Breakdown'!D674=0,"",'4 - Species Breakdown'!D674)</f>
        <v/>
      </c>
      <c r="D667" s="243" t="str">
        <f>IF('4 - Species Breakdown'!L674=0,"",'4 - Species Breakdown'!L674)</f>
        <v/>
      </c>
      <c r="E667" s="243" t="str">
        <f>IF('4 - Species Breakdown'!M674=0,"",'4 - Species Breakdown'!M674)</f>
        <v/>
      </c>
      <c r="F667" s="243" t="str">
        <f>IF('4 - Species Breakdown'!N674=0,"",'4 - Species Breakdown'!N674)</f>
        <v/>
      </c>
      <c r="G667" s="244" t="str">
        <f>IFERROR(('4 - Species Breakdown'!J674/'WCC Summary'!$D$14)*100,"")</f>
        <v/>
      </c>
      <c r="H667" s="245" t="str">
        <f>IF('4 - Species Breakdown'!J674=0,"",'4 - Species Breakdown'!J674)</f>
        <v/>
      </c>
      <c r="J667"/>
      <c r="K667"/>
      <c r="L667"/>
      <c r="M667"/>
      <c r="N667"/>
      <c r="O667"/>
    </row>
    <row r="668" spans="2:15" ht="15" x14ac:dyDescent="0.25">
      <c r="B668" s="242" t="str">
        <f>IF('4 - Species Breakdown'!B675=0,"",'4 - Species Breakdown'!B675)</f>
        <v/>
      </c>
      <c r="C668" s="243" t="str">
        <f>IF('4 - Species Breakdown'!D675=0,"",'4 - Species Breakdown'!D675)</f>
        <v/>
      </c>
      <c r="D668" s="243" t="str">
        <f>IF('4 - Species Breakdown'!L675=0,"",'4 - Species Breakdown'!L675)</f>
        <v/>
      </c>
      <c r="E668" s="243" t="str">
        <f>IF('4 - Species Breakdown'!M675=0,"",'4 - Species Breakdown'!M675)</f>
        <v/>
      </c>
      <c r="F668" s="243" t="str">
        <f>IF('4 - Species Breakdown'!N675=0,"",'4 - Species Breakdown'!N675)</f>
        <v/>
      </c>
      <c r="G668" s="244" t="str">
        <f>IFERROR(('4 - Species Breakdown'!J675/'WCC Summary'!$D$14)*100,"")</f>
        <v/>
      </c>
      <c r="H668" s="245" t="str">
        <f>IF('4 - Species Breakdown'!J675=0,"",'4 - Species Breakdown'!J675)</f>
        <v/>
      </c>
      <c r="J668"/>
      <c r="K668"/>
      <c r="L668"/>
      <c r="M668"/>
      <c r="N668"/>
      <c r="O668"/>
    </row>
    <row r="669" spans="2:15" ht="15" x14ac:dyDescent="0.25">
      <c r="B669" s="242" t="str">
        <f>IF('4 - Species Breakdown'!B676=0,"",'4 - Species Breakdown'!B676)</f>
        <v/>
      </c>
      <c r="C669" s="243" t="str">
        <f>IF('4 - Species Breakdown'!D676=0,"",'4 - Species Breakdown'!D676)</f>
        <v/>
      </c>
      <c r="D669" s="243" t="str">
        <f>IF('4 - Species Breakdown'!L676=0,"",'4 - Species Breakdown'!L676)</f>
        <v/>
      </c>
      <c r="E669" s="243" t="str">
        <f>IF('4 - Species Breakdown'!M676=0,"",'4 - Species Breakdown'!M676)</f>
        <v/>
      </c>
      <c r="F669" s="243" t="str">
        <f>IF('4 - Species Breakdown'!N676=0,"",'4 - Species Breakdown'!N676)</f>
        <v/>
      </c>
      <c r="G669" s="244" t="str">
        <f>IFERROR(('4 - Species Breakdown'!J676/'WCC Summary'!$D$14)*100,"")</f>
        <v/>
      </c>
      <c r="H669" s="245" t="str">
        <f>IF('4 - Species Breakdown'!J676=0,"",'4 - Species Breakdown'!J676)</f>
        <v/>
      </c>
      <c r="J669"/>
      <c r="K669"/>
      <c r="L669"/>
      <c r="M669"/>
      <c r="N669"/>
      <c r="O669"/>
    </row>
    <row r="670" spans="2:15" ht="15" x14ac:dyDescent="0.25">
      <c r="B670" s="242" t="str">
        <f>IF('4 - Species Breakdown'!B677=0,"",'4 - Species Breakdown'!B677)</f>
        <v/>
      </c>
      <c r="C670" s="243" t="str">
        <f>IF('4 - Species Breakdown'!D677=0,"",'4 - Species Breakdown'!D677)</f>
        <v/>
      </c>
      <c r="D670" s="243" t="str">
        <f>IF('4 - Species Breakdown'!L677=0,"",'4 - Species Breakdown'!L677)</f>
        <v/>
      </c>
      <c r="E670" s="243" t="str">
        <f>IF('4 - Species Breakdown'!M677=0,"",'4 - Species Breakdown'!M677)</f>
        <v/>
      </c>
      <c r="F670" s="243" t="str">
        <f>IF('4 - Species Breakdown'!N677=0,"",'4 - Species Breakdown'!N677)</f>
        <v/>
      </c>
      <c r="G670" s="244" t="str">
        <f>IFERROR(('4 - Species Breakdown'!J677/'WCC Summary'!$D$14)*100,"")</f>
        <v/>
      </c>
      <c r="H670" s="245" t="str">
        <f>IF('4 - Species Breakdown'!J677=0,"",'4 - Species Breakdown'!J677)</f>
        <v/>
      </c>
      <c r="J670"/>
      <c r="K670"/>
      <c r="L670"/>
      <c r="M670"/>
      <c r="N670"/>
      <c r="O670"/>
    </row>
    <row r="671" spans="2:15" ht="15" x14ac:dyDescent="0.25">
      <c r="B671" s="242" t="str">
        <f>IF('4 - Species Breakdown'!B678=0,"",'4 - Species Breakdown'!B678)</f>
        <v/>
      </c>
      <c r="C671" s="243" t="str">
        <f>IF('4 - Species Breakdown'!D678=0,"",'4 - Species Breakdown'!D678)</f>
        <v/>
      </c>
      <c r="D671" s="243" t="str">
        <f>IF('4 - Species Breakdown'!L678=0,"",'4 - Species Breakdown'!L678)</f>
        <v/>
      </c>
      <c r="E671" s="243" t="str">
        <f>IF('4 - Species Breakdown'!M678=0,"",'4 - Species Breakdown'!M678)</f>
        <v/>
      </c>
      <c r="F671" s="243" t="str">
        <f>IF('4 - Species Breakdown'!N678=0,"",'4 - Species Breakdown'!N678)</f>
        <v/>
      </c>
      <c r="G671" s="244" t="str">
        <f>IFERROR(('4 - Species Breakdown'!J678/'WCC Summary'!$D$14)*100,"")</f>
        <v/>
      </c>
      <c r="H671" s="245" t="str">
        <f>IF('4 - Species Breakdown'!J678=0,"",'4 - Species Breakdown'!J678)</f>
        <v/>
      </c>
      <c r="J671"/>
      <c r="K671"/>
      <c r="L671"/>
      <c r="M671"/>
      <c r="N671"/>
      <c r="O671"/>
    </row>
    <row r="672" spans="2:15" ht="15" x14ac:dyDescent="0.25">
      <c r="B672" s="242" t="str">
        <f>IF('4 - Species Breakdown'!B679=0,"",'4 - Species Breakdown'!B679)</f>
        <v/>
      </c>
      <c r="C672" s="243" t="str">
        <f>IF('4 - Species Breakdown'!D679=0,"",'4 - Species Breakdown'!D679)</f>
        <v/>
      </c>
      <c r="D672" s="243" t="str">
        <f>IF('4 - Species Breakdown'!L679=0,"",'4 - Species Breakdown'!L679)</f>
        <v/>
      </c>
      <c r="E672" s="243" t="str">
        <f>IF('4 - Species Breakdown'!M679=0,"",'4 - Species Breakdown'!M679)</f>
        <v/>
      </c>
      <c r="F672" s="243" t="str">
        <f>IF('4 - Species Breakdown'!N679=0,"",'4 - Species Breakdown'!N679)</f>
        <v/>
      </c>
      <c r="G672" s="244" t="str">
        <f>IFERROR(('4 - Species Breakdown'!J679/'WCC Summary'!$D$14)*100,"")</f>
        <v/>
      </c>
      <c r="H672" s="245" t="str">
        <f>IF('4 - Species Breakdown'!J679=0,"",'4 - Species Breakdown'!J679)</f>
        <v/>
      </c>
      <c r="J672"/>
      <c r="K672"/>
      <c r="L672"/>
      <c r="M672"/>
      <c r="N672"/>
      <c r="O672"/>
    </row>
    <row r="673" spans="2:15" ht="15" x14ac:dyDescent="0.25">
      <c r="B673" s="242" t="str">
        <f>IF('4 - Species Breakdown'!B680=0,"",'4 - Species Breakdown'!B680)</f>
        <v/>
      </c>
      <c r="C673" s="243" t="str">
        <f>IF('4 - Species Breakdown'!D680=0,"",'4 - Species Breakdown'!D680)</f>
        <v/>
      </c>
      <c r="D673" s="243" t="str">
        <f>IF('4 - Species Breakdown'!L680=0,"",'4 - Species Breakdown'!L680)</f>
        <v/>
      </c>
      <c r="E673" s="243" t="str">
        <f>IF('4 - Species Breakdown'!M680=0,"",'4 - Species Breakdown'!M680)</f>
        <v/>
      </c>
      <c r="F673" s="243" t="str">
        <f>IF('4 - Species Breakdown'!N680=0,"",'4 - Species Breakdown'!N680)</f>
        <v/>
      </c>
      <c r="G673" s="244" t="str">
        <f>IFERROR(('4 - Species Breakdown'!J680/'WCC Summary'!$D$14)*100,"")</f>
        <v/>
      </c>
      <c r="H673" s="245" t="str">
        <f>IF('4 - Species Breakdown'!J680=0,"",'4 - Species Breakdown'!J680)</f>
        <v/>
      </c>
      <c r="J673"/>
      <c r="K673"/>
      <c r="L673"/>
      <c r="M673"/>
      <c r="N673"/>
      <c r="O673"/>
    </row>
    <row r="674" spans="2:15" ht="15" x14ac:dyDescent="0.25">
      <c r="B674" s="242" t="str">
        <f>IF('4 - Species Breakdown'!B681=0,"",'4 - Species Breakdown'!B681)</f>
        <v/>
      </c>
      <c r="C674" s="243" t="str">
        <f>IF('4 - Species Breakdown'!D681=0,"",'4 - Species Breakdown'!D681)</f>
        <v/>
      </c>
      <c r="D674" s="243" t="str">
        <f>IF('4 - Species Breakdown'!L681=0,"",'4 - Species Breakdown'!L681)</f>
        <v/>
      </c>
      <c r="E674" s="243" t="str">
        <f>IF('4 - Species Breakdown'!M681=0,"",'4 - Species Breakdown'!M681)</f>
        <v/>
      </c>
      <c r="F674" s="243" t="str">
        <f>IF('4 - Species Breakdown'!N681=0,"",'4 - Species Breakdown'!N681)</f>
        <v/>
      </c>
      <c r="G674" s="244" t="str">
        <f>IFERROR(('4 - Species Breakdown'!J681/'WCC Summary'!$D$14)*100,"")</f>
        <v/>
      </c>
      <c r="H674" s="245" t="str">
        <f>IF('4 - Species Breakdown'!J681=0,"",'4 - Species Breakdown'!J681)</f>
        <v/>
      </c>
      <c r="J674"/>
      <c r="K674"/>
      <c r="L674"/>
      <c r="M674"/>
      <c r="N674"/>
      <c r="O674"/>
    </row>
    <row r="675" spans="2:15" ht="15" x14ac:dyDescent="0.25">
      <c r="B675" s="242" t="str">
        <f>IF('4 - Species Breakdown'!B682=0,"",'4 - Species Breakdown'!B682)</f>
        <v/>
      </c>
      <c r="C675" s="243" t="str">
        <f>IF('4 - Species Breakdown'!D682=0,"",'4 - Species Breakdown'!D682)</f>
        <v/>
      </c>
      <c r="D675" s="243" t="str">
        <f>IF('4 - Species Breakdown'!L682=0,"",'4 - Species Breakdown'!L682)</f>
        <v/>
      </c>
      <c r="E675" s="243" t="str">
        <f>IF('4 - Species Breakdown'!M682=0,"",'4 - Species Breakdown'!M682)</f>
        <v/>
      </c>
      <c r="F675" s="243" t="str">
        <f>IF('4 - Species Breakdown'!N682=0,"",'4 - Species Breakdown'!N682)</f>
        <v/>
      </c>
      <c r="G675" s="244" t="str">
        <f>IFERROR(('4 - Species Breakdown'!J682/'WCC Summary'!$D$14)*100,"")</f>
        <v/>
      </c>
      <c r="H675" s="245" t="str">
        <f>IF('4 - Species Breakdown'!J682=0,"",'4 - Species Breakdown'!J682)</f>
        <v/>
      </c>
      <c r="J675"/>
      <c r="K675"/>
      <c r="L675"/>
      <c r="M675"/>
      <c r="N675"/>
      <c r="O675"/>
    </row>
    <row r="676" spans="2:15" ht="15" x14ac:dyDescent="0.25">
      <c r="B676" s="242" t="str">
        <f>IF('4 - Species Breakdown'!B683=0,"",'4 - Species Breakdown'!B683)</f>
        <v/>
      </c>
      <c r="C676" s="243" t="str">
        <f>IF('4 - Species Breakdown'!D683=0,"",'4 - Species Breakdown'!D683)</f>
        <v/>
      </c>
      <c r="D676" s="243" t="str">
        <f>IF('4 - Species Breakdown'!L683=0,"",'4 - Species Breakdown'!L683)</f>
        <v/>
      </c>
      <c r="E676" s="243" t="str">
        <f>IF('4 - Species Breakdown'!M683=0,"",'4 - Species Breakdown'!M683)</f>
        <v/>
      </c>
      <c r="F676" s="243" t="str">
        <f>IF('4 - Species Breakdown'!N683=0,"",'4 - Species Breakdown'!N683)</f>
        <v/>
      </c>
      <c r="G676" s="244" t="str">
        <f>IFERROR(('4 - Species Breakdown'!J683/'WCC Summary'!$D$14)*100,"")</f>
        <v/>
      </c>
      <c r="H676" s="245" t="str">
        <f>IF('4 - Species Breakdown'!J683=0,"",'4 - Species Breakdown'!J683)</f>
        <v/>
      </c>
      <c r="J676"/>
      <c r="K676"/>
      <c r="L676"/>
      <c r="M676"/>
      <c r="N676"/>
      <c r="O676"/>
    </row>
    <row r="677" spans="2:15" ht="15" x14ac:dyDescent="0.25">
      <c r="B677" s="242" t="str">
        <f>IF('4 - Species Breakdown'!B684=0,"",'4 - Species Breakdown'!B684)</f>
        <v/>
      </c>
      <c r="C677" s="243" t="str">
        <f>IF('4 - Species Breakdown'!D684=0,"",'4 - Species Breakdown'!D684)</f>
        <v/>
      </c>
      <c r="D677" s="243" t="str">
        <f>IF('4 - Species Breakdown'!L684=0,"",'4 - Species Breakdown'!L684)</f>
        <v/>
      </c>
      <c r="E677" s="243" t="str">
        <f>IF('4 - Species Breakdown'!M684=0,"",'4 - Species Breakdown'!M684)</f>
        <v/>
      </c>
      <c r="F677" s="243" t="str">
        <f>IF('4 - Species Breakdown'!N684=0,"",'4 - Species Breakdown'!N684)</f>
        <v/>
      </c>
      <c r="G677" s="244" t="str">
        <f>IFERROR(('4 - Species Breakdown'!J684/'WCC Summary'!$D$14)*100,"")</f>
        <v/>
      </c>
      <c r="H677" s="245" t="str">
        <f>IF('4 - Species Breakdown'!J684=0,"",'4 - Species Breakdown'!J684)</f>
        <v/>
      </c>
      <c r="J677"/>
      <c r="K677"/>
      <c r="L677"/>
      <c r="M677"/>
      <c r="N677"/>
      <c r="O677"/>
    </row>
    <row r="678" spans="2:15" ht="15" x14ac:dyDescent="0.25">
      <c r="B678" s="242" t="str">
        <f>IF('4 - Species Breakdown'!B685=0,"",'4 - Species Breakdown'!B685)</f>
        <v/>
      </c>
      <c r="C678" s="243" t="str">
        <f>IF('4 - Species Breakdown'!D685=0,"",'4 - Species Breakdown'!D685)</f>
        <v/>
      </c>
      <c r="D678" s="243" t="str">
        <f>IF('4 - Species Breakdown'!L685=0,"",'4 - Species Breakdown'!L685)</f>
        <v/>
      </c>
      <c r="E678" s="243" t="str">
        <f>IF('4 - Species Breakdown'!M685=0,"",'4 - Species Breakdown'!M685)</f>
        <v/>
      </c>
      <c r="F678" s="243" t="str">
        <f>IF('4 - Species Breakdown'!N685=0,"",'4 - Species Breakdown'!N685)</f>
        <v/>
      </c>
      <c r="G678" s="244" t="str">
        <f>IFERROR(('4 - Species Breakdown'!J685/'WCC Summary'!$D$14)*100,"")</f>
        <v/>
      </c>
      <c r="H678" s="245" t="str">
        <f>IF('4 - Species Breakdown'!J685=0,"",'4 - Species Breakdown'!J685)</f>
        <v/>
      </c>
      <c r="J678"/>
      <c r="K678"/>
      <c r="L678"/>
      <c r="M678"/>
      <c r="N678"/>
      <c r="O678"/>
    </row>
    <row r="679" spans="2:15" ht="15" x14ac:dyDescent="0.25">
      <c r="B679" s="242" t="str">
        <f>IF('4 - Species Breakdown'!B686=0,"",'4 - Species Breakdown'!B686)</f>
        <v/>
      </c>
      <c r="C679" s="243" t="str">
        <f>IF('4 - Species Breakdown'!D686=0,"",'4 - Species Breakdown'!D686)</f>
        <v/>
      </c>
      <c r="D679" s="243" t="str">
        <f>IF('4 - Species Breakdown'!L686=0,"",'4 - Species Breakdown'!L686)</f>
        <v/>
      </c>
      <c r="E679" s="243" t="str">
        <f>IF('4 - Species Breakdown'!M686=0,"",'4 - Species Breakdown'!M686)</f>
        <v/>
      </c>
      <c r="F679" s="243" t="str">
        <f>IF('4 - Species Breakdown'!N686=0,"",'4 - Species Breakdown'!N686)</f>
        <v/>
      </c>
      <c r="G679" s="244" t="str">
        <f>IFERROR(('4 - Species Breakdown'!J686/'WCC Summary'!$D$14)*100,"")</f>
        <v/>
      </c>
      <c r="H679" s="245" t="str">
        <f>IF('4 - Species Breakdown'!J686=0,"",'4 - Species Breakdown'!J686)</f>
        <v/>
      </c>
      <c r="J679"/>
      <c r="K679"/>
      <c r="L679"/>
      <c r="M679"/>
      <c r="N679"/>
      <c r="O679"/>
    </row>
    <row r="680" spans="2:15" ht="15" x14ac:dyDescent="0.25">
      <c r="B680" s="242" t="str">
        <f>IF('4 - Species Breakdown'!B687=0,"",'4 - Species Breakdown'!B687)</f>
        <v/>
      </c>
      <c r="C680" s="243" t="str">
        <f>IF('4 - Species Breakdown'!D687=0,"",'4 - Species Breakdown'!D687)</f>
        <v/>
      </c>
      <c r="D680" s="243" t="str">
        <f>IF('4 - Species Breakdown'!L687=0,"",'4 - Species Breakdown'!L687)</f>
        <v/>
      </c>
      <c r="E680" s="243" t="str">
        <f>IF('4 - Species Breakdown'!M687=0,"",'4 - Species Breakdown'!M687)</f>
        <v/>
      </c>
      <c r="F680" s="243" t="str">
        <f>IF('4 - Species Breakdown'!N687=0,"",'4 - Species Breakdown'!N687)</f>
        <v/>
      </c>
      <c r="G680" s="244" t="str">
        <f>IFERROR(('4 - Species Breakdown'!J687/'WCC Summary'!$D$14)*100,"")</f>
        <v/>
      </c>
      <c r="H680" s="245" t="str">
        <f>IF('4 - Species Breakdown'!J687=0,"",'4 - Species Breakdown'!J687)</f>
        <v/>
      </c>
      <c r="J680"/>
      <c r="K680"/>
      <c r="L680"/>
      <c r="M680"/>
      <c r="N680"/>
      <c r="O680"/>
    </row>
    <row r="681" spans="2:15" ht="15" x14ac:dyDescent="0.25">
      <c r="B681" s="242" t="str">
        <f>IF('4 - Species Breakdown'!B688=0,"",'4 - Species Breakdown'!B688)</f>
        <v/>
      </c>
      <c r="C681" s="243" t="str">
        <f>IF('4 - Species Breakdown'!D688=0,"",'4 - Species Breakdown'!D688)</f>
        <v/>
      </c>
      <c r="D681" s="243" t="str">
        <f>IF('4 - Species Breakdown'!L688=0,"",'4 - Species Breakdown'!L688)</f>
        <v/>
      </c>
      <c r="E681" s="243" t="str">
        <f>IF('4 - Species Breakdown'!M688=0,"",'4 - Species Breakdown'!M688)</f>
        <v/>
      </c>
      <c r="F681" s="243" t="str">
        <f>IF('4 - Species Breakdown'!N688=0,"",'4 - Species Breakdown'!N688)</f>
        <v/>
      </c>
      <c r="G681" s="244" t="str">
        <f>IFERROR(('4 - Species Breakdown'!J688/'WCC Summary'!$D$14)*100,"")</f>
        <v/>
      </c>
      <c r="H681" s="245" t="str">
        <f>IF('4 - Species Breakdown'!J688=0,"",'4 - Species Breakdown'!J688)</f>
        <v/>
      </c>
      <c r="J681"/>
      <c r="K681"/>
      <c r="L681"/>
      <c r="M681"/>
      <c r="N681"/>
      <c r="O681"/>
    </row>
    <row r="682" spans="2:15" ht="15" x14ac:dyDescent="0.25">
      <c r="B682" s="242" t="str">
        <f>IF('4 - Species Breakdown'!B689=0,"",'4 - Species Breakdown'!B689)</f>
        <v/>
      </c>
      <c r="C682" s="243" t="str">
        <f>IF('4 - Species Breakdown'!D689=0,"",'4 - Species Breakdown'!D689)</f>
        <v/>
      </c>
      <c r="D682" s="243" t="str">
        <f>IF('4 - Species Breakdown'!L689=0,"",'4 - Species Breakdown'!L689)</f>
        <v/>
      </c>
      <c r="E682" s="243" t="str">
        <f>IF('4 - Species Breakdown'!M689=0,"",'4 - Species Breakdown'!M689)</f>
        <v/>
      </c>
      <c r="F682" s="243" t="str">
        <f>IF('4 - Species Breakdown'!N689=0,"",'4 - Species Breakdown'!N689)</f>
        <v/>
      </c>
      <c r="G682" s="244" t="str">
        <f>IFERROR(('4 - Species Breakdown'!J689/'WCC Summary'!$D$14)*100,"")</f>
        <v/>
      </c>
      <c r="H682" s="245" t="str">
        <f>IF('4 - Species Breakdown'!J689=0,"",'4 - Species Breakdown'!J689)</f>
        <v/>
      </c>
      <c r="J682"/>
      <c r="K682"/>
      <c r="L682"/>
      <c r="M682"/>
      <c r="N682"/>
      <c r="O682"/>
    </row>
    <row r="683" spans="2:15" ht="15" x14ac:dyDescent="0.25">
      <c r="B683" s="242" t="str">
        <f>IF('4 - Species Breakdown'!B690=0,"",'4 - Species Breakdown'!B690)</f>
        <v/>
      </c>
      <c r="C683" s="243" t="str">
        <f>IF('4 - Species Breakdown'!D690=0,"",'4 - Species Breakdown'!D690)</f>
        <v/>
      </c>
      <c r="D683" s="243" t="str">
        <f>IF('4 - Species Breakdown'!L690=0,"",'4 - Species Breakdown'!L690)</f>
        <v/>
      </c>
      <c r="E683" s="243" t="str">
        <f>IF('4 - Species Breakdown'!M690=0,"",'4 - Species Breakdown'!M690)</f>
        <v/>
      </c>
      <c r="F683" s="243" t="str">
        <f>IF('4 - Species Breakdown'!N690=0,"",'4 - Species Breakdown'!N690)</f>
        <v/>
      </c>
      <c r="G683" s="244" t="str">
        <f>IFERROR(('4 - Species Breakdown'!J690/'WCC Summary'!$D$14)*100,"")</f>
        <v/>
      </c>
      <c r="H683" s="245" t="str">
        <f>IF('4 - Species Breakdown'!J690=0,"",'4 - Species Breakdown'!J690)</f>
        <v/>
      </c>
      <c r="J683"/>
      <c r="K683"/>
      <c r="L683"/>
      <c r="M683"/>
      <c r="N683"/>
      <c r="O683"/>
    </row>
    <row r="684" spans="2:15" ht="15" x14ac:dyDescent="0.25">
      <c r="B684" s="242" t="str">
        <f>IF('4 - Species Breakdown'!B691=0,"",'4 - Species Breakdown'!B691)</f>
        <v/>
      </c>
      <c r="C684" s="243" t="str">
        <f>IF('4 - Species Breakdown'!D691=0,"",'4 - Species Breakdown'!D691)</f>
        <v/>
      </c>
      <c r="D684" s="243" t="str">
        <f>IF('4 - Species Breakdown'!L691=0,"",'4 - Species Breakdown'!L691)</f>
        <v/>
      </c>
      <c r="E684" s="243" t="str">
        <f>IF('4 - Species Breakdown'!M691=0,"",'4 - Species Breakdown'!M691)</f>
        <v/>
      </c>
      <c r="F684" s="243" t="str">
        <f>IF('4 - Species Breakdown'!N691=0,"",'4 - Species Breakdown'!N691)</f>
        <v/>
      </c>
      <c r="G684" s="244" t="str">
        <f>IFERROR(('4 - Species Breakdown'!J691/'WCC Summary'!$D$14)*100,"")</f>
        <v/>
      </c>
      <c r="H684" s="245" t="str">
        <f>IF('4 - Species Breakdown'!J691=0,"",'4 - Species Breakdown'!J691)</f>
        <v/>
      </c>
      <c r="J684"/>
      <c r="K684"/>
      <c r="L684"/>
      <c r="M684"/>
      <c r="N684"/>
      <c r="O684"/>
    </row>
    <row r="685" spans="2:15" ht="15" x14ac:dyDescent="0.25">
      <c r="B685" s="242" t="str">
        <f>IF('4 - Species Breakdown'!B692=0,"",'4 - Species Breakdown'!B692)</f>
        <v/>
      </c>
      <c r="C685" s="243" t="str">
        <f>IF('4 - Species Breakdown'!D692=0,"",'4 - Species Breakdown'!D692)</f>
        <v/>
      </c>
      <c r="D685" s="243" t="str">
        <f>IF('4 - Species Breakdown'!L692=0,"",'4 - Species Breakdown'!L692)</f>
        <v/>
      </c>
      <c r="E685" s="243" t="str">
        <f>IF('4 - Species Breakdown'!M692=0,"",'4 - Species Breakdown'!M692)</f>
        <v/>
      </c>
      <c r="F685" s="243" t="str">
        <f>IF('4 - Species Breakdown'!N692=0,"",'4 - Species Breakdown'!N692)</f>
        <v/>
      </c>
      <c r="G685" s="244" t="str">
        <f>IFERROR(('4 - Species Breakdown'!J692/'WCC Summary'!$D$14)*100,"")</f>
        <v/>
      </c>
      <c r="H685" s="245" t="str">
        <f>IF('4 - Species Breakdown'!J692=0,"",'4 - Species Breakdown'!J692)</f>
        <v/>
      </c>
      <c r="J685"/>
      <c r="K685"/>
      <c r="L685"/>
      <c r="M685"/>
      <c r="N685"/>
      <c r="O685"/>
    </row>
    <row r="686" spans="2:15" ht="15" x14ac:dyDescent="0.25">
      <c r="B686" s="242" t="str">
        <f>IF('4 - Species Breakdown'!B693=0,"",'4 - Species Breakdown'!B693)</f>
        <v/>
      </c>
      <c r="C686" s="243" t="str">
        <f>IF('4 - Species Breakdown'!D693=0,"",'4 - Species Breakdown'!D693)</f>
        <v/>
      </c>
      <c r="D686" s="243" t="str">
        <f>IF('4 - Species Breakdown'!L693=0,"",'4 - Species Breakdown'!L693)</f>
        <v/>
      </c>
      <c r="E686" s="243" t="str">
        <f>IF('4 - Species Breakdown'!M693=0,"",'4 - Species Breakdown'!M693)</f>
        <v/>
      </c>
      <c r="F686" s="243" t="str">
        <f>IF('4 - Species Breakdown'!N693=0,"",'4 - Species Breakdown'!N693)</f>
        <v/>
      </c>
      <c r="G686" s="244" t="str">
        <f>IFERROR(('4 - Species Breakdown'!J693/'WCC Summary'!$D$14)*100,"")</f>
        <v/>
      </c>
      <c r="H686" s="245" t="str">
        <f>IF('4 - Species Breakdown'!J693=0,"",'4 - Species Breakdown'!J693)</f>
        <v/>
      </c>
      <c r="J686"/>
      <c r="K686"/>
      <c r="L686"/>
      <c r="M686"/>
      <c r="N686"/>
      <c r="O686"/>
    </row>
    <row r="687" spans="2:15" ht="15" x14ac:dyDescent="0.25">
      <c r="B687" s="242" t="str">
        <f>IF('4 - Species Breakdown'!B694=0,"",'4 - Species Breakdown'!B694)</f>
        <v/>
      </c>
      <c r="C687" s="243" t="str">
        <f>IF('4 - Species Breakdown'!D694=0,"",'4 - Species Breakdown'!D694)</f>
        <v/>
      </c>
      <c r="D687" s="243" t="str">
        <f>IF('4 - Species Breakdown'!L694=0,"",'4 - Species Breakdown'!L694)</f>
        <v/>
      </c>
      <c r="E687" s="243" t="str">
        <f>IF('4 - Species Breakdown'!M694=0,"",'4 - Species Breakdown'!M694)</f>
        <v/>
      </c>
      <c r="F687" s="243" t="str">
        <f>IF('4 - Species Breakdown'!N694=0,"",'4 - Species Breakdown'!N694)</f>
        <v/>
      </c>
      <c r="G687" s="244" t="str">
        <f>IFERROR(('4 - Species Breakdown'!J694/'WCC Summary'!$D$14)*100,"")</f>
        <v/>
      </c>
      <c r="H687" s="245" t="str">
        <f>IF('4 - Species Breakdown'!J694=0,"",'4 - Species Breakdown'!J694)</f>
        <v/>
      </c>
      <c r="J687"/>
      <c r="K687"/>
      <c r="L687"/>
      <c r="M687"/>
      <c r="N687"/>
      <c r="O687"/>
    </row>
    <row r="688" spans="2:15" ht="15" x14ac:dyDescent="0.25">
      <c r="B688" s="242" t="str">
        <f>IF('4 - Species Breakdown'!B695=0,"",'4 - Species Breakdown'!B695)</f>
        <v/>
      </c>
      <c r="C688" s="243" t="str">
        <f>IF('4 - Species Breakdown'!D695=0,"",'4 - Species Breakdown'!D695)</f>
        <v/>
      </c>
      <c r="D688" s="243" t="str">
        <f>IF('4 - Species Breakdown'!L695=0,"",'4 - Species Breakdown'!L695)</f>
        <v/>
      </c>
      <c r="E688" s="243" t="str">
        <f>IF('4 - Species Breakdown'!M695=0,"",'4 - Species Breakdown'!M695)</f>
        <v/>
      </c>
      <c r="F688" s="243" t="str">
        <f>IF('4 - Species Breakdown'!N695=0,"",'4 - Species Breakdown'!N695)</f>
        <v/>
      </c>
      <c r="G688" s="244" t="str">
        <f>IFERROR(('4 - Species Breakdown'!J695/'WCC Summary'!$D$14)*100,"")</f>
        <v/>
      </c>
      <c r="H688" s="245" t="str">
        <f>IF('4 - Species Breakdown'!J695=0,"",'4 - Species Breakdown'!J695)</f>
        <v/>
      </c>
      <c r="J688"/>
      <c r="K688"/>
      <c r="L688"/>
      <c r="M688"/>
      <c r="N688"/>
      <c r="O688"/>
    </row>
    <row r="689" spans="2:15" ht="15" x14ac:dyDescent="0.25">
      <c r="B689" s="242" t="str">
        <f>IF('4 - Species Breakdown'!B696=0,"",'4 - Species Breakdown'!B696)</f>
        <v/>
      </c>
      <c r="C689" s="243" t="str">
        <f>IF('4 - Species Breakdown'!D696=0,"",'4 - Species Breakdown'!D696)</f>
        <v/>
      </c>
      <c r="D689" s="243" t="str">
        <f>IF('4 - Species Breakdown'!L696=0,"",'4 - Species Breakdown'!L696)</f>
        <v/>
      </c>
      <c r="E689" s="243" t="str">
        <f>IF('4 - Species Breakdown'!M696=0,"",'4 - Species Breakdown'!M696)</f>
        <v/>
      </c>
      <c r="F689" s="243" t="str">
        <f>IF('4 - Species Breakdown'!N696=0,"",'4 - Species Breakdown'!N696)</f>
        <v/>
      </c>
      <c r="G689" s="244" t="str">
        <f>IFERROR(('4 - Species Breakdown'!J696/'WCC Summary'!$D$14)*100,"")</f>
        <v/>
      </c>
      <c r="H689" s="245" t="str">
        <f>IF('4 - Species Breakdown'!J696=0,"",'4 - Species Breakdown'!J696)</f>
        <v/>
      </c>
      <c r="J689"/>
      <c r="K689"/>
      <c r="L689"/>
      <c r="M689"/>
      <c r="N689"/>
      <c r="O689"/>
    </row>
    <row r="690" spans="2:15" ht="15" x14ac:dyDescent="0.25">
      <c r="B690" s="242" t="str">
        <f>IF('4 - Species Breakdown'!B697=0,"",'4 - Species Breakdown'!B697)</f>
        <v/>
      </c>
      <c r="C690" s="243" t="str">
        <f>IF('4 - Species Breakdown'!D697=0,"",'4 - Species Breakdown'!D697)</f>
        <v/>
      </c>
      <c r="D690" s="243" t="str">
        <f>IF('4 - Species Breakdown'!L697=0,"",'4 - Species Breakdown'!L697)</f>
        <v/>
      </c>
      <c r="E690" s="243" t="str">
        <f>IF('4 - Species Breakdown'!M697=0,"",'4 - Species Breakdown'!M697)</f>
        <v/>
      </c>
      <c r="F690" s="243" t="str">
        <f>IF('4 - Species Breakdown'!N697=0,"",'4 - Species Breakdown'!N697)</f>
        <v/>
      </c>
      <c r="G690" s="244" t="str">
        <f>IFERROR(('4 - Species Breakdown'!J697/'WCC Summary'!$D$14)*100,"")</f>
        <v/>
      </c>
      <c r="H690" s="245" t="str">
        <f>IF('4 - Species Breakdown'!J697=0,"",'4 - Species Breakdown'!J697)</f>
        <v/>
      </c>
      <c r="J690"/>
      <c r="K690"/>
      <c r="L690"/>
      <c r="M690"/>
      <c r="N690"/>
      <c r="O690"/>
    </row>
    <row r="691" spans="2:15" ht="15" x14ac:dyDescent="0.25">
      <c r="B691" s="242" t="str">
        <f>IF('4 - Species Breakdown'!B698=0,"",'4 - Species Breakdown'!B698)</f>
        <v/>
      </c>
      <c r="C691" s="243" t="str">
        <f>IF('4 - Species Breakdown'!D698=0,"",'4 - Species Breakdown'!D698)</f>
        <v/>
      </c>
      <c r="D691" s="243" t="str">
        <f>IF('4 - Species Breakdown'!L698=0,"",'4 - Species Breakdown'!L698)</f>
        <v/>
      </c>
      <c r="E691" s="243" t="str">
        <f>IF('4 - Species Breakdown'!M698=0,"",'4 - Species Breakdown'!M698)</f>
        <v/>
      </c>
      <c r="F691" s="243" t="str">
        <f>IF('4 - Species Breakdown'!N698=0,"",'4 - Species Breakdown'!N698)</f>
        <v/>
      </c>
      <c r="G691" s="244" t="str">
        <f>IFERROR(('4 - Species Breakdown'!J698/'WCC Summary'!$D$14)*100,"")</f>
        <v/>
      </c>
      <c r="H691" s="245" t="str">
        <f>IF('4 - Species Breakdown'!J698=0,"",'4 - Species Breakdown'!J698)</f>
        <v/>
      </c>
      <c r="J691"/>
      <c r="K691"/>
      <c r="L691"/>
      <c r="M691"/>
      <c r="N691"/>
      <c r="O691"/>
    </row>
    <row r="692" spans="2:15" ht="15" x14ac:dyDescent="0.25">
      <c r="B692" s="242" t="str">
        <f>IF('4 - Species Breakdown'!B699=0,"",'4 - Species Breakdown'!B699)</f>
        <v/>
      </c>
      <c r="C692" s="243" t="str">
        <f>IF('4 - Species Breakdown'!D699=0,"",'4 - Species Breakdown'!D699)</f>
        <v/>
      </c>
      <c r="D692" s="243" t="str">
        <f>IF('4 - Species Breakdown'!L699=0,"",'4 - Species Breakdown'!L699)</f>
        <v/>
      </c>
      <c r="E692" s="243" t="str">
        <f>IF('4 - Species Breakdown'!M699=0,"",'4 - Species Breakdown'!M699)</f>
        <v/>
      </c>
      <c r="F692" s="243" t="str">
        <f>IF('4 - Species Breakdown'!N699=0,"",'4 - Species Breakdown'!N699)</f>
        <v/>
      </c>
      <c r="G692" s="244" t="str">
        <f>IFERROR(('4 - Species Breakdown'!J699/'WCC Summary'!$D$14)*100,"")</f>
        <v/>
      </c>
      <c r="H692" s="245" t="str">
        <f>IF('4 - Species Breakdown'!J699=0,"",'4 - Species Breakdown'!J699)</f>
        <v/>
      </c>
      <c r="J692"/>
      <c r="K692"/>
      <c r="L692"/>
      <c r="M692"/>
      <c r="N692"/>
      <c r="O692"/>
    </row>
    <row r="693" spans="2:15" ht="15" x14ac:dyDescent="0.25">
      <c r="B693" s="242" t="str">
        <f>IF('4 - Species Breakdown'!B700=0,"",'4 - Species Breakdown'!B700)</f>
        <v/>
      </c>
      <c r="C693" s="243" t="str">
        <f>IF('4 - Species Breakdown'!D700=0,"",'4 - Species Breakdown'!D700)</f>
        <v/>
      </c>
      <c r="D693" s="243" t="str">
        <f>IF('4 - Species Breakdown'!L700=0,"",'4 - Species Breakdown'!L700)</f>
        <v/>
      </c>
      <c r="E693" s="243" t="str">
        <f>IF('4 - Species Breakdown'!M700=0,"",'4 - Species Breakdown'!M700)</f>
        <v/>
      </c>
      <c r="F693" s="243" t="str">
        <f>IF('4 - Species Breakdown'!N700=0,"",'4 - Species Breakdown'!N700)</f>
        <v/>
      </c>
      <c r="G693" s="244" t="str">
        <f>IFERROR(('4 - Species Breakdown'!J700/'WCC Summary'!$D$14)*100,"")</f>
        <v/>
      </c>
      <c r="H693" s="245" t="str">
        <f>IF('4 - Species Breakdown'!J700=0,"",'4 - Species Breakdown'!J700)</f>
        <v/>
      </c>
      <c r="J693"/>
      <c r="K693"/>
      <c r="L693"/>
      <c r="M693"/>
      <c r="N693"/>
      <c r="O693"/>
    </row>
    <row r="694" spans="2:15" ht="15" x14ac:dyDescent="0.25">
      <c r="B694" s="242" t="str">
        <f>IF('4 - Species Breakdown'!B701=0,"",'4 - Species Breakdown'!B701)</f>
        <v/>
      </c>
      <c r="C694" s="243" t="str">
        <f>IF('4 - Species Breakdown'!D701=0,"",'4 - Species Breakdown'!D701)</f>
        <v/>
      </c>
      <c r="D694" s="243" t="str">
        <f>IF('4 - Species Breakdown'!L701=0,"",'4 - Species Breakdown'!L701)</f>
        <v/>
      </c>
      <c r="E694" s="243" t="str">
        <f>IF('4 - Species Breakdown'!M701=0,"",'4 - Species Breakdown'!M701)</f>
        <v/>
      </c>
      <c r="F694" s="243" t="str">
        <f>IF('4 - Species Breakdown'!N701=0,"",'4 - Species Breakdown'!N701)</f>
        <v/>
      </c>
      <c r="G694" s="244" t="str">
        <f>IFERROR(('4 - Species Breakdown'!J701/'WCC Summary'!$D$14)*100,"")</f>
        <v/>
      </c>
      <c r="H694" s="245" t="str">
        <f>IF('4 - Species Breakdown'!J701=0,"",'4 - Species Breakdown'!J701)</f>
        <v/>
      </c>
      <c r="J694"/>
      <c r="K694"/>
      <c r="L694"/>
      <c r="M694"/>
      <c r="N694"/>
      <c r="O694"/>
    </row>
    <row r="695" spans="2:15" ht="15" x14ac:dyDescent="0.25">
      <c r="B695" s="242" t="str">
        <f>IF('4 - Species Breakdown'!B702=0,"",'4 - Species Breakdown'!B702)</f>
        <v/>
      </c>
      <c r="C695" s="243" t="str">
        <f>IF('4 - Species Breakdown'!D702=0,"",'4 - Species Breakdown'!D702)</f>
        <v/>
      </c>
      <c r="D695" s="243" t="str">
        <f>IF('4 - Species Breakdown'!L702=0,"",'4 - Species Breakdown'!L702)</f>
        <v/>
      </c>
      <c r="E695" s="243" t="str">
        <f>IF('4 - Species Breakdown'!M702=0,"",'4 - Species Breakdown'!M702)</f>
        <v/>
      </c>
      <c r="F695" s="243" t="str">
        <f>IF('4 - Species Breakdown'!N702=0,"",'4 - Species Breakdown'!N702)</f>
        <v/>
      </c>
      <c r="G695" s="244" t="str">
        <f>IFERROR(('4 - Species Breakdown'!J702/'WCC Summary'!$D$14)*100,"")</f>
        <v/>
      </c>
      <c r="H695" s="245" t="str">
        <f>IF('4 - Species Breakdown'!J702=0,"",'4 - Species Breakdown'!J702)</f>
        <v/>
      </c>
      <c r="J695"/>
      <c r="K695"/>
      <c r="L695"/>
      <c r="M695"/>
      <c r="N695"/>
      <c r="O695"/>
    </row>
    <row r="696" spans="2:15" ht="15" x14ac:dyDescent="0.25">
      <c r="B696" s="242" t="str">
        <f>IF('4 - Species Breakdown'!B703=0,"",'4 - Species Breakdown'!B703)</f>
        <v/>
      </c>
      <c r="C696" s="243" t="str">
        <f>IF('4 - Species Breakdown'!D703=0,"",'4 - Species Breakdown'!D703)</f>
        <v/>
      </c>
      <c r="D696" s="243" t="str">
        <f>IF('4 - Species Breakdown'!L703=0,"",'4 - Species Breakdown'!L703)</f>
        <v/>
      </c>
      <c r="E696" s="243" t="str">
        <f>IF('4 - Species Breakdown'!M703=0,"",'4 - Species Breakdown'!M703)</f>
        <v/>
      </c>
      <c r="F696" s="243" t="str">
        <f>IF('4 - Species Breakdown'!N703=0,"",'4 - Species Breakdown'!N703)</f>
        <v/>
      </c>
      <c r="G696" s="244" t="str">
        <f>IFERROR(('4 - Species Breakdown'!J703/'WCC Summary'!$D$14)*100,"")</f>
        <v/>
      </c>
      <c r="H696" s="245" t="str">
        <f>IF('4 - Species Breakdown'!J703=0,"",'4 - Species Breakdown'!J703)</f>
        <v/>
      </c>
      <c r="J696"/>
      <c r="K696"/>
      <c r="L696"/>
      <c r="M696"/>
      <c r="N696"/>
      <c r="O696"/>
    </row>
    <row r="697" spans="2:15" ht="15" x14ac:dyDescent="0.25">
      <c r="B697" s="242" t="str">
        <f>IF('4 - Species Breakdown'!B704=0,"",'4 - Species Breakdown'!B704)</f>
        <v/>
      </c>
      <c r="C697" s="243" t="str">
        <f>IF('4 - Species Breakdown'!D704=0,"",'4 - Species Breakdown'!D704)</f>
        <v/>
      </c>
      <c r="D697" s="243" t="str">
        <f>IF('4 - Species Breakdown'!L704=0,"",'4 - Species Breakdown'!L704)</f>
        <v/>
      </c>
      <c r="E697" s="243" t="str">
        <f>IF('4 - Species Breakdown'!M704=0,"",'4 - Species Breakdown'!M704)</f>
        <v/>
      </c>
      <c r="F697" s="243" t="str">
        <f>IF('4 - Species Breakdown'!N704=0,"",'4 - Species Breakdown'!N704)</f>
        <v/>
      </c>
      <c r="G697" s="244" t="str">
        <f>IFERROR(('4 - Species Breakdown'!J704/'WCC Summary'!$D$14)*100,"")</f>
        <v/>
      </c>
      <c r="H697" s="245" t="str">
        <f>IF('4 - Species Breakdown'!J704=0,"",'4 - Species Breakdown'!J704)</f>
        <v/>
      </c>
      <c r="J697"/>
      <c r="K697"/>
      <c r="L697"/>
      <c r="M697"/>
      <c r="N697"/>
      <c r="O697"/>
    </row>
    <row r="698" spans="2:15" ht="15" x14ac:dyDescent="0.25">
      <c r="B698" s="242" t="str">
        <f>IF('4 - Species Breakdown'!B705=0,"",'4 - Species Breakdown'!B705)</f>
        <v/>
      </c>
      <c r="C698" s="243" t="str">
        <f>IF('4 - Species Breakdown'!D705=0,"",'4 - Species Breakdown'!D705)</f>
        <v/>
      </c>
      <c r="D698" s="243" t="str">
        <f>IF('4 - Species Breakdown'!L705=0,"",'4 - Species Breakdown'!L705)</f>
        <v/>
      </c>
      <c r="E698" s="243" t="str">
        <f>IF('4 - Species Breakdown'!M705=0,"",'4 - Species Breakdown'!M705)</f>
        <v/>
      </c>
      <c r="F698" s="243" t="str">
        <f>IF('4 - Species Breakdown'!N705=0,"",'4 - Species Breakdown'!N705)</f>
        <v/>
      </c>
      <c r="G698" s="244" t="str">
        <f>IFERROR(('4 - Species Breakdown'!J705/'WCC Summary'!$D$14)*100,"")</f>
        <v/>
      </c>
      <c r="H698" s="245" t="str">
        <f>IF('4 - Species Breakdown'!J705=0,"",'4 - Species Breakdown'!J705)</f>
        <v/>
      </c>
      <c r="J698"/>
      <c r="K698"/>
      <c r="L698"/>
      <c r="M698"/>
      <c r="N698"/>
      <c r="O698"/>
    </row>
    <row r="699" spans="2:15" ht="15" x14ac:dyDescent="0.25">
      <c r="B699" s="242" t="str">
        <f>IF('4 - Species Breakdown'!B706=0,"",'4 - Species Breakdown'!B706)</f>
        <v/>
      </c>
      <c r="C699" s="243" t="str">
        <f>IF('4 - Species Breakdown'!D706=0,"",'4 - Species Breakdown'!D706)</f>
        <v/>
      </c>
      <c r="D699" s="243" t="str">
        <f>IF('4 - Species Breakdown'!L706=0,"",'4 - Species Breakdown'!L706)</f>
        <v/>
      </c>
      <c r="E699" s="243" t="str">
        <f>IF('4 - Species Breakdown'!M706=0,"",'4 - Species Breakdown'!M706)</f>
        <v/>
      </c>
      <c r="F699" s="243" t="str">
        <f>IF('4 - Species Breakdown'!N706=0,"",'4 - Species Breakdown'!N706)</f>
        <v/>
      </c>
      <c r="G699" s="244" t="str">
        <f>IFERROR(('4 - Species Breakdown'!J706/'WCC Summary'!$D$14)*100,"")</f>
        <v/>
      </c>
      <c r="H699" s="245" t="str">
        <f>IF('4 - Species Breakdown'!J706=0,"",'4 - Species Breakdown'!J706)</f>
        <v/>
      </c>
      <c r="J699"/>
      <c r="K699"/>
      <c r="L699"/>
      <c r="M699"/>
      <c r="N699"/>
      <c r="O699"/>
    </row>
    <row r="700" spans="2:15" ht="15" x14ac:dyDescent="0.25">
      <c r="B700" s="242" t="str">
        <f>IF('4 - Species Breakdown'!B707=0,"",'4 - Species Breakdown'!B707)</f>
        <v/>
      </c>
      <c r="C700" s="243" t="str">
        <f>IF('4 - Species Breakdown'!D707=0,"",'4 - Species Breakdown'!D707)</f>
        <v/>
      </c>
      <c r="D700" s="243" t="str">
        <f>IF('4 - Species Breakdown'!L707=0,"",'4 - Species Breakdown'!L707)</f>
        <v/>
      </c>
      <c r="E700" s="243" t="str">
        <f>IF('4 - Species Breakdown'!M707=0,"",'4 - Species Breakdown'!M707)</f>
        <v/>
      </c>
      <c r="F700" s="243" t="str">
        <f>IF('4 - Species Breakdown'!N707=0,"",'4 - Species Breakdown'!N707)</f>
        <v/>
      </c>
      <c r="G700" s="244" t="str">
        <f>IFERROR(('4 - Species Breakdown'!J707/'WCC Summary'!$D$14)*100,"")</f>
        <v/>
      </c>
      <c r="H700" s="245" t="str">
        <f>IF('4 - Species Breakdown'!J707=0,"",'4 - Species Breakdown'!J707)</f>
        <v/>
      </c>
      <c r="J700"/>
      <c r="K700"/>
      <c r="L700"/>
      <c r="M700"/>
      <c r="N700"/>
      <c r="O700"/>
    </row>
    <row r="701" spans="2:15" ht="15" x14ac:dyDescent="0.25">
      <c r="B701" s="242" t="str">
        <f>IF('4 - Species Breakdown'!B708=0,"",'4 - Species Breakdown'!B708)</f>
        <v/>
      </c>
      <c r="C701" s="243" t="str">
        <f>IF('4 - Species Breakdown'!D708=0,"",'4 - Species Breakdown'!D708)</f>
        <v/>
      </c>
      <c r="D701" s="243" t="str">
        <f>IF('4 - Species Breakdown'!L708=0,"",'4 - Species Breakdown'!L708)</f>
        <v/>
      </c>
      <c r="E701" s="243" t="str">
        <f>IF('4 - Species Breakdown'!M708=0,"",'4 - Species Breakdown'!M708)</f>
        <v/>
      </c>
      <c r="F701" s="243" t="str">
        <f>IF('4 - Species Breakdown'!N708=0,"",'4 - Species Breakdown'!N708)</f>
        <v/>
      </c>
      <c r="G701" s="244" t="str">
        <f>IFERROR(('4 - Species Breakdown'!J708/'WCC Summary'!$D$14)*100,"")</f>
        <v/>
      </c>
      <c r="H701" s="245" t="str">
        <f>IF('4 - Species Breakdown'!J708=0,"",'4 - Species Breakdown'!J708)</f>
        <v/>
      </c>
      <c r="J701"/>
      <c r="K701"/>
      <c r="L701"/>
      <c r="M701"/>
      <c r="N701"/>
      <c r="O701"/>
    </row>
    <row r="702" spans="2:15" ht="15" x14ac:dyDescent="0.25">
      <c r="B702" s="242" t="str">
        <f>IF('4 - Species Breakdown'!B709=0,"",'4 - Species Breakdown'!B709)</f>
        <v/>
      </c>
      <c r="C702" s="243" t="str">
        <f>IF('4 - Species Breakdown'!D709=0,"",'4 - Species Breakdown'!D709)</f>
        <v/>
      </c>
      <c r="D702" s="243" t="str">
        <f>IF('4 - Species Breakdown'!L709=0,"",'4 - Species Breakdown'!L709)</f>
        <v/>
      </c>
      <c r="E702" s="243" t="str">
        <f>IF('4 - Species Breakdown'!M709=0,"",'4 - Species Breakdown'!M709)</f>
        <v/>
      </c>
      <c r="F702" s="243" t="str">
        <f>IF('4 - Species Breakdown'!N709=0,"",'4 - Species Breakdown'!N709)</f>
        <v/>
      </c>
      <c r="G702" s="244" t="str">
        <f>IFERROR(('4 - Species Breakdown'!J709/'WCC Summary'!$D$14)*100,"")</f>
        <v/>
      </c>
      <c r="H702" s="245" t="str">
        <f>IF('4 - Species Breakdown'!J709=0,"",'4 - Species Breakdown'!J709)</f>
        <v/>
      </c>
      <c r="J702"/>
      <c r="K702"/>
      <c r="L702"/>
      <c r="M702"/>
      <c r="N702"/>
      <c r="O702"/>
    </row>
    <row r="703" spans="2:15" ht="15" x14ac:dyDescent="0.25">
      <c r="B703" s="242" t="str">
        <f>IF('4 - Species Breakdown'!B710=0,"",'4 - Species Breakdown'!B710)</f>
        <v/>
      </c>
      <c r="C703" s="243" t="str">
        <f>IF('4 - Species Breakdown'!D710=0,"",'4 - Species Breakdown'!D710)</f>
        <v/>
      </c>
      <c r="D703" s="243" t="str">
        <f>IF('4 - Species Breakdown'!L710=0,"",'4 - Species Breakdown'!L710)</f>
        <v/>
      </c>
      <c r="E703" s="243" t="str">
        <f>IF('4 - Species Breakdown'!M710=0,"",'4 - Species Breakdown'!M710)</f>
        <v/>
      </c>
      <c r="F703" s="243" t="str">
        <f>IF('4 - Species Breakdown'!N710=0,"",'4 - Species Breakdown'!N710)</f>
        <v/>
      </c>
      <c r="G703" s="244" t="str">
        <f>IFERROR(('4 - Species Breakdown'!J710/'WCC Summary'!$D$14)*100,"")</f>
        <v/>
      </c>
      <c r="H703" s="245" t="str">
        <f>IF('4 - Species Breakdown'!J710=0,"",'4 - Species Breakdown'!J710)</f>
        <v/>
      </c>
      <c r="J703"/>
      <c r="K703"/>
      <c r="L703"/>
      <c r="M703"/>
      <c r="N703"/>
      <c r="O703"/>
    </row>
    <row r="704" spans="2:15" ht="15" x14ac:dyDescent="0.25">
      <c r="B704" s="242" t="str">
        <f>IF('4 - Species Breakdown'!B711=0,"",'4 - Species Breakdown'!B711)</f>
        <v/>
      </c>
      <c r="C704" s="243" t="str">
        <f>IF('4 - Species Breakdown'!D711=0,"",'4 - Species Breakdown'!D711)</f>
        <v/>
      </c>
      <c r="D704" s="243" t="str">
        <f>IF('4 - Species Breakdown'!L711=0,"",'4 - Species Breakdown'!L711)</f>
        <v/>
      </c>
      <c r="E704" s="243" t="str">
        <f>IF('4 - Species Breakdown'!M711=0,"",'4 - Species Breakdown'!M711)</f>
        <v/>
      </c>
      <c r="F704" s="243" t="str">
        <f>IF('4 - Species Breakdown'!N711=0,"",'4 - Species Breakdown'!N711)</f>
        <v/>
      </c>
      <c r="G704" s="244" t="str">
        <f>IFERROR(('4 - Species Breakdown'!J711/'WCC Summary'!$D$14)*100,"")</f>
        <v/>
      </c>
      <c r="H704" s="245" t="str">
        <f>IF('4 - Species Breakdown'!J711=0,"",'4 - Species Breakdown'!J711)</f>
        <v/>
      </c>
      <c r="J704"/>
      <c r="K704"/>
      <c r="L704"/>
      <c r="M704"/>
      <c r="N704"/>
      <c r="O704"/>
    </row>
    <row r="705" spans="2:15" ht="15" x14ac:dyDescent="0.25">
      <c r="B705" s="242" t="str">
        <f>IF('4 - Species Breakdown'!B712=0,"",'4 - Species Breakdown'!B712)</f>
        <v/>
      </c>
      <c r="C705" s="243" t="str">
        <f>IF('4 - Species Breakdown'!D712=0,"",'4 - Species Breakdown'!D712)</f>
        <v/>
      </c>
      <c r="D705" s="243" t="str">
        <f>IF('4 - Species Breakdown'!L712=0,"",'4 - Species Breakdown'!L712)</f>
        <v/>
      </c>
      <c r="E705" s="243" t="str">
        <f>IF('4 - Species Breakdown'!M712=0,"",'4 - Species Breakdown'!M712)</f>
        <v/>
      </c>
      <c r="F705" s="243" t="str">
        <f>IF('4 - Species Breakdown'!N712=0,"",'4 - Species Breakdown'!N712)</f>
        <v/>
      </c>
      <c r="G705" s="244" t="str">
        <f>IFERROR(('4 - Species Breakdown'!J712/'WCC Summary'!$D$14)*100,"")</f>
        <v/>
      </c>
      <c r="H705" s="245" t="str">
        <f>IF('4 - Species Breakdown'!J712=0,"",'4 - Species Breakdown'!J712)</f>
        <v/>
      </c>
      <c r="J705"/>
      <c r="K705"/>
      <c r="L705"/>
      <c r="M705"/>
      <c r="N705"/>
      <c r="O705"/>
    </row>
    <row r="706" spans="2:15" ht="15" x14ac:dyDescent="0.25">
      <c r="B706" s="242" t="str">
        <f>IF('4 - Species Breakdown'!B713=0,"",'4 - Species Breakdown'!B713)</f>
        <v/>
      </c>
      <c r="C706" s="243" t="str">
        <f>IF('4 - Species Breakdown'!D713=0,"",'4 - Species Breakdown'!D713)</f>
        <v/>
      </c>
      <c r="D706" s="243" t="str">
        <f>IF('4 - Species Breakdown'!L713=0,"",'4 - Species Breakdown'!L713)</f>
        <v/>
      </c>
      <c r="E706" s="243" t="str">
        <f>IF('4 - Species Breakdown'!M713=0,"",'4 - Species Breakdown'!M713)</f>
        <v/>
      </c>
      <c r="F706" s="243" t="str">
        <f>IF('4 - Species Breakdown'!N713=0,"",'4 - Species Breakdown'!N713)</f>
        <v/>
      </c>
      <c r="G706" s="244" t="str">
        <f>IFERROR(('4 - Species Breakdown'!J713/'WCC Summary'!$D$14)*100,"")</f>
        <v/>
      </c>
      <c r="H706" s="245" t="str">
        <f>IF('4 - Species Breakdown'!J713=0,"",'4 - Species Breakdown'!J713)</f>
        <v/>
      </c>
      <c r="J706"/>
      <c r="K706"/>
      <c r="L706"/>
      <c r="M706"/>
      <c r="N706"/>
      <c r="O706"/>
    </row>
    <row r="707" spans="2:15" ht="15" x14ac:dyDescent="0.25">
      <c r="B707" s="242" t="str">
        <f>IF('4 - Species Breakdown'!B714=0,"",'4 - Species Breakdown'!B714)</f>
        <v/>
      </c>
      <c r="C707" s="243" t="str">
        <f>IF('4 - Species Breakdown'!D714=0,"",'4 - Species Breakdown'!D714)</f>
        <v/>
      </c>
      <c r="D707" s="243" t="str">
        <f>IF('4 - Species Breakdown'!L714=0,"",'4 - Species Breakdown'!L714)</f>
        <v/>
      </c>
      <c r="E707" s="243" t="str">
        <f>IF('4 - Species Breakdown'!M714=0,"",'4 - Species Breakdown'!M714)</f>
        <v/>
      </c>
      <c r="F707" s="243" t="str">
        <f>IF('4 - Species Breakdown'!N714=0,"",'4 - Species Breakdown'!N714)</f>
        <v/>
      </c>
      <c r="G707" s="244" t="str">
        <f>IFERROR(('4 - Species Breakdown'!J714/'WCC Summary'!$D$14)*100,"")</f>
        <v/>
      </c>
      <c r="H707" s="245" t="str">
        <f>IF('4 - Species Breakdown'!J714=0,"",'4 - Species Breakdown'!J714)</f>
        <v/>
      </c>
      <c r="J707"/>
      <c r="K707"/>
      <c r="L707"/>
      <c r="M707"/>
      <c r="N707"/>
      <c r="O707"/>
    </row>
    <row r="708" spans="2:15" ht="15" x14ac:dyDescent="0.25">
      <c r="B708" s="242" t="str">
        <f>IF('4 - Species Breakdown'!B715=0,"",'4 - Species Breakdown'!B715)</f>
        <v/>
      </c>
      <c r="C708" s="243" t="str">
        <f>IF('4 - Species Breakdown'!D715=0,"",'4 - Species Breakdown'!D715)</f>
        <v/>
      </c>
      <c r="D708" s="243" t="str">
        <f>IF('4 - Species Breakdown'!L715=0,"",'4 - Species Breakdown'!L715)</f>
        <v/>
      </c>
      <c r="E708" s="243" t="str">
        <f>IF('4 - Species Breakdown'!M715=0,"",'4 - Species Breakdown'!M715)</f>
        <v/>
      </c>
      <c r="F708" s="243" t="str">
        <f>IF('4 - Species Breakdown'!N715=0,"",'4 - Species Breakdown'!N715)</f>
        <v/>
      </c>
      <c r="G708" s="244" t="str">
        <f>IFERROR(('4 - Species Breakdown'!J715/'WCC Summary'!$D$14)*100,"")</f>
        <v/>
      </c>
      <c r="H708" s="245" t="str">
        <f>IF('4 - Species Breakdown'!J715=0,"",'4 - Species Breakdown'!J715)</f>
        <v/>
      </c>
      <c r="J708"/>
      <c r="K708"/>
      <c r="L708"/>
      <c r="M708"/>
      <c r="N708"/>
      <c r="O708"/>
    </row>
    <row r="709" spans="2:15" ht="15" x14ac:dyDescent="0.25">
      <c r="B709" s="242" t="str">
        <f>IF('4 - Species Breakdown'!B716=0,"",'4 - Species Breakdown'!B716)</f>
        <v/>
      </c>
      <c r="C709" s="243" t="str">
        <f>IF('4 - Species Breakdown'!D716=0,"",'4 - Species Breakdown'!D716)</f>
        <v/>
      </c>
      <c r="D709" s="243" t="str">
        <f>IF('4 - Species Breakdown'!L716=0,"",'4 - Species Breakdown'!L716)</f>
        <v/>
      </c>
      <c r="E709" s="243" t="str">
        <f>IF('4 - Species Breakdown'!M716=0,"",'4 - Species Breakdown'!M716)</f>
        <v/>
      </c>
      <c r="F709" s="243" t="str">
        <f>IF('4 - Species Breakdown'!N716=0,"",'4 - Species Breakdown'!N716)</f>
        <v/>
      </c>
      <c r="G709" s="244" t="str">
        <f>IFERROR(('4 - Species Breakdown'!J716/'WCC Summary'!$D$14)*100,"")</f>
        <v/>
      </c>
      <c r="H709" s="245" t="str">
        <f>IF('4 - Species Breakdown'!J716=0,"",'4 - Species Breakdown'!J716)</f>
        <v/>
      </c>
      <c r="J709"/>
      <c r="K709"/>
      <c r="L709"/>
      <c r="M709"/>
      <c r="N709"/>
      <c r="O709"/>
    </row>
    <row r="710" spans="2:15" ht="15" x14ac:dyDescent="0.25">
      <c r="B710" s="242" t="str">
        <f>IF('4 - Species Breakdown'!B717=0,"",'4 - Species Breakdown'!B717)</f>
        <v/>
      </c>
      <c r="C710" s="243" t="str">
        <f>IF('4 - Species Breakdown'!D717=0,"",'4 - Species Breakdown'!D717)</f>
        <v/>
      </c>
      <c r="D710" s="243" t="str">
        <f>IF('4 - Species Breakdown'!L717=0,"",'4 - Species Breakdown'!L717)</f>
        <v/>
      </c>
      <c r="E710" s="243" t="str">
        <f>IF('4 - Species Breakdown'!M717=0,"",'4 - Species Breakdown'!M717)</f>
        <v/>
      </c>
      <c r="F710" s="243" t="str">
        <f>IF('4 - Species Breakdown'!N717=0,"",'4 - Species Breakdown'!N717)</f>
        <v/>
      </c>
      <c r="G710" s="244" t="str">
        <f>IFERROR(('4 - Species Breakdown'!J717/'WCC Summary'!$D$14)*100,"")</f>
        <v/>
      </c>
      <c r="H710" s="245" t="str">
        <f>IF('4 - Species Breakdown'!J717=0,"",'4 - Species Breakdown'!J717)</f>
        <v/>
      </c>
      <c r="J710"/>
      <c r="K710"/>
      <c r="L710"/>
      <c r="M710"/>
      <c r="N710"/>
      <c r="O710"/>
    </row>
    <row r="711" spans="2:15" ht="15" x14ac:dyDescent="0.25">
      <c r="B711" s="242" t="str">
        <f>IF('4 - Species Breakdown'!B718=0,"",'4 - Species Breakdown'!B718)</f>
        <v/>
      </c>
      <c r="C711" s="243" t="str">
        <f>IF('4 - Species Breakdown'!D718=0,"",'4 - Species Breakdown'!D718)</f>
        <v/>
      </c>
      <c r="D711" s="243" t="str">
        <f>IF('4 - Species Breakdown'!L718=0,"",'4 - Species Breakdown'!L718)</f>
        <v/>
      </c>
      <c r="E711" s="243" t="str">
        <f>IF('4 - Species Breakdown'!M718=0,"",'4 - Species Breakdown'!M718)</f>
        <v/>
      </c>
      <c r="F711" s="243" t="str">
        <f>IF('4 - Species Breakdown'!N718=0,"",'4 - Species Breakdown'!N718)</f>
        <v/>
      </c>
      <c r="G711" s="244" t="str">
        <f>IFERROR(('4 - Species Breakdown'!J718/'WCC Summary'!$D$14)*100,"")</f>
        <v/>
      </c>
      <c r="H711" s="245" t="str">
        <f>IF('4 - Species Breakdown'!J718=0,"",'4 - Species Breakdown'!J718)</f>
        <v/>
      </c>
      <c r="J711"/>
      <c r="K711"/>
      <c r="L711"/>
      <c r="M711"/>
      <c r="N711"/>
      <c r="O711"/>
    </row>
    <row r="712" spans="2:15" ht="15" x14ac:dyDescent="0.25">
      <c r="B712" s="242" t="str">
        <f>IF('4 - Species Breakdown'!B719=0,"",'4 - Species Breakdown'!B719)</f>
        <v/>
      </c>
      <c r="C712" s="243" t="str">
        <f>IF('4 - Species Breakdown'!D719=0,"",'4 - Species Breakdown'!D719)</f>
        <v/>
      </c>
      <c r="D712" s="243" t="str">
        <f>IF('4 - Species Breakdown'!L719=0,"",'4 - Species Breakdown'!L719)</f>
        <v/>
      </c>
      <c r="E712" s="243" t="str">
        <f>IF('4 - Species Breakdown'!M719=0,"",'4 - Species Breakdown'!M719)</f>
        <v/>
      </c>
      <c r="F712" s="243" t="str">
        <f>IF('4 - Species Breakdown'!N719=0,"",'4 - Species Breakdown'!N719)</f>
        <v/>
      </c>
      <c r="G712" s="244" t="str">
        <f>IFERROR(('4 - Species Breakdown'!J719/'WCC Summary'!$D$14)*100,"")</f>
        <v/>
      </c>
      <c r="H712" s="245" t="str">
        <f>IF('4 - Species Breakdown'!J719=0,"",'4 - Species Breakdown'!J719)</f>
        <v/>
      </c>
      <c r="J712"/>
      <c r="K712"/>
      <c r="L712"/>
      <c r="M712"/>
      <c r="N712"/>
      <c r="O712"/>
    </row>
    <row r="713" spans="2:15" ht="15" x14ac:dyDescent="0.25">
      <c r="B713" s="242" t="str">
        <f>IF('4 - Species Breakdown'!B720=0,"",'4 - Species Breakdown'!B720)</f>
        <v/>
      </c>
      <c r="C713" s="243" t="str">
        <f>IF('4 - Species Breakdown'!D720=0,"",'4 - Species Breakdown'!D720)</f>
        <v/>
      </c>
      <c r="D713" s="243" t="str">
        <f>IF('4 - Species Breakdown'!L720=0,"",'4 - Species Breakdown'!L720)</f>
        <v/>
      </c>
      <c r="E713" s="243" t="str">
        <f>IF('4 - Species Breakdown'!M720=0,"",'4 - Species Breakdown'!M720)</f>
        <v/>
      </c>
      <c r="F713" s="243" t="str">
        <f>IF('4 - Species Breakdown'!N720=0,"",'4 - Species Breakdown'!N720)</f>
        <v/>
      </c>
      <c r="G713" s="244" t="str">
        <f>IFERROR(('4 - Species Breakdown'!J720/'WCC Summary'!$D$14)*100,"")</f>
        <v/>
      </c>
      <c r="H713" s="245" t="str">
        <f>IF('4 - Species Breakdown'!J720=0,"",'4 - Species Breakdown'!J720)</f>
        <v/>
      </c>
      <c r="J713"/>
      <c r="K713"/>
      <c r="L713"/>
      <c r="M713"/>
      <c r="N713"/>
      <c r="O713"/>
    </row>
    <row r="714" spans="2:15" ht="15" x14ac:dyDescent="0.25">
      <c r="B714" s="242" t="str">
        <f>IF('4 - Species Breakdown'!B721=0,"",'4 - Species Breakdown'!B721)</f>
        <v/>
      </c>
      <c r="C714" s="243" t="str">
        <f>IF('4 - Species Breakdown'!D721=0,"",'4 - Species Breakdown'!D721)</f>
        <v/>
      </c>
      <c r="D714" s="243" t="str">
        <f>IF('4 - Species Breakdown'!L721=0,"",'4 - Species Breakdown'!L721)</f>
        <v/>
      </c>
      <c r="E714" s="243" t="str">
        <f>IF('4 - Species Breakdown'!M721=0,"",'4 - Species Breakdown'!M721)</f>
        <v/>
      </c>
      <c r="F714" s="243" t="str">
        <f>IF('4 - Species Breakdown'!N721=0,"",'4 - Species Breakdown'!N721)</f>
        <v/>
      </c>
      <c r="G714" s="244" t="str">
        <f>IFERROR(('4 - Species Breakdown'!J721/'WCC Summary'!$D$14)*100,"")</f>
        <v/>
      </c>
      <c r="H714" s="245" t="str">
        <f>IF('4 - Species Breakdown'!J721=0,"",'4 - Species Breakdown'!J721)</f>
        <v/>
      </c>
      <c r="J714"/>
      <c r="K714"/>
      <c r="L714"/>
      <c r="M714"/>
      <c r="N714"/>
      <c r="O714"/>
    </row>
    <row r="715" spans="2:15" ht="15" x14ac:dyDescent="0.25">
      <c r="B715" s="242" t="str">
        <f>IF('4 - Species Breakdown'!B722=0,"",'4 - Species Breakdown'!B722)</f>
        <v/>
      </c>
      <c r="C715" s="243" t="str">
        <f>IF('4 - Species Breakdown'!D722=0,"",'4 - Species Breakdown'!D722)</f>
        <v/>
      </c>
      <c r="D715" s="243" t="str">
        <f>IF('4 - Species Breakdown'!L722=0,"",'4 - Species Breakdown'!L722)</f>
        <v/>
      </c>
      <c r="E715" s="243" t="str">
        <f>IF('4 - Species Breakdown'!M722=0,"",'4 - Species Breakdown'!M722)</f>
        <v/>
      </c>
      <c r="F715" s="243" t="str">
        <f>IF('4 - Species Breakdown'!N722=0,"",'4 - Species Breakdown'!N722)</f>
        <v/>
      </c>
      <c r="G715" s="244" t="str">
        <f>IFERROR(('4 - Species Breakdown'!J722/'WCC Summary'!$D$14)*100,"")</f>
        <v/>
      </c>
      <c r="H715" s="245" t="str">
        <f>IF('4 - Species Breakdown'!J722=0,"",'4 - Species Breakdown'!J722)</f>
        <v/>
      </c>
      <c r="J715"/>
      <c r="K715"/>
      <c r="L715"/>
      <c r="M715"/>
      <c r="N715"/>
      <c r="O715"/>
    </row>
    <row r="716" spans="2:15" ht="15" x14ac:dyDescent="0.25">
      <c r="B716" s="242" t="str">
        <f>IF('4 - Species Breakdown'!B723=0,"",'4 - Species Breakdown'!B723)</f>
        <v/>
      </c>
      <c r="C716" s="243" t="str">
        <f>IF('4 - Species Breakdown'!D723=0,"",'4 - Species Breakdown'!D723)</f>
        <v/>
      </c>
      <c r="D716" s="243" t="str">
        <f>IF('4 - Species Breakdown'!L723=0,"",'4 - Species Breakdown'!L723)</f>
        <v/>
      </c>
      <c r="E716" s="243" t="str">
        <f>IF('4 - Species Breakdown'!M723=0,"",'4 - Species Breakdown'!M723)</f>
        <v/>
      </c>
      <c r="F716" s="243" t="str">
        <f>IF('4 - Species Breakdown'!N723=0,"",'4 - Species Breakdown'!N723)</f>
        <v/>
      </c>
      <c r="G716" s="244" t="str">
        <f>IFERROR(('4 - Species Breakdown'!J723/'WCC Summary'!$D$14)*100,"")</f>
        <v/>
      </c>
      <c r="H716" s="245" t="str">
        <f>IF('4 - Species Breakdown'!J723=0,"",'4 - Species Breakdown'!J723)</f>
        <v/>
      </c>
      <c r="J716"/>
      <c r="K716"/>
      <c r="L716"/>
      <c r="M716"/>
      <c r="N716"/>
      <c r="O716"/>
    </row>
    <row r="717" spans="2:15" ht="15" x14ac:dyDescent="0.25">
      <c r="B717" s="242" t="str">
        <f>IF('4 - Species Breakdown'!B724=0,"",'4 - Species Breakdown'!B724)</f>
        <v/>
      </c>
      <c r="C717" s="243" t="str">
        <f>IF('4 - Species Breakdown'!D724=0,"",'4 - Species Breakdown'!D724)</f>
        <v/>
      </c>
      <c r="D717" s="243" t="str">
        <f>IF('4 - Species Breakdown'!L724=0,"",'4 - Species Breakdown'!L724)</f>
        <v/>
      </c>
      <c r="E717" s="243" t="str">
        <f>IF('4 - Species Breakdown'!M724=0,"",'4 - Species Breakdown'!M724)</f>
        <v/>
      </c>
      <c r="F717" s="243" t="str">
        <f>IF('4 - Species Breakdown'!N724=0,"",'4 - Species Breakdown'!N724)</f>
        <v/>
      </c>
      <c r="G717" s="244" t="str">
        <f>IFERROR(('4 - Species Breakdown'!J724/'WCC Summary'!$D$14)*100,"")</f>
        <v/>
      </c>
      <c r="H717" s="245" t="str">
        <f>IF('4 - Species Breakdown'!J724=0,"",'4 - Species Breakdown'!J724)</f>
        <v/>
      </c>
      <c r="J717"/>
      <c r="K717"/>
      <c r="L717"/>
      <c r="M717"/>
      <c r="N717"/>
      <c r="O717"/>
    </row>
    <row r="718" spans="2:15" ht="15" x14ac:dyDescent="0.25">
      <c r="B718" s="242" t="str">
        <f>IF('4 - Species Breakdown'!B725=0,"",'4 - Species Breakdown'!B725)</f>
        <v/>
      </c>
      <c r="C718" s="243" t="str">
        <f>IF('4 - Species Breakdown'!D725=0,"",'4 - Species Breakdown'!D725)</f>
        <v/>
      </c>
      <c r="D718" s="243" t="str">
        <f>IF('4 - Species Breakdown'!L725=0,"",'4 - Species Breakdown'!L725)</f>
        <v/>
      </c>
      <c r="E718" s="243" t="str">
        <f>IF('4 - Species Breakdown'!M725=0,"",'4 - Species Breakdown'!M725)</f>
        <v/>
      </c>
      <c r="F718" s="243" t="str">
        <f>IF('4 - Species Breakdown'!N725=0,"",'4 - Species Breakdown'!N725)</f>
        <v/>
      </c>
      <c r="G718" s="244" t="str">
        <f>IFERROR(('4 - Species Breakdown'!J725/'WCC Summary'!$D$14)*100,"")</f>
        <v/>
      </c>
      <c r="H718" s="245" t="str">
        <f>IF('4 - Species Breakdown'!J725=0,"",'4 - Species Breakdown'!J725)</f>
        <v/>
      </c>
      <c r="J718"/>
      <c r="K718"/>
      <c r="L718"/>
      <c r="M718"/>
      <c r="N718"/>
      <c r="O718"/>
    </row>
    <row r="719" spans="2:15" ht="15" x14ac:dyDescent="0.25">
      <c r="B719" s="242" t="str">
        <f>IF('4 - Species Breakdown'!B726=0,"",'4 - Species Breakdown'!B726)</f>
        <v/>
      </c>
      <c r="C719" s="243" t="str">
        <f>IF('4 - Species Breakdown'!D726=0,"",'4 - Species Breakdown'!D726)</f>
        <v/>
      </c>
      <c r="D719" s="243" t="str">
        <f>IF('4 - Species Breakdown'!L726=0,"",'4 - Species Breakdown'!L726)</f>
        <v/>
      </c>
      <c r="E719" s="243" t="str">
        <f>IF('4 - Species Breakdown'!M726=0,"",'4 - Species Breakdown'!M726)</f>
        <v/>
      </c>
      <c r="F719" s="243" t="str">
        <f>IF('4 - Species Breakdown'!N726=0,"",'4 - Species Breakdown'!N726)</f>
        <v/>
      </c>
      <c r="G719" s="244" t="str">
        <f>IFERROR(('4 - Species Breakdown'!J726/'WCC Summary'!$D$14)*100,"")</f>
        <v/>
      </c>
      <c r="H719" s="245" t="str">
        <f>IF('4 - Species Breakdown'!J726=0,"",'4 - Species Breakdown'!J726)</f>
        <v/>
      </c>
      <c r="J719"/>
      <c r="K719"/>
      <c r="L719"/>
      <c r="M719"/>
      <c r="N719"/>
      <c r="O719"/>
    </row>
    <row r="720" spans="2:15" ht="15" x14ac:dyDescent="0.25">
      <c r="B720" s="242" t="str">
        <f>IF('4 - Species Breakdown'!B727=0,"",'4 - Species Breakdown'!B727)</f>
        <v/>
      </c>
      <c r="C720" s="243" t="str">
        <f>IF('4 - Species Breakdown'!D727=0,"",'4 - Species Breakdown'!D727)</f>
        <v/>
      </c>
      <c r="D720" s="243" t="str">
        <f>IF('4 - Species Breakdown'!L727=0,"",'4 - Species Breakdown'!L727)</f>
        <v/>
      </c>
      <c r="E720" s="243" t="str">
        <f>IF('4 - Species Breakdown'!M727=0,"",'4 - Species Breakdown'!M727)</f>
        <v/>
      </c>
      <c r="F720" s="243" t="str">
        <f>IF('4 - Species Breakdown'!N727=0,"",'4 - Species Breakdown'!N727)</f>
        <v/>
      </c>
      <c r="G720" s="244" t="str">
        <f>IFERROR(('4 - Species Breakdown'!J727/'WCC Summary'!$D$14)*100,"")</f>
        <v/>
      </c>
      <c r="H720" s="245" t="str">
        <f>IF('4 - Species Breakdown'!J727=0,"",'4 - Species Breakdown'!J727)</f>
        <v/>
      </c>
      <c r="J720"/>
      <c r="K720"/>
      <c r="L720"/>
      <c r="M720"/>
      <c r="N720"/>
      <c r="O720"/>
    </row>
    <row r="721" spans="2:15" ht="15" x14ac:dyDescent="0.25">
      <c r="B721" s="242" t="str">
        <f>IF('4 - Species Breakdown'!B728=0,"",'4 - Species Breakdown'!B728)</f>
        <v/>
      </c>
      <c r="C721" s="243" t="str">
        <f>IF('4 - Species Breakdown'!D728=0,"",'4 - Species Breakdown'!D728)</f>
        <v/>
      </c>
      <c r="D721" s="243" t="str">
        <f>IF('4 - Species Breakdown'!L728=0,"",'4 - Species Breakdown'!L728)</f>
        <v/>
      </c>
      <c r="E721" s="243" t="str">
        <f>IF('4 - Species Breakdown'!M728=0,"",'4 - Species Breakdown'!M728)</f>
        <v/>
      </c>
      <c r="F721" s="243" t="str">
        <f>IF('4 - Species Breakdown'!N728=0,"",'4 - Species Breakdown'!N728)</f>
        <v/>
      </c>
      <c r="G721" s="244" t="str">
        <f>IFERROR(('4 - Species Breakdown'!J728/'WCC Summary'!$D$14)*100,"")</f>
        <v/>
      </c>
      <c r="H721" s="245" t="str">
        <f>IF('4 - Species Breakdown'!J728=0,"",'4 - Species Breakdown'!J728)</f>
        <v/>
      </c>
      <c r="J721"/>
      <c r="K721"/>
      <c r="L721"/>
      <c r="M721"/>
      <c r="N721"/>
      <c r="O721"/>
    </row>
    <row r="722" spans="2:15" ht="15" x14ac:dyDescent="0.25">
      <c r="B722" s="242" t="str">
        <f>IF('4 - Species Breakdown'!B729=0,"",'4 - Species Breakdown'!B729)</f>
        <v/>
      </c>
      <c r="C722" s="243" t="str">
        <f>IF('4 - Species Breakdown'!D729=0,"",'4 - Species Breakdown'!D729)</f>
        <v/>
      </c>
      <c r="D722" s="243" t="str">
        <f>IF('4 - Species Breakdown'!L729=0,"",'4 - Species Breakdown'!L729)</f>
        <v/>
      </c>
      <c r="E722" s="243" t="str">
        <f>IF('4 - Species Breakdown'!M729=0,"",'4 - Species Breakdown'!M729)</f>
        <v/>
      </c>
      <c r="F722" s="243" t="str">
        <f>IF('4 - Species Breakdown'!N729=0,"",'4 - Species Breakdown'!N729)</f>
        <v/>
      </c>
      <c r="G722" s="244" t="str">
        <f>IFERROR(('4 - Species Breakdown'!J729/'WCC Summary'!$D$14)*100,"")</f>
        <v/>
      </c>
      <c r="H722" s="245" t="str">
        <f>IF('4 - Species Breakdown'!J729=0,"",'4 - Species Breakdown'!J729)</f>
        <v/>
      </c>
      <c r="J722"/>
      <c r="K722"/>
      <c r="L722"/>
      <c r="M722"/>
      <c r="N722"/>
      <c r="O722"/>
    </row>
    <row r="723" spans="2:15" ht="15" x14ac:dyDescent="0.25">
      <c r="B723" s="242" t="str">
        <f>IF('4 - Species Breakdown'!B730=0,"",'4 - Species Breakdown'!B730)</f>
        <v/>
      </c>
      <c r="C723" s="243" t="str">
        <f>IF('4 - Species Breakdown'!D730=0,"",'4 - Species Breakdown'!D730)</f>
        <v/>
      </c>
      <c r="D723" s="243" t="str">
        <f>IF('4 - Species Breakdown'!L730=0,"",'4 - Species Breakdown'!L730)</f>
        <v/>
      </c>
      <c r="E723" s="243" t="str">
        <f>IF('4 - Species Breakdown'!M730=0,"",'4 - Species Breakdown'!M730)</f>
        <v/>
      </c>
      <c r="F723" s="243" t="str">
        <f>IF('4 - Species Breakdown'!N730=0,"",'4 - Species Breakdown'!N730)</f>
        <v/>
      </c>
      <c r="G723" s="244" t="str">
        <f>IFERROR(('4 - Species Breakdown'!J730/'WCC Summary'!$D$14)*100,"")</f>
        <v/>
      </c>
      <c r="H723" s="245" t="str">
        <f>IF('4 - Species Breakdown'!J730=0,"",'4 - Species Breakdown'!J730)</f>
        <v/>
      </c>
      <c r="J723"/>
      <c r="K723"/>
      <c r="L723"/>
      <c r="M723"/>
      <c r="N723"/>
      <c r="O723"/>
    </row>
    <row r="724" spans="2:15" ht="15" x14ac:dyDescent="0.25">
      <c r="B724" s="242" t="str">
        <f>IF('4 - Species Breakdown'!B731=0,"",'4 - Species Breakdown'!B731)</f>
        <v/>
      </c>
      <c r="C724" s="243" t="str">
        <f>IF('4 - Species Breakdown'!D731=0,"",'4 - Species Breakdown'!D731)</f>
        <v/>
      </c>
      <c r="D724" s="243" t="str">
        <f>IF('4 - Species Breakdown'!L731=0,"",'4 - Species Breakdown'!L731)</f>
        <v/>
      </c>
      <c r="E724" s="243" t="str">
        <f>IF('4 - Species Breakdown'!M731=0,"",'4 - Species Breakdown'!M731)</f>
        <v/>
      </c>
      <c r="F724" s="243" t="str">
        <f>IF('4 - Species Breakdown'!N731=0,"",'4 - Species Breakdown'!N731)</f>
        <v/>
      </c>
      <c r="G724" s="244" t="str">
        <f>IFERROR(('4 - Species Breakdown'!J731/'WCC Summary'!$D$14)*100,"")</f>
        <v/>
      </c>
      <c r="H724" s="245" t="str">
        <f>IF('4 - Species Breakdown'!J731=0,"",'4 - Species Breakdown'!J731)</f>
        <v/>
      </c>
      <c r="J724"/>
      <c r="K724"/>
      <c r="L724"/>
      <c r="M724"/>
      <c r="N724"/>
      <c r="O724"/>
    </row>
    <row r="725" spans="2:15" ht="15" x14ac:dyDescent="0.25">
      <c r="B725" s="242" t="str">
        <f>IF('4 - Species Breakdown'!B732=0,"",'4 - Species Breakdown'!B732)</f>
        <v/>
      </c>
      <c r="C725" s="243" t="str">
        <f>IF('4 - Species Breakdown'!D732=0,"",'4 - Species Breakdown'!D732)</f>
        <v/>
      </c>
      <c r="D725" s="243" t="str">
        <f>IF('4 - Species Breakdown'!L732=0,"",'4 - Species Breakdown'!L732)</f>
        <v/>
      </c>
      <c r="E725" s="243" t="str">
        <f>IF('4 - Species Breakdown'!M732=0,"",'4 - Species Breakdown'!M732)</f>
        <v/>
      </c>
      <c r="F725" s="243" t="str">
        <f>IF('4 - Species Breakdown'!N732=0,"",'4 - Species Breakdown'!N732)</f>
        <v/>
      </c>
      <c r="G725" s="244" t="str">
        <f>IFERROR(('4 - Species Breakdown'!J732/'WCC Summary'!$D$14)*100,"")</f>
        <v/>
      </c>
      <c r="H725" s="245" t="str">
        <f>IF('4 - Species Breakdown'!J732=0,"",'4 - Species Breakdown'!J732)</f>
        <v/>
      </c>
      <c r="J725"/>
      <c r="K725"/>
      <c r="L725"/>
      <c r="M725"/>
      <c r="N725"/>
      <c r="O725"/>
    </row>
    <row r="726" spans="2:15" ht="15" x14ac:dyDescent="0.25">
      <c r="B726" s="242" t="str">
        <f>IF('4 - Species Breakdown'!B733=0,"",'4 - Species Breakdown'!B733)</f>
        <v/>
      </c>
      <c r="C726" s="243" t="str">
        <f>IF('4 - Species Breakdown'!D733=0,"",'4 - Species Breakdown'!D733)</f>
        <v/>
      </c>
      <c r="D726" s="243" t="str">
        <f>IF('4 - Species Breakdown'!L733=0,"",'4 - Species Breakdown'!L733)</f>
        <v/>
      </c>
      <c r="E726" s="243" t="str">
        <f>IF('4 - Species Breakdown'!M733=0,"",'4 - Species Breakdown'!M733)</f>
        <v/>
      </c>
      <c r="F726" s="243" t="str">
        <f>IF('4 - Species Breakdown'!N733=0,"",'4 - Species Breakdown'!N733)</f>
        <v/>
      </c>
      <c r="G726" s="244" t="str">
        <f>IFERROR(('4 - Species Breakdown'!J733/'WCC Summary'!$D$14)*100,"")</f>
        <v/>
      </c>
      <c r="H726" s="245" t="str">
        <f>IF('4 - Species Breakdown'!J733=0,"",'4 - Species Breakdown'!J733)</f>
        <v/>
      </c>
      <c r="J726"/>
      <c r="K726"/>
      <c r="L726"/>
      <c r="M726"/>
      <c r="N726"/>
      <c r="O726"/>
    </row>
    <row r="727" spans="2:15" ht="15" x14ac:dyDescent="0.25">
      <c r="B727" s="242" t="str">
        <f>IF('4 - Species Breakdown'!B734=0,"",'4 - Species Breakdown'!B734)</f>
        <v/>
      </c>
      <c r="C727" s="243" t="str">
        <f>IF('4 - Species Breakdown'!D734=0,"",'4 - Species Breakdown'!D734)</f>
        <v/>
      </c>
      <c r="D727" s="243" t="str">
        <f>IF('4 - Species Breakdown'!L734=0,"",'4 - Species Breakdown'!L734)</f>
        <v/>
      </c>
      <c r="E727" s="243" t="str">
        <f>IF('4 - Species Breakdown'!M734=0,"",'4 - Species Breakdown'!M734)</f>
        <v/>
      </c>
      <c r="F727" s="243" t="str">
        <f>IF('4 - Species Breakdown'!N734=0,"",'4 - Species Breakdown'!N734)</f>
        <v/>
      </c>
      <c r="G727" s="244" t="str">
        <f>IFERROR(('4 - Species Breakdown'!J734/'WCC Summary'!$D$14)*100,"")</f>
        <v/>
      </c>
      <c r="H727" s="245" t="str">
        <f>IF('4 - Species Breakdown'!J734=0,"",'4 - Species Breakdown'!J734)</f>
        <v/>
      </c>
      <c r="J727"/>
      <c r="K727"/>
      <c r="L727"/>
      <c r="M727"/>
      <c r="N727"/>
      <c r="O727"/>
    </row>
    <row r="728" spans="2:15" ht="15" x14ac:dyDescent="0.25">
      <c r="B728" s="242" t="str">
        <f>IF('4 - Species Breakdown'!B735=0,"",'4 - Species Breakdown'!B735)</f>
        <v/>
      </c>
      <c r="C728" s="243" t="str">
        <f>IF('4 - Species Breakdown'!D735=0,"",'4 - Species Breakdown'!D735)</f>
        <v/>
      </c>
      <c r="D728" s="243" t="str">
        <f>IF('4 - Species Breakdown'!L735=0,"",'4 - Species Breakdown'!L735)</f>
        <v/>
      </c>
      <c r="E728" s="243" t="str">
        <f>IF('4 - Species Breakdown'!M735=0,"",'4 - Species Breakdown'!M735)</f>
        <v/>
      </c>
      <c r="F728" s="243" t="str">
        <f>IF('4 - Species Breakdown'!N735=0,"",'4 - Species Breakdown'!N735)</f>
        <v/>
      </c>
      <c r="G728" s="244" t="str">
        <f>IFERROR(('4 - Species Breakdown'!J735/'WCC Summary'!$D$14)*100,"")</f>
        <v/>
      </c>
      <c r="H728" s="245" t="str">
        <f>IF('4 - Species Breakdown'!J735=0,"",'4 - Species Breakdown'!J735)</f>
        <v/>
      </c>
      <c r="J728"/>
      <c r="K728"/>
      <c r="L728"/>
      <c r="M728"/>
      <c r="N728"/>
      <c r="O728"/>
    </row>
    <row r="729" spans="2:15" ht="15" x14ac:dyDescent="0.25">
      <c r="B729" s="242" t="str">
        <f>IF('4 - Species Breakdown'!B736=0,"",'4 - Species Breakdown'!B736)</f>
        <v/>
      </c>
      <c r="C729" s="243" t="str">
        <f>IF('4 - Species Breakdown'!D736=0,"",'4 - Species Breakdown'!D736)</f>
        <v/>
      </c>
      <c r="D729" s="243" t="str">
        <f>IF('4 - Species Breakdown'!L736=0,"",'4 - Species Breakdown'!L736)</f>
        <v/>
      </c>
      <c r="E729" s="243" t="str">
        <f>IF('4 - Species Breakdown'!M736=0,"",'4 - Species Breakdown'!M736)</f>
        <v/>
      </c>
      <c r="F729" s="243" t="str">
        <f>IF('4 - Species Breakdown'!N736=0,"",'4 - Species Breakdown'!N736)</f>
        <v/>
      </c>
      <c r="G729" s="244" t="str">
        <f>IFERROR(('4 - Species Breakdown'!J736/'WCC Summary'!$D$14)*100,"")</f>
        <v/>
      </c>
      <c r="H729" s="245" t="str">
        <f>IF('4 - Species Breakdown'!J736=0,"",'4 - Species Breakdown'!J736)</f>
        <v/>
      </c>
      <c r="J729"/>
      <c r="K729"/>
      <c r="L729"/>
      <c r="M729"/>
      <c r="N729"/>
      <c r="O729"/>
    </row>
    <row r="730" spans="2:15" ht="15" x14ac:dyDescent="0.25">
      <c r="B730" s="242" t="str">
        <f>IF('4 - Species Breakdown'!B737=0,"",'4 - Species Breakdown'!B737)</f>
        <v/>
      </c>
      <c r="C730" s="243" t="str">
        <f>IF('4 - Species Breakdown'!D737=0,"",'4 - Species Breakdown'!D737)</f>
        <v/>
      </c>
      <c r="D730" s="243" t="str">
        <f>IF('4 - Species Breakdown'!L737=0,"",'4 - Species Breakdown'!L737)</f>
        <v/>
      </c>
      <c r="E730" s="243" t="str">
        <f>IF('4 - Species Breakdown'!M737=0,"",'4 - Species Breakdown'!M737)</f>
        <v/>
      </c>
      <c r="F730" s="243" t="str">
        <f>IF('4 - Species Breakdown'!N737=0,"",'4 - Species Breakdown'!N737)</f>
        <v/>
      </c>
      <c r="G730" s="244" t="str">
        <f>IFERROR(('4 - Species Breakdown'!J737/'WCC Summary'!$D$14)*100,"")</f>
        <v/>
      </c>
      <c r="H730" s="245" t="str">
        <f>IF('4 - Species Breakdown'!J737=0,"",'4 - Species Breakdown'!J737)</f>
        <v/>
      </c>
      <c r="J730"/>
      <c r="K730"/>
      <c r="L730"/>
      <c r="M730"/>
      <c r="N730"/>
      <c r="O730"/>
    </row>
    <row r="731" spans="2:15" ht="15" x14ac:dyDescent="0.25">
      <c r="B731" s="242" t="str">
        <f>IF('4 - Species Breakdown'!B738=0,"",'4 - Species Breakdown'!B738)</f>
        <v/>
      </c>
      <c r="C731" s="243" t="str">
        <f>IF('4 - Species Breakdown'!D738=0,"",'4 - Species Breakdown'!D738)</f>
        <v/>
      </c>
      <c r="D731" s="243" t="str">
        <f>IF('4 - Species Breakdown'!L738=0,"",'4 - Species Breakdown'!L738)</f>
        <v/>
      </c>
      <c r="E731" s="243" t="str">
        <f>IF('4 - Species Breakdown'!M738=0,"",'4 - Species Breakdown'!M738)</f>
        <v/>
      </c>
      <c r="F731" s="243" t="str">
        <f>IF('4 - Species Breakdown'!N738=0,"",'4 - Species Breakdown'!N738)</f>
        <v/>
      </c>
      <c r="G731" s="244" t="str">
        <f>IFERROR(('4 - Species Breakdown'!J738/'WCC Summary'!$D$14)*100,"")</f>
        <v/>
      </c>
      <c r="H731" s="245" t="str">
        <f>IF('4 - Species Breakdown'!J738=0,"",'4 - Species Breakdown'!J738)</f>
        <v/>
      </c>
      <c r="J731"/>
      <c r="K731"/>
      <c r="L731"/>
      <c r="M731"/>
      <c r="N731"/>
      <c r="O731"/>
    </row>
    <row r="732" spans="2:15" ht="15" x14ac:dyDescent="0.25">
      <c r="B732" s="242" t="str">
        <f>IF('4 - Species Breakdown'!B739=0,"",'4 - Species Breakdown'!B739)</f>
        <v/>
      </c>
      <c r="C732" s="243" t="str">
        <f>IF('4 - Species Breakdown'!D739=0,"",'4 - Species Breakdown'!D739)</f>
        <v/>
      </c>
      <c r="D732" s="243" t="str">
        <f>IF('4 - Species Breakdown'!L739=0,"",'4 - Species Breakdown'!L739)</f>
        <v/>
      </c>
      <c r="E732" s="243" t="str">
        <f>IF('4 - Species Breakdown'!M739=0,"",'4 - Species Breakdown'!M739)</f>
        <v/>
      </c>
      <c r="F732" s="243" t="str">
        <f>IF('4 - Species Breakdown'!N739=0,"",'4 - Species Breakdown'!N739)</f>
        <v/>
      </c>
      <c r="G732" s="244" t="str">
        <f>IFERROR(('4 - Species Breakdown'!J739/'WCC Summary'!$D$14)*100,"")</f>
        <v/>
      </c>
      <c r="H732" s="245" t="str">
        <f>IF('4 - Species Breakdown'!J739=0,"",'4 - Species Breakdown'!J739)</f>
        <v/>
      </c>
      <c r="J732"/>
      <c r="K732"/>
      <c r="L732"/>
      <c r="M732"/>
      <c r="N732"/>
      <c r="O732"/>
    </row>
    <row r="733" spans="2:15" ht="15" x14ac:dyDescent="0.25">
      <c r="B733" s="242" t="str">
        <f>IF('4 - Species Breakdown'!B740=0,"",'4 - Species Breakdown'!B740)</f>
        <v/>
      </c>
      <c r="C733" s="243" t="str">
        <f>IF('4 - Species Breakdown'!D740=0,"",'4 - Species Breakdown'!D740)</f>
        <v/>
      </c>
      <c r="D733" s="243" t="str">
        <f>IF('4 - Species Breakdown'!L740=0,"",'4 - Species Breakdown'!L740)</f>
        <v/>
      </c>
      <c r="E733" s="243" t="str">
        <f>IF('4 - Species Breakdown'!M740=0,"",'4 - Species Breakdown'!M740)</f>
        <v/>
      </c>
      <c r="F733" s="243" t="str">
        <f>IF('4 - Species Breakdown'!N740=0,"",'4 - Species Breakdown'!N740)</f>
        <v/>
      </c>
      <c r="G733" s="244" t="str">
        <f>IFERROR(('4 - Species Breakdown'!J740/'WCC Summary'!$D$14)*100,"")</f>
        <v/>
      </c>
      <c r="H733" s="245" t="str">
        <f>IF('4 - Species Breakdown'!J740=0,"",'4 - Species Breakdown'!J740)</f>
        <v/>
      </c>
      <c r="J733"/>
      <c r="K733"/>
      <c r="L733"/>
      <c r="M733"/>
      <c r="N733"/>
      <c r="O733"/>
    </row>
    <row r="734" spans="2:15" ht="15" x14ac:dyDescent="0.25">
      <c r="B734" s="242" t="str">
        <f>IF('4 - Species Breakdown'!B741=0,"",'4 - Species Breakdown'!B741)</f>
        <v/>
      </c>
      <c r="C734" s="243" t="str">
        <f>IF('4 - Species Breakdown'!D741=0,"",'4 - Species Breakdown'!D741)</f>
        <v/>
      </c>
      <c r="D734" s="243" t="str">
        <f>IF('4 - Species Breakdown'!L741=0,"",'4 - Species Breakdown'!L741)</f>
        <v/>
      </c>
      <c r="E734" s="243" t="str">
        <f>IF('4 - Species Breakdown'!M741=0,"",'4 - Species Breakdown'!M741)</f>
        <v/>
      </c>
      <c r="F734" s="243" t="str">
        <f>IF('4 - Species Breakdown'!N741=0,"",'4 - Species Breakdown'!N741)</f>
        <v/>
      </c>
      <c r="G734" s="244" t="str">
        <f>IFERROR(('4 - Species Breakdown'!J741/'WCC Summary'!$D$14)*100,"")</f>
        <v/>
      </c>
      <c r="H734" s="245" t="str">
        <f>IF('4 - Species Breakdown'!J741=0,"",'4 - Species Breakdown'!J741)</f>
        <v/>
      </c>
      <c r="J734"/>
      <c r="K734"/>
      <c r="L734"/>
      <c r="M734"/>
      <c r="N734"/>
      <c r="O734"/>
    </row>
    <row r="735" spans="2:15" ht="15" x14ac:dyDescent="0.25">
      <c r="B735" s="242" t="str">
        <f>IF('4 - Species Breakdown'!B742=0,"",'4 - Species Breakdown'!B742)</f>
        <v/>
      </c>
      <c r="C735" s="243" t="str">
        <f>IF('4 - Species Breakdown'!D742=0,"",'4 - Species Breakdown'!D742)</f>
        <v/>
      </c>
      <c r="D735" s="243" t="str">
        <f>IF('4 - Species Breakdown'!L742=0,"",'4 - Species Breakdown'!L742)</f>
        <v/>
      </c>
      <c r="E735" s="243" t="str">
        <f>IF('4 - Species Breakdown'!M742=0,"",'4 - Species Breakdown'!M742)</f>
        <v/>
      </c>
      <c r="F735" s="243" t="str">
        <f>IF('4 - Species Breakdown'!N742=0,"",'4 - Species Breakdown'!N742)</f>
        <v/>
      </c>
      <c r="G735" s="244" t="str">
        <f>IFERROR(('4 - Species Breakdown'!J742/'WCC Summary'!$D$14)*100,"")</f>
        <v/>
      </c>
      <c r="H735" s="245" t="str">
        <f>IF('4 - Species Breakdown'!J742=0,"",'4 - Species Breakdown'!J742)</f>
        <v/>
      </c>
      <c r="J735"/>
      <c r="K735"/>
      <c r="L735"/>
      <c r="M735"/>
      <c r="N735"/>
      <c r="O735"/>
    </row>
    <row r="736" spans="2:15" ht="15" x14ac:dyDescent="0.25">
      <c r="B736" s="242" t="str">
        <f>IF('4 - Species Breakdown'!B743=0,"",'4 - Species Breakdown'!B743)</f>
        <v/>
      </c>
      <c r="C736" s="243" t="str">
        <f>IF('4 - Species Breakdown'!D743=0,"",'4 - Species Breakdown'!D743)</f>
        <v/>
      </c>
      <c r="D736" s="243" t="str">
        <f>IF('4 - Species Breakdown'!L743=0,"",'4 - Species Breakdown'!L743)</f>
        <v/>
      </c>
      <c r="E736" s="243" t="str">
        <f>IF('4 - Species Breakdown'!M743=0,"",'4 - Species Breakdown'!M743)</f>
        <v/>
      </c>
      <c r="F736" s="243" t="str">
        <f>IF('4 - Species Breakdown'!N743=0,"",'4 - Species Breakdown'!N743)</f>
        <v/>
      </c>
      <c r="G736" s="244" t="str">
        <f>IFERROR(('4 - Species Breakdown'!J743/'WCC Summary'!$D$14)*100,"")</f>
        <v/>
      </c>
      <c r="H736" s="245" t="str">
        <f>IF('4 - Species Breakdown'!J743=0,"",'4 - Species Breakdown'!J743)</f>
        <v/>
      </c>
      <c r="J736"/>
      <c r="K736"/>
      <c r="L736"/>
      <c r="M736"/>
      <c r="N736"/>
      <c r="O736"/>
    </row>
    <row r="737" spans="2:15" ht="15" x14ac:dyDescent="0.25">
      <c r="B737" s="242" t="str">
        <f>IF('4 - Species Breakdown'!B744=0,"",'4 - Species Breakdown'!B744)</f>
        <v/>
      </c>
      <c r="C737" s="243" t="str">
        <f>IF('4 - Species Breakdown'!D744=0,"",'4 - Species Breakdown'!D744)</f>
        <v/>
      </c>
      <c r="D737" s="243" t="str">
        <f>IF('4 - Species Breakdown'!L744=0,"",'4 - Species Breakdown'!L744)</f>
        <v/>
      </c>
      <c r="E737" s="243" t="str">
        <f>IF('4 - Species Breakdown'!M744=0,"",'4 - Species Breakdown'!M744)</f>
        <v/>
      </c>
      <c r="F737" s="243" t="str">
        <f>IF('4 - Species Breakdown'!N744=0,"",'4 - Species Breakdown'!N744)</f>
        <v/>
      </c>
      <c r="G737" s="244" t="str">
        <f>IFERROR(('4 - Species Breakdown'!J744/'WCC Summary'!$D$14)*100,"")</f>
        <v/>
      </c>
      <c r="H737" s="245" t="str">
        <f>IF('4 - Species Breakdown'!J744=0,"",'4 - Species Breakdown'!J744)</f>
        <v/>
      </c>
      <c r="J737"/>
      <c r="K737"/>
      <c r="L737"/>
      <c r="M737"/>
      <c r="N737"/>
      <c r="O737"/>
    </row>
    <row r="738" spans="2:15" ht="15" x14ac:dyDescent="0.25">
      <c r="B738" s="242" t="str">
        <f>IF('4 - Species Breakdown'!B745=0,"",'4 - Species Breakdown'!B745)</f>
        <v/>
      </c>
      <c r="C738" s="243" t="str">
        <f>IF('4 - Species Breakdown'!D745=0,"",'4 - Species Breakdown'!D745)</f>
        <v/>
      </c>
      <c r="D738" s="243" t="str">
        <f>IF('4 - Species Breakdown'!L745=0,"",'4 - Species Breakdown'!L745)</f>
        <v/>
      </c>
      <c r="E738" s="243" t="str">
        <f>IF('4 - Species Breakdown'!M745=0,"",'4 - Species Breakdown'!M745)</f>
        <v/>
      </c>
      <c r="F738" s="243" t="str">
        <f>IF('4 - Species Breakdown'!N745=0,"",'4 - Species Breakdown'!N745)</f>
        <v/>
      </c>
      <c r="G738" s="244" t="str">
        <f>IFERROR(('4 - Species Breakdown'!J745/'WCC Summary'!$D$14)*100,"")</f>
        <v/>
      </c>
      <c r="H738" s="245" t="str">
        <f>IF('4 - Species Breakdown'!J745=0,"",'4 - Species Breakdown'!J745)</f>
        <v/>
      </c>
      <c r="J738"/>
      <c r="K738"/>
      <c r="L738"/>
      <c r="M738"/>
      <c r="N738"/>
      <c r="O738"/>
    </row>
    <row r="739" spans="2:15" ht="15" x14ac:dyDescent="0.25">
      <c r="B739" s="242" t="str">
        <f>IF('4 - Species Breakdown'!B746=0,"",'4 - Species Breakdown'!B746)</f>
        <v/>
      </c>
      <c r="C739" s="243" t="str">
        <f>IF('4 - Species Breakdown'!D746=0,"",'4 - Species Breakdown'!D746)</f>
        <v/>
      </c>
      <c r="D739" s="243" t="str">
        <f>IF('4 - Species Breakdown'!L746=0,"",'4 - Species Breakdown'!L746)</f>
        <v/>
      </c>
      <c r="E739" s="243" t="str">
        <f>IF('4 - Species Breakdown'!M746=0,"",'4 - Species Breakdown'!M746)</f>
        <v/>
      </c>
      <c r="F739" s="243" t="str">
        <f>IF('4 - Species Breakdown'!N746=0,"",'4 - Species Breakdown'!N746)</f>
        <v/>
      </c>
      <c r="G739" s="244" t="str">
        <f>IFERROR(('4 - Species Breakdown'!J746/'WCC Summary'!$D$14)*100,"")</f>
        <v/>
      </c>
      <c r="H739" s="245" t="str">
        <f>IF('4 - Species Breakdown'!J746=0,"",'4 - Species Breakdown'!J746)</f>
        <v/>
      </c>
      <c r="J739"/>
      <c r="K739"/>
      <c r="L739"/>
      <c r="M739"/>
      <c r="N739"/>
      <c r="O739"/>
    </row>
    <row r="740" spans="2:15" ht="15" x14ac:dyDescent="0.25">
      <c r="B740" s="242" t="str">
        <f>IF('4 - Species Breakdown'!B747=0,"",'4 - Species Breakdown'!B747)</f>
        <v/>
      </c>
      <c r="C740" s="243" t="str">
        <f>IF('4 - Species Breakdown'!D747=0,"",'4 - Species Breakdown'!D747)</f>
        <v/>
      </c>
      <c r="D740" s="243" t="str">
        <f>IF('4 - Species Breakdown'!L747=0,"",'4 - Species Breakdown'!L747)</f>
        <v/>
      </c>
      <c r="E740" s="243" t="str">
        <f>IF('4 - Species Breakdown'!M747=0,"",'4 - Species Breakdown'!M747)</f>
        <v/>
      </c>
      <c r="F740" s="243" t="str">
        <f>IF('4 - Species Breakdown'!N747=0,"",'4 - Species Breakdown'!N747)</f>
        <v/>
      </c>
      <c r="G740" s="244" t="str">
        <f>IFERROR(('4 - Species Breakdown'!J747/'WCC Summary'!$D$14)*100,"")</f>
        <v/>
      </c>
      <c r="H740" s="245" t="str">
        <f>IF('4 - Species Breakdown'!J747=0,"",'4 - Species Breakdown'!J747)</f>
        <v/>
      </c>
      <c r="J740"/>
      <c r="K740"/>
      <c r="L740"/>
      <c r="M740"/>
      <c r="N740"/>
      <c r="O740"/>
    </row>
    <row r="741" spans="2:15" ht="15" x14ac:dyDescent="0.25">
      <c r="B741" s="242" t="str">
        <f>IF('4 - Species Breakdown'!B748=0,"",'4 - Species Breakdown'!B748)</f>
        <v/>
      </c>
      <c r="C741" s="243" t="str">
        <f>IF('4 - Species Breakdown'!D748=0,"",'4 - Species Breakdown'!D748)</f>
        <v/>
      </c>
      <c r="D741" s="243" t="str">
        <f>IF('4 - Species Breakdown'!L748=0,"",'4 - Species Breakdown'!L748)</f>
        <v/>
      </c>
      <c r="E741" s="243" t="str">
        <f>IF('4 - Species Breakdown'!M748=0,"",'4 - Species Breakdown'!M748)</f>
        <v/>
      </c>
      <c r="F741" s="243" t="str">
        <f>IF('4 - Species Breakdown'!N748=0,"",'4 - Species Breakdown'!N748)</f>
        <v/>
      </c>
      <c r="G741" s="244" t="str">
        <f>IFERROR(('4 - Species Breakdown'!J748/'WCC Summary'!$D$14)*100,"")</f>
        <v/>
      </c>
      <c r="H741" s="245" t="str">
        <f>IF('4 - Species Breakdown'!J748=0,"",'4 - Species Breakdown'!J748)</f>
        <v/>
      </c>
      <c r="J741"/>
      <c r="K741"/>
      <c r="L741"/>
      <c r="M741"/>
      <c r="N741"/>
      <c r="O741"/>
    </row>
    <row r="742" spans="2:15" ht="15" x14ac:dyDescent="0.25">
      <c r="B742" s="242" t="str">
        <f>IF('4 - Species Breakdown'!B749=0,"",'4 - Species Breakdown'!B749)</f>
        <v/>
      </c>
      <c r="C742" s="243" t="str">
        <f>IF('4 - Species Breakdown'!D749=0,"",'4 - Species Breakdown'!D749)</f>
        <v/>
      </c>
      <c r="D742" s="243" t="str">
        <f>IF('4 - Species Breakdown'!L749=0,"",'4 - Species Breakdown'!L749)</f>
        <v/>
      </c>
      <c r="E742" s="243" t="str">
        <f>IF('4 - Species Breakdown'!M749=0,"",'4 - Species Breakdown'!M749)</f>
        <v/>
      </c>
      <c r="F742" s="243" t="str">
        <f>IF('4 - Species Breakdown'!N749=0,"",'4 - Species Breakdown'!N749)</f>
        <v/>
      </c>
      <c r="G742" s="244" t="str">
        <f>IFERROR(('4 - Species Breakdown'!J749/'WCC Summary'!$D$14)*100,"")</f>
        <v/>
      </c>
      <c r="H742" s="245" t="str">
        <f>IF('4 - Species Breakdown'!J749=0,"",'4 - Species Breakdown'!J749)</f>
        <v/>
      </c>
      <c r="J742"/>
      <c r="K742"/>
      <c r="L742"/>
      <c r="M742"/>
      <c r="N742"/>
      <c r="O742"/>
    </row>
    <row r="743" spans="2:15" ht="15" x14ac:dyDescent="0.25">
      <c r="B743" s="242" t="str">
        <f>IF('4 - Species Breakdown'!B750=0,"",'4 - Species Breakdown'!B750)</f>
        <v/>
      </c>
      <c r="C743" s="243" t="str">
        <f>IF('4 - Species Breakdown'!D750=0,"",'4 - Species Breakdown'!D750)</f>
        <v/>
      </c>
      <c r="D743" s="243" t="str">
        <f>IF('4 - Species Breakdown'!L750=0,"",'4 - Species Breakdown'!L750)</f>
        <v/>
      </c>
      <c r="E743" s="243" t="str">
        <f>IF('4 - Species Breakdown'!M750=0,"",'4 - Species Breakdown'!M750)</f>
        <v/>
      </c>
      <c r="F743" s="243" t="str">
        <f>IF('4 - Species Breakdown'!N750=0,"",'4 - Species Breakdown'!N750)</f>
        <v/>
      </c>
      <c r="G743" s="244" t="str">
        <f>IFERROR(('4 - Species Breakdown'!J750/'WCC Summary'!$D$14)*100,"")</f>
        <v/>
      </c>
      <c r="H743" s="245" t="str">
        <f>IF('4 - Species Breakdown'!J750=0,"",'4 - Species Breakdown'!J750)</f>
        <v/>
      </c>
      <c r="J743"/>
      <c r="K743"/>
      <c r="L743"/>
      <c r="M743"/>
      <c r="N743"/>
      <c r="O743"/>
    </row>
    <row r="744" spans="2:15" ht="15" x14ac:dyDescent="0.25">
      <c r="B744" s="242" t="str">
        <f>IF('4 - Species Breakdown'!B751=0,"",'4 - Species Breakdown'!B751)</f>
        <v/>
      </c>
      <c r="C744" s="243" t="str">
        <f>IF('4 - Species Breakdown'!D751=0,"",'4 - Species Breakdown'!D751)</f>
        <v/>
      </c>
      <c r="D744" s="243" t="str">
        <f>IF('4 - Species Breakdown'!L751=0,"",'4 - Species Breakdown'!L751)</f>
        <v/>
      </c>
      <c r="E744" s="243" t="str">
        <f>IF('4 - Species Breakdown'!M751=0,"",'4 - Species Breakdown'!M751)</f>
        <v/>
      </c>
      <c r="F744" s="243" t="str">
        <f>IF('4 - Species Breakdown'!N751=0,"",'4 - Species Breakdown'!N751)</f>
        <v/>
      </c>
      <c r="G744" s="244" t="str">
        <f>IFERROR(('4 - Species Breakdown'!J751/'WCC Summary'!$D$14)*100,"")</f>
        <v/>
      </c>
      <c r="H744" s="245" t="str">
        <f>IF('4 - Species Breakdown'!J751=0,"",'4 - Species Breakdown'!J751)</f>
        <v/>
      </c>
      <c r="J744"/>
      <c r="K744"/>
      <c r="L744"/>
      <c r="M744"/>
      <c r="N744"/>
      <c r="O744"/>
    </row>
    <row r="745" spans="2:15" ht="15" x14ac:dyDescent="0.25">
      <c r="B745" s="242" t="str">
        <f>IF('4 - Species Breakdown'!B752=0,"",'4 - Species Breakdown'!B752)</f>
        <v/>
      </c>
      <c r="C745" s="243" t="str">
        <f>IF('4 - Species Breakdown'!D752=0,"",'4 - Species Breakdown'!D752)</f>
        <v/>
      </c>
      <c r="D745" s="243" t="str">
        <f>IF('4 - Species Breakdown'!L752=0,"",'4 - Species Breakdown'!L752)</f>
        <v/>
      </c>
      <c r="E745" s="243" t="str">
        <f>IF('4 - Species Breakdown'!M752=0,"",'4 - Species Breakdown'!M752)</f>
        <v/>
      </c>
      <c r="F745" s="243" t="str">
        <f>IF('4 - Species Breakdown'!N752=0,"",'4 - Species Breakdown'!N752)</f>
        <v/>
      </c>
      <c r="G745" s="244" t="str">
        <f>IFERROR(('4 - Species Breakdown'!J752/'WCC Summary'!$D$14)*100,"")</f>
        <v/>
      </c>
      <c r="H745" s="245" t="str">
        <f>IF('4 - Species Breakdown'!J752=0,"",'4 - Species Breakdown'!J752)</f>
        <v/>
      </c>
      <c r="J745"/>
      <c r="K745"/>
      <c r="L745"/>
      <c r="M745"/>
      <c r="N745"/>
      <c r="O745"/>
    </row>
    <row r="746" spans="2:15" ht="15" x14ac:dyDescent="0.25">
      <c r="B746" s="242" t="str">
        <f>IF('4 - Species Breakdown'!B753=0,"",'4 - Species Breakdown'!B753)</f>
        <v/>
      </c>
      <c r="C746" s="243" t="str">
        <f>IF('4 - Species Breakdown'!D753=0,"",'4 - Species Breakdown'!D753)</f>
        <v/>
      </c>
      <c r="D746" s="243" t="str">
        <f>IF('4 - Species Breakdown'!L753=0,"",'4 - Species Breakdown'!L753)</f>
        <v/>
      </c>
      <c r="E746" s="243" t="str">
        <f>IF('4 - Species Breakdown'!M753=0,"",'4 - Species Breakdown'!M753)</f>
        <v/>
      </c>
      <c r="F746" s="243" t="str">
        <f>IF('4 - Species Breakdown'!N753=0,"",'4 - Species Breakdown'!N753)</f>
        <v/>
      </c>
      <c r="G746" s="244" t="str">
        <f>IFERROR(('4 - Species Breakdown'!J753/'WCC Summary'!$D$14)*100,"")</f>
        <v/>
      </c>
      <c r="H746" s="245" t="str">
        <f>IF('4 - Species Breakdown'!J753=0,"",'4 - Species Breakdown'!J753)</f>
        <v/>
      </c>
      <c r="J746"/>
      <c r="K746"/>
      <c r="L746"/>
      <c r="M746"/>
      <c r="N746"/>
      <c r="O746"/>
    </row>
    <row r="747" spans="2:15" ht="15" x14ac:dyDescent="0.25">
      <c r="B747" s="242" t="str">
        <f>IF('4 - Species Breakdown'!B754=0,"",'4 - Species Breakdown'!B754)</f>
        <v/>
      </c>
      <c r="C747" s="243" t="str">
        <f>IF('4 - Species Breakdown'!D754=0,"",'4 - Species Breakdown'!D754)</f>
        <v/>
      </c>
      <c r="D747" s="243" t="str">
        <f>IF('4 - Species Breakdown'!L754=0,"",'4 - Species Breakdown'!L754)</f>
        <v/>
      </c>
      <c r="E747" s="243" t="str">
        <f>IF('4 - Species Breakdown'!M754=0,"",'4 - Species Breakdown'!M754)</f>
        <v/>
      </c>
      <c r="F747" s="243" t="str">
        <f>IF('4 - Species Breakdown'!N754=0,"",'4 - Species Breakdown'!N754)</f>
        <v/>
      </c>
      <c r="G747" s="244" t="str">
        <f>IFERROR(('4 - Species Breakdown'!J754/'WCC Summary'!$D$14)*100,"")</f>
        <v/>
      </c>
      <c r="H747" s="245" t="str">
        <f>IF('4 - Species Breakdown'!J754=0,"",'4 - Species Breakdown'!J754)</f>
        <v/>
      </c>
      <c r="J747"/>
      <c r="K747"/>
      <c r="L747"/>
      <c r="M747"/>
      <c r="N747"/>
      <c r="O747"/>
    </row>
    <row r="748" spans="2:15" ht="15" x14ac:dyDescent="0.25">
      <c r="B748" s="242" t="str">
        <f>IF('4 - Species Breakdown'!B755=0,"",'4 - Species Breakdown'!B755)</f>
        <v/>
      </c>
      <c r="C748" s="243" t="str">
        <f>IF('4 - Species Breakdown'!D755=0,"",'4 - Species Breakdown'!D755)</f>
        <v/>
      </c>
      <c r="D748" s="243" t="str">
        <f>IF('4 - Species Breakdown'!L755=0,"",'4 - Species Breakdown'!L755)</f>
        <v/>
      </c>
      <c r="E748" s="243" t="str">
        <f>IF('4 - Species Breakdown'!M755=0,"",'4 - Species Breakdown'!M755)</f>
        <v/>
      </c>
      <c r="F748" s="243" t="str">
        <f>IF('4 - Species Breakdown'!N755=0,"",'4 - Species Breakdown'!N755)</f>
        <v/>
      </c>
      <c r="G748" s="244" t="str">
        <f>IFERROR(('4 - Species Breakdown'!J755/'WCC Summary'!$D$14)*100,"")</f>
        <v/>
      </c>
      <c r="H748" s="245" t="str">
        <f>IF('4 - Species Breakdown'!J755=0,"",'4 - Species Breakdown'!J755)</f>
        <v/>
      </c>
      <c r="J748"/>
      <c r="K748"/>
      <c r="L748"/>
      <c r="M748"/>
      <c r="N748"/>
      <c r="O748"/>
    </row>
    <row r="749" spans="2:15" ht="15" x14ac:dyDescent="0.25">
      <c r="B749" s="242" t="str">
        <f>IF('4 - Species Breakdown'!B756=0,"",'4 - Species Breakdown'!B756)</f>
        <v/>
      </c>
      <c r="C749" s="243" t="str">
        <f>IF('4 - Species Breakdown'!D756=0,"",'4 - Species Breakdown'!D756)</f>
        <v/>
      </c>
      <c r="D749" s="243" t="str">
        <f>IF('4 - Species Breakdown'!L756=0,"",'4 - Species Breakdown'!L756)</f>
        <v/>
      </c>
      <c r="E749" s="243" t="str">
        <f>IF('4 - Species Breakdown'!M756=0,"",'4 - Species Breakdown'!M756)</f>
        <v/>
      </c>
      <c r="F749" s="243" t="str">
        <f>IF('4 - Species Breakdown'!N756=0,"",'4 - Species Breakdown'!N756)</f>
        <v/>
      </c>
      <c r="G749" s="244" t="str">
        <f>IFERROR(('4 - Species Breakdown'!J756/'WCC Summary'!$D$14)*100,"")</f>
        <v/>
      </c>
      <c r="H749" s="245" t="str">
        <f>IF('4 - Species Breakdown'!J756=0,"",'4 - Species Breakdown'!J756)</f>
        <v/>
      </c>
      <c r="J749"/>
      <c r="K749"/>
      <c r="L749"/>
      <c r="M749"/>
      <c r="N749"/>
      <c r="O749"/>
    </row>
    <row r="750" spans="2:15" ht="15" x14ac:dyDescent="0.25">
      <c r="B750" s="242" t="str">
        <f>IF('4 - Species Breakdown'!B757=0,"",'4 - Species Breakdown'!B757)</f>
        <v/>
      </c>
      <c r="C750" s="243" t="str">
        <f>IF('4 - Species Breakdown'!D757=0,"",'4 - Species Breakdown'!D757)</f>
        <v/>
      </c>
      <c r="D750" s="243" t="str">
        <f>IF('4 - Species Breakdown'!L757=0,"",'4 - Species Breakdown'!L757)</f>
        <v/>
      </c>
      <c r="E750" s="243" t="str">
        <f>IF('4 - Species Breakdown'!M757=0,"",'4 - Species Breakdown'!M757)</f>
        <v/>
      </c>
      <c r="F750" s="243" t="str">
        <f>IF('4 - Species Breakdown'!N757=0,"",'4 - Species Breakdown'!N757)</f>
        <v/>
      </c>
      <c r="G750" s="244" t="str">
        <f>IFERROR(('4 - Species Breakdown'!J757/'WCC Summary'!$D$14)*100,"")</f>
        <v/>
      </c>
      <c r="H750" s="245" t="str">
        <f>IF('4 - Species Breakdown'!J757=0,"",'4 - Species Breakdown'!J757)</f>
        <v/>
      </c>
      <c r="J750"/>
      <c r="K750"/>
      <c r="L750"/>
      <c r="M750"/>
      <c r="N750"/>
      <c r="O750"/>
    </row>
    <row r="751" spans="2:15" ht="15" x14ac:dyDescent="0.25">
      <c r="B751" s="242" t="str">
        <f>IF('4 - Species Breakdown'!B758=0,"",'4 - Species Breakdown'!B758)</f>
        <v/>
      </c>
      <c r="C751" s="243" t="str">
        <f>IF('4 - Species Breakdown'!D758=0,"",'4 - Species Breakdown'!D758)</f>
        <v/>
      </c>
      <c r="D751" s="243" t="str">
        <f>IF('4 - Species Breakdown'!L758=0,"",'4 - Species Breakdown'!L758)</f>
        <v/>
      </c>
      <c r="E751" s="243" t="str">
        <f>IF('4 - Species Breakdown'!M758=0,"",'4 - Species Breakdown'!M758)</f>
        <v/>
      </c>
      <c r="F751" s="243" t="str">
        <f>IF('4 - Species Breakdown'!N758=0,"",'4 - Species Breakdown'!N758)</f>
        <v/>
      </c>
      <c r="G751" s="244" t="str">
        <f>IFERROR(('4 - Species Breakdown'!J758/'WCC Summary'!$D$14)*100,"")</f>
        <v/>
      </c>
      <c r="H751" s="245" t="str">
        <f>IF('4 - Species Breakdown'!J758=0,"",'4 - Species Breakdown'!J758)</f>
        <v/>
      </c>
      <c r="J751"/>
      <c r="K751"/>
      <c r="L751"/>
      <c r="M751"/>
      <c r="N751"/>
      <c r="O751"/>
    </row>
    <row r="752" spans="2:15" ht="15" x14ac:dyDescent="0.25">
      <c r="B752" s="242" t="str">
        <f>IF('4 - Species Breakdown'!B759=0,"",'4 - Species Breakdown'!B759)</f>
        <v/>
      </c>
      <c r="C752" s="243" t="str">
        <f>IF('4 - Species Breakdown'!D759=0,"",'4 - Species Breakdown'!D759)</f>
        <v/>
      </c>
      <c r="D752" s="243" t="str">
        <f>IF('4 - Species Breakdown'!L759=0,"",'4 - Species Breakdown'!L759)</f>
        <v/>
      </c>
      <c r="E752" s="243" t="str">
        <f>IF('4 - Species Breakdown'!M759=0,"",'4 - Species Breakdown'!M759)</f>
        <v/>
      </c>
      <c r="F752" s="243" t="str">
        <f>IF('4 - Species Breakdown'!N759=0,"",'4 - Species Breakdown'!N759)</f>
        <v/>
      </c>
      <c r="G752" s="244" t="str">
        <f>IFERROR(('4 - Species Breakdown'!J759/'WCC Summary'!$D$14)*100,"")</f>
        <v/>
      </c>
      <c r="H752" s="245" t="str">
        <f>IF('4 - Species Breakdown'!J759=0,"",'4 - Species Breakdown'!J759)</f>
        <v/>
      </c>
      <c r="J752"/>
      <c r="K752"/>
      <c r="L752"/>
      <c r="M752"/>
      <c r="N752"/>
      <c r="O752"/>
    </row>
    <row r="753" spans="2:15" ht="15" x14ac:dyDescent="0.25">
      <c r="B753" s="242" t="str">
        <f>IF('4 - Species Breakdown'!B760=0,"",'4 - Species Breakdown'!B760)</f>
        <v/>
      </c>
      <c r="C753" s="243" t="str">
        <f>IF('4 - Species Breakdown'!D760=0,"",'4 - Species Breakdown'!D760)</f>
        <v/>
      </c>
      <c r="D753" s="243" t="str">
        <f>IF('4 - Species Breakdown'!L760=0,"",'4 - Species Breakdown'!L760)</f>
        <v/>
      </c>
      <c r="E753" s="243" t="str">
        <f>IF('4 - Species Breakdown'!M760=0,"",'4 - Species Breakdown'!M760)</f>
        <v/>
      </c>
      <c r="F753" s="243" t="str">
        <f>IF('4 - Species Breakdown'!N760=0,"",'4 - Species Breakdown'!N760)</f>
        <v/>
      </c>
      <c r="G753" s="244" t="str">
        <f>IFERROR(('4 - Species Breakdown'!J760/'WCC Summary'!$D$14)*100,"")</f>
        <v/>
      </c>
      <c r="H753" s="245" t="str">
        <f>IF('4 - Species Breakdown'!J760=0,"",'4 - Species Breakdown'!J760)</f>
        <v/>
      </c>
      <c r="J753"/>
      <c r="K753"/>
      <c r="L753"/>
      <c r="M753"/>
      <c r="N753"/>
      <c r="O753"/>
    </row>
    <row r="754" spans="2:15" ht="15" x14ac:dyDescent="0.25">
      <c r="B754" s="242" t="str">
        <f>IF('4 - Species Breakdown'!B761=0,"",'4 - Species Breakdown'!B761)</f>
        <v/>
      </c>
      <c r="C754" s="243" t="str">
        <f>IF('4 - Species Breakdown'!D761=0,"",'4 - Species Breakdown'!D761)</f>
        <v/>
      </c>
      <c r="D754" s="243" t="str">
        <f>IF('4 - Species Breakdown'!L761=0,"",'4 - Species Breakdown'!L761)</f>
        <v/>
      </c>
      <c r="E754" s="243" t="str">
        <f>IF('4 - Species Breakdown'!M761=0,"",'4 - Species Breakdown'!M761)</f>
        <v/>
      </c>
      <c r="F754" s="243" t="str">
        <f>IF('4 - Species Breakdown'!N761=0,"",'4 - Species Breakdown'!N761)</f>
        <v/>
      </c>
      <c r="G754" s="244" t="str">
        <f>IFERROR(('4 - Species Breakdown'!J761/'WCC Summary'!$D$14)*100,"")</f>
        <v/>
      </c>
      <c r="H754" s="245" t="str">
        <f>IF('4 - Species Breakdown'!J761=0,"",'4 - Species Breakdown'!J761)</f>
        <v/>
      </c>
      <c r="J754"/>
      <c r="K754"/>
      <c r="L754"/>
      <c r="M754"/>
      <c r="N754"/>
      <c r="O754"/>
    </row>
    <row r="755" spans="2:15" ht="15" x14ac:dyDescent="0.25">
      <c r="B755" s="242" t="str">
        <f>IF('4 - Species Breakdown'!B762=0,"",'4 - Species Breakdown'!B762)</f>
        <v/>
      </c>
      <c r="C755" s="243" t="str">
        <f>IF('4 - Species Breakdown'!D762=0,"",'4 - Species Breakdown'!D762)</f>
        <v/>
      </c>
      <c r="D755" s="243" t="str">
        <f>IF('4 - Species Breakdown'!L762=0,"",'4 - Species Breakdown'!L762)</f>
        <v/>
      </c>
      <c r="E755" s="243" t="str">
        <f>IF('4 - Species Breakdown'!M762=0,"",'4 - Species Breakdown'!M762)</f>
        <v/>
      </c>
      <c r="F755" s="243" t="str">
        <f>IF('4 - Species Breakdown'!N762=0,"",'4 - Species Breakdown'!N762)</f>
        <v/>
      </c>
      <c r="G755" s="244" t="str">
        <f>IFERROR(('4 - Species Breakdown'!J762/'WCC Summary'!$D$14)*100,"")</f>
        <v/>
      </c>
      <c r="H755" s="245" t="str">
        <f>IF('4 - Species Breakdown'!J762=0,"",'4 - Species Breakdown'!J762)</f>
        <v/>
      </c>
      <c r="J755"/>
      <c r="K755"/>
      <c r="L755"/>
      <c r="M755"/>
      <c r="N755"/>
      <c r="O755"/>
    </row>
    <row r="756" spans="2:15" ht="15" x14ac:dyDescent="0.25">
      <c r="B756" s="242" t="str">
        <f>IF('4 - Species Breakdown'!B763=0,"",'4 - Species Breakdown'!B763)</f>
        <v/>
      </c>
      <c r="C756" s="243" t="str">
        <f>IF('4 - Species Breakdown'!D763=0,"",'4 - Species Breakdown'!D763)</f>
        <v/>
      </c>
      <c r="D756" s="243" t="str">
        <f>IF('4 - Species Breakdown'!L763=0,"",'4 - Species Breakdown'!L763)</f>
        <v/>
      </c>
      <c r="E756" s="243" t="str">
        <f>IF('4 - Species Breakdown'!M763=0,"",'4 - Species Breakdown'!M763)</f>
        <v/>
      </c>
      <c r="F756" s="243" t="str">
        <f>IF('4 - Species Breakdown'!N763=0,"",'4 - Species Breakdown'!N763)</f>
        <v/>
      </c>
      <c r="G756" s="244" t="str">
        <f>IFERROR(('4 - Species Breakdown'!J763/'WCC Summary'!$D$14)*100,"")</f>
        <v/>
      </c>
      <c r="H756" s="245" t="str">
        <f>IF('4 - Species Breakdown'!J763=0,"",'4 - Species Breakdown'!J763)</f>
        <v/>
      </c>
      <c r="J756"/>
      <c r="K756"/>
      <c r="L756"/>
      <c r="M756"/>
      <c r="N756"/>
      <c r="O756"/>
    </row>
    <row r="757" spans="2:15" ht="15" x14ac:dyDescent="0.25">
      <c r="B757" s="242" t="str">
        <f>IF('4 - Species Breakdown'!B764=0,"",'4 - Species Breakdown'!B764)</f>
        <v/>
      </c>
      <c r="C757" s="243" t="str">
        <f>IF('4 - Species Breakdown'!D764=0,"",'4 - Species Breakdown'!D764)</f>
        <v/>
      </c>
      <c r="D757" s="243" t="str">
        <f>IF('4 - Species Breakdown'!L764=0,"",'4 - Species Breakdown'!L764)</f>
        <v/>
      </c>
      <c r="E757" s="243" t="str">
        <f>IF('4 - Species Breakdown'!M764=0,"",'4 - Species Breakdown'!M764)</f>
        <v/>
      </c>
      <c r="F757" s="243" t="str">
        <f>IF('4 - Species Breakdown'!N764=0,"",'4 - Species Breakdown'!N764)</f>
        <v/>
      </c>
      <c r="G757" s="244" t="str">
        <f>IFERROR(('4 - Species Breakdown'!J764/'WCC Summary'!$D$14)*100,"")</f>
        <v/>
      </c>
      <c r="H757" s="245" t="str">
        <f>IF('4 - Species Breakdown'!J764=0,"",'4 - Species Breakdown'!J764)</f>
        <v/>
      </c>
      <c r="J757"/>
      <c r="K757"/>
      <c r="L757"/>
      <c r="M757"/>
      <c r="N757"/>
      <c r="O757"/>
    </row>
    <row r="758" spans="2:15" ht="15" x14ac:dyDescent="0.25">
      <c r="B758" s="242" t="str">
        <f>IF('4 - Species Breakdown'!B765=0,"",'4 - Species Breakdown'!B765)</f>
        <v/>
      </c>
      <c r="C758" s="243" t="str">
        <f>IF('4 - Species Breakdown'!D765=0,"",'4 - Species Breakdown'!D765)</f>
        <v/>
      </c>
      <c r="D758" s="243" t="str">
        <f>IF('4 - Species Breakdown'!L765=0,"",'4 - Species Breakdown'!L765)</f>
        <v/>
      </c>
      <c r="E758" s="243" t="str">
        <f>IF('4 - Species Breakdown'!M765=0,"",'4 - Species Breakdown'!M765)</f>
        <v/>
      </c>
      <c r="F758" s="243" t="str">
        <f>IF('4 - Species Breakdown'!N765=0,"",'4 - Species Breakdown'!N765)</f>
        <v/>
      </c>
      <c r="G758" s="244" t="str">
        <f>IFERROR(('4 - Species Breakdown'!J765/'WCC Summary'!$D$14)*100,"")</f>
        <v/>
      </c>
      <c r="H758" s="245" t="str">
        <f>IF('4 - Species Breakdown'!J765=0,"",'4 - Species Breakdown'!J765)</f>
        <v/>
      </c>
      <c r="J758"/>
      <c r="K758"/>
      <c r="L758"/>
      <c r="M758"/>
      <c r="N758"/>
      <c r="O758"/>
    </row>
    <row r="759" spans="2:15" ht="15" x14ac:dyDescent="0.25">
      <c r="B759" s="242" t="str">
        <f>IF('4 - Species Breakdown'!B766=0,"",'4 - Species Breakdown'!B766)</f>
        <v/>
      </c>
      <c r="C759" s="243" t="str">
        <f>IF('4 - Species Breakdown'!D766=0,"",'4 - Species Breakdown'!D766)</f>
        <v/>
      </c>
      <c r="D759" s="243" t="str">
        <f>IF('4 - Species Breakdown'!L766=0,"",'4 - Species Breakdown'!L766)</f>
        <v/>
      </c>
      <c r="E759" s="243" t="str">
        <f>IF('4 - Species Breakdown'!M766=0,"",'4 - Species Breakdown'!M766)</f>
        <v/>
      </c>
      <c r="F759" s="243" t="str">
        <f>IF('4 - Species Breakdown'!N766=0,"",'4 - Species Breakdown'!N766)</f>
        <v/>
      </c>
      <c r="G759" s="244" t="str">
        <f>IFERROR(('4 - Species Breakdown'!J766/'WCC Summary'!$D$14)*100,"")</f>
        <v/>
      </c>
      <c r="H759" s="245" t="str">
        <f>IF('4 - Species Breakdown'!J766=0,"",'4 - Species Breakdown'!J766)</f>
        <v/>
      </c>
      <c r="J759"/>
      <c r="K759"/>
      <c r="L759"/>
      <c r="M759"/>
      <c r="N759"/>
      <c r="O759"/>
    </row>
    <row r="760" spans="2:15" ht="15" x14ac:dyDescent="0.25">
      <c r="B760" s="242" t="str">
        <f>IF('4 - Species Breakdown'!B767=0,"",'4 - Species Breakdown'!B767)</f>
        <v/>
      </c>
      <c r="C760" s="243" t="str">
        <f>IF('4 - Species Breakdown'!D767=0,"",'4 - Species Breakdown'!D767)</f>
        <v/>
      </c>
      <c r="D760" s="243" t="str">
        <f>IF('4 - Species Breakdown'!L767=0,"",'4 - Species Breakdown'!L767)</f>
        <v/>
      </c>
      <c r="E760" s="243" t="str">
        <f>IF('4 - Species Breakdown'!M767=0,"",'4 - Species Breakdown'!M767)</f>
        <v/>
      </c>
      <c r="F760" s="243" t="str">
        <f>IF('4 - Species Breakdown'!N767=0,"",'4 - Species Breakdown'!N767)</f>
        <v/>
      </c>
      <c r="G760" s="244" t="str">
        <f>IFERROR(('4 - Species Breakdown'!J767/'WCC Summary'!$D$14)*100,"")</f>
        <v/>
      </c>
      <c r="H760" s="245" t="str">
        <f>IF('4 - Species Breakdown'!J767=0,"",'4 - Species Breakdown'!J767)</f>
        <v/>
      </c>
      <c r="J760"/>
      <c r="K760"/>
      <c r="L760"/>
      <c r="M760"/>
      <c r="N760"/>
      <c r="O760"/>
    </row>
    <row r="761" spans="2:15" ht="15" x14ac:dyDescent="0.25">
      <c r="B761" s="242" t="str">
        <f>IF('4 - Species Breakdown'!B768=0,"",'4 - Species Breakdown'!B768)</f>
        <v/>
      </c>
      <c r="C761" s="243" t="str">
        <f>IF('4 - Species Breakdown'!D768=0,"",'4 - Species Breakdown'!D768)</f>
        <v/>
      </c>
      <c r="D761" s="243" t="str">
        <f>IF('4 - Species Breakdown'!L768=0,"",'4 - Species Breakdown'!L768)</f>
        <v/>
      </c>
      <c r="E761" s="243" t="str">
        <f>IF('4 - Species Breakdown'!M768=0,"",'4 - Species Breakdown'!M768)</f>
        <v/>
      </c>
      <c r="F761" s="243" t="str">
        <f>IF('4 - Species Breakdown'!N768=0,"",'4 - Species Breakdown'!N768)</f>
        <v/>
      </c>
      <c r="G761" s="244" t="str">
        <f>IFERROR(('4 - Species Breakdown'!J768/'WCC Summary'!$D$14)*100,"")</f>
        <v/>
      </c>
      <c r="H761" s="245" t="str">
        <f>IF('4 - Species Breakdown'!J768=0,"",'4 - Species Breakdown'!J768)</f>
        <v/>
      </c>
      <c r="J761"/>
      <c r="K761"/>
      <c r="L761"/>
      <c r="M761"/>
      <c r="N761"/>
      <c r="O761"/>
    </row>
    <row r="762" spans="2:15" ht="15" x14ac:dyDescent="0.25">
      <c r="B762" s="242" t="str">
        <f>IF('4 - Species Breakdown'!B769=0,"",'4 - Species Breakdown'!B769)</f>
        <v/>
      </c>
      <c r="C762" s="243" t="str">
        <f>IF('4 - Species Breakdown'!D769=0,"",'4 - Species Breakdown'!D769)</f>
        <v/>
      </c>
      <c r="D762" s="243" t="str">
        <f>IF('4 - Species Breakdown'!L769=0,"",'4 - Species Breakdown'!L769)</f>
        <v/>
      </c>
      <c r="E762" s="243" t="str">
        <f>IF('4 - Species Breakdown'!M769=0,"",'4 - Species Breakdown'!M769)</f>
        <v/>
      </c>
      <c r="F762" s="243" t="str">
        <f>IF('4 - Species Breakdown'!N769=0,"",'4 - Species Breakdown'!N769)</f>
        <v/>
      </c>
      <c r="G762" s="244" t="str">
        <f>IFERROR(('4 - Species Breakdown'!J769/'WCC Summary'!$D$14)*100,"")</f>
        <v/>
      </c>
      <c r="H762" s="245" t="str">
        <f>IF('4 - Species Breakdown'!J769=0,"",'4 - Species Breakdown'!J769)</f>
        <v/>
      </c>
      <c r="J762"/>
      <c r="K762"/>
      <c r="L762"/>
      <c r="M762"/>
      <c r="N762"/>
      <c r="O762"/>
    </row>
    <row r="763" spans="2:15" ht="15" x14ac:dyDescent="0.25">
      <c r="B763" s="242" t="str">
        <f>IF('4 - Species Breakdown'!B770=0,"",'4 - Species Breakdown'!B770)</f>
        <v/>
      </c>
      <c r="C763" s="243" t="str">
        <f>IF('4 - Species Breakdown'!D770=0,"",'4 - Species Breakdown'!D770)</f>
        <v/>
      </c>
      <c r="D763" s="243" t="str">
        <f>IF('4 - Species Breakdown'!L770=0,"",'4 - Species Breakdown'!L770)</f>
        <v/>
      </c>
      <c r="E763" s="243" t="str">
        <f>IF('4 - Species Breakdown'!M770=0,"",'4 - Species Breakdown'!M770)</f>
        <v/>
      </c>
      <c r="F763" s="243" t="str">
        <f>IF('4 - Species Breakdown'!N770=0,"",'4 - Species Breakdown'!N770)</f>
        <v/>
      </c>
      <c r="G763" s="244" t="str">
        <f>IFERROR(('4 - Species Breakdown'!J770/'WCC Summary'!$D$14)*100,"")</f>
        <v/>
      </c>
      <c r="H763" s="245" t="str">
        <f>IF('4 - Species Breakdown'!J770=0,"",'4 - Species Breakdown'!J770)</f>
        <v/>
      </c>
      <c r="J763"/>
      <c r="K763"/>
      <c r="L763"/>
      <c r="M763"/>
      <c r="N763"/>
      <c r="O763"/>
    </row>
    <row r="764" spans="2:15" ht="15" x14ac:dyDescent="0.25">
      <c r="B764" s="242" t="str">
        <f>IF('4 - Species Breakdown'!B771=0,"",'4 - Species Breakdown'!B771)</f>
        <v/>
      </c>
      <c r="C764" s="243" t="str">
        <f>IF('4 - Species Breakdown'!D771=0,"",'4 - Species Breakdown'!D771)</f>
        <v/>
      </c>
      <c r="D764" s="243" t="str">
        <f>IF('4 - Species Breakdown'!L771=0,"",'4 - Species Breakdown'!L771)</f>
        <v/>
      </c>
      <c r="E764" s="243" t="str">
        <f>IF('4 - Species Breakdown'!M771=0,"",'4 - Species Breakdown'!M771)</f>
        <v/>
      </c>
      <c r="F764" s="243" t="str">
        <f>IF('4 - Species Breakdown'!N771=0,"",'4 - Species Breakdown'!N771)</f>
        <v/>
      </c>
      <c r="G764" s="244" t="str">
        <f>IFERROR(('4 - Species Breakdown'!J771/'WCC Summary'!$D$14)*100,"")</f>
        <v/>
      </c>
      <c r="H764" s="245" t="str">
        <f>IF('4 - Species Breakdown'!J771=0,"",'4 - Species Breakdown'!J771)</f>
        <v/>
      </c>
      <c r="J764"/>
      <c r="K764"/>
      <c r="L764"/>
      <c r="M764"/>
      <c r="N764"/>
      <c r="O764"/>
    </row>
    <row r="765" spans="2:15" ht="15" x14ac:dyDescent="0.25">
      <c r="B765" s="242" t="str">
        <f>IF('4 - Species Breakdown'!B772=0,"",'4 - Species Breakdown'!B772)</f>
        <v/>
      </c>
      <c r="C765" s="243" t="str">
        <f>IF('4 - Species Breakdown'!D772=0,"",'4 - Species Breakdown'!D772)</f>
        <v/>
      </c>
      <c r="D765" s="243" t="str">
        <f>IF('4 - Species Breakdown'!L772=0,"",'4 - Species Breakdown'!L772)</f>
        <v/>
      </c>
      <c r="E765" s="243" t="str">
        <f>IF('4 - Species Breakdown'!M772=0,"",'4 - Species Breakdown'!M772)</f>
        <v/>
      </c>
      <c r="F765" s="243" t="str">
        <f>IF('4 - Species Breakdown'!N772=0,"",'4 - Species Breakdown'!N772)</f>
        <v/>
      </c>
      <c r="G765" s="244" t="str">
        <f>IFERROR(('4 - Species Breakdown'!J772/'WCC Summary'!$D$14)*100,"")</f>
        <v/>
      </c>
      <c r="H765" s="245" t="str">
        <f>IF('4 - Species Breakdown'!J772=0,"",'4 - Species Breakdown'!J772)</f>
        <v/>
      </c>
      <c r="J765"/>
      <c r="K765"/>
      <c r="L765"/>
      <c r="M765"/>
      <c r="N765"/>
      <c r="O765"/>
    </row>
    <row r="766" spans="2:15" ht="15" x14ac:dyDescent="0.25">
      <c r="B766" s="242" t="str">
        <f>IF('4 - Species Breakdown'!B773=0,"",'4 - Species Breakdown'!B773)</f>
        <v/>
      </c>
      <c r="C766" s="243" t="str">
        <f>IF('4 - Species Breakdown'!D773=0,"",'4 - Species Breakdown'!D773)</f>
        <v/>
      </c>
      <c r="D766" s="243" t="str">
        <f>IF('4 - Species Breakdown'!L773=0,"",'4 - Species Breakdown'!L773)</f>
        <v/>
      </c>
      <c r="E766" s="243" t="str">
        <f>IF('4 - Species Breakdown'!M773=0,"",'4 - Species Breakdown'!M773)</f>
        <v/>
      </c>
      <c r="F766" s="243" t="str">
        <f>IF('4 - Species Breakdown'!N773=0,"",'4 - Species Breakdown'!N773)</f>
        <v/>
      </c>
      <c r="G766" s="244" t="str">
        <f>IFERROR(('4 - Species Breakdown'!J773/'WCC Summary'!$D$14)*100,"")</f>
        <v/>
      </c>
      <c r="H766" s="245" t="str">
        <f>IF('4 - Species Breakdown'!J773=0,"",'4 - Species Breakdown'!J773)</f>
        <v/>
      </c>
      <c r="J766"/>
      <c r="K766"/>
      <c r="L766"/>
      <c r="M766"/>
      <c r="N766"/>
      <c r="O766"/>
    </row>
    <row r="767" spans="2:15" ht="15" x14ac:dyDescent="0.25">
      <c r="B767" s="242" t="str">
        <f>IF('4 - Species Breakdown'!B774=0,"",'4 - Species Breakdown'!B774)</f>
        <v/>
      </c>
      <c r="C767" s="243" t="str">
        <f>IF('4 - Species Breakdown'!D774=0,"",'4 - Species Breakdown'!D774)</f>
        <v/>
      </c>
      <c r="D767" s="243" t="str">
        <f>IF('4 - Species Breakdown'!L774=0,"",'4 - Species Breakdown'!L774)</f>
        <v/>
      </c>
      <c r="E767" s="243" t="str">
        <f>IF('4 - Species Breakdown'!M774=0,"",'4 - Species Breakdown'!M774)</f>
        <v/>
      </c>
      <c r="F767" s="243" t="str">
        <f>IF('4 - Species Breakdown'!N774=0,"",'4 - Species Breakdown'!N774)</f>
        <v/>
      </c>
      <c r="G767" s="244" t="str">
        <f>IFERROR(('4 - Species Breakdown'!J774/'WCC Summary'!$D$14)*100,"")</f>
        <v/>
      </c>
      <c r="H767" s="245" t="str">
        <f>IF('4 - Species Breakdown'!J774=0,"",'4 - Species Breakdown'!J774)</f>
        <v/>
      </c>
      <c r="J767"/>
      <c r="K767"/>
      <c r="L767"/>
      <c r="M767"/>
      <c r="N767"/>
      <c r="O767"/>
    </row>
    <row r="768" spans="2:15" ht="15" x14ac:dyDescent="0.25">
      <c r="B768" s="242" t="str">
        <f>IF('4 - Species Breakdown'!B775=0,"",'4 - Species Breakdown'!B775)</f>
        <v/>
      </c>
      <c r="C768" s="243" t="str">
        <f>IF('4 - Species Breakdown'!D775=0,"",'4 - Species Breakdown'!D775)</f>
        <v/>
      </c>
      <c r="D768" s="243" t="str">
        <f>IF('4 - Species Breakdown'!L775=0,"",'4 - Species Breakdown'!L775)</f>
        <v/>
      </c>
      <c r="E768" s="243" t="str">
        <f>IF('4 - Species Breakdown'!M775=0,"",'4 - Species Breakdown'!M775)</f>
        <v/>
      </c>
      <c r="F768" s="243" t="str">
        <f>IF('4 - Species Breakdown'!N775=0,"",'4 - Species Breakdown'!N775)</f>
        <v/>
      </c>
      <c r="G768" s="244" t="str">
        <f>IFERROR(('4 - Species Breakdown'!J775/'WCC Summary'!$D$14)*100,"")</f>
        <v/>
      </c>
      <c r="H768" s="245" t="str">
        <f>IF('4 - Species Breakdown'!J775=0,"",'4 - Species Breakdown'!J775)</f>
        <v/>
      </c>
      <c r="J768"/>
      <c r="K768"/>
      <c r="L768"/>
      <c r="M768"/>
      <c r="N768"/>
      <c r="O768"/>
    </row>
    <row r="769" spans="2:15" ht="15" x14ac:dyDescent="0.25">
      <c r="B769" s="242" t="str">
        <f>IF('4 - Species Breakdown'!B776=0,"",'4 - Species Breakdown'!B776)</f>
        <v/>
      </c>
      <c r="C769" s="243" t="str">
        <f>IF('4 - Species Breakdown'!D776=0,"",'4 - Species Breakdown'!D776)</f>
        <v/>
      </c>
      <c r="D769" s="243" t="str">
        <f>IF('4 - Species Breakdown'!L776=0,"",'4 - Species Breakdown'!L776)</f>
        <v/>
      </c>
      <c r="E769" s="243" t="str">
        <f>IF('4 - Species Breakdown'!M776=0,"",'4 - Species Breakdown'!M776)</f>
        <v/>
      </c>
      <c r="F769" s="243" t="str">
        <f>IF('4 - Species Breakdown'!N776=0,"",'4 - Species Breakdown'!N776)</f>
        <v/>
      </c>
      <c r="G769" s="244" t="str">
        <f>IFERROR(('4 - Species Breakdown'!J776/'WCC Summary'!$D$14)*100,"")</f>
        <v/>
      </c>
      <c r="H769" s="245" t="str">
        <f>IF('4 - Species Breakdown'!J776=0,"",'4 - Species Breakdown'!J776)</f>
        <v/>
      </c>
      <c r="J769"/>
      <c r="K769"/>
      <c r="L769"/>
      <c r="M769"/>
      <c r="N769"/>
      <c r="O769"/>
    </row>
    <row r="770" spans="2:15" ht="15" x14ac:dyDescent="0.25">
      <c r="B770" s="242" t="str">
        <f>IF('4 - Species Breakdown'!B777=0,"",'4 - Species Breakdown'!B777)</f>
        <v/>
      </c>
      <c r="C770" s="243" t="str">
        <f>IF('4 - Species Breakdown'!D777=0,"",'4 - Species Breakdown'!D777)</f>
        <v/>
      </c>
      <c r="D770" s="243" t="str">
        <f>IF('4 - Species Breakdown'!L777=0,"",'4 - Species Breakdown'!L777)</f>
        <v/>
      </c>
      <c r="E770" s="243" t="str">
        <f>IF('4 - Species Breakdown'!M777=0,"",'4 - Species Breakdown'!M777)</f>
        <v/>
      </c>
      <c r="F770" s="243" t="str">
        <f>IF('4 - Species Breakdown'!N777=0,"",'4 - Species Breakdown'!N777)</f>
        <v/>
      </c>
      <c r="G770" s="244" t="str">
        <f>IFERROR(('4 - Species Breakdown'!J777/'WCC Summary'!$D$14)*100,"")</f>
        <v/>
      </c>
      <c r="H770" s="245" t="str">
        <f>IF('4 - Species Breakdown'!J777=0,"",'4 - Species Breakdown'!J777)</f>
        <v/>
      </c>
      <c r="J770"/>
      <c r="K770"/>
      <c r="L770"/>
      <c r="M770"/>
      <c r="N770"/>
      <c r="O770"/>
    </row>
    <row r="771" spans="2:15" ht="15" x14ac:dyDescent="0.25">
      <c r="B771" s="242" t="str">
        <f>IF('4 - Species Breakdown'!B778=0,"",'4 - Species Breakdown'!B778)</f>
        <v/>
      </c>
      <c r="C771" s="243" t="str">
        <f>IF('4 - Species Breakdown'!D778=0,"",'4 - Species Breakdown'!D778)</f>
        <v/>
      </c>
      <c r="D771" s="243" t="str">
        <f>IF('4 - Species Breakdown'!L778=0,"",'4 - Species Breakdown'!L778)</f>
        <v/>
      </c>
      <c r="E771" s="243" t="str">
        <f>IF('4 - Species Breakdown'!M778=0,"",'4 - Species Breakdown'!M778)</f>
        <v/>
      </c>
      <c r="F771" s="243" t="str">
        <f>IF('4 - Species Breakdown'!N778=0,"",'4 - Species Breakdown'!N778)</f>
        <v/>
      </c>
      <c r="G771" s="244" t="str">
        <f>IFERROR(('4 - Species Breakdown'!J778/'WCC Summary'!$D$14)*100,"")</f>
        <v/>
      </c>
      <c r="H771" s="245" t="str">
        <f>IF('4 - Species Breakdown'!J778=0,"",'4 - Species Breakdown'!J778)</f>
        <v/>
      </c>
      <c r="J771"/>
      <c r="K771"/>
      <c r="L771"/>
      <c r="M771"/>
      <c r="N771"/>
      <c r="O771"/>
    </row>
    <row r="772" spans="2:15" ht="15" x14ac:dyDescent="0.25">
      <c r="B772" s="242" t="str">
        <f>IF('4 - Species Breakdown'!B779=0,"",'4 - Species Breakdown'!B779)</f>
        <v/>
      </c>
      <c r="C772" s="243" t="str">
        <f>IF('4 - Species Breakdown'!D779=0,"",'4 - Species Breakdown'!D779)</f>
        <v/>
      </c>
      <c r="D772" s="243" t="str">
        <f>IF('4 - Species Breakdown'!L779=0,"",'4 - Species Breakdown'!L779)</f>
        <v/>
      </c>
      <c r="E772" s="243" t="str">
        <f>IF('4 - Species Breakdown'!M779=0,"",'4 - Species Breakdown'!M779)</f>
        <v/>
      </c>
      <c r="F772" s="243" t="str">
        <f>IF('4 - Species Breakdown'!N779=0,"",'4 - Species Breakdown'!N779)</f>
        <v/>
      </c>
      <c r="G772" s="244" t="str">
        <f>IFERROR(('4 - Species Breakdown'!J779/'WCC Summary'!$D$14)*100,"")</f>
        <v/>
      </c>
      <c r="H772" s="245" t="str">
        <f>IF('4 - Species Breakdown'!J779=0,"",'4 - Species Breakdown'!J779)</f>
        <v/>
      </c>
      <c r="J772"/>
      <c r="K772"/>
      <c r="L772"/>
      <c r="M772"/>
      <c r="N772"/>
      <c r="O772"/>
    </row>
    <row r="773" spans="2:15" ht="15" x14ac:dyDescent="0.25">
      <c r="B773" s="242" t="str">
        <f>IF('4 - Species Breakdown'!B780=0,"",'4 - Species Breakdown'!B780)</f>
        <v/>
      </c>
      <c r="C773" s="243" t="str">
        <f>IF('4 - Species Breakdown'!D780=0,"",'4 - Species Breakdown'!D780)</f>
        <v/>
      </c>
      <c r="D773" s="243" t="str">
        <f>IF('4 - Species Breakdown'!L780=0,"",'4 - Species Breakdown'!L780)</f>
        <v/>
      </c>
      <c r="E773" s="243" t="str">
        <f>IF('4 - Species Breakdown'!M780=0,"",'4 - Species Breakdown'!M780)</f>
        <v/>
      </c>
      <c r="F773" s="243" t="str">
        <f>IF('4 - Species Breakdown'!N780=0,"",'4 - Species Breakdown'!N780)</f>
        <v/>
      </c>
      <c r="G773" s="244" t="str">
        <f>IFERROR(('4 - Species Breakdown'!J780/'WCC Summary'!$D$14)*100,"")</f>
        <v/>
      </c>
      <c r="H773" s="245" t="str">
        <f>IF('4 - Species Breakdown'!J780=0,"",'4 - Species Breakdown'!J780)</f>
        <v/>
      </c>
      <c r="J773"/>
      <c r="K773"/>
      <c r="L773"/>
      <c r="M773"/>
      <c r="N773"/>
      <c r="O773"/>
    </row>
    <row r="774" spans="2:15" ht="15" x14ac:dyDescent="0.25">
      <c r="B774" s="242" t="str">
        <f>IF('4 - Species Breakdown'!B781=0,"",'4 - Species Breakdown'!B781)</f>
        <v/>
      </c>
      <c r="C774" s="243" t="str">
        <f>IF('4 - Species Breakdown'!D781=0,"",'4 - Species Breakdown'!D781)</f>
        <v/>
      </c>
      <c r="D774" s="243" t="str">
        <f>IF('4 - Species Breakdown'!L781=0,"",'4 - Species Breakdown'!L781)</f>
        <v/>
      </c>
      <c r="E774" s="243" t="str">
        <f>IF('4 - Species Breakdown'!M781=0,"",'4 - Species Breakdown'!M781)</f>
        <v/>
      </c>
      <c r="F774" s="243" t="str">
        <f>IF('4 - Species Breakdown'!N781=0,"",'4 - Species Breakdown'!N781)</f>
        <v/>
      </c>
      <c r="G774" s="244" t="str">
        <f>IFERROR(('4 - Species Breakdown'!J781/'WCC Summary'!$D$14)*100,"")</f>
        <v/>
      </c>
      <c r="H774" s="245" t="str">
        <f>IF('4 - Species Breakdown'!J781=0,"",'4 - Species Breakdown'!J781)</f>
        <v/>
      </c>
      <c r="J774"/>
      <c r="K774"/>
      <c r="L774"/>
      <c r="M774"/>
      <c r="N774"/>
      <c r="O774"/>
    </row>
    <row r="775" spans="2:15" ht="15" x14ac:dyDescent="0.25">
      <c r="B775" s="242" t="str">
        <f>IF('4 - Species Breakdown'!B782=0,"",'4 - Species Breakdown'!B782)</f>
        <v/>
      </c>
      <c r="C775" s="243" t="str">
        <f>IF('4 - Species Breakdown'!D782=0,"",'4 - Species Breakdown'!D782)</f>
        <v/>
      </c>
      <c r="D775" s="243" t="str">
        <f>IF('4 - Species Breakdown'!L782=0,"",'4 - Species Breakdown'!L782)</f>
        <v/>
      </c>
      <c r="E775" s="243" t="str">
        <f>IF('4 - Species Breakdown'!M782=0,"",'4 - Species Breakdown'!M782)</f>
        <v/>
      </c>
      <c r="F775" s="243" t="str">
        <f>IF('4 - Species Breakdown'!N782=0,"",'4 - Species Breakdown'!N782)</f>
        <v/>
      </c>
      <c r="G775" s="244" t="str">
        <f>IFERROR(('4 - Species Breakdown'!J782/'WCC Summary'!$D$14)*100,"")</f>
        <v/>
      </c>
      <c r="H775" s="245" t="str">
        <f>IF('4 - Species Breakdown'!J782=0,"",'4 - Species Breakdown'!J782)</f>
        <v/>
      </c>
      <c r="J775"/>
      <c r="K775"/>
      <c r="L775"/>
      <c r="M775"/>
      <c r="N775"/>
      <c r="O775"/>
    </row>
    <row r="776" spans="2:15" ht="15" x14ac:dyDescent="0.25">
      <c r="B776" s="242" t="str">
        <f>IF('4 - Species Breakdown'!B783=0,"",'4 - Species Breakdown'!B783)</f>
        <v/>
      </c>
      <c r="C776" s="243" t="str">
        <f>IF('4 - Species Breakdown'!D783=0,"",'4 - Species Breakdown'!D783)</f>
        <v/>
      </c>
      <c r="D776" s="243" t="str">
        <f>IF('4 - Species Breakdown'!L783=0,"",'4 - Species Breakdown'!L783)</f>
        <v/>
      </c>
      <c r="E776" s="243" t="str">
        <f>IF('4 - Species Breakdown'!M783=0,"",'4 - Species Breakdown'!M783)</f>
        <v/>
      </c>
      <c r="F776" s="243" t="str">
        <f>IF('4 - Species Breakdown'!N783=0,"",'4 - Species Breakdown'!N783)</f>
        <v/>
      </c>
      <c r="G776" s="244" t="str">
        <f>IFERROR(('4 - Species Breakdown'!J783/'WCC Summary'!$D$14)*100,"")</f>
        <v/>
      </c>
      <c r="H776" s="245" t="str">
        <f>IF('4 - Species Breakdown'!J783=0,"",'4 - Species Breakdown'!J783)</f>
        <v/>
      </c>
      <c r="J776"/>
      <c r="K776"/>
      <c r="L776"/>
      <c r="M776"/>
      <c r="N776"/>
      <c r="O776"/>
    </row>
    <row r="777" spans="2:15" ht="15" x14ac:dyDescent="0.25">
      <c r="B777" s="242" t="str">
        <f>IF('4 - Species Breakdown'!B784=0,"",'4 - Species Breakdown'!B784)</f>
        <v/>
      </c>
      <c r="C777" s="243" t="str">
        <f>IF('4 - Species Breakdown'!D784=0,"",'4 - Species Breakdown'!D784)</f>
        <v/>
      </c>
      <c r="D777" s="243" t="str">
        <f>IF('4 - Species Breakdown'!L784=0,"",'4 - Species Breakdown'!L784)</f>
        <v/>
      </c>
      <c r="E777" s="243" t="str">
        <f>IF('4 - Species Breakdown'!M784=0,"",'4 - Species Breakdown'!M784)</f>
        <v/>
      </c>
      <c r="F777" s="243" t="str">
        <f>IF('4 - Species Breakdown'!N784=0,"",'4 - Species Breakdown'!N784)</f>
        <v/>
      </c>
      <c r="G777" s="244" t="str">
        <f>IFERROR(('4 - Species Breakdown'!J784/'WCC Summary'!$D$14)*100,"")</f>
        <v/>
      </c>
      <c r="H777" s="245" t="str">
        <f>IF('4 - Species Breakdown'!J784=0,"",'4 - Species Breakdown'!J784)</f>
        <v/>
      </c>
      <c r="J777"/>
      <c r="K777"/>
      <c r="L777"/>
      <c r="M777"/>
      <c r="N777"/>
      <c r="O777"/>
    </row>
    <row r="778" spans="2:15" ht="15" x14ac:dyDescent="0.25">
      <c r="B778" s="242" t="str">
        <f>IF('4 - Species Breakdown'!B785=0,"",'4 - Species Breakdown'!B785)</f>
        <v/>
      </c>
      <c r="C778" s="243" t="str">
        <f>IF('4 - Species Breakdown'!D785=0,"",'4 - Species Breakdown'!D785)</f>
        <v/>
      </c>
      <c r="D778" s="243" t="str">
        <f>IF('4 - Species Breakdown'!L785=0,"",'4 - Species Breakdown'!L785)</f>
        <v/>
      </c>
      <c r="E778" s="243" t="str">
        <f>IF('4 - Species Breakdown'!M785=0,"",'4 - Species Breakdown'!M785)</f>
        <v/>
      </c>
      <c r="F778" s="243" t="str">
        <f>IF('4 - Species Breakdown'!N785=0,"",'4 - Species Breakdown'!N785)</f>
        <v/>
      </c>
      <c r="G778" s="244" t="str">
        <f>IFERROR(('4 - Species Breakdown'!J785/'WCC Summary'!$D$14)*100,"")</f>
        <v/>
      </c>
      <c r="H778" s="245" t="str">
        <f>IF('4 - Species Breakdown'!J785=0,"",'4 - Species Breakdown'!J785)</f>
        <v/>
      </c>
      <c r="J778"/>
      <c r="K778"/>
      <c r="L778"/>
      <c r="M778"/>
      <c r="N778"/>
      <c r="O778"/>
    </row>
    <row r="779" spans="2:15" ht="15" x14ac:dyDescent="0.25">
      <c r="B779" s="242" t="str">
        <f>IF('4 - Species Breakdown'!B786=0,"",'4 - Species Breakdown'!B786)</f>
        <v/>
      </c>
      <c r="C779" s="243" t="str">
        <f>IF('4 - Species Breakdown'!D786=0,"",'4 - Species Breakdown'!D786)</f>
        <v/>
      </c>
      <c r="D779" s="243" t="str">
        <f>IF('4 - Species Breakdown'!L786=0,"",'4 - Species Breakdown'!L786)</f>
        <v/>
      </c>
      <c r="E779" s="243" t="str">
        <f>IF('4 - Species Breakdown'!M786=0,"",'4 - Species Breakdown'!M786)</f>
        <v/>
      </c>
      <c r="F779" s="243" t="str">
        <f>IF('4 - Species Breakdown'!N786=0,"",'4 - Species Breakdown'!N786)</f>
        <v/>
      </c>
      <c r="G779" s="244" t="str">
        <f>IFERROR(('4 - Species Breakdown'!J786/'WCC Summary'!$D$14)*100,"")</f>
        <v/>
      </c>
      <c r="H779" s="245" t="str">
        <f>IF('4 - Species Breakdown'!J786=0,"",'4 - Species Breakdown'!J786)</f>
        <v/>
      </c>
      <c r="J779"/>
      <c r="K779"/>
      <c r="L779"/>
      <c r="M779"/>
      <c r="N779"/>
      <c r="O779"/>
    </row>
    <row r="780" spans="2:15" ht="15" x14ac:dyDescent="0.25">
      <c r="B780" s="242" t="str">
        <f>IF('4 - Species Breakdown'!B787=0,"",'4 - Species Breakdown'!B787)</f>
        <v/>
      </c>
      <c r="C780" s="243" t="str">
        <f>IF('4 - Species Breakdown'!D787=0,"",'4 - Species Breakdown'!D787)</f>
        <v/>
      </c>
      <c r="D780" s="243" t="str">
        <f>IF('4 - Species Breakdown'!L787=0,"",'4 - Species Breakdown'!L787)</f>
        <v/>
      </c>
      <c r="E780" s="243" t="str">
        <f>IF('4 - Species Breakdown'!M787=0,"",'4 - Species Breakdown'!M787)</f>
        <v/>
      </c>
      <c r="F780" s="243" t="str">
        <f>IF('4 - Species Breakdown'!N787=0,"",'4 - Species Breakdown'!N787)</f>
        <v/>
      </c>
      <c r="G780" s="244" t="str">
        <f>IFERROR(('4 - Species Breakdown'!J787/'WCC Summary'!$D$14)*100,"")</f>
        <v/>
      </c>
      <c r="H780" s="245" t="str">
        <f>IF('4 - Species Breakdown'!J787=0,"",'4 - Species Breakdown'!J787)</f>
        <v/>
      </c>
      <c r="J780"/>
      <c r="K780"/>
      <c r="L780"/>
      <c r="M780"/>
      <c r="N780"/>
      <c r="O780"/>
    </row>
    <row r="781" spans="2:15" ht="15" x14ac:dyDescent="0.25">
      <c r="B781" s="242" t="str">
        <f>IF('4 - Species Breakdown'!B788=0,"",'4 - Species Breakdown'!B788)</f>
        <v/>
      </c>
      <c r="C781" s="243" t="str">
        <f>IF('4 - Species Breakdown'!D788=0,"",'4 - Species Breakdown'!D788)</f>
        <v/>
      </c>
      <c r="D781" s="243" t="str">
        <f>IF('4 - Species Breakdown'!L788=0,"",'4 - Species Breakdown'!L788)</f>
        <v/>
      </c>
      <c r="E781" s="243" t="str">
        <f>IF('4 - Species Breakdown'!M788=0,"",'4 - Species Breakdown'!M788)</f>
        <v/>
      </c>
      <c r="F781" s="243" t="str">
        <f>IF('4 - Species Breakdown'!N788=0,"",'4 - Species Breakdown'!N788)</f>
        <v/>
      </c>
      <c r="G781" s="244" t="str">
        <f>IFERROR(('4 - Species Breakdown'!J788/'WCC Summary'!$D$14)*100,"")</f>
        <v/>
      </c>
      <c r="H781" s="245" t="str">
        <f>IF('4 - Species Breakdown'!J788=0,"",'4 - Species Breakdown'!J788)</f>
        <v/>
      </c>
      <c r="J781"/>
      <c r="K781"/>
      <c r="L781"/>
      <c r="M781"/>
      <c r="N781"/>
      <c r="O781"/>
    </row>
    <row r="782" spans="2:15" ht="15" x14ac:dyDescent="0.25">
      <c r="B782" s="242" t="str">
        <f>IF('4 - Species Breakdown'!B789=0,"",'4 - Species Breakdown'!B789)</f>
        <v/>
      </c>
      <c r="C782" s="243" t="str">
        <f>IF('4 - Species Breakdown'!D789=0,"",'4 - Species Breakdown'!D789)</f>
        <v/>
      </c>
      <c r="D782" s="243" t="str">
        <f>IF('4 - Species Breakdown'!L789=0,"",'4 - Species Breakdown'!L789)</f>
        <v/>
      </c>
      <c r="E782" s="243" t="str">
        <f>IF('4 - Species Breakdown'!M789=0,"",'4 - Species Breakdown'!M789)</f>
        <v/>
      </c>
      <c r="F782" s="243" t="str">
        <f>IF('4 - Species Breakdown'!N789=0,"",'4 - Species Breakdown'!N789)</f>
        <v/>
      </c>
      <c r="G782" s="244" t="str">
        <f>IFERROR(('4 - Species Breakdown'!J789/'WCC Summary'!$D$14)*100,"")</f>
        <v/>
      </c>
      <c r="H782" s="245" t="str">
        <f>IF('4 - Species Breakdown'!J789=0,"",'4 - Species Breakdown'!J789)</f>
        <v/>
      </c>
      <c r="J782"/>
      <c r="K782"/>
      <c r="L782"/>
      <c r="M782"/>
      <c r="N782"/>
      <c r="O782"/>
    </row>
    <row r="783" spans="2:15" ht="15" x14ac:dyDescent="0.25">
      <c r="B783" s="242" t="str">
        <f>IF('4 - Species Breakdown'!B790=0,"",'4 - Species Breakdown'!B790)</f>
        <v/>
      </c>
      <c r="C783" s="243" t="str">
        <f>IF('4 - Species Breakdown'!D790=0,"",'4 - Species Breakdown'!D790)</f>
        <v/>
      </c>
      <c r="D783" s="243" t="str">
        <f>IF('4 - Species Breakdown'!L790=0,"",'4 - Species Breakdown'!L790)</f>
        <v/>
      </c>
      <c r="E783" s="243" t="str">
        <f>IF('4 - Species Breakdown'!M790=0,"",'4 - Species Breakdown'!M790)</f>
        <v/>
      </c>
      <c r="F783" s="243" t="str">
        <f>IF('4 - Species Breakdown'!N790=0,"",'4 - Species Breakdown'!N790)</f>
        <v/>
      </c>
      <c r="G783" s="244" t="str">
        <f>IFERROR(('4 - Species Breakdown'!J790/'WCC Summary'!$D$14)*100,"")</f>
        <v/>
      </c>
      <c r="H783" s="245" t="str">
        <f>IF('4 - Species Breakdown'!J790=0,"",'4 - Species Breakdown'!J790)</f>
        <v/>
      </c>
      <c r="J783"/>
      <c r="K783"/>
      <c r="L783"/>
      <c r="M783"/>
      <c r="N783"/>
      <c r="O783"/>
    </row>
    <row r="784" spans="2:15" ht="15" x14ac:dyDescent="0.25">
      <c r="B784" s="242" t="str">
        <f>IF('4 - Species Breakdown'!B791=0,"",'4 - Species Breakdown'!B791)</f>
        <v/>
      </c>
      <c r="C784" s="243" t="str">
        <f>IF('4 - Species Breakdown'!D791=0,"",'4 - Species Breakdown'!D791)</f>
        <v/>
      </c>
      <c r="D784" s="243" t="str">
        <f>IF('4 - Species Breakdown'!L791=0,"",'4 - Species Breakdown'!L791)</f>
        <v/>
      </c>
      <c r="E784" s="243" t="str">
        <f>IF('4 - Species Breakdown'!M791=0,"",'4 - Species Breakdown'!M791)</f>
        <v/>
      </c>
      <c r="F784" s="243" t="str">
        <f>IF('4 - Species Breakdown'!N791=0,"",'4 - Species Breakdown'!N791)</f>
        <v/>
      </c>
      <c r="G784" s="244" t="str">
        <f>IFERROR(('4 - Species Breakdown'!J791/'WCC Summary'!$D$14)*100,"")</f>
        <v/>
      </c>
      <c r="H784" s="245" t="str">
        <f>IF('4 - Species Breakdown'!J791=0,"",'4 - Species Breakdown'!J791)</f>
        <v/>
      </c>
      <c r="J784"/>
      <c r="K784"/>
      <c r="L784"/>
      <c r="M784"/>
      <c r="N784"/>
      <c r="O784"/>
    </row>
    <row r="785" spans="2:15" ht="15" x14ac:dyDescent="0.25">
      <c r="B785" s="242" t="str">
        <f>IF('4 - Species Breakdown'!B792=0,"",'4 - Species Breakdown'!B792)</f>
        <v/>
      </c>
      <c r="C785" s="243" t="str">
        <f>IF('4 - Species Breakdown'!D792=0,"",'4 - Species Breakdown'!D792)</f>
        <v/>
      </c>
      <c r="D785" s="243" t="str">
        <f>IF('4 - Species Breakdown'!L792=0,"",'4 - Species Breakdown'!L792)</f>
        <v/>
      </c>
      <c r="E785" s="243" t="str">
        <f>IF('4 - Species Breakdown'!M792=0,"",'4 - Species Breakdown'!M792)</f>
        <v/>
      </c>
      <c r="F785" s="243" t="str">
        <f>IF('4 - Species Breakdown'!N792=0,"",'4 - Species Breakdown'!N792)</f>
        <v/>
      </c>
      <c r="G785" s="244" t="str">
        <f>IFERROR(('4 - Species Breakdown'!J792/'WCC Summary'!$D$14)*100,"")</f>
        <v/>
      </c>
      <c r="H785" s="245" t="str">
        <f>IF('4 - Species Breakdown'!J792=0,"",'4 - Species Breakdown'!J792)</f>
        <v/>
      </c>
      <c r="J785"/>
      <c r="K785"/>
      <c r="L785"/>
      <c r="M785"/>
      <c r="N785"/>
      <c r="O785"/>
    </row>
    <row r="786" spans="2:15" ht="15" x14ac:dyDescent="0.25">
      <c r="B786" s="242" t="str">
        <f>IF('4 - Species Breakdown'!B793=0,"",'4 - Species Breakdown'!B793)</f>
        <v/>
      </c>
      <c r="C786" s="243" t="str">
        <f>IF('4 - Species Breakdown'!D793=0,"",'4 - Species Breakdown'!D793)</f>
        <v/>
      </c>
      <c r="D786" s="243" t="str">
        <f>IF('4 - Species Breakdown'!L793=0,"",'4 - Species Breakdown'!L793)</f>
        <v/>
      </c>
      <c r="E786" s="243" t="str">
        <f>IF('4 - Species Breakdown'!M793=0,"",'4 - Species Breakdown'!M793)</f>
        <v/>
      </c>
      <c r="F786" s="243" t="str">
        <f>IF('4 - Species Breakdown'!N793=0,"",'4 - Species Breakdown'!N793)</f>
        <v/>
      </c>
      <c r="G786" s="244" t="str">
        <f>IFERROR(('4 - Species Breakdown'!J793/'WCC Summary'!$D$14)*100,"")</f>
        <v/>
      </c>
      <c r="H786" s="245" t="str">
        <f>IF('4 - Species Breakdown'!J793=0,"",'4 - Species Breakdown'!J793)</f>
        <v/>
      </c>
      <c r="J786"/>
      <c r="K786"/>
      <c r="L786"/>
      <c r="M786"/>
      <c r="N786"/>
      <c r="O786"/>
    </row>
    <row r="787" spans="2:15" ht="15" x14ac:dyDescent="0.25">
      <c r="B787" s="242" t="str">
        <f>IF('4 - Species Breakdown'!B794=0,"",'4 - Species Breakdown'!B794)</f>
        <v/>
      </c>
      <c r="C787" s="243" t="str">
        <f>IF('4 - Species Breakdown'!D794=0,"",'4 - Species Breakdown'!D794)</f>
        <v/>
      </c>
      <c r="D787" s="243" t="str">
        <f>IF('4 - Species Breakdown'!L794=0,"",'4 - Species Breakdown'!L794)</f>
        <v/>
      </c>
      <c r="E787" s="243" t="str">
        <f>IF('4 - Species Breakdown'!M794=0,"",'4 - Species Breakdown'!M794)</f>
        <v/>
      </c>
      <c r="F787" s="243" t="str">
        <f>IF('4 - Species Breakdown'!N794=0,"",'4 - Species Breakdown'!N794)</f>
        <v/>
      </c>
      <c r="G787" s="244" t="str">
        <f>IFERROR(('4 - Species Breakdown'!J794/'WCC Summary'!$D$14)*100,"")</f>
        <v/>
      </c>
      <c r="H787" s="245" t="str">
        <f>IF('4 - Species Breakdown'!J794=0,"",'4 - Species Breakdown'!J794)</f>
        <v/>
      </c>
      <c r="J787"/>
      <c r="K787"/>
      <c r="L787"/>
      <c r="M787"/>
      <c r="N787"/>
      <c r="O787"/>
    </row>
    <row r="788" spans="2:15" ht="15" x14ac:dyDescent="0.25">
      <c r="B788" s="242" t="str">
        <f>IF('4 - Species Breakdown'!B795=0,"",'4 - Species Breakdown'!B795)</f>
        <v/>
      </c>
      <c r="C788" s="243" t="str">
        <f>IF('4 - Species Breakdown'!D795=0,"",'4 - Species Breakdown'!D795)</f>
        <v/>
      </c>
      <c r="D788" s="243" t="str">
        <f>IF('4 - Species Breakdown'!L795=0,"",'4 - Species Breakdown'!L795)</f>
        <v/>
      </c>
      <c r="E788" s="243" t="str">
        <f>IF('4 - Species Breakdown'!M795=0,"",'4 - Species Breakdown'!M795)</f>
        <v/>
      </c>
      <c r="F788" s="243" t="str">
        <f>IF('4 - Species Breakdown'!N795=0,"",'4 - Species Breakdown'!N795)</f>
        <v/>
      </c>
      <c r="G788" s="244" t="str">
        <f>IFERROR(('4 - Species Breakdown'!J795/'WCC Summary'!$D$14)*100,"")</f>
        <v/>
      </c>
      <c r="H788" s="245" t="str">
        <f>IF('4 - Species Breakdown'!J795=0,"",'4 - Species Breakdown'!J795)</f>
        <v/>
      </c>
      <c r="J788"/>
      <c r="K788"/>
      <c r="L788"/>
      <c r="M788"/>
      <c r="N788"/>
      <c r="O788"/>
    </row>
    <row r="789" spans="2:15" ht="15" x14ac:dyDescent="0.25">
      <c r="B789" s="242" t="str">
        <f>IF('4 - Species Breakdown'!B796=0,"",'4 - Species Breakdown'!B796)</f>
        <v/>
      </c>
      <c r="C789" s="243" t="str">
        <f>IF('4 - Species Breakdown'!D796=0,"",'4 - Species Breakdown'!D796)</f>
        <v/>
      </c>
      <c r="D789" s="243" t="str">
        <f>IF('4 - Species Breakdown'!L796=0,"",'4 - Species Breakdown'!L796)</f>
        <v/>
      </c>
      <c r="E789" s="243" t="str">
        <f>IF('4 - Species Breakdown'!M796=0,"",'4 - Species Breakdown'!M796)</f>
        <v/>
      </c>
      <c r="F789" s="243" t="str">
        <f>IF('4 - Species Breakdown'!N796=0,"",'4 - Species Breakdown'!N796)</f>
        <v/>
      </c>
      <c r="G789" s="244" t="str">
        <f>IFERROR(('4 - Species Breakdown'!J796/'WCC Summary'!$D$14)*100,"")</f>
        <v/>
      </c>
      <c r="H789" s="245" t="str">
        <f>IF('4 - Species Breakdown'!J796=0,"",'4 - Species Breakdown'!J796)</f>
        <v/>
      </c>
      <c r="J789"/>
      <c r="K789"/>
      <c r="L789"/>
      <c r="M789"/>
      <c r="N789"/>
      <c r="O789"/>
    </row>
    <row r="790" spans="2:15" ht="15" x14ac:dyDescent="0.25">
      <c r="B790" s="242" t="str">
        <f>IF('4 - Species Breakdown'!B797=0,"",'4 - Species Breakdown'!B797)</f>
        <v/>
      </c>
      <c r="C790" s="243" t="str">
        <f>IF('4 - Species Breakdown'!D797=0,"",'4 - Species Breakdown'!D797)</f>
        <v/>
      </c>
      <c r="D790" s="243" t="str">
        <f>IF('4 - Species Breakdown'!L797=0,"",'4 - Species Breakdown'!L797)</f>
        <v/>
      </c>
      <c r="E790" s="243" t="str">
        <f>IF('4 - Species Breakdown'!M797=0,"",'4 - Species Breakdown'!M797)</f>
        <v/>
      </c>
      <c r="F790" s="243" t="str">
        <f>IF('4 - Species Breakdown'!N797=0,"",'4 - Species Breakdown'!N797)</f>
        <v/>
      </c>
      <c r="G790" s="244" t="str">
        <f>IFERROR(('4 - Species Breakdown'!J797/'WCC Summary'!$D$14)*100,"")</f>
        <v/>
      </c>
      <c r="H790" s="245" t="str">
        <f>IF('4 - Species Breakdown'!J797=0,"",'4 - Species Breakdown'!J797)</f>
        <v/>
      </c>
      <c r="J790"/>
      <c r="K790"/>
      <c r="L790"/>
      <c r="M790"/>
      <c r="N790"/>
      <c r="O790"/>
    </row>
    <row r="791" spans="2:15" ht="15" x14ac:dyDescent="0.25">
      <c r="B791" s="242" t="str">
        <f>IF('4 - Species Breakdown'!B798=0,"",'4 - Species Breakdown'!B798)</f>
        <v/>
      </c>
      <c r="C791" s="243" t="str">
        <f>IF('4 - Species Breakdown'!D798=0,"",'4 - Species Breakdown'!D798)</f>
        <v/>
      </c>
      <c r="D791" s="243" t="str">
        <f>IF('4 - Species Breakdown'!L798=0,"",'4 - Species Breakdown'!L798)</f>
        <v/>
      </c>
      <c r="E791" s="243" t="str">
        <f>IF('4 - Species Breakdown'!M798=0,"",'4 - Species Breakdown'!M798)</f>
        <v/>
      </c>
      <c r="F791" s="243" t="str">
        <f>IF('4 - Species Breakdown'!N798=0,"",'4 - Species Breakdown'!N798)</f>
        <v/>
      </c>
      <c r="G791" s="244" t="str">
        <f>IFERROR(('4 - Species Breakdown'!J798/'WCC Summary'!$D$14)*100,"")</f>
        <v/>
      </c>
      <c r="H791" s="245" t="str">
        <f>IF('4 - Species Breakdown'!J798=0,"",'4 - Species Breakdown'!J798)</f>
        <v/>
      </c>
      <c r="J791"/>
      <c r="K791"/>
      <c r="L791"/>
      <c r="M791"/>
      <c r="N791"/>
      <c r="O791"/>
    </row>
    <row r="792" spans="2:15" ht="15" x14ac:dyDescent="0.25">
      <c r="B792" s="242" t="str">
        <f>IF('4 - Species Breakdown'!B799=0,"",'4 - Species Breakdown'!B799)</f>
        <v/>
      </c>
      <c r="C792" s="243" t="str">
        <f>IF('4 - Species Breakdown'!D799=0,"",'4 - Species Breakdown'!D799)</f>
        <v/>
      </c>
      <c r="D792" s="243" t="str">
        <f>IF('4 - Species Breakdown'!L799=0,"",'4 - Species Breakdown'!L799)</f>
        <v/>
      </c>
      <c r="E792" s="243" t="str">
        <f>IF('4 - Species Breakdown'!M799=0,"",'4 - Species Breakdown'!M799)</f>
        <v/>
      </c>
      <c r="F792" s="243" t="str">
        <f>IF('4 - Species Breakdown'!N799=0,"",'4 - Species Breakdown'!N799)</f>
        <v/>
      </c>
      <c r="G792" s="244" t="str">
        <f>IFERROR(('4 - Species Breakdown'!J799/'WCC Summary'!$D$14)*100,"")</f>
        <v/>
      </c>
      <c r="H792" s="245" t="str">
        <f>IF('4 - Species Breakdown'!J799=0,"",'4 - Species Breakdown'!J799)</f>
        <v/>
      </c>
      <c r="J792"/>
      <c r="K792"/>
      <c r="L792"/>
      <c r="M792"/>
      <c r="N792"/>
      <c r="O792"/>
    </row>
    <row r="793" spans="2:15" ht="15" x14ac:dyDescent="0.25">
      <c r="B793" s="242" t="str">
        <f>IF('4 - Species Breakdown'!B800=0,"",'4 - Species Breakdown'!B800)</f>
        <v/>
      </c>
      <c r="C793" s="243" t="str">
        <f>IF('4 - Species Breakdown'!D800=0,"",'4 - Species Breakdown'!D800)</f>
        <v/>
      </c>
      <c r="D793" s="243" t="str">
        <f>IF('4 - Species Breakdown'!L800=0,"",'4 - Species Breakdown'!L800)</f>
        <v/>
      </c>
      <c r="E793" s="243" t="str">
        <f>IF('4 - Species Breakdown'!M800=0,"",'4 - Species Breakdown'!M800)</f>
        <v/>
      </c>
      <c r="F793" s="243" t="str">
        <f>IF('4 - Species Breakdown'!N800=0,"",'4 - Species Breakdown'!N800)</f>
        <v/>
      </c>
      <c r="G793" s="244" t="str">
        <f>IFERROR(('4 - Species Breakdown'!J800/'WCC Summary'!$D$14)*100,"")</f>
        <v/>
      </c>
      <c r="H793" s="245" t="str">
        <f>IF('4 - Species Breakdown'!J800=0,"",'4 - Species Breakdown'!J800)</f>
        <v/>
      </c>
      <c r="J793"/>
      <c r="K793"/>
      <c r="L793"/>
      <c r="M793"/>
      <c r="N793"/>
      <c r="O793"/>
    </row>
    <row r="794" spans="2:15" ht="15" x14ac:dyDescent="0.25">
      <c r="B794" s="242" t="str">
        <f>IF('4 - Species Breakdown'!B801=0,"",'4 - Species Breakdown'!B801)</f>
        <v/>
      </c>
      <c r="C794" s="243" t="str">
        <f>IF('4 - Species Breakdown'!D801=0,"",'4 - Species Breakdown'!D801)</f>
        <v/>
      </c>
      <c r="D794" s="243" t="str">
        <f>IF('4 - Species Breakdown'!L801=0,"",'4 - Species Breakdown'!L801)</f>
        <v/>
      </c>
      <c r="E794" s="243" t="str">
        <f>IF('4 - Species Breakdown'!M801=0,"",'4 - Species Breakdown'!M801)</f>
        <v/>
      </c>
      <c r="F794" s="243" t="str">
        <f>IF('4 - Species Breakdown'!N801=0,"",'4 - Species Breakdown'!N801)</f>
        <v/>
      </c>
      <c r="G794" s="244" t="str">
        <f>IFERROR(('4 - Species Breakdown'!J801/'WCC Summary'!$D$14)*100,"")</f>
        <v/>
      </c>
      <c r="H794" s="245" t="str">
        <f>IF('4 - Species Breakdown'!J801=0,"",'4 - Species Breakdown'!J801)</f>
        <v/>
      </c>
      <c r="J794"/>
      <c r="K794"/>
      <c r="L794"/>
      <c r="M794"/>
      <c r="N794"/>
      <c r="O794"/>
    </row>
    <row r="795" spans="2:15" ht="15" x14ac:dyDescent="0.25">
      <c r="B795" s="242" t="str">
        <f>IF('4 - Species Breakdown'!B802=0,"",'4 - Species Breakdown'!B802)</f>
        <v/>
      </c>
      <c r="C795" s="243" t="str">
        <f>IF('4 - Species Breakdown'!D802=0,"",'4 - Species Breakdown'!D802)</f>
        <v/>
      </c>
      <c r="D795" s="243" t="str">
        <f>IF('4 - Species Breakdown'!L802=0,"",'4 - Species Breakdown'!L802)</f>
        <v/>
      </c>
      <c r="E795" s="243" t="str">
        <f>IF('4 - Species Breakdown'!M802=0,"",'4 - Species Breakdown'!M802)</f>
        <v/>
      </c>
      <c r="F795" s="243" t="str">
        <f>IF('4 - Species Breakdown'!N802=0,"",'4 - Species Breakdown'!N802)</f>
        <v/>
      </c>
      <c r="G795" s="244" t="str">
        <f>IFERROR(('4 - Species Breakdown'!J802/'WCC Summary'!$D$14)*100,"")</f>
        <v/>
      </c>
      <c r="H795" s="245" t="str">
        <f>IF('4 - Species Breakdown'!J802=0,"",'4 - Species Breakdown'!J802)</f>
        <v/>
      </c>
      <c r="J795"/>
      <c r="K795"/>
      <c r="L795"/>
      <c r="M795"/>
      <c r="N795"/>
      <c r="O795"/>
    </row>
    <row r="796" spans="2:15" ht="15" x14ac:dyDescent="0.25">
      <c r="B796" s="242" t="str">
        <f>IF('4 - Species Breakdown'!B803=0,"",'4 - Species Breakdown'!B803)</f>
        <v/>
      </c>
      <c r="C796" s="243" t="str">
        <f>IF('4 - Species Breakdown'!D803=0,"",'4 - Species Breakdown'!D803)</f>
        <v/>
      </c>
      <c r="D796" s="243" t="str">
        <f>IF('4 - Species Breakdown'!L803=0,"",'4 - Species Breakdown'!L803)</f>
        <v/>
      </c>
      <c r="E796" s="243" t="str">
        <f>IF('4 - Species Breakdown'!M803=0,"",'4 - Species Breakdown'!M803)</f>
        <v/>
      </c>
      <c r="F796" s="243" t="str">
        <f>IF('4 - Species Breakdown'!N803=0,"",'4 - Species Breakdown'!N803)</f>
        <v/>
      </c>
      <c r="G796" s="244" t="str">
        <f>IFERROR(('4 - Species Breakdown'!J803/'WCC Summary'!$D$14)*100,"")</f>
        <v/>
      </c>
      <c r="H796" s="245" t="str">
        <f>IF('4 - Species Breakdown'!J803=0,"",'4 - Species Breakdown'!J803)</f>
        <v/>
      </c>
      <c r="J796"/>
      <c r="K796"/>
      <c r="L796"/>
      <c r="M796"/>
      <c r="N796"/>
      <c r="O796"/>
    </row>
    <row r="797" spans="2:15" ht="15" x14ac:dyDescent="0.25">
      <c r="B797" s="242" t="str">
        <f>IF('4 - Species Breakdown'!B804=0,"",'4 - Species Breakdown'!B804)</f>
        <v/>
      </c>
      <c r="C797" s="243" t="str">
        <f>IF('4 - Species Breakdown'!D804=0,"",'4 - Species Breakdown'!D804)</f>
        <v/>
      </c>
      <c r="D797" s="243" t="str">
        <f>IF('4 - Species Breakdown'!L804=0,"",'4 - Species Breakdown'!L804)</f>
        <v/>
      </c>
      <c r="E797" s="243" t="str">
        <f>IF('4 - Species Breakdown'!M804=0,"",'4 - Species Breakdown'!M804)</f>
        <v/>
      </c>
      <c r="F797" s="243" t="str">
        <f>IF('4 - Species Breakdown'!N804=0,"",'4 - Species Breakdown'!N804)</f>
        <v/>
      </c>
      <c r="G797" s="244" t="str">
        <f>IFERROR(('4 - Species Breakdown'!J804/'WCC Summary'!$D$14)*100,"")</f>
        <v/>
      </c>
      <c r="H797" s="245" t="str">
        <f>IF('4 - Species Breakdown'!J804=0,"",'4 - Species Breakdown'!J804)</f>
        <v/>
      </c>
      <c r="J797"/>
      <c r="K797"/>
      <c r="L797"/>
      <c r="M797"/>
      <c r="N797"/>
      <c r="O797"/>
    </row>
    <row r="798" spans="2:15" ht="15" x14ac:dyDescent="0.25">
      <c r="B798" s="242" t="str">
        <f>IF('4 - Species Breakdown'!B805=0,"",'4 - Species Breakdown'!B805)</f>
        <v/>
      </c>
      <c r="C798" s="243" t="str">
        <f>IF('4 - Species Breakdown'!D805=0,"",'4 - Species Breakdown'!D805)</f>
        <v/>
      </c>
      <c r="D798" s="243" t="str">
        <f>IF('4 - Species Breakdown'!L805=0,"",'4 - Species Breakdown'!L805)</f>
        <v/>
      </c>
      <c r="E798" s="243" t="str">
        <f>IF('4 - Species Breakdown'!M805=0,"",'4 - Species Breakdown'!M805)</f>
        <v/>
      </c>
      <c r="F798" s="243" t="str">
        <f>IF('4 - Species Breakdown'!N805=0,"",'4 - Species Breakdown'!N805)</f>
        <v/>
      </c>
      <c r="G798" s="244" t="str">
        <f>IFERROR(('4 - Species Breakdown'!J805/'WCC Summary'!$D$14)*100,"")</f>
        <v/>
      </c>
      <c r="H798" s="245" t="str">
        <f>IF('4 - Species Breakdown'!J805=0,"",'4 - Species Breakdown'!J805)</f>
        <v/>
      </c>
      <c r="J798"/>
      <c r="K798"/>
      <c r="L798"/>
      <c r="M798"/>
      <c r="N798"/>
      <c r="O798"/>
    </row>
    <row r="799" spans="2:15" ht="15" x14ac:dyDescent="0.25">
      <c r="B799" s="242" t="str">
        <f>IF('4 - Species Breakdown'!B806=0,"",'4 - Species Breakdown'!B806)</f>
        <v/>
      </c>
      <c r="C799" s="243" t="str">
        <f>IF('4 - Species Breakdown'!D806=0,"",'4 - Species Breakdown'!D806)</f>
        <v/>
      </c>
      <c r="D799" s="243" t="str">
        <f>IF('4 - Species Breakdown'!L806=0,"",'4 - Species Breakdown'!L806)</f>
        <v/>
      </c>
      <c r="E799" s="243" t="str">
        <f>IF('4 - Species Breakdown'!M806=0,"",'4 - Species Breakdown'!M806)</f>
        <v/>
      </c>
      <c r="F799" s="243" t="str">
        <f>IF('4 - Species Breakdown'!N806=0,"",'4 - Species Breakdown'!N806)</f>
        <v/>
      </c>
      <c r="G799" s="244" t="str">
        <f>IFERROR(('4 - Species Breakdown'!J806/'WCC Summary'!$D$14)*100,"")</f>
        <v/>
      </c>
      <c r="H799" s="245" t="str">
        <f>IF('4 - Species Breakdown'!J806=0,"",'4 - Species Breakdown'!J806)</f>
        <v/>
      </c>
      <c r="J799"/>
      <c r="K799"/>
      <c r="L799"/>
      <c r="M799"/>
      <c r="N799"/>
      <c r="O799"/>
    </row>
    <row r="800" spans="2:15" ht="15" x14ac:dyDescent="0.25">
      <c r="B800" s="242" t="str">
        <f>IF('4 - Species Breakdown'!B807=0,"",'4 - Species Breakdown'!B807)</f>
        <v/>
      </c>
      <c r="C800" s="243" t="str">
        <f>IF('4 - Species Breakdown'!D807=0,"",'4 - Species Breakdown'!D807)</f>
        <v/>
      </c>
      <c r="D800" s="243" t="str">
        <f>IF('4 - Species Breakdown'!L807=0,"",'4 - Species Breakdown'!L807)</f>
        <v/>
      </c>
      <c r="E800" s="243" t="str">
        <f>IF('4 - Species Breakdown'!M807=0,"",'4 - Species Breakdown'!M807)</f>
        <v/>
      </c>
      <c r="F800" s="243" t="str">
        <f>IF('4 - Species Breakdown'!N807=0,"",'4 - Species Breakdown'!N807)</f>
        <v/>
      </c>
      <c r="G800" s="244" t="str">
        <f>IFERROR(('4 - Species Breakdown'!J807/'WCC Summary'!$D$14)*100,"")</f>
        <v/>
      </c>
      <c r="H800" s="245" t="str">
        <f>IF('4 - Species Breakdown'!J807=0,"",'4 - Species Breakdown'!J807)</f>
        <v/>
      </c>
      <c r="J800"/>
      <c r="K800"/>
      <c r="L800"/>
      <c r="M800"/>
      <c r="N800"/>
      <c r="O800"/>
    </row>
    <row r="801" spans="2:15" ht="15" x14ac:dyDescent="0.25">
      <c r="B801" s="242" t="str">
        <f>IF('4 - Species Breakdown'!B808=0,"",'4 - Species Breakdown'!B808)</f>
        <v/>
      </c>
      <c r="C801" s="243" t="str">
        <f>IF('4 - Species Breakdown'!D808=0,"",'4 - Species Breakdown'!D808)</f>
        <v/>
      </c>
      <c r="D801" s="243" t="str">
        <f>IF('4 - Species Breakdown'!L808=0,"",'4 - Species Breakdown'!L808)</f>
        <v/>
      </c>
      <c r="E801" s="243" t="str">
        <f>IF('4 - Species Breakdown'!M808=0,"",'4 - Species Breakdown'!M808)</f>
        <v/>
      </c>
      <c r="F801" s="243" t="str">
        <f>IF('4 - Species Breakdown'!N808=0,"",'4 - Species Breakdown'!N808)</f>
        <v/>
      </c>
      <c r="G801" s="244" t="str">
        <f>IFERROR(('4 - Species Breakdown'!J808/'WCC Summary'!$D$14)*100,"")</f>
        <v/>
      </c>
      <c r="H801" s="245" t="str">
        <f>IF('4 - Species Breakdown'!J808=0,"",'4 - Species Breakdown'!J808)</f>
        <v/>
      </c>
      <c r="J801"/>
      <c r="K801"/>
      <c r="L801"/>
      <c r="M801"/>
      <c r="N801"/>
      <c r="O801"/>
    </row>
    <row r="802" spans="2:15" ht="15" x14ac:dyDescent="0.25">
      <c r="B802" s="242" t="str">
        <f>IF('4 - Species Breakdown'!B809=0,"",'4 - Species Breakdown'!B809)</f>
        <v/>
      </c>
      <c r="C802" s="243" t="str">
        <f>IF('4 - Species Breakdown'!D809=0,"",'4 - Species Breakdown'!D809)</f>
        <v/>
      </c>
      <c r="D802" s="243" t="str">
        <f>IF('4 - Species Breakdown'!L809=0,"",'4 - Species Breakdown'!L809)</f>
        <v/>
      </c>
      <c r="E802" s="243" t="str">
        <f>IF('4 - Species Breakdown'!M809=0,"",'4 - Species Breakdown'!M809)</f>
        <v/>
      </c>
      <c r="F802" s="243" t="str">
        <f>IF('4 - Species Breakdown'!N809=0,"",'4 - Species Breakdown'!N809)</f>
        <v/>
      </c>
      <c r="G802" s="244" t="str">
        <f>IFERROR(('4 - Species Breakdown'!J809/'WCC Summary'!$D$14)*100,"")</f>
        <v/>
      </c>
      <c r="H802" s="245" t="str">
        <f>IF('4 - Species Breakdown'!J809=0,"",'4 - Species Breakdown'!J809)</f>
        <v/>
      </c>
      <c r="J802"/>
      <c r="K802"/>
      <c r="L802"/>
      <c r="M802"/>
      <c r="N802"/>
      <c r="O802"/>
    </row>
    <row r="803" spans="2:15" ht="15" x14ac:dyDescent="0.25">
      <c r="B803" s="242" t="str">
        <f>IF('4 - Species Breakdown'!B810=0,"",'4 - Species Breakdown'!B810)</f>
        <v/>
      </c>
      <c r="C803" s="243" t="str">
        <f>IF('4 - Species Breakdown'!D810=0,"",'4 - Species Breakdown'!D810)</f>
        <v/>
      </c>
      <c r="D803" s="243" t="str">
        <f>IF('4 - Species Breakdown'!L810=0,"",'4 - Species Breakdown'!L810)</f>
        <v/>
      </c>
      <c r="E803" s="243" t="str">
        <f>IF('4 - Species Breakdown'!M810=0,"",'4 - Species Breakdown'!M810)</f>
        <v/>
      </c>
      <c r="F803" s="243" t="str">
        <f>IF('4 - Species Breakdown'!N810=0,"",'4 - Species Breakdown'!N810)</f>
        <v/>
      </c>
      <c r="G803" s="244" t="str">
        <f>IFERROR(('4 - Species Breakdown'!J810/'WCC Summary'!$D$14)*100,"")</f>
        <v/>
      </c>
      <c r="H803" s="245" t="str">
        <f>IF('4 - Species Breakdown'!J810=0,"",'4 - Species Breakdown'!J810)</f>
        <v/>
      </c>
      <c r="J803"/>
      <c r="K803"/>
      <c r="L803"/>
      <c r="M803"/>
      <c r="N803"/>
      <c r="O803"/>
    </row>
    <row r="804" spans="2:15" ht="15" x14ac:dyDescent="0.25">
      <c r="B804" s="242" t="str">
        <f>IF('4 - Species Breakdown'!B811=0,"",'4 - Species Breakdown'!B811)</f>
        <v/>
      </c>
      <c r="C804" s="243" t="str">
        <f>IF('4 - Species Breakdown'!D811=0,"",'4 - Species Breakdown'!D811)</f>
        <v/>
      </c>
      <c r="D804" s="243" t="str">
        <f>IF('4 - Species Breakdown'!L811=0,"",'4 - Species Breakdown'!L811)</f>
        <v/>
      </c>
      <c r="E804" s="243" t="str">
        <f>IF('4 - Species Breakdown'!M811=0,"",'4 - Species Breakdown'!M811)</f>
        <v/>
      </c>
      <c r="F804" s="243" t="str">
        <f>IF('4 - Species Breakdown'!N811=0,"",'4 - Species Breakdown'!N811)</f>
        <v/>
      </c>
      <c r="G804" s="244" t="str">
        <f>IFERROR(('4 - Species Breakdown'!J811/'WCC Summary'!$D$14)*100,"")</f>
        <v/>
      </c>
      <c r="H804" s="245" t="str">
        <f>IF('4 - Species Breakdown'!J811=0,"",'4 - Species Breakdown'!J811)</f>
        <v/>
      </c>
      <c r="J804"/>
      <c r="K804"/>
      <c r="L804"/>
      <c r="M804"/>
      <c r="N804"/>
      <c r="O804"/>
    </row>
    <row r="805" spans="2:15" ht="15" x14ac:dyDescent="0.25">
      <c r="B805" s="242" t="str">
        <f>IF('4 - Species Breakdown'!B812=0,"",'4 - Species Breakdown'!B812)</f>
        <v/>
      </c>
      <c r="C805" s="243" t="str">
        <f>IF('4 - Species Breakdown'!D812=0,"",'4 - Species Breakdown'!D812)</f>
        <v/>
      </c>
      <c r="D805" s="243" t="str">
        <f>IF('4 - Species Breakdown'!L812=0,"",'4 - Species Breakdown'!L812)</f>
        <v/>
      </c>
      <c r="E805" s="243" t="str">
        <f>IF('4 - Species Breakdown'!M812=0,"",'4 - Species Breakdown'!M812)</f>
        <v/>
      </c>
      <c r="F805" s="243" t="str">
        <f>IF('4 - Species Breakdown'!N812=0,"",'4 - Species Breakdown'!N812)</f>
        <v/>
      </c>
      <c r="G805" s="244" t="str">
        <f>IFERROR(('4 - Species Breakdown'!J812/'WCC Summary'!$D$14)*100,"")</f>
        <v/>
      </c>
      <c r="H805" s="245" t="str">
        <f>IF('4 - Species Breakdown'!J812=0,"",'4 - Species Breakdown'!J812)</f>
        <v/>
      </c>
      <c r="J805"/>
      <c r="K805"/>
      <c r="L805"/>
      <c r="M805"/>
      <c r="N805"/>
      <c r="O805"/>
    </row>
    <row r="806" spans="2:15" ht="15" x14ac:dyDescent="0.25">
      <c r="B806" s="242" t="str">
        <f>IF('4 - Species Breakdown'!B813=0,"",'4 - Species Breakdown'!B813)</f>
        <v/>
      </c>
      <c r="C806" s="243" t="str">
        <f>IF('4 - Species Breakdown'!D813=0,"",'4 - Species Breakdown'!D813)</f>
        <v/>
      </c>
      <c r="D806" s="243" t="str">
        <f>IF('4 - Species Breakdown'!L813=0,"",'4 - Species Breakdown'!L813)</f>
        <v/>
      </c>
      <c r="E806" s="243" t="str">
        <f>IF('4 - Species Breakdown'!M813=0,"",'4 - Species Breakdown'!M813)</f>
        <v/>
      </c>
      <c r="F806" s="243" t="str">
        <f>IF('4 - Species Breakdown'!N813=0,"",'4 - Species Breakdown'!N813)</f>
        <v/>
      </c>
      <c r="G806" s="244" t="str">
        <f>IFERROR(('4 - Species Breakdown'!J813/'WCC Summary'!$D$14)*100,"")</f>
        <v/>
      </c>
      <c r="H806" s="245" t="str">
        <f>IF('4 - Species Breakdown'!J813=0,"",'4 - Species Breakdown'!J813)</f>
        <v/>
      </c>
      <c r="J806"/>
      <c r="K806"/>
      <c r="L806"/>
      <c r="M806"/>
      <c r="N806"/>
      <c r="O806"/>
    </row>
    <row r="807" spans="2:15" ht="15" x14ac:dyDescent="0.25">
      <c r="B807" s="242" t="str">
        <f>IF('4 - Species Breakdown'!B814=0,"",'4 - Species Breakdown'!B814)</f>
        <v/>
      </c>
      <c r="C807" s="243" t="str">
        <f>IF('4 - Species Breakdown'!D814=0,"",'4 - Species Breakdown'!D814)</f>
        <v/>
      </c>
      <c r="D807" s="243" t="str">
        <f>IF('4 - Species Breakdown'!L814=0,"",'4 - Species Breakdown'!L814)</f>
        <v/>
      </c>
      <c r="E807" s="243" t="str">
        <f>IF('4 - Species Breakdown'!M814=0,"",'4 - Species Breakdown'!M814)</f>
        <v/>
      </c>
      <c r="F807" s="243" t="str">
        <f>IF('4 - Species Breakdown'!N814=0,"",'4 - Species Breakdown'!N814)</f>
        <v/>
      </c>
      <c r="G807" s="244" t="str">
        <f>IFERROR(('4 - Species Breakdown'!J814/'WCC Summary'!$D$14)*100,"")</f>
        <v/>
      </c>
      <c r="H807" s="245" t="str">
        <f>IF('4 - Species Breakdown'!J814=0,"",'4 - Species Breakdown'!J814)</f>
        <v/>
      </c>
      <c r="J807"/>
      <c r="K807"/>
      <c r="L807"/>
      <c r="M807"/>
      <c r="N807"/>
      <c r="O807"/>
    </row>
    <row r="808" spans="2:15" ht="15" x14ac:dyDescent="0.25">
      <c r="B808" s="242" t="str">
        <f>IF('4 - Species Breakdown'!B815=0,"",'4 - Species Breakdown'!B815)</f>
        <v/>
      </c>
      <c r="C808" s="243" t="str">
        <f>IF('4 - Species Breakdown'!D815=0,"",'4 - Species Breakdown'!D815)</f>
        <v/>
      </c>
      <c r="D808" s="243" t="str">
        <f>IF('4 - Species Breakdown'!L815=0,"",'4 - Species Breakdown'!L815)</f>
        <v/>
      </c>
      <c r="E808" s="243" t="str">
        <f>IF('4 - Species Breakdown'!M815=0,"",'4 - Species Breakdown'!M815)</f>
        <v/>
      </c>
      <c r="F808" s="243" t="str">
        <f>IF('4 - Species Breakdown'!N815=0,"",'4 - Species Breakdown'!N815)</f>
        <v/>
      </c>
      <c r="G808" s="244" t="str">
        <f>IFERROR(('4 - Species Breakdown'!J815/'WCC Summary'!$D$14)*100,"")</f>
        <v/>
      </c>
      <c r="H808" s="245" t="str">
        <f>IF('4 - Species Breakdown'!J815=0,"",'4 - Species Breakdown'!J815)</f>
        <v/>
      </c>
      <c r="J808"/>
      <c r="K808"/>
      <c r="L808"/>
      <c r="M808"/>
      <c r="N808"/>
      <c r="O808"/>
    </row>
    <row r="809" spans="2:15" ht="15" x14ac:dyDescent="0.25">
      <c r="B809" s="242" t="str">
        <f>IF('4 - Species Breakdown'!B816=0,"",'4 - Species Breakdown'!B816)</f>
        <v/>
      </c>
      <c r="C809" s="243" t="str">
        <f>IF('4 - Species Breakdown'!D816=0,"",'4 - Species Breakdown'!D816)</f>
        <v/>
      </c>
      <c r="D809" s="243" t="str">
        <f>IF('4 - Species Breakdown'!L816=0,"",'4 - Species Breakdown'!L816)</f>
        <v/>
      </c>
      <c r="E809" s="243" t="str">
        <f>IF('4 - Species Breakdown'!M816=0,"",'4 - Species Breakdown'!M816)</f>
        <v/>
      </c>
      <c r="F809" s="243" t="str">
        <f>IF('4 - Species Breakdown'!N816=0,"",'4 - Species Breakdown'!N816)</f>
        <v/>
      </c>
      <c r="G809" s="244" t="str">
        <f>IFERROR(('4 - Species Breakdown'!J816/'WCC Summary'!$D$14)*100,"")</f>
        <v/>
      </c>
      <c r="H809" s="245" t="str">
        <f>IF('4 - Species Breakdown'!J816=0,"",'4 - Species Breakdown'!J816)</f>
        <v/>
      </c>
      <c r="J809"/>
      <c r="K809"/>
      <c r="L809"/>
      <c r="M809"/>
      <c r="N809"/>
      <c r="O809"/>
    </row>
    <row r="810" spans="2:15" ht="15" x14ac:dyDescent="0.25">
      <c r="B810" s="242" t="str">
        <f>IF('4 - Species Breakdown'!B817=0,"",'4 - Species Breakdown'!B817)</f>
        <v/>
      </c>
      <c r="C810" s="243" t="str">
        <f>IF('4 - Species Breakdown'!D817=0,"",'4 - Species Breakdown'!D817)</f>
        <v/>
      </c>
      <c r="D810" s="243" t="str">
        <f>IF('4 - Species Breakdown'!L817=0,"",'4 - Species Breakdown'!L817)</f>
        <v/>
      </c>
      <c r="E810" s="243" t="str">
        <f>IF('4 - Species Breakdown'!M817=0,"",'4 - Species Breakdown'!M817)</f>
        <v/>
      </c>
      <c r="F810" s="243" t="str">
        <f>IF('4 - Species Breakdown'!N817=0,"",'4 - Species Breakdown'!N817)</f>
        <v/>
      </c>
      <c r="G810" s="244" t="str">
        <f>IFERROR(('4 - Species Breakdown'!J817/'WCC Summary'!$D$14)*100,"")</f>
        <v/>
      </c>
      <c r="H810" s="245" t="str">
        <f>IF('4 - Species Breakdown'!J817=0,"",'4 - Species Breakdown'!J817)</f>
        <v/>
      </c>
      <c r="J810"/>
      <c r="K810"/>
      <c r="L810"/>
      <c r="M810"/>
      <c r="N810"/>
      <c r="O810"/>
    </row>
    <row r="811" spans="2:15" ht="15" x14ac:dyDescent="0.25">
      <c r="B811" s="242" t="str">
        <f>IF('4 - Species Breakdown'!B818=0,"",'4 - Species Breakdown'!B818)</f>
        <v/>
      </c>
      <c r="C811" s="243" t="str">
        <f>IF('4 - Species Breakdown'!D818=0,"",'4 - Species Breakdown'!D818)</f>
        <v/>
      </c>
      <c r="D811" s="243" t="str">
        <f>IF('4 - Species Breakdown'!L818=0,"",'4 - Species Breakdown'!L818)</f>
        <v/>
      </c>
      <c r="E811" s="243" t="str">
        <f>IF('4 - Species Breakdown'!M818=0,"",'4 - Species Breakdown'!M818)</f>
        <v/>
      </c>
      <c r="F811" s="243" t="str">
        <f>IF('4 - Species Breakdown'!N818=0,"",'4 - Species Breakdown'!N818)</f>
        <v/>
      </c>
      <c r="G811" s="244" t="str">
        <f>IFERROR(('4 - Species Breakdown'!J818/'WCC Summary'!$D$14)*100,"")</f>
        <v/>
      </c>
      <c r="H811" s="245" t="str">
        <f>IF('4 - Species Breakdown'!J818=0,"",'4 - Species Breakdown'!J818)</f>
        <v/>
      </c>
      <c r="J811"/>
      <c r="K811"/>
      <c r="L811"/>
      <c r="M811"/>
      <c r="N811"/>
      <c r="O811"/>
    </row>
    <row r="812" spans="2:15" ht="15" x14ac:dyDescent="0.25">
      <c r="B812" s="242" t="str">
        <f>IF('4 - Species Breakdown'!B819=0,"",'4 - Species Breakdown'!B819)</f>
        <v/>
      </c>
      <c r="C812" s="243" t="str">
        <f>IF('4 - Species Breakdown'!D819=0,"",'4 - Species Breakdown'!D819)</f>
        <v/>
      </c>
      <c r="D812" s="243" t="str">
        <f>IF('4 - Species Breakdown'!L819=0,"",'4 - Species Breakdown'!L819)</f>
        <v/>
      </c>
      <c r="E812" s="243" t="str">
        <f>IF('4 - Species Breakdown'!M819=0,"",'4 - Species Breakdown'!M819)</f>
        <v/>
      </c>
      <c r="F812" s="243" t="str">
        <f>IF('4 - Species Breakdown'!N819=0,"",'4 - Species Breakdown'!N819)</f>
        <v/>
      </c>
      <c r="G812" s="244" t="str">
        <f>IFERROR(('4 - Species Breakdown'!J819/'WCC Summary'!$D$14)*100,"")</f>
        <v/>
      </c>
      <c r="H812" s="245" t="str">
        <f>IF('4 - Species Breakdown'!J819=0,"",'4 - Species Breakdown'!J819)</f>
        <v/>
      </c>
      <c r="J812"/>
      <c r="K812"/>
      <c r="L812"/>
      <c r="M812"/>
      <c r="N812"/>
      <c r="O812"/>
    </row>
    <row r="813" spans="2:15" ht="15" x14ac:dyDescent="0.25">
      <c r="B813" s="242" t="str">
        <f>IF('4 - Species Breakdown'!B820=0,"",'4 - Species Breakdown'!B820)</f>
        <v/>
      </c>
      <c r="C813" s="243" t="str">
        <f>IF('4 - Species Breakdown'!D820=0,"",'4 - Species Breakdown'!D820)</f>
        <v/>
      </c>
      <c r="D813" s="243" t="str">
        <f>IF('4 - Species Breakdown'!L820=0,"",'4 - Species Breakdown'!L820)</f>
        <v/>
      </c>
      <c r="E813" s="243" t="str">
        <f>IF('4 - Species Breakdown'!M820=0,"",'4 - Species Breakdown'!M820)</f>
        <v/>
      </c>
      <c r="F813" s="243" t="str">
        <f>IF('4 - Species Breakdown'!N820=0,"",'4 - Species Breakdown'!N820)</f>
        <v/>
      </c>
      <c r="G813" s="244" t="str">
        <f>IFERROR(('4 - Species Breakdown'!J820/'WCC Summary'!$D$14)*100,"")</f>
        <v/>
      </c>
      <c r="H813" s="245" t="str">
        <f>IF('4 - Species Breakdown'!J820=0,"",'4 - Species Breakdown'!J820)</f>
        <v/>
      </c>
      <c r="J813"/>
      <c r="K813"/>
      <c r="L813"/>
      <c r="M813"/>
      <c r="N813"/>
      <c r="O813"/>
    </row>
    <row r="814" spans="2:15" ht="15" x14ac:dyDescent="0.25">
      <c r="B814" s="242" t="str">
        <f>IF('4 - Species Breakdown'!B821=0,"",'4 - Species Breakdown'!B821)</f>
        <v/>
      </c>
      <c r="C814" s="243" t="str">
        <f>IF('4 - Species Breakdown'!D821=0,"",'4 - Species Breakdown'!D821)</f>
        <v/>
      </c>
      <c r="D814" s="243" t="str">
        <f>IF('4 - Species Breakdown'!L821=0,"",'4 - Species Breakdown'!L821)</f>
        <v/>
      </c>
      <c r="E814" s="243" t="str">
        <f>IF('4 - Species Breakdown'!M821=0,"",'4 - Species Breakdown'!M821)</f>
        <v/>
      </c>
      <c r="F814" s="243" t="str">
        <f>IF('4 - Species Breakdown'!N821=0,"",'4 - Species Breakdown'!N821)</f>
        <v/>
      </c>
      <c r="G814" s="244" t="str">
        <f>IFERROR(('4 - Species Breakdown'!J821/'WCC Summary'!$D$14)*100,"")</f>
        <v/>
      </c>
      <c r="H814" s="245" t="str">
        <f>IF('4 - Species Breakdown'!J821=0,"",'4 - Species Breakdown'!J821)</f>
        <v/>
      </c>
      <c r="J814"/>
      <c r="K814"/>
      <c r="L814"/>
      <c r="M814"/>
      <c r="N814"/>
      <c r="O814"/>
    </row>
    <row r="815" spans="2:15" ht="15" x14ac:dyDescent="0.25">
      <c r="B815" s="242" t="str">
        <f>IF('4 - Species Breakdown'!B822=0,"",'4 - Species Breakdown'!B822)</f>
        <v/>
      </c>
      <c r="C815" s="243" t="str">
        <f>IF('4 - Species Breakdown'!D822=0,"",'4 - Species Breakdown'!D822)</f>
        <v/>
      </c>
      <c r="D815" s="243" t="str">
        <f>IF('4 - Species Breakdown'!L822=0,"",'4 - Species Breakdown'!L822)</f>
        <v/>
      </c>
      <c r="E815" s="243" t="str">
        <f>IF('4 - Species Breakdown'!M822=0,"",'4 - Species Breakdown'!M822)</f>
        <v/>
      </c>
      <c r="F815" s="243" t="str">
        <f>IF('4 - Species Breakdown'!N822=0,"",'4 - Species Breakdown'!N822)</f>
        <v/>
      </c>
      <c r="G815" s="244" t="str">
        <f>IFERROR(('4 - Species Breakdown'!J822/'WCC Summary'!$D$14)*100,"")</f>
        <v/>
      </c>
      <c r="H815" s="245" t="str">
        <f>IF('4 - Species Breakdown'!J822=0,"",'4 - Species Breakdown'!J822)</f>
        <v/>
      </c>
      <c r="J815"/>
      <c r="K815"/>
      <c r="L815"/>
      <c r="M815"/>
      <c r="N815"/>
      <c r="O815"/>
    </row>
    <row r="816" spans="2:15" ht="15" x14ac:dyDescent="0.25">
      <c r="B816" s="242" t="str">
        <f>IF('4 - Species Breakdown'!B823=0,"",'4 - Species Breakdown'!B823)</f>
        <v/>
      </c>
      <c r="C816" s="243" t="str">
        <f>IF('4 - Species Breakdown'!D823=0,"",'4 - Species Breakdown'!D823)</f>
        <v/>
      </c>
      <c r="D816" s="243" t="str">
        <f>IF('4 - Species Breakdown'!L823=0,"",'4 - Species Breakdown'!L823)</f>
        <v/>
      </c>
      <c r="E816" s="243" t="str">
        <f>IF('4 - Species Breakdown'!M823=0,"",'4 - Species Breakdown'!M823)</f>
        <v/>
      </c>
      <c r="F816" s="243" t="str">
        <f>IF('4 - Species Breakdown'!N823=0,"",'4 - Species Breakdown'!N823)</f>
        <v/>
      </c>
      <c r="G816" s="244" t="str">
        <f>IFERROR(('4 - Species Breakdown'!J823/'WCC Summary'!$D$14)*100,"")</f>
        <v/>
      </c>
      <c r="H816" s="245" t="str">
        <f>IF('4 - Species Breakdown'!J823=0,"",'4 - Species Breakdown'!J823)</f>
        <v/>
      </c>
      <c r="J816"/>
      <c r="K816"/>
      <c r="L816"/>
      <c r="M816"/>
      <c r="N816"/>
      <c r="O816"/>
    </row>
    <row r="817" spans="2:15" ht="15" x14ac:dyDescent="0.25">
      <c r="B817" s="242" t="str">
        <f>IF('4 - Species Breakdown'!B824=0,"",'4 - Species Breakdown'!B824)</f>
        <v/>
      </c>
      <c r="C817" s="243" t="str">
        <f>IF('4 - Species Breakdown'!D824=0,"",'4 - Species Breakdown'!D824)</f>
        <v/>
      </c>
      <c r="D817" s="243" t="str">
        <f>IF('4 - Species Breakdown'!L824=0,"",'4 - Species Breakdown'!L824)</f>
        <v/>
      </c>
      <c r="E817" s="243" t="str">
        <f>IF('4 - Species Breakdown'!M824=0,"",'4 - Species Breakdown'!M824)</f>
        <v/>
      </c>
      <c r="F817" s="243" t="str">
        <f>IF('4 - Species Breakdown'!N824=0,"",'4 - Species Breakdown'!N824)</f>
        <v/>
      </c>
      <c r="G817" s="244" t="str">
        <f>IFERROR(('4 - Species Breakdown'!J824/'WCC Summary'!$D$14)*100,"")</f>
        <v/>
      </c>
      <c r="H817" s="245" t="str">
        <f>IF('4 - Species Breakdown'!J824=0,"",'4 - Species Breakdown'!J824)</f>
        <v/>
      </c>
      <c r="J817"/>
      <c r="K817"/>
      <c r="L817"/>
      <c r="M817"/>
      <c r="N817"/>
      <c r="O817"/>
    </row>
    <row r="818" spans="2:15" ht="15" x14ac:dyDescent="0.25">
      <c r="B818" s="242" t="str">
        <f>IF('4 - Species Breakdown'!B825=0,"",'4 - Species Breakdown'!B825)</f>
        <v/>
      </c>
      <c r="C818" s="243" t="str">
        <f>IF('4 - Species Breakdown'!D825=0,"",'4 - Species Breakdown'!D825)</f>
        <v/>
      </c>
      <c r="D818" s="243" t="str">
        <f>IF('4 - Species Breakdown'!L825=0,"",'4 - Species Breakdown'!L825)</f>
        <v/>
      </c>
      <c r="E818" s="243" t="str">
        <f>IF('4 - Species Breakdown'!M825=0,"",'4 - Species Breakdown'!M825)</f>
        <v/>
      </c>
      <c r="F818" s="243" t="str">
        <f>IF('4 - Species Breakdown'!N825=0,"",'4 - Species Breakdown'!N825)</f>
        <v/>
      </c>
      <c r="G818" s="244" t="str">
        <f>IFERROR(('4 - Species Breakdown'!J825/'WCC Summary'!$D$14)*100,"")</f>
        <v/>
      </c>
      <c r="H818" s="245" t="str">
        <f>IF('4 - Species Breakdown'!J825=0,"",'4 - Species Breakdown'!J825)</f>
        <v/>
      </c>
      <c r="J818"/>
      <c r="K818"/>
      <c r="L818"/>
      <c r="M818"/>
      <c r="N818"/>
      <c r="O818"/>
    </row>
    <row r="819" spans="2:15" ht="15" x14ac:dyDescent="0.25">
      <c r="B819" s="242" t="str">
        <f>IF('4 - Species Breakdown'!B826=0,"",'4 - Species Breakdown'!B826)</f>
        <v/>
      </c>
      <c r="C819" s="243" t="str">
        <f>IF('4 - Species Breakdown'!D826=0,"",'4 - Species Breakdown'!D826)</f>
        <v/>
      </c>
      <c r="D819" s="243" t="str">
        <f>IF('4 - Species Breakdown'!L826=0,"",'4 - Species Breakdown'!L826)</f>
        <v/>
      </c>
      <c r="E819" s="243" t="str">
        <f>IF('4 - Species Breakdown'!M826=0,"",'4 - Species Breakdown'!M826)</f>
        <v/>
      </c>
      <c r="F819" s="243" t="str">
        <f>IF('4 - Species Breakdown'!N826=0,"",'4 - Species Breakdown'!N826)</f>
        <v/>
      </c>
      <c r="G819" s="244" t="str">
        <f>IFERROR(('4 - Species Breakdown'!J826/'WCC Summary'!$D$14)*100,"")</f>
        <v/>
      </c>
      <c r="H819" s="245" t="str">
        <f>IF('4 - Species Breakdown'!J826=0,"",'4 - Species Breakdown'!J826)</f>
        <v/>
      </c>
      <c r="J819"/>
      <c r="K819"/>
      <c r="L819"/>
      <c r="M819"/>
      <c r="N819"/>
      <c r="O819"/>
    </row>
    <row r="820" spans="2:15" ht="15" x14ac:dyDescent="0.25">
      <c r="B820" s="242" t="str">
        <f>IF('4 - Species Breakdown'!B827=0,"",'4 - Species Breakdown'!B827)</f>
        <v/>
      </c>
      <c r="C820" s="243" t="str">
        <f>IF('4 - Species Breakdown'!D827=0,"",'4 - Species Breakdown'!D827)</f>
        <v/>
      </c>
      <c r="D820" s="243" t="str">
        <f>IF('4 - Species Breakdown'!L827=0,"",'4 - Species Breakdown'!L827)</f>
        <v/>
      </c>
      <c r="E820" s="243" t="str">
        <f>IF('4 - Species Breakdown'!M827=0,"",'4 - Species Breakdown'!M827)</f>
        <v/>
      </c>
      <c r="F820" s="243" t="str">
        <f>IF('4 - Species Breakdown'!N827=0,"",'4 - Species Breakdown'!N827)</f>
        <v/>
      </c>
      <c r="G820" s="244" t="str">
        <f>IFERROR(('4 - Species Breakdown'!J827/'WCC Summary'!$D$14)*100,"")</f>
        <v/>
      </c>
      <c r="H820" s="245" t="str">
        <f>IF('4 - Species Breakdown'!J827=0,"",'4 - Species Breakdown'!J827)</f>
        <v/>
      </c>
      <c r="J820"/>
      <c r="K820"/>
      <c r="L820"/>
      <c r="M820"/>
      <c r="N820"/>
      <c r="O820"/>
    </row>
    <row r="821" spans="2:15" ht="15" x14ac:dyDescent="0.25">
      <c r="B821" s="242" t="str">
        <f>IF('4 - Species Breakdown'!B828=0,"",'4 - Species Breakdown'!B828)</f>
        <v/>
      </c>
      <c r="C821" s="243" t="str">
        <f>IF('4 - Species Breakdown'!D828=0,"",'4 - Species Breakdown'!D828)</f>
        <v/>
      </c>
      <c r="D821" s="243" t="str">
        <f>IF('4 - Species Breakdown'!L828=0,"",'4 - Species Breakdown'!L828)</f>
        <v/>
      </c>
      <c r="E821" s="243" t="str">
        <f>IF('4 - Species Breakdown'!M828=0,"",'4 - Species Breakdown'!M828)</f>
        <v/>
      </c>
      <c r="F821" s="243" t="str">
        <f>IF('4 - Species Breakdown'!N828=0,"",'4 - Species Breakdown'!N828)</f>
        <v/>
      </c>
      <c r="G821" s="244" t="str">
        <f>IFERROR(('4 - Species Breakdown'!J828/'WCC Summary'!$D$14)*100,"")</f>
        <v/>
      </c>
      <c r="H821" s="245" t="str">
        <f>IF('4 - Species Breakdown'!J828=0,"",'4 - Species Breakdown'!J828)</f>
        <v/>
      </c>
      <c r="J821"/>
      <c r="K821"/>
      <c r="L821"/>
      <c r="M821"/>
      <c r="N821"/>
      <c r="O821"/>
    </row>
    <row r="822" spans="2:15" ht="15" x14ac:dyDescent="0.25">
      <c r="B822" s="242" t="str">
        <f>IF('4 - Species Breakdown'!B829=0,"",'4 - Species Breakdown'!B829)</f>
        <v/>
      </c>
      <c r="C822" s="243" t="str">
        <f>IF('4 - Species Breakdown'!D829=0,"",'4 - Species Breakdown'!D829)</f>
        <v/>
      </c>
      <c r="D822" s="243" t="str">
        <f>IF('4 - Species Breakdown'!L829=0,"",'4 - Species Breakdown'!L829)</f>
        <v/>
      </c>
      <c r="E822" s="243" t="str">
        <f>IF('4 - Species Breakdown'!M829=0,"",'4 - Species Breakdown'!M829)</f>
        <v/>
      </c>
      <c r="F822" s="243" t="str">
        <f>IF('4 - Species Breakdown'!N829=0,"",'4 - Species Breakdown'!N829)</f>
        <v/>
      </c>
      <c r="G822" s="244" t="str">
        <f>IFERROR(('4 - Species Breakdown'!J829/'WCC Summary'!$D$14)*100,"")</f>
        <v/>
      </c>
      <c r="H822" s="245" t="str">
        <f>IF('4 - Species Breakdown'!J829=0,"",'4 - Species Breakdown'!J829)</f>
        <v/>
      </c>
      <c r="J822"/>
      <c r="K822"/>
      <c r="L822"/>
      <c r="M822"/>
      <c r="N822"/>
      <c r="O822"/>
    </row>
    <row r="823" spans="2:15" ht="15" x14ac:dyDescent="0.25">
      <c r="B823" s="242" t="str">
        <f>IF('4 - Species Breakdown'!B830=0,"",'4 - Species Breakdown'!B830)</f>
        <v/>
      </c>
      <c r="C823" s="243" t="str">
        <f>IF('4 - Species Breakdown'!D830=0,"",'4 - Species Breakdown'!D830)</f>
        <v/>
      </c>
      <c r="D823" s="243" t="str">
        <f>IF('4 - Species Breakdown'!L830=0,"",'4 - Species Breakdown'!L830)</f>
        <v/>
      </c>
      <c r="E823" s="243" t="str">
        <f>IF('4 - Species Breakdown'!M830=0,"",'4 - Species Breakdown'!M830)</f>
        <v/>
      </c>
      <c r="F823" s="243" t="str">
        <f>IF('4 - Species Breakdown'!N830=0,"",'4 - Species Breakdown'!N830)</f>
        <v/>
      </c>
      <c r="G823" s="244" t="str">
        <f>IFERROR(('4 - Species Breakdown'!J830/'WCC Summary'!$D$14)*100,"")</f>
        <v/>
      </c>
      <c r="H823" s="245" t="str">
        <f>IF('4 - Species Breakdown'!J830=0,"",'4 - Species Breakdown'!J830)</f>
        <v/>
      </c>
      <c r="J823"/>
      <c r="K823"/>
      <c r="L823"/>
      <c r="M823"/>
      <c r="N823"/>
      <c r="O823"/>
    </row>
    <row r="824" spans="2:15" ht="15" x14ac:dyDescent="0.25">
      <c r="B824" s="242" t="str">
        <f>IF('4 - Species Breakdown'!B831=0,"",'4 - Species Breakdown'!B831)</f>
        <v/>
      </c>
      <c r="C824" s="243" t="str">
        <f>IF('4 - Species Breakdown'!D831=0,"",'4 - Species Breakdown'!D831)</f>
        <v/>
      </c>
      <c r="D824" s="243" t="str">
        <f>IF('4 - Species Breakdown'!L831=0,"",'4 - Species Breakdown'!L831)</f>
        <v/>
      </c>
      <c r="E824" s="243" t="str">
        <f>IF('4 - Species Breakdown'!M831=0,"",'4 - Species Breakdown'!M831)</f>
        <v/>
      </c>
      <c r="F824" s="243" t="str">
        <f>IF('4 - Species Breakdown'!N831=0,"",'4 - Species Breakdown'!N831)</f>
        <v/>
      </c>
      <c r="G824" s="244" t="str">
        <f>IFERROR(('4 - Species Breakdown'!J831/'WCC Summary'!$D$14)*100,"")</f>
        <v/>
      </c>
      <c r="H824" s="245" t="str">
        <f>IF('4 - Species Breakdown'!J831=0,"",'4 - Species Breakdown'!J831)</f>
        <v/>
      </c>
      <c r="J824"/>
      <c r="K824"/>
      <c r="L824"/>
      <c r="M824"/>
      <c r="N824"/>
      <c r="O824"/>
    </row>
    <row r="825" spans="2:15" ht="15" x14ac:dyDescent="0.25">
      <c r="B825" s="242" t="str">
        <f>IF('4 - Species Breakdown'!B832=0,"",'4 - Species Breakdown'!B832)</f>
        <v/>
      </c>
      <c r="C825" s="243" t="str">
        <f>IF('4 - Species Breakdown'!D832=0,"",'4 - Species Breakdown'!D832)</f>
        <v/>
      </c>
      <c r="D825" s="243" t="str">
        <f>IF('4 - Species Breakdown'!L832=0,"",'4 - Species Breakdown'!L832)</f>
        <v/>
      </c>
      <c r="E825" s="243" t="str">
        <f>IF('4 - Species Breakdown'!M832=0,"",'4 - Species Breakdown'!M832)</f>
        <v/>
      </c>
      <c r="F825" s="243" t="str">
        <f>IF('4 - Species Breakdown'!N832=0,"",'4 - Species Breakdown'!N832)</f>
        <v/>
      </c>
      <c r="G825" s="244" t="str">
        <f>IFERROR(('4 - Species Breakdown'!J832/'WCC Summary'!$D$14)*100,"")</f>
        <v/>
      </c>
      <c r="H825" s="245" t="str">
        <f>IF('4 - Species Breakdown'!J832=0,"",'4 - Species Breakdown'!J832)</f>
        <v/>
      </c>
      <c r="J825"/>
      <c r="K825"/>
      <c r="L825"/>
      <c r="M825"/>
      <c r="N825"/>
      <c r="O825"/>
    </row>
    <row r="826" spans="2:15" ht="15" x14ac:dyDescent="0.25">
      <c r="B826" s="242" t="str">
        <f>IF('4 - Species Breakdown'!B833=0,"",'4 - Species Breakdown'!B833)</f>
        <v/>
      </c>
      <c r="C826" s="243" t="str">
        <f>IF('4 - Species Breakdown'!D833=0,"",'4 - Species Breakdown'!D833)</f>
        <v/>
      </c>
      <c r="D826" s="243" t="str">
        <f>IF('4 - Species Breakdown'!L833=0,"",'4 - Species Breakdown'!L833)</f>
        <v/>
      </c>
      <c r="E826" s="243" t="str">
        <f>IF('4 - Species Breakdown'!M833=0,"",'4 - Species Breakdown'!M833)</f>
        <v/>
      </c>
      <c r="F826" s="243" t="str">
        <f>IF('4 - Species Breakdown'!N833=0,"",'4 - Species Breakdown'!N833)</f>
        <v/>
      </c>
      <c r="G826" s="244" t="str">
        <f>IFERROR(('4 - Species Breakdown'!J833/'WCC Summary'!$D$14)*100,"")</f>
        <v/>
      </c>
      <c r="H826" s="245" t="str">
        <f>IF('4 - Species Breakdown'!J833=0,"",'4 - Species Breakdown'!J833)</f>
        <v/>
      </c>
      <c r="J826"/>
      <c r="K826"/>
      <c r="L826"/>
      <c r="M826"/>
      <c r="N826"/>
      <c r="O826"/>
    </row>
    <row r="827" spans="2:15" ht="15" x14ac:dyDescent="0.25">
      <c r="B827" s="242" t="str">
        <f>IF('4 - Species Breakdown'!B834=0,"",'4 - Species Breakdown'!B834)</f>
        <v/>
      </c>
      <c r="C827" s="243" t="str">
        <f>IF('4 - Species Breakdown'!D834=0,"",'4 - Species Breakdown'!D834)</f>
        <v/>
      </c>
      <c r="D827" s="243" t="str">
        <f>IF('4 - Species Breakdown'!L834=0,"",'4 - Species Breakdown'!L834)</f>
        <v/>
      </c>
      <c r="E827" s="243" t="str">
        <f>IF('4 - Species Breakdown'!M834=0,"",'4 - Species Breakdown'!M834)</f>
        <v/>
      </c>
      <c r="F827" s="243" t="str">
        <f>IF('4 - Species Breakdown'!N834=0,"",'4 - Species Breakdown'!N834)</f>
        <v/>
      </c>
      <c r="G827" s="244" t="str">
        <f>IFERROR(('4 - Species Breakdown'!J834/'WCC Summary'!$D$14)*100,"")</f>
        <v/>
      </c>
      <c r="H827" s="245" t="str">
        <f>IF('4 - Species Breakdown'!J834=0,"",'4 - Species Breakdown'!J834)</f>
        <v/>
      </c>
      <c r="J827"/>
      <c r="K827"/>
      <c r="L827"/>
      <c r="M827"/>
      <c r="N827"/>
      <c r="O827"/>
    </row>
    <row r="828" spans="2:15" ht="15" x14ac:dyDescent="0.25">
      <c r="B828" s="242" t="str">
        <f>IF('4 - Species Breakdown'!B835=0,"",'4 - Species Breakdown'!B835)</f>
        <v/>
      </c>
      <c r="C828" s="243" t="str">
        <f>IF('4 - Species Breakdown'!D835=0,"",'4 - Species Breakdown'!D835)</f>
        <v/>
      </c>
      <c r="D828" s="243" t="str">
        <f>IF('4 - Species Breakdown'!L835=0,"",'4 - Species Breakdown'!L835)</f>
        <v/>
      </c>
      <c r="E828" s="243" t="str">
        <f>IF('4 - Species Breakdown'!M835=0,"",'4 - Species Breakdown'!M835)</f>
        <v/>
      </c>
      <c r="F828" s="243" t="str">
        <f>IF('4 - Species Breakdown'!N835=0,"",'4 - Species Breakdown'!N835)</f>
        <v/>
      </c>
      <c r="G828" s="244" t="str">
        <f>IFERROR(('4 - Species Breakdown'!J835/'WCC Summary'!$D$14)*100,"")</f>
        <v/>
      </c>
      <c r="H828" s="245" t="str">
        <f>IF('4 - Species Breakdown'!J835=0,"",'4 - Species Breakdown'!J835)</f>
        <v/>
      </c>
      <c r="J828"/>
      <c r="K828"/>
      <c r="L828"/>
      <c r="M828"/>
      <c r="N828"/>
      <c r="O828"/>
    </row>
    <row r="829" spans="2:15" ht="15" x14ac:dyDescent="0.25">
      <c r="B829" s="242" t="str">
        <f>IF('4 - Species Breakdown'!B836=0,"",'4 - Species Breakdown'!B836)</f>
        <v/>
      </c>
      <c r="C829" s="243" t="str">
        <f>IF('4 - Species Breakdown'!D836=0,"",'4 - Species Breakdown'!D836)</f>
        <v/>
      </c>
      <c r="D829" s="243" t="str">
        <f>IF('4 - Species Breakdown'!L836=0,"",'4 - Species Breakdown'!L836)</f>
        <v/>
      </c>
      <c r="E829" s="243" t="str">
        <f>IF('4 - Species Breakdown'!M836=0,"",'4 - Species Breakdown'!M836)</f>
        <v/>
      </c>
      <c r="F829" s="243" t="str">
        <f>IF('4 - Species Breakdown'!N836=0,"",'4 - Species Breakdown'!N836)</f>
        <v/>
      </c>
      <c r="G829" s="244" t="str">
        <f>IFERROR(('4 - Species Breakdown'!J836/'WCC Summary'!$D$14)*100,"")</f>
        <v/>
      </c>
      <c r="H829" s="245" t="str">
        <f>IF('4 - Species Breakdown'!J836=0,"",'4 - Species Breakdown'!J836)</f>
        <v/>
      </c>
      <c r="J829"/>
      <c r="K829"/>
      <c r="L829"/>
      <c r="M829"/>
      <c r="N829"/>
      <c r="O829"/>
    </row>
    <row r="830" spans="2:15" ht="15" x14ac:dyDescent="0.25">
      <c r="B830" s="242" t="str">
        <f>IF('4 - Species Breakdown'!B837=0,"",'4 - Species Breakdown'!B837)</f>
        <v/>
      </c>
      <c r="C830" s="243" t="str">
        <f>IF('4 - Species Breakdown'!D837=0,"",'4 - Species Breakdown'!D837)</f>
        <v/>
      </c>
      <c r="D830" s="243" t="str">
        <f>IF('4 - Species Breakdown'!L837=0,"",'4 - Species Breakdown'!L837)</f>
        <v/>
      </c>
      <c r="E830" s="243" t="str">
        <f>IF('4 - Species Breakdown'!M837=0,"",'4 - Species Breakdown'!M837)</f>
        <v/>
      </c>
      <c r="F830" s="243" t="str">
        <f>IF('4 - Species Breakdown'!N837=0,"",'4 - Species Breakdown'!N837)</f>
        <v/>
      </c>
      <c r="G830" s="244" t="str">
        <f>IFERROR(('4 - Species Breakdown'!J837/'WCC Summary'!$D$14)*100,"")</f>
        <v/>
      </c>
      <c r="H830" s="245" t="str">
        <f>IF('4 - Species Breakdown'!J837=0,"",'4 - Species Breakdown'!J837)</f>
        <v/>
      </c>
      <c r="J830"/>
      <c r="K830"/>
      <c r="L830"/>
      <c r="M830"/>
      <c r="N830"/>
      <c r="O830"/>
    </row>
    <row r="831" spans="2:15" ht="15" x14ac:dyDescent="0.25">
      <c r="B831" s="242" t="str">
        <f>IF('4 - Species Breakdown'!B838=0,"",'4 - Species Breakdown'!B838)</f>
        <v/>
      </c>
      <c r="C831" s="243" t="str">
        <f>IF('4 - Species Breakdown'!D838=0,"",'4 - Species Breakdown'!D838)</f>
        <v/>
      </c>
      <c r="D831" s="243" t="str">
        <f>IF('4 - Species Breakdown'!L838=0,"",'4 - Species Breakdown'!L838)</f>
        <v/>
      </c>
      <c r="E831" s="243" t="str">
        <f>IF('4 - Species Breakdown'!M838=0,"",'4 - Species Breakdown'!M838)</f>
        <v/>
      </c>
      <c r="F831" s="243" t="str">
        <f>IF('4 - Species Breakdown'!N838=0,"",'4 - Species Breakdown'!N838)</f>
        <v/>
      </c>
      <c r="G831" s="244" t="str">
        <f>IFERROR(('4 - Species Breakdown'!J838/'WCC Summary'!$D$14)*100,"")</f>
        <v/>
      </c>
      <c r="H831" s="245" t="str">
        <f>IF('4 - Species Breakdown'!J838=0,"",'4 - Species Breakdown'!J838)</f>
        <v/>
      </c>
      <c r="J831"/>
      <c r="K831"/>
      <c r="L831"/>
      <c r="M831"/>
      <c r="N831"/>
      <c r="O831"/>
    </row>
    <row r="832" spans="2:15" ht="15" x14ac:dyDescent="0.25">
      <c r="B832" s="242" t="str">
        <f>IF('4 - Species Breakdown'!B839=0,"",'4 - Species Breakdown'!B839)</f>
        <v/>
      </c>
      <c r="C832" s="243" t="str">
        <f>IF('4 - Species Breakdown'!D839=0,"",'4 - Species Breakdown'!D839)</f>
        <v/>
      </c>
      <c r="D832" s="243" t="str">
        <f>IF('4 - Species Breakdown'!L839=0,"",'4 - Species Breakdown'!L839)</f>
        <v/>
      </c>
      <c r="E832" s="243" t="str">
        <f>IF('4 - Species Breakdown'!M839=0,"",'4 - Species Breakdown'!M839)</f>
        <v/>
      </c>
      <c r="F832" s="243" t="str">
        <f>IF('4 - Species Breakdown'!N839=0,"",'4 - Species Breakdown'!N839)</f>
        <v/>
      </c>
      <c r="G832" s="244" t="str">
        <f>IFERROR(('4 - Species Breakdown'!J839/'WCC Summary'!$D$14)*100,"")</f>
        <v/>
      </c>
      <c r="H832" s="245" t="str">
        <f>IF('4 - Species Breakdown'!J839=0,"",'4 - Species Breakdown'!J839)</f>
        <v/>
      </c>
      <c r="J832"/>
      <c r="K832"/>
      <c r="L832"/>
      <c r="M832"/>
      <c r="N832"/>
      <c r="O832"/>
    </row>
    <row r="833" spans="2:15" ht="15" x14ac:dyDescent="0.25">
      <c r="B833" s="242" t="str">
        <f>IF('4 - Species Breakdown'!B840=0,"",'4 - Species Breakdown'!B840)</f>
        <v/>
      </c>
      <c r="C833" s="243" t="str">
        <f>IF('4 - Species Breakdown'!D840=0,"",'4 - Species Breakdown'!D840)</f>
        <v/>
      </c>
      <c r="D833" s="243" t="str">
        <f>IF('4 - Species Breakdown'!L840=0,"",'4 - Species Breakdown'!L840)</f>
        <v/>
      </c>
      <c r="E833" s="243" t="str">
        <f>IF('4 - Species Breakdown'!M840=0,"",'4 - Species Breakdown'!M840)</f>
        <v/>
      </c>
      <c r="F833" s="243" t="str">
        <f>IF('4 - Species Breakdown'!N840=0,"",'4 - Species Breakdown'!N840)</f>
        <v/>
      </c>
      <c r="G833" s="244" t="str">
        <f>IFERROR(('4 - Species Breakdown'!J840/'WCC Summary'!$D$14)*100,"")</f>
        <v/>
      </c>
      <c r="H833" s="245" t="str">
        <f>IF('4 - Species Breakdown'!J840=0,"",'4 - Species Breakdown'!J840)</f>
        <v/>
      </c>
      <c r="J833"/>
      <c r="K833"/>
      <c r="L833"/>
      <c r="M833"/>
      <c r="N833"/>
      <c r="O833"/>
    </row>
    <row r="834" spans="2:15" ht="15" x14ac:dyDescent="0.25">
      <c r="B834" s="242" t="str">
        <f>IF('4 - Species Breakdown'!B841=0,"",'4 - Species Breakdown'!B841)</f>
        <v/>
      </c>
      <c r="C834" s="243" t="str">
        <f>IF('4 - Species Breakdown'!D841=0,"",'4 - Species Breakdown'!D841)</f>
        <v/>
      </c>
      <c r="D834" s="243" t="str">
        <f>IF('4 - Species Breakdown'!L841=0,"",'4 - Species Breakdown'!L841)</f>
        <v/>
      </c>
      <c r="E834" s="243" t="str">
        <f>IF('4 - Species Breakdown'!M841=0,"",'4 - Species Breakdown'!M841)</f>
        <v/>
      </c>
      <c r="F834" s="243" t="str">
        <f>IF('4 - Species Breakdown'!N841=0,"",'4 - Species Breakdown'!N841)</f>
        <v/>
      </c>
      <c r="G834" s="244" t="str">
        <f>IFERROR(('4 - Species Breakdown'!J841/'WCC Summary'!$D$14)*100,"")</f>
        <v/>
      </c>
      <c r="H834" s="245" t="str">
        <f>IF('4 - Species Breakdown'!J841=0,"",'4 - Species Breakdown'!J841)</f>
        <v/>
      </c>
      <c r="J834"/>
      <c r="K834"/>
      <c r="L834"/>
      <c r="M834"/>
      <c r="N834"/>
      <c r="O834"/>
    </row>
    <row r="835" spans="2:15" ht="15" x14ac:dyDescent="0.25">
      <c r="B835" s="242" t="str">
        <f>IF('4 - Species Breakdown'!B842=0,"",'4 - Species Breakdown'!B842)</f>
        <v/>
      </c>
      <c r="C835" s="243" t="str">
        <f>IF('4 - Species Breakdown'!D842=0,"",'4 - Species Breakdown'!D842)</f>
        <v/>
      </c>
      <c r="D835" s="243" t="str">
        <f>IF('4 - Species Breakdown'!L842=0,"",'4 - Species Breakdown'!L842)</f>
        <v/>
      </c>
      <c r="E835" s="243" t="str">
        <f>IF('4 - Species Breakdown'!M842=0,"",'4 - Species Breakdown'!M842)</f>
        <v/>
      </c>
      <c r="F835" s="243" t="str">
        <f>IF('4 - Species Breakdown'!N842=0,"",'4 - Species Breakdown'!N842)</f>
        <v/>
      </c>
      <c r="G835" s="244" t="str">
        <f>IFERROR(('4 - Species Breakdown'!J842/'WCC Summary'!$D$14)*100,"")</f>
        <v/>
      </c>
      <c r="H835" s="245" t="str">
        <f>IF('4 - Species Breakdown'!J842=0,"",'4 - Species Breakdown'!J842)</f>
        <v/>
      </c>
      <c r="J835"/>
      <c r="K835"/>
      <c r="L835"/>
      <c r="M835"/>
      <c r="N835"/>
      <c r="O835"/>
    </row>
    <row r="836" spans="2:15" ht="15" x14ac:dyDescent="0.25">
      <c r="B836" s="242" t="str">
        <f>IF('4 - Species Breakdown'!B843=0,"",'4 - Species Breakdown'!B843)</f>
        <v/>
      </c>
      <c r="C836" s="243" t="str">
        <f>IF('4 - Species Breakdown'!D843=0,"",'4 - Species Breakdown'!D843)</f>
        <v/>
      </c>
      <c r="D836" s="243" t="str">
        <f>IF('4 - Species Breakdown'!L843=0,"",'4 - Species Breakdown'!L843)</f>
        <v/>
      </c>
      <c r="E836" s="243" t="str">
        <f>IF('4 - Species Breakdown'!M843=0,"",'4 - Species Breakdown'!M843)</f>
        <v/>
      </c>
      <c r="F836" s="243" t="str">
        <f>IF('4 - Species Breakdown'!N843=0,"",'4 - Species Breakdown'!N843)</f>
        <v/>
      </c>
      <c r="G836" s="244" t="str">
        <f>IFERROR(('4 - Species Breakdown'!J843/'WCC Summary'!$D$14)*100,"")</f>
        <v/>
      </c>
      <c r="H836" s="245" t="str">
        <f>IF('4 - Species Breakdown'!J843=0,"",'4 - Species Breakdown'!J843)</f>
        <v/>
      </c>
      <c r="J836"/>
      <c r="K836"/>
      <c r="L836"/>
      <c r="M836"/>
      <c r="N836"/>
      <c r="O836"/>
    </row>
    <row r="837" spans="2:15" ht="15" x14ac:dyDescent="0.25">
      <c r="B837" s="242" t="str">
        <f>IF('4 - Species Breakdown'!B844=0,"",'4 - Species Breakdown'!B844)</f>
        <v/>
      </c>
      <c r="C837" s="243" t="str">
        <f>IF('4 - Species Breakdown'!D844=0,"",'4 - Species Breakdown'!D844)</f>
        <v/>
      </c>
      <c r="D837" s="243" t="str">
        <f>IF('4 - Species Breakdown'!L844=0,"",'4 - Species Breakdown'!L844)</f>
        <v/>
      </c>
      <c r="E837" s="243" t="str">
        <f>IF('4 - Species Breakdown'!M844=0,"",'4 - Species Breakdown'!M844)</f>
        <v/>
      </c>
      <c r="F837" s="243" t="str">
        <f>IF('4 - Species Breakdown'!N844=0,"",'4 - Species Breakdown'!N844)</f>
        <v/>
      </c>
      <c r="G837" s="244" t="str">
        <f>IFERROR(('4 - Species Breakdown'!J844/'WCC Summary'!$D$14)*100,"")</f>
        <v/>
      </c>
      <c r="H837" s="245" t="str">
        <f>IF('4 - Species Breakdown'!J844=0,"",'4 - Species Breakdown'!J844)</f>
        <v/>
      </c>
      <c r="J837"/>
      <c r="K837"/>
      <c r="L837"/>
      <c r="M837"/>
      <c r="N837"/>
      <c r="O837"/>
    </row>
    <row r="838" spans="2:15" ht="15" x14ac:dyDescent="0.25">
      <c r="B838" s="242" t="str">
        <f>IF('4 - Species Breakdown'!B845=0,"",'4 - Species Breakdown'!B845)</f>
        <v/>
      </c>
      <c r="C838" s="243" t="str">
        <f>IF('4 - Species Breakdown'!D845=0,"",'4 - Species Breakdown'!D845)</f>
        <v/>
      </c>
      <c r="D838" s="243" t="str">
        <f>IF('4 - Species Breakdown'!L845=0,"",'4 - Species Breakdown'!L845)</f>
        <v/>
      </c>
      <c r="E838" s="243" t="str">
        <f>IF('4 - Species Breakdown'!M845=0,"",'4 - Species Breakdown'!M845)</f>
        <v/>
      </c>
      <c r="F838" s="243" t="str">
        <f>IF('4 - Species Breakdown'!N845=0,"",'4 - Species Breakdown'!N845)</f>
        <v/>
      </c>
      <c r="G838" s="244" t="str">
        <f>IFERROR(('4 - Species Breakdown'!J845/'WCC Summary'!$D$14)*100,"")</f>
        <v/>
      </c>
      <c r="H838" s="245" t="str">
        <f>IF('4 - Species Breakdown'!J845=0,"",'4 - Species Breakdown'!J845)</f>
        <v/>
      </c>
      <c r="J838"/>
      <c r="K838"/>
      <c r="L838"/>
      <c r="M838"/>
      <c r="N838"/>
      <c r="O838"/>
    </row>
    <row r="839" spans="2:15" ht="15" x14ac:dyDescent="0.25">
      <c r="B839" s="242" t="str">
        <f>IF('4 - Species Breakdown'!B846=0,"",'4 - Species Breakdown'!B846)</f>
        <v/>
      </c>
      <c r="C839" s="243" t="str">
        <f>IF('4 - Species Breakdown'!D846=0,"",'4 - Species Breakdown'!D846)</f>
        <v/>
      </c>
      <c r="D839" s="243" t="str">
        <f>IF('4 - Species Breakdown'!L846=0,"",'4 - Species Breakdown'!L846)</f>
        <v/>
      </c>
      <c r="E839" s="243" t="str">
        <f>IF('4 - Species Breakdown'!M846=0,"",'4 - Species Breakdown'!M846)</f>
        <v/>
      </c>
      <c r="F839" s="243" t="str">
        <f>IF('4 - Species Breakdown'!N846=0,"",'4 - Species Breakdown'!N846)</f>
        <v/>
      </c>
      <c r="G839" s="244" t="str">
        <f>IFERROR(('4 - Species Breakdown'!J846/'WCC Summary'!$D$14)*100,"")</f>
        <v/>
      </c>
      <c r="H839" s="245" t="str">
        <f>IF('4 - Species Breakdown'!J846=0,"",'4 - Species Breakdown'!J846)</f>
        <v/>
      </c>
      <c r="J839"/>
      <c r="K839"/>
      <c r="L839"/>
      <c r="M839"/>
      <c r="N839"/>
      <c r="O839"/>
    </row>
    <row r="840" spans="2:15" ht="15" x14ac:dyDescent="0.25">
      <c r="B840" s="242" t="str">
        <f>IF('4 - Species Breakdown'!B847=0,"",'4 - Species Breakdown'!B847)</f>
        <v/>
      </c>
      <c r="C840" s="243" t="str">
        <f>IF('4 - Species Breakdown'!D847=0,"",'4 - Species Breakdown'!D847)</f>
        <v/>
      </c>
      <c r="D840" s="243" t="str">
        <f>IF('4 - Species Breakdown'!L847=0,"",'4 - Species Breakdown'!L847)</f>
        <v/>
      </c>
      <c r="E840" s="243" t="str">
        <f>IF('4 - Species Breakdown'!M847=0,"",'4 - Species Breakdown'!M847)</f>
        <v/>
      </c>
      <c r="F840" s="243" t="str">
        <f>IF('4 - Species Breakdown'!N847=0,"",'4 - Species Breakdown'!N847)</f>
        <v/>
      </c>
      <c r="G840" s="244" t="str">
        <f>IFERROR(('4 - Species Breakdown'!J847/'WCC Summary'!$D$14)*100,"")</f>
        <v/>
      </c>
      <c r="H840" s="245" t="str">
        <f>IF('4 - Species Breakdown'!J847=0,"",'4 - Species Breakdown'!J847)</f>
        <v/>
      </c>
      <c r="J840"/>
      <c r="K840"/>
      <c r="L840"/>
      <c r="M840"/>
      <c r="N840"/>
      <c r="O840"/>
    </row>
    <row r="841" spans="2:15" ht="15" x14ac:dyDescent="0.25">
      <c r="B841" s="242" t="str">
        <f>IF('4 - Species Breakdown'!B848=0,"",'4 - Species Breakdown'!B848)</f>
        <v/>
      </c>
      <c r="C841" s="243" t="str">
        <f>IF('4 - Species Breakdown'!D848=0,"",'4 - Species Breakdown'!D848)</f>
        <v/>
      </c>
      <c r="D841" s="243" t="str">
        <f>IF('4 - Species Breakdown'!L848=0,"",'4 - Species Breakdown'!L848)</f>
        <v/>
      </c>
      <c r="E841" s="243" t="str">
        <f>IF('4 - Species Breakdown'!M848=0,"",'4 - Species Breakdown'!M848)</f>
        <v/>
      </c>
      <c r="F841" s="243" t="str">
        <f>IF('4 - Species Breakdown'!N848=0,"",'4 - Species Breakdown'!N848)</f>
        <v/>
      </c>
      <c r="G841" s="244" t="str">
        <f>IFERROR(('4 - Species Breakdown'!J848/'WCC Summary'!$D$14)*100,"")</f>
        <v/>
      </c>
      <c r="H841" s="245" t="str">
        <f>IF('4 - Species Breakdown'!J848=0,"",'4 - Species Breakdown'!J848)</f>
        <v/>
      </c>
      <c r="J841"/>
      <c r="K841"/>
      <c r="L841"/>
      <c r="M841"/>
      <c r="N841"/>
      <c r="O841"/>
    </row>
    <row r="842" spans="2:15" ht="15" x14ac:dyDescent="0.25">
      <c r="B842" s="242" t="str">
        <f>IF('4 - Species Breakdown'!B849=0,"",'4 - Species Breakdown'!B849)</f>
        <v/>
      </c>
      <c r="C842" s="243" t="str">
        <f>IF('4 - Species Breakdown'!D849=0,"",'4 - Species Breakdown'!D849)</f>
        <v/>
      </c>
      <c r="D842" s="243" t="str">
        <f>IF('4 - Species Breakdown'!L849=0,"",'4 - Species Breakdown'!L849)</f>
        <v/>
      </c>
      <c r="E842" s="243" t="str">
        <f>IF('4 - Species Breakdown'!M849=0,"",'4 - Species Breakdown'!M849)</f>
        <v/>
      </c>
      <c r="F842" s="243" t="str">
        <f>IF('4 - Species Breakdown'!N849=0,"",'4 - Species Breakdown'!N849)</f>
        <v/>
      </c>
      <c r="G842" s="244" t="str">
        <f>IFERROR(('4 - Species Breakdown'!J849/'WCC Summary'!$D$14)*100,"")</f>
        <v/>
      </c>
      <c r="H842" s="245" t="str">
        <f>IF('4 - Species Breakdown'!J849=0,"",'4 - Species Breakdown'!J849)</f>
        <v/>
      </c>
      <c r="J842"/>
      <c r="K842"/>
      <c r="L842"/>
      <c r="M842"/>
      <c r="N842"/>
      <c r="O842"/>
    </row>
    <row r="843" spans="2:15" ht="15" x14ac:dyDescent="0.25">
      <c r="B843" s="242" t="str">
        <f>IF('4 - Species Breakdown'!B850=0,"",'4 - Species Breakdown'!B850)</f>
        <v/>
      </c>
      <c r="C843" s="243" t="str">
        <f>IF('4 - Species Breakdown'!D850=0,"",'4 - Species Breakdown'!D850)</f>
        <v/>
      </c>
      <c r="D843" s="243" t="str">
        <f>IF('4 - Species Breakdown'!L850=0,"",'4 - Species Breakdown'!L850)</f>
        <v/>
      </c>
      <c r="E843" s="243" t="str">
        <f>IF('4 - Species Breakdown'!M850=0,"",'4 - Species Breakdown'!M850)</f>
        <v/>
      </c>
      <c r="F843" s="243" t="str">
        <f>IF('4 - Species Breakdown'!N850=0,"",'4 - Species Breakdown'!N850)</f>
        <v/>
      </c>
      <c r="G843" s="244" t="str">
        <f>IFERROR(('4 - Species Breakdown'!J850/'WCC Summary'!$D$14)*100,"")</f>
        <v/>
      </c>
      <c r="H843" s="245" t="str">
        <f>IF('4 - Species Breakdown'!J850=0,"",'4 - Species Breakdown'!J850)</f>
        <v/>
      </c>
      <c r="J843"/>
      <c r="K843"/>
      <c r="L843"/>
      <c r="M843"/>
      <c r="N843"/>
      <c r="O843"/>
    </row>
    <row r="844" spans="2:15" ht="15" x14ac:dyDescent="0.25">
      <c r="B844" s="242" t="str">
        <f>IF('4 - Species Breakdown'!B851=0,"",'4 - Species Breakdown'!B851)</f>
        <v/>
      </c>
      <c r="C844" s="243" t="str">
        <f>IF('4 - Species Breakdown'!D851=0,"",'4 - Species Breakdown'!D851)</f>
        <v/>
      </c>
      <c r="D844" s="243" t="str">
        <f>IF('4 - Species Breakdown'!L851=0,"",'4 - Species Breakdown'!L851)</f>
        <v/>
      </c>
      <c r="E844" s="243" t="str">
        <f>IF('4 - Species Breakdown'!M851=0,"",'4 - Species Breakdown'!M851)</f>
        <v/>
      </c>
      <c r="F844" s="243" t="str">
        <f>IF('4 - Species Breakdown'!N851=0,"",'4 - Species Breakdown'!N851)</f>
        <v/>
      </c>
      <c r="G844" s="244" t="str">
        <f>IFERROR(('4 - Species Breakdown'!J851/'WCC Summary'!$D$14)*100,"")</f>
        <v/>
      </c>
      <c r="H844" s="245" t="str">
        <f>IF('4 - Species Breakdown'!J851=0,"",'4 - Species Breakdown'!J851)</f>
        <v/>
      </c>
      <c r="J844"/>
      <c r="K844"/>
      <c r="L844"/>
      <c r="M844"/>
      <c r="N844"/>
      <c r="O844"/>
    </row>
    <row r="845" spans="2:15" ht="15" x14ac:dyDescent="0.25">
      <c r="B845" s="242" t="str">
        <f>IF('4 - Species Breakdown'!B852=0,"",'4 - Species Breakdown'!B852)</f>
        <v/>
      </c>
      <c r="C845" s="243" t="str">
        <f>IF('4 - Species Breakdown'!D852=0,"",'4 - Species Breakdown'!D852)</f>
        <v/>
      </c>
      <c r="D845" s="243" t="str">
        <f>IF('4 - Species Breakdown'!L852=0,"",'4 - Species Breakdown'!L852)</f>
        <v/>
      </c>
      <c r="E845" s="243" t="str">
        <f>IF('4 - Species Breakdown'!M852=0,"",'4 - Species Breakdown'!M852)</f>
        <v/>
      </c>
      <c r="F845" s="243" t="str">
        <f>IF('4 - Species Breakdown'!N852=0,"",'4 - Species Breakdown'!N852)</f>
        <v/>
      </c>
      <c r="G845" s="244" t="str">
        <f>IFERROR(('4 - Species Breakdown'!J852/'WCC Summary'!$D$14)*100,"")</f>
        <v/>
      </c>
      <c r="H845" s="245" t="str">
        <f>IF('4 - Species Breakdown'!J852=0,"",'4 - Species Breakdown'!J852)</f>
        <v/>
      </c>
      <c r="J845"/>
      <c r="K845"/>
      <c r="L845"/>
      <c r="M845"/>
      <c r="N845"/>
      <c r="O845"/>
    </row>
    <row r="846" spans="2:15" ht="15" x14ac:dyDescent="0.25">
      <c r="B846" s="242" t="str">
        <f>IF('4 - Species Breakdown'!B853=0,"",'4 - Species Breakdown'!B853)</f>
        <v/>
      </c>
      <c r="C846" s="243" t="str">
        <f>IF('4 - Species Breakdown'!D853=0,"",'4 - Species Breakdown'!D853)</f>
        <v/>
      </c>
      <c r="D846" s="243" t="str">
        <f>IF('4 - Species Breakdown'!L853=0,"",'4 - Species Breakdown'!L853)</f>
        <v/>
      </c>
      <c r="E846" s="243" t="str">
        <f>IF('4 - Species Breakdown'!M853=0,"",'4 - Species Breakdown'!M853)</f>
        <v/>
      </c>
      <c r="F846" s="243" t="str">
        <f>IF('4 - Species Breakdown'!N853=0,"",'4 - Species Breakdown'!N853)</f>
        <v/>
      </c>
      <c r="G846" s="244" t="str">
        <f>IFERROR(('4 - Species Breakdown'!J853/'WCC Summary'!$D$14)*100,"")</f>
        <v/>
      </c>
      <c r="H846" s="245" t="str">
        <f>IF('4 - Species Breakdown'!J853=0,"",'4 - Species Breakdown'!J853)</f>
        <v/>
      </c>
      <c r="J846"/>
      <c r="K846"/>
      <c r="L846"/>
      <c r="M846"/>
      <c r="N846"/>
      <c r="O846"/>
    </row>
    <row r="847" spans="2:15" ht="15" x14ac:dyDescent="0.25">
      <c r="B847" s="242" t="str">
        <f>IF('4 - Species Breakdown'!B854=0,"",'4 - Species Breakdown'!B854)</f>
        <v/>
      </c>
      <c r="C847" s="243" t="str">
        <f>IF('4 - Species Breakdown'!D854=0,"",'4 - Species Breakdown'!D854)</f>
        <v/>
      </c>
      <c r="D847" s="243" t="str">
        <f>IF('4 - Species Breakdown'!L854=0,"",'4 - Species Breakdown'!L854)</f>
        <v/>
      </c>
      <c r="E847" s="243" t="str">
        <f>IF('4 - Species Breakdown'!M854=0,"",'4 - Species Breakdown'!M854)</f>
        <v/>
      </c>
      <c r="F847" s="243" t="str">
        <f>IF('4 - Species Breakdown'!N854=0,"",'4 - Species Breakdown'!N854)</f>
        <v/>
      </c>
      <c r="G847" s="244" t="str">
        <f>IFERROR(('4 - Species Breakdown'!J854/'WCC Summary'!$D$14)*100,"")</f>
        <v/>
      </c>
      <c r="H847" s="245" t="str">
        <f>IF('4 - Species Breakdown'!J854=0,"",'4 - Species Breakdown'!J854)</f>
        <v/>
      </c>
      <c r="J847"/>
      <c r="K847"/>
      <c r="L847"/>
      <c r="M847"/>
      <c r="N847"/>
      <c r="O847"/>
    </row>
    <row r="848" spans="2:15" ht="15" x14ac:dyDescent="0.25">
      <c r="B848" s="242" t="str">
        <f>IF('4 - Species Breakdown'!B855=0,"",'4 - Species Breakdown'!B855)</f>
        <v/>
      </c>
      <c r="C848" s="243" t="str">
        <f>IF('4 - Species Breakdown'!D855=0,"",'4 - Species Breakdown'!D855)</f>
        <v/>
      </c>
      <c r="D848" s="243" t="str">
        <f>IF('4 - Species Breakdown'!L855=0,"",'4 - Species Breakdown'!L855)</f>
        <v/>
      </c>
      <c r="E848" s="243" t="str">
        <f>IF('4 - Species Breakdown'!M855=0,"",'4 - Species Breakdown'!M855)</f>
        <v/>
      </c>
      <c r="F848" s="243" t="str">
        <f>IF('4 - Species Breakdown'!N855=0,"",'4 - Species Breakdown'!N855)</f>
        <v/>
      </c>
      <c r="G848" s="244" t="str">
        <f>IFERROR(('4 - Species Breakdown'!J855/'WCC Summary'!$D$14)*100,"")</f>
        <v/>
      </c>
      <c r="H848" s="245" t="str">
        <f>IF('4 - Species Breakdown'!J855=0,"",'4 - Species Breakdown'!J855)</f>
        <v/>
      </c>
      <c r="J848"/>
      <c r="K848"/>
      <c r="L848"/>
      <c r="M848"/>
      <c r="N848"/>
      <c r="O848"/>
    </row>
    <row r="849" spans="2:15" ht="15" x14ac:dyDescent="0.25">
      <c r="B849" s="242" t="str">
        <f>IF('4 - Species Breakdown'!B856=0,"",'4 - Species Breakdown'!B856)</f>
        <v/>
      </c>
      <c r="C849" s="243" t="str">
        <f>IF('4 - Species Breakdown'!D856=0,"",'4 - Species Breakdown'!D856)</f>
        <v/>
      </c>
      <c r="D849" s="243" t="str">
        <f>IF('4 - Species Breakdown'!L856=0,"",'4 - Species Breakdown'!L856)</f>
        <v/>
      </c>
      <c r="E849" s="243" t="str">
        <f>IF('4 - Species Breakdown'!M856=0,"",'4 - Species Breakdown'!M856)</f>
        <v/>
      </c>
      <c r="F849" s="243" t="str">
        <f>IF('4 - Species Breakdown'!N856=0,"",'4 - Species Breakdown'!N856)</f>
        <v/>
      </c>
      <c r="G849" s="244" t="str">
        <f>IFERROR(('4 - Species Breakdown'!J856/'WCC Summary'!$D$14)*100,"")</f>
        <v/>
      </c>
      <c r="H849" s="245" t="str">
        <f>IF('4 - Species Breakdown'!J856=0,"",'4 - Species Breakdown'!J856)</f>
        <v/>
      </c>
      <c r="J849"/>
      <c r="K849"/>
      <c r="L849"/>
      <c r="M849"/>
      <c r="N849"/>
      <c r="O849"/>
    </row>
    <row r="850" spans="2:15" ht="15" x14ac:dyDescent="0.25">
      <c r="B850" s="242" t="str">
        <f>IF('4 - Species Breakdown'!B857=0,"",'4 - Species Breakdown'!B857)</f>
        <v/>
      </c>
      <c r="C850" s="243" t="str">
        <f>IF('4 - Species Breakdown'!D857=0,"",'4 - Species Breakdown'!D857)</f>
        <v/>
      </c>
      <c r="D850" s="243" t="str">
        <f>IF('4 - Species Breakdown'!L857=0,"",'4 - Species Breakdown'!L857)</f>
        <v/>
      </c>
      <c r="E850" s="243" t="str">
        <f>IF('4 - Species Breakdown'!M857=0,"",'4 - Species Breakdown'!M857)</f>
        <v/>
      </c>
      <c r="F850" s="243" t="str">
        <f>IF('4 - Species Breakdown'!N857=0,"",'4 - Species Breakdown'!N857)</f>
        <v/>
      </c>
      <c r="G850" s="244" t="str">
        <f>IFERROR(('4 - Species Breakdown'!J857/'WCC Summary'!$D$14)*100,"")</f>
        <v/>
      </c>
      <c r="H850" s="245" t="str">
        <f>IF('4 - Species Breakdown'!J857=0,"",'4 - Species Breakdown'!J857)</f>
        <v/>
      </c>
      <c r="J850"/>
      <c r="K850"/>
      <c r="L850"/>
      <c r="M850"/>
      <c r="N850"/>
      <c r="O850"/>
    </row>
    <row r="851" spans="2:15" ht="15" x14ac:dyDescent="0.25">
      <c r="B851" s="242" t="str">
        <f>IF('4 - Species Breakdown'!B858=0,"",'4 - Species Breakdown'!B858)</f>
        <v/>
      </c>
      <c r="C851" s="243" t="str">
        <f>IF('4 - Species Breakdown'!D858=0,"",'4 - Species Breakdown'!D858)</f>
        <v/>
      </c>
      <c r="D851" s="243" t="str">
        <f>IF('4 - Species Breakdown'!L858=0,"",'4 - Species Breakdown'!L858)</f>
        <v/>
      </c>
      <c r="E851" s="243" t="str">
        <f>IF('4 - Species Breakdown'!M858=0,"",'4 - Species Breakdown'!M858)</f>
        <v/>
      </c>
      <c r="F851" s="243" t="str">
        <f>IF('4 - Species Breakdown'!N858=0,"",'4 - Species Breakdown'!N858)</f>
        <v/>
      </c>
      <c r="G851" s="244" t="str">
        <f>IFERROR(('4 - Species Breakdown'!J858/'WCC Summary'!$D$14)*100,"")</f>
        <v/>
      </c>
      <c r="H851" s="245" t="str">
        <f>IF('4 - Species Breakdown'!J858=0,"",'4 - Species Breakdown'!J858)</f>
        <v/>
      </c>
      <c r="J851"/>
      <c r="K851"/>
      <c r="L851"/>
      <c r="M851"/>
      <c r="N851"/>
      <c r="O851"/>
    </row>
    <row r="852" spans="2:15" ht="15" x14ac:dyDescent="0.25">
      <c r="B852" s="242" t="str">
        <f>IF('4 - Species Breakdown'!B859=0,"",'4 - Species Breakdown'!B859)</f>
        <v/>
      </c>
      <c r="C852" s="243" t="str">
        <f>IF('4 - Species Breakdown'!D859=0,"",'4 - Species Breakdown'!D859)</f>
        <v/>
      </c>
      <c r="D852" s="243" t="str">
        <f>IF('4 - Species Breakdown'!L859=0,"",'4 - Species Breakdown'!L859)</f>
        <v/>
      </c>
      <c r="E852" s="243" t="str">
        <f>IF('4 - Species Breakdown'!M859=0,"",'4 - Species Breakdown'!M859)</f>
        <v/>
      </c>
      <c r="F852" s="243" t="str">
        <f>IF('4 - Species Breakdown'!N859=0,"",'4 - Species Breakdown'!N859)</f>
        <v/>
      </c>
      <c r="G852" s="244" t="str">
        <f>IFERROR(('4 - Species Breakdown'!J859/'WCC Summary'!$D$14)*100,"")</f>
        <v/>
      </c>
      <c r="H852" s="245" t="str">
        <f>IF('4 - Species Breakdown'!J859=0,"",'4 - Species Breakdown'!J859)</f>
        <v/>
      </c>
      <c r="J852"/>
      <c r="K852"/>
      <c r="L852"/>
      <c r="M852"/>
      <c r="N852"/>
      <c r="O852"/>
    </row>
    <row r="853" spans="2:15" ht="15" x14ac:dyDescent="0.25">
      <c r="B853" s="242" t="str">
        <f>IF('4 - Species Breakdown'!B860=0,"",'4 - Species Breakdown'!B860)</f>
        <v/>
      </c>
      <c r="C853" s="243" t="str">
        <f>IF('4 - Species Breakdown'!D860=0,"",'4 - Species Breakdown'!D860)</f>
        <v/>
      </c>
      <c r="D853" s="243" t="str">
        <f>IF('4 - Species Breakdown'!L860=0,"",'4 - Species Breakdown'!L860)</f>
        <v/>
      </c>
      <c r="E853" s="243" t="str">
        <f>IF('4 - Species Breakdown'!M860=0,"",'4 - Species Breakdown'!M860)</f>
        <v/>
      </c>
      <c r="F853" s="243" t="str">
        <f>IF('4 - Species Breakdown'!N860=0,"",'4 - Species Breakdown'!N860)</f>
        <v/>
      </c>
      <c r="G853" s="244" t="str">
        <f>IFERROR(('4 - Species Breakdown'!J860/'WCC Summary'!$D$14)*100,"")</f>
        <v/>
      </c>
      <c r="H853" s="245" t="str">
        <f>IF('4 - Species Breakdown'!J860=0,"",'4 - Species Breakdown'!J860)</f>
        <v/>
      </c>
      <c r="J853"/>
      <c r="K853"/>
      <c r="L853"/>
      <c r="M853"/>
      <c r="N853"/>
      <c r="O853"/>
    </row>
    <row r="854" spans="2:15" ht="15" x14ac:dyDescent="0.25">
      <c r="B854" s="242" t="str">
        <f>IF('4 - Species Breakdown'!B861=0,"",'4 - Species Breakdown'!B861)</f>
        <v/>
      </c>
      <c r="C854" s="243" t="str">
        <f>IF('4 - Species Breakdown'!D861=0,"",'4 - Species Breakdown'!D861)</f>
        <v/>
      </c>
      <c r="D854" s="243" t="str">
        <f>IF('4 - Species Breakdown'!L861=0,"",'4 - Species Breakdown'!L861)</f>
        <v/>
      </c>
      <c r="E854" s="243" t="str">
        <f>IF('4 - Species Breakdown'!M861=0,"",'4 - Species Breakdown'!M861)</f>
        <v/>
      </c>
      <c r="F854" s="243" t="str">
        <f>IF('4 - Species Breakdown'!N861=0,"",'4 - Species Breakdown'!N861)</f>
        <v/>
      </c>
      <c r="G854" s="244" t="str">
        <f>IFERROR(('4 - Species Breakdown'!J861/'WCC Summary'!$D$14)*100,"")</f>
        <v/>
      </c>
      <c r="H854" s="245" t="str">
        <f>IF('4 - Species Breakdown'!J861=0,"",'4 - Species Breakdown'!J861)</f>
        <v/>
      </c>
      <c r="J854"/>
      <c r="K854"/>
      <c r="L854"/>
      <c r="M854"/>
      <c r="N854"/>
      <c r="O854"/>
    </row>
    <row r="855" spans="2:15" ht="15" x14ac:dyDescent="0.25">
      <c r="B855" s="242" t="str">
        <f>IF('4 - Species Breakdown'!B862=0,"",'4 - Species Breakdown'!B862)</f>
        <v/>
      </c>
      <c r="C855" s="243" t="str">
        <f>IF('4 - Species Breakdown'!D862=0,"",'4 - Species Breakdown'!D862)</f>
        <v/>
      </c>
      <c r="D855" s="243" t="str">
        <f>IF('4 - Species Breakdown'!L862=0,"",'4 - Species Breakdown'!L862)</f>
        <v/>
      </c>
      <c r="E855" s="243" t="str">
        <f>IF('4 - Species Breakdown'!M862=0,"",'4 - Species Breakdown'!M862)</f>
        <v/>
      </c>
      <c r="F855" s="243" t="str">
        <f>IF('4 - Species Breakdown'!N862=0,"",'4 - Species Breakdown'!N862)</f>
        <v/>
      </c>
      <c r="G855" s="244" t="str">
        <f>IFERROR(('4 - Species Breakdown'!J862/'WCC Summary'!$D$14)*100,"")</f>
        <v/>
      </c>
      <c r="H855" s="245" t="str">
        <f>IF('4 - Species Breakdown'!J862=0,"",'4 - Species Breakdown'!J862)</f>
        <v/>
      </c>
      <c r="J855"/>
      <c r="K855"/>
      <c r="L855"/>
      <c r="M855"/>
      <c r="N855"/>
      <c r="O855"/>
    </row>
    <row r="856" spans="2:15" ht="15" x14ac:dyDescent="0.25">
      <c r="B856" s="242" t="str">
        <f>IF('4 - Species Breakdown'!B863=0,"",'4 - Species Breakdown'!B863)</f>
        <v/>
      </c>
      <c r="C856" s="243" t="str">
        <f>IF('4 - Species Breakdown'!D863=0,"",'4 - Species Breakdown'!D863)</f>
        <v/>
      </c>
      <c r="D856" s="243" t="str">
        <f>IF('4 - Species Breakdown'!L863=0,"",'4 - Species Breakdown'!L863)</f>
        <v/>
      </c>
      <c r="E856" s="243" t="str">
        <f>IF('4 - Species Breakdown'!M863=0,"",'4 - Species Breakdown'!M863)</f>
        <v/>
      </c>
      <c r="F856" s="243" t="str">
        <f>IF('4 - Species Breakdown'!N863=0,"",'4 - Species Breakdown'!N863)</f>
        <v/>
      </c>
      <c r="G856" s="244" t="str">
        <f>IFERROR(('4 - Species Breakdown'!J863/'WCC Summary'!$D$14)*100,"")</f>
        <v/>
      </c>
      <c r="H856" s="245" t="str">
        <f>IF('4 - Species Breakdown'!J863=0,"",'4 - Species Breakdown'!J863)</f>
        <v/>
      </c>
      <c r="J856"/>
      <c r="K856"/>
      <c r="L856"/>
      <c r="M856"/>
      <c r="N856"/>
      <c r="O856"/>
    </row>
    <row r="857" spans="2:15" ht="15" x14ac:dyDescent="0.25">
      <c r="B857" s="242" t="str">
        <f>IF('4 - Species Breakdown'!B864=0,"",'4 - Species Breakdown'!B864)</f>
        <v/>
      </c>
      <c r="C857" s="243" t="str">
        <f>IF('4 - Species Breakdown'!D864=0,"",'4 - Species Breakdown'!D864)</f>
        <v/>
      </c>
      <c r="D857" s="243" t="str">
        <f>IF('4 - Species Breakdown'!L864=0,"",'4 - Species Breakdown'!L864)</f>
        <v/>
      </c>
      <c r="E857" s="243" t="str">
        <f>IF('4 - Species Breakdown'!M864=0,"",'4 - Species Breakdown'!M864)</f>
        <v/>
      </c>
      <c r="F857" s="243" t="str">
        <f>IF('4 - Species Breakdown'!N864=0,"",'4 - Species Breakdown'!N864)</f>
        <v/>
      </c>
      <c r="G857" s="244" t="str">
        <f>IFERROR(('4 - Species Breakdown'!J864/'WCC Summary'!$D$14)*100,"")</f>
        <v/>
      </c>
      <c r="H857" s="245" t="str">
        <f>IF('4 - Species Breakdown'!J864=0,"",'4 - Species Breakdown'!J864)</f>
        <v/>
      </c>
      <c r="J857"/>
      <c r="K857"/>
      <c r="L857"/>
      <c r="M857"/>
      <c r="N857"/>
      <c r="O857"/>
    </row>
    <row r="858" spans="2:15" ht="15" x14ac:dyDescent="0.25">
      <c r="B858" s="242" t="str">
        <f>IF('4 - Species Breakdown'!B865=0,"",'4 - Species Breakdown'!B865)</f>
        <v/>
      </c>
      <c r="C858" s="243" t="str">
        <f>IF('4 - Species Breakdown'!D865=0,"",'4 - Species Breakdown'!D865)</f>
        <v/>
      </c>
      <c r="D858" s="243" t="str">
        <f>IF('4 - Species Breakdown'!L865=0,"",'4 - Species Breakdown'!L865)</f>
        <v/>
      </c>
      <c r="E858" s="243" t="str">
        <f>IF('4 - Species Breakdown'!M865=0,"",'4 - Species Breakdown'!M865)</f>
        <v/>
      </c>
      <c r="F858" s="243" t="str">
        <f>IF('4 - Species Breakdown'!N865=0,"",'4 - Species Breakdown'!N865)</f>
        <v/>
      </c>
      <c r="G858" s="244" t="str">
        <f>IFERROR(('4 - Species Breakdown'!J865/'WCC Summary'!$D$14)*100,"")</f>
        <v/>
      </c>
      <c r="H858" s="245" t="str">
        <f>IF('4 - Species Breakdown'!J865=0,"",'4 - Species Breakdown'!J865)</f>
        <v/>
      </c>
      <c r="J858"/>
      <c r="K858"/>
      <c r="L858"/>
      <c r="M858"/>
      <c r="N858"/>
      <c r="O858"/>
    </row>
    <row r="859" spans="2:15" ht="15" x14ac:dyDescent="0.25">
      <c r="B859" s="242" t="str">
        <f>IF('4 - Species Breakdown'!B866=0,"",'4 - Species Breakdown'!B866)</f>
        <v/>
      </c>
      <c r="C859" s="243" t="str">
        <f>IF('4 - Species Breakdown'!D866=0,"",'4 - Species Breakdown'!D866)</f>
        <v/>
      </c>
      <c r="D859" s="243" t="str">
        <f>IF('4 - Species Breakdown'!L866=0,"",'4 - Species Breakdown'!L866)</f>
        <v/>
      </c>
      <c r="E859" s="243" t="str">
        <f>IF('4 - Species Breakdown'!M866=0,"",'4 - Species Breakdown'!M866)</f>
        <v/>
      </c>
      <c r="F859" s="243" t="str">
        <f>IF('4 - Species Breakdown'!N866=0,"",'4 - Species Breakdown'!N866)</f>
        <v/>
      </c>
      <c r="G859" s="244" t="str">
        <f>IFERROR(('4 - Species Breakdown'!J866/'WCC Summary'!$D$14)*100,"")</f>
        <v/>
      </c>
      <c r="H859" s="245" t="str">
        <f>IF('4 - Species Breakdown'!J866=0,"",'4 - Species Breakdown'!J866)</f>
        <v/>
      </c>
      <c r="J859"/>
      <c r="K859"/>
      <c r="L859"/>
      <c r="M859"/>
      <c r="N859"/>
      <c r="O859"/>
    </row>
    <row r="860" spans="2:15" ht="15" x14ac:dyDescent="0.25">
      <c r="B860" s="242" t="str">
        <f>IF('4 - Species Breakdown'!B867=0,"",'4 - Species Breakdown'!B867)</f>
        <v/>
      </c>
      <c r="C860" s="243" t="str">
        <f>IF('4 - Species Breakdown'!D867=0,"",'4 - Species Breakdown'!D867)</f>
        <v/>
      </c>
      <c r="D860" s="243" t="str">
        <f>IF('4 - Species Breakdown'!L867=0,"",'4 - Species Breakdown'!L867)</f>
        <v/>
      </c>
      <c r="E860" s="243" t="str">
        <f>IF('4 - Species Breakdown'!M867=0,"",'4 - Species Breakdown'!M867)</f>
        <v/>
      </c>
      <c r="F860" s="243" t="str">
        <f>IF('4 - Species Breakdown'!N867=0,"",'4 - Species Breakdown'!N867)</f>
        <v/>
      </c>
      <c r="G860" s="244" t="str">
        <f>IFERROR(('4 - Species Breakdown'!J867/'WCC Summary'!$D$14)*100,"")</f>
        <v/>
      </c>
      <c r="H860" s="245" t="str">
        <f>IF('4 - Species Breakdown'!J867=0,"",'4 - Species Breakdown'!J867)</f>
        <v/>
      </c>
      <c r="J860"/>
      <c r="K860"/>
      <c r="L860"/>
      <c r="M860"/>
      <c r="N860"/>
      <c r="O860"/>
    </row>
    <row r="861" spans="2:15" ht="15" x14ac:dyDescent="0.25">
      <c r="B861" s="242" t="str">
        <f>IF('4 - Species Breakdown'!B868=0,"",'4 - Species Breakdown'!B868)</f>
        <v/>
      </c>
      <c r="C861" s="243" t="str">
        <f>IF('4 - Species Breakdown'!D868=0,"",'4 - Species Breakdown'!D868)</f>
        <v/>
      </c>
      <c r="D861" s="243" t="str">
        <f>IF('4 - Species Breakdown'!L868=0,"",'4 - Species Breakdown'!L868)</f>
        <v/>
      </c>
      <c r="E861" s="243" t="str">
        <f>IF('4 - Species Breakdown'!M868=0,"",'4 - Species Breakdown'!M868)</f>
        <v/>
      </c>
      <c r="F861" s="243" t="str">
        <f>IF('4 - Species Breakdown'!N868=0,"",'4 - Species Breakdown'!N868)</f>
        <v/>
      </c>
      <c r="G861" s="244" t="str">
        <f>IFERROR(('4 - Species Breakdown'!J868/'WCC Summary'!$D$14)*100,"")</f>
        <v/>
      </c>
      <c r="H861" s="245" t="str">
        <f>IF('4 - Species Breakdown'!J868=0,"",'4 - Species Breakdown'!J868)</f>
        <v/>
      </c>
      <c r="J861"/>
      <c r="K861"/>
      <c r="L861"/>
      <c r="M861"/>
      <c r="N861"/>
      <c r="O861"/>
    </row>
    <row r="862" spans="2:15" ht="15" x14ac:dyDescent="0.25">
      <c r="B862" s="242" t="str">
        <f>IF('4 - Species Breakdown'!B869=0,"",'4 - Species Breakdown'!B869)</f>
        <v/>
      </c>
      <c r="C862" s="243" t="str">
        <f>IF('4 - Species Breakdown'!D869=0,"",'4 - Species Breakdown'!D869)</f>
        <v/>
      </c>
      <c r="D862" s="243" t="str">
        <f>IF('4 - Species Breakdown'!L869=0,"",'4 - Species Breakdown'!L869)</f>
        <v/>
      </c>
      <c r="E862" s="243" t="str">
        <f>IF('4 - Species Breakdown'!M869=0,"",'4 - Species Breakdown'!M869)</f>
        <v/>
      </c>
      <c r="F862" s="243" t="str">
        <f>IF('4 - Species Breakdown'!N869=0,"",'4 - Species Breakdown'!N869)</f>
        <v/>
      </c>
      <c r="G862" s="244" t="str">
        <f>IFERROR(('4 - Species Breakdown'!J869/'WCC Summary'!$D$14)*100,"")</f>
        <v/>
      </c>
      <c r="H862" s="245" t="str">
        <f>IF('4 - Species Breakdown'!J869=0,"",'4 - Species Breakdown'!J869)</f>
        <v/>
      </c>
      <c r="J862"/>
      <c r="K862"/>
      <c r="L862"/>
      <c r="M862"/>
      <c r="N862"/>
      <c r="O862"/>
    </row>
    <row r="863" spans="2:15" ht="15" x14ac:dyDescent="0.25">
      <c r="B863" s="242" t="str">
        <f>IF('4 - Species Breakdown'!B870=0,"",'4 - Species Breakdown'!B870)</f>
        <v/>
      </c>
      <c r="C863" s="243" t="str">
        <f>IF('4 - Species Breakdown'!D870=0,"",'4 - Species Breakdown'!D870)</f>
        <v/>
      </c>
      <c r="D863" s="243" t="str">
        <f>IF('4 - Species Breakdown'!L870=0,"",'4 - Species Breakdown'!L870)</f>
        <v/>
      </c>
      <c r="E863" s="243" t="str">
        <f>IF('4 - Species Breakdown'!M870=0,"",'4 - Species Breakdown'!M870)</f>
        <v/>
      </c>
      <c r="F863" s="243" t="str">
        <f>IF('4 - Species Breakdown'!N870=0,"",'4 - Species Breakdown'!N870)</f>
        <v/>
      </c>
      <c r="G863" s="244" t="str">
        <f>IFERROR(('4 - Species Breakdown'!J870/'WCC Summary'!$D$14)*100,"")</f>
        <v/>
      </c>
      <c r="H863" s="245" t="str">
        <f>IF('4 - Species Breakdown'!J870=0,"",'4 - Species Breakdown'!J870)</f>
        <v/>
      </c>
      <c r="J863"/>
      <c r="K863"/>
      <c r="L863"/>
      <c r="M863"/>
      <c r="N863"/>
      <c r="O863"/>
    </row>
    <row r="864" spans="2:15" ht="15" x14ac:dyDescent="0.25">
      <c r="B864" s="242" t="str">
        <f>IF('4 - Species Breakdown'!B871=0,"",'4 - Species Breakdown'!B871)</f>
        <v/>
      </c>
      <c r="C864" s="243" t="str">
        <f>IF('4 - Species Breakdown'!D871=0,"",'4 - Species Breakdown'!D871)</f>
        <v/>
      </c>
      <c r="D864" s="243" t="str">
        <f>IF('4 - Species Breakdown'!L871=0,"",'4 - Species Breakdown'!L871)</f>
        <v/>
      </c>
      <c r="E864" s="243" t="str">
        <f>IF('4 - Species Breakdown'!M871=0,"",'4 - Species Breakdown'!M871)</f>
        <v/>
      </c>
      <c r="F864" s="243" t="str">
        <f>IF('4 - Species Breakdown'!N871=0,"",'4 - Species Breakdown'!N871)</f>
        <v/>
      </c>
      <c r="G864" s="244" t="str">
        <f>IFERROR(('4 - Species Breakdown'!J871/'WCC Summary'!$D$14)*100,"")</f>
        <v/>
      </c>
      <c r="H864" s="245" t="str">
        <f>IF('4 - Species Breakdown'!J871=0,"",'4 - Species Breakdown'!J871)</f>
        <v/>
      </c>
      <c r="J864"/>
      <c r="K864"/>
      <c r="L864"/>
      <c r="M864"/>
      <c r="N864"/>
      <c r="O864"/>
    </row>
    <row r="865" spans="2:15" ht="15" x14ac:dyDescent="0.25">
      <c r="B865" s="242" t="str">
        <f>IF('4 - Species Breakdown'!B872=0,"",'4 - Species Breakdown'!B872)</f>
        <v/>
      </c>
      <c r="C865" s="243" t="str">
        <f>IF('4 - Species Breakdown'!D872=0,"",'4 - Species Breakdown'!D872)</f>
        <v/>
      </c>
      <c r="D865" s="243" t="str">
        <f>IF('4 - Species Breakdown'!L872=0,"",'4 - Species Breakdown'!L872)</f>
        <v/>
      </c>
      <c r="E865" s="243" t="str">
        <f>IF('4 - Species Breakdown'!M872=0,"",'4 - Species Breakdown'!M872)</f>
        <v/>
      </c>
      <c r="F865" s="243" t="str">
        <f>IF('4 - Species Breakdown'!N872=0,"",'4 - Species Breakdown'!N872)</f>
        <v/>
      </c>
      <c r="G865" s="244" t="str">
        <f>IFERROR(('4 - Species Breakdown'!J872/'WCC Summary'!$D$14)*100,"")</f>
        <v/>
      </c>
      <c r="H865" s="245" t="str">
        <f>IF('4 - Species Breakdown'!J872=0,"",'4 - Species Breakdown'!J872)</f>
        <v/>
      </c>
      <c r="J865"/>
      <c r="K865"/>
      <c r="L865"/>
      <c r="M865"/>
      <c r="N865"/>
      <c r="O865"/>
    </row>
    <row r="866" spans="2:15" ht="15" x14ac:dyDescent="0.25">
      <c r="B866" s="242" t="str">
        <f>IF('4 - Species Breakdown'!B873=0,"",'4 - Species Breakdown'!B873)</f>
        <v/>
      </c>
      <c r="C866" s="243" t="str">
        <f>IF('4 - Species Breakdown'!D873=0,"",'4 - Species Breakdown'!D873)</f>
        <v/>
      </c>
      <c r="D866" s="243" t="str">
        <f>IF('4 - Species Breakdown'!L873=0,"",'4 - Species Breakdown'!L873)</f>
        <v/>
      </c>
      <c r="E866" s="243" t="str">
        <f>IF('4 - Species Breakdown'!M873=0,"",'4 - Species Breakdown'!M873)</f>
        <v/>
      </c>
      <c r="F866" s="243" t="str">
        <f>IF('4 - Species Breakdown'!N873=0,"",'4 - Species Breakdown'!N873)</f>
        <v/>
      </c>
      <c r="G866" s="244" t="str">
        <f>IFERROR(('4 - Species Breakdown'!J873/'WCC Summary'!$D$14)*100,"")</f>
        <v/>
      </c>
      <c r="H866" s="245" t="str">
        <f>IF('4 - Species Breakdown'!J873=0,"",'4 - Species Breakdown'!J873)</f>
        <v/>
      </c>
      <c r="J866"/>
      <c r="K866"/>
      <c r="L866"/>
      <c r="M866"/>
      <c r="N866"/>
      <c r="O866"/>
    </row>
    <row r="867" spans="2:15" ht="15" x14ac:dyDescent="0.25">
      <c r="B867" s="242" t="str">
        <f>IF('4 - Species Breakdown'!B874=0,"",'4 - Species Breakdown'!B874)</f>
        <v/>
      </c>
      <c r="C867" s="243" t="str">
        <f>IF('4 - Species Breakdown'!D874=0,"",'4 - Species Breakdown'!D874)</f>
        <v/>
      </c>
      <c r="D867" s="243" t="str">
        <f>IF('4 - Species Breakdown'!L874=0,"",'4 - Species Breakdown'!L874)</f>
        <v/>
      </c>
      <c r="E867" s="243" t="str">
        <f>IF('4 - Species Breakdown'!M874=0,"",'4 - Species Breakdown'!M874)</f>
        <v/>
      </c>
      <c r="F867" s="243" t="str">
        <f>IF('4 - Species Breakdown'!N874=0,"",'4 - Species Breakdown'!N874)</f>
        <v/>
      </c>
      <c r="G867" s="244" t="str">
        <f>IFERROR(('4 - Species Breakdown'!J874/'WCC Summary'!$D$14)*100,"")</f>
        <v/>
      </c>
      <c r="H867" s="245" t="str">
        <f>IF('4 - Species Breakdown'!J874=0,"",'4 - Species Breakdown'!J874)</f>
        <v/>
      </c>
      <c r="J867"/>
      <c r="K867"/>
      <c r="L867"/>
      <c r="M867"/>
      <c r="N867"/>
      <c r="O867"/>
    </row>
    <row r="868" spans="2:15" ht="15" x14ac:dyDescent="0.25">
      <c r="B868" s="242" t="str">
        <f>IF('4 - Species Breakdown'!B875=0,"",'4 - Species Breakdown'!B875)</f>
        <v/>
      </c>
      <c r="C868" s="243" t="str">
        <f>IF('4 - Species Breakdown'!D875=0,"",'4 - Species Breakdown'!D875)</f>
        <v/>
      </c>
      <c r="D868" s="243" t="str">
        <f>IF('4 - Species Breakdown'!L875=0,"",'4 - Species Breakdown'!L875)</f>
        <v/>
      </c>
      <c r="E868" s="243" t="str">
        <f>IF('4 - Species Breakdown'!M875=0,"",'4 - Species Breakdown'!M875)</f>
        <v/>
      </c>
      <c r="F868" s="243" t="str">
        <f>IF('4 - Species Breakdown'!N875=0,"",'4 - Species Breakdown'!N875)</f>
        <v/>
      </c>
      <c r="G868" s="244" t="str">
        <f>IFERROR(('4 - Species Breakdown'!J875/'WCC Summary'!$D$14)*100,"")</f>
        <v/>
      </c>
      <c r="H868" s="245" t="str">
        <f>IF('4 - Species Breakdown'!J875=0,"",'4 - Species Breakdown'!J875)</f>
        <v/>
      </c>
      <c r="J868"/>
      <c r="K868"/>
      <c r="L868"/>
      <c r="M868"/>
      <c r="N868"/>
      <c r="O868"/>
    </row>
    <row r="869" spans="2:15" ht="15" x14ac:dyDescent="0.25">
      <c r="B869" s="242" t="str">
        <f>IF('4 - Species Breakdown'!B876=0,"",'4 - Species Breakdown'!B876)</f>
        <v/>
      </c>
      <c r="C869" s="243" t="str">
        <f>IF('4 - Species Breakdown'!D876=0,"",'4 - Species Breakdown'!D876)</f>
        <v/>
      </c>
      <c r="D869" s="243" t="str">
        <f>IF('4 - Species Breakdown'!L876=0,"",'4 - Species Breakdown'!L876)</f>
        <v/>
      </c>
      <c r="E869" s="243" t="str">
        <f>IF('4 - Species Breakdown'!M876=0,"",'4 - Species Breakdown'!M876)</f>
        <v/>
      </c>
      <c r="F869" s="243" t="str">
        <f>IF('4 - Species Breakdown'!N876=0,"",'4 - Species Breakdown'!N876)</f>
        <v/>
      </c>
      <c r="G869" s="244" t="str">
        <f>IFERROR(('4 - Species Breakdown'!J876/'WCC Summary'!$D$14)*100,"")</f>
        <v/>
      </c>
      <c r="H869" s="245" t="str">
        <f>IF('4 - Species Breakdown'!J876=0,"",'4 - Species Breakdown'!J876)</f>
        <v/>
      </c>
      <c r="J869"/>
      <c r="K869"/>
      <c r="L869"/>
      <c r="M869"/>
      <c r="N869"/>
      <c r="O869"/>
    </row>
    <row r="870" spans="2:15" ht="15" x14ac:dyDescent="0.25">
      <c r="B870" s="242" t="str">
        <f>IF('4 - Species Breakdown'!B877=0,"",'4 - Species Breakdown'!B877)</f>
        <v/>
      </c>
      <c r="C870" s="243" t="str">
        <f>IF('4 - Species Breakdown'!D877=0,"",'4 - Species Breakdown'!D877)</f>
        <v/>
      </c>
      <c r="D870" s="243" t="str">
        <f>IF('4 - Species Breakdown'!L877=0,"",'4 - Species Breakdown'!L877)</f>
        <v/>
      </c>
      <c r="E870" s="243" t="str">
        <f>IF('4 - Species Breakdown'!M877=0,"",'4 - Species Breakdown'!M877)</f>
        <v/>
      </c>
      <c r="F870" s="243" t="str">
        <f>IF('4 - Species Breakdown'!N877=0,"",'4 - Species Breakdown'!N877)</f>
        <v/>
      </c>
      <c r="G870" s="244" t="str">
        <f>IFERROR(('4 - Species Breakdown'!J877/'WCC Summary'!$D$14)*100,"")</f>
        <v/>
      </c>
      <c r="H870" s="245" t="str">
        <f>IF('4 - Species Breakdown'!J877=0,"",'4 - Species Breakdown'!J877)</f>
        <v/>
      </c>
      <c r="J870"/>
      <c r="K870"/>
      <c r="L870"/>
      <c r="M870"/>
      <c r="N870"/>
      <c r="O870"/>
    </row>
    <row r="871" spans="2:15" ht="15" x14ac:dyDescent="0.25">
      <c r="B871" s="242" t="str">
        <f>IF('4 - Species Breakdown'!B878=0,"",'4 - Species Breakdown'!B878)</f>
        <v/>
      </c>
      <c r="C871" s="243" t="str">
        <f>IF('4 - Species Breakdown'!D878=0,"",'4 - Species Breakdown'!D878)</f>
        <v/>
      </c>
      <c r="D871" s="243" t="str">
        <f>IF('4 - Species Breakdown'!L878=0,"",'4 - Species Breakdown'!L878)</f>
        <v/>
      </c>
      <c r="E871" s="243" t="str">
        <f>IF('4 - Species Breakdown'!M878=0,"",'4 - Species Breakdown'!M878)</f>
        <v/>
      </c>
      <c r="F871" s="243" t="str">
        <f>IF('4 - Species Breakdown'!N878=0,"",'4 - Species Breakdown'!N878)</f>
        <v/>
      </c>
      <c r="G871" s="244" t="str">
        <f>IFERROR(('4 - Species Breakdown'!J878/'WCC Summary'!$D$14)*100,"")</f>
        <v/>
      </c>
      <c r="H871" s="245" t="str">
        <f>IF('4 - Species Breakdown'!J878=0,"",'4 - Species Breakdown'!J878)</f>
        <v/>
      </c>
      <c r="J871"/>
      <c r="K871"/>
      <c r="L871"/>
      <c r="M871"/>
      <c r="N871"/>
      <c r="O871"/>
    </row>
    <row r="872" spans="2:15" ht="15" x14ac:dyDescent="0.25">
      <c r="B872" s="242" t="str">
        <f>IF('4 - Species Breakdown'!B879=0,"",'4 - Species Breakdown'!B879)</f>
        <v/>
      </c>
      <c r="C872" s="243" t="str">
        <f>IF('4 - Species Breakdown'!D879=0,"",'4 - Species Breakdown'!D879)</f>
        <v/>
      </c>
      <c r="D872" s="243" t="str">
        <f>IF('4 - Species Breakdown'!L879=0,"",'4 - Species Breakdown'!L879)</f>
        <v/>
      </c>
      <c r="E872" s="243" t="str">
        <f>IF('4 - Species Breakdown'!M879=0,"",'4 - Species Breakdown'!M879)</f>
        <v/>
      </c>
      <c r="F872" s="243" t="str">
        <f>IF('4 - Species Breakdown'!N879=0,"",'4 - Species Breakdown'!N879)</f>
        <v/>
      </c>
      <c r="G872" s="244" t="str">
        <f>IFERROR(('4 - Species Breakdown'!J879/'WCC Summary'!$D$14)*100,"")</f>
        <v/>
      </c>
      <c r="H872" s="245" t="str">
        <f>IF('4 - Species Breakdown'!J879=0,"",'4 - Species Breakdown'!J879)</f>
        <v/>
      </c>
      <c r="J872"/>
      <c r="K872"/>
      <c r="L872"/>
      <c r="M872"/>
      <c r="N872"/>
      <c r="O872"/>
    </row>
    <row r="873" spans="2:15" ht="15" x14ac:dyDescent="0.25">
      <c r="B873" s="242" t="str">
        <f>IF('4 - Species Breakdown'!B880=0,"",'4 - Species Breakdown'!B880)</f>
        <v/>
      </c>
      <c r="C873" s="243" t="str">
        <f>IF('4 - Species Breakdown'!D880=0,"",'4 - Species Breakdown'!D880)</f>
        <v/>
      </c>
      <c r="D873" s="243" t="str">
        <f>IF('4 - Species Breakdown'!L880=0,"",'4 - Species Breakdown'!L880)</f>
        <v/>
      </c>
      <c r="E873" s="243" t="str">
        <f>IF('4 - Species Breakdown'!M880=0,"",'4 - Species Breakdown'!M880)</f>
        <v/>
      </c>
      <c r="F873" s="243" t="str">
        <f>IF('4 - Species Breakdown'!N880=0,"",'4 - Species Breakdown'!N880)</f>
        <v/>
      </c>
      <c r="G873" s="244" t="str">
        <f>IFERROR(('4 - Species Breakdown'!J880/'WCC Summary'!$D$14)*100,"")</f>
        <v/>
      </c>
      <c r="H873" s="245" t="str">
        <f>IF('4 - Species Breakdown'!J880=0,"",'4 - Species Breakdown'!J880)</f>
        <v/>
      </c>
      <c r="J873"/>
      <c r="K873"/>
      <c r="L873"/>
      <c r="M873"/>
      <c r="N873"/>
      <c r="O873"/>
    </row>
    <row r="874" spans="2:15" ht="15" x14ac:dyDescent="0.25">
      <c r="B874" s="242" t="str">
        <f>IF('4 - Species Breakdown'!B881=0,"",'4 - Species Breakdown'!B881)</f>
        <v/>
      </c>
      <c r="C874" s="243" t="str">
        <f>IF('4 - Species Breakdown'!D881=0,"",'4 - Species Breakdown'!D881)</f>
        <v/>
      </c>
      <c r="D874" s="243" t="str">
        <f>IF('4 - Species Breakdown'!L881=0,"",'4 - Species Breakdown'!L881)</f>
        <v/>
      </c>
      <c r="E874" s="243" t="str">
        <f>IF('4 - Species Breakdown'!M881=0,"",'4 - Species Breakdown'!M881)</f>
        <v/>
      </c>
      <c r="F874" s="243" t="str">
        <f>IF('4 - Species Breakdown'!N881=0,"",'4 - Species Breakdown'!N881)</f>
        <v/>
      </c>
      <c r="G874" s="244" t="str">
        <f>IFERROR(('4 - Species Breakdown'!J881/'WCC Summary'!$D$14)*100,"")</f>
        <v/>
      </c>
      <c r="H874" s="245" t="str">
        <f>IF('4 - Species Breakdown'!J881=0,"",'4 - Species Breakdown'!J881)</f>
        <v/>
      </c>
      <c r="J874"/>
      <c r="K874"/>
      <c r="L874"/>
      <c r="M874"/>
      <c r="N874"/>
      <c r="O874"/>
    </row>
    <row r="875" spans="2:15" ht="15" x14ac:dyDescent="0.25">
      <c r="B875" s="242" t="str">
        <f>IF('4 - Species Breakdown'!B882=0,"",'4 - Species Breakdown'!B882)</f>
        <v/>
      </c>
      <c r="C875" s="243" t="str">
        <f>IF('4 - Species Breakdown'!D882=0,"",'4 - Species Breakdown'!D882)</f>
        <v/>
      </c>
      <c r="D875" s="243" t="str">
        <f>IF('4 - Species Breakdown'!L882=0,"",'4 - Species Breakdown'!L882)</f>
        <v/>
      </c>
      <c r="E875" s="243" t="str">
        <f>IF('4 - Species Breakdown'!M882=0,"",'4 - Species Breakdown'!M882)</f>
        <v/>
      </c>
      <c r="F875" s="243" t="str">
        <f>IF('4 - Species Breakdown'!N882=0,"",'4 - Species Breakdown'!N882)</f>
        <v/>
      </c>
      <c r="G875" s="244" t="str">
        <f>IFERROR(('4 - Species Breakdown'!J882/'WCC Summary'!$D$14)*100,"")</f>
        <v/>
      </c>
      <c r="H875" s="245" t="str">
        <f>IF('4 - Species Breakdown'!J882=0,"",'4 - Species Breakdown'!J882)</f>
        <v/>
      </c>
      <c r="J875"/>
      <c r="K875"/>
      <c r="L875"/>
      <c r="M875"/>
      <c r="N875"/>
      <c r="O875"/>
    </row>
    <row r="876" spans="2:15" ht="15" x14ac:dyDescent="0.25">
      <c r="B876" s="242" t="str">
        <f>IF('4 - Species Breakdown'!B883=0,"",'4 - Species Breakdown'!B883)</f>
        <v/>
      </c>
      <c r="C876" s="243" t="str">
        <f>IF('4 - Species Breakdown'!D883=0,"",'4 - Species Breakdown'!D883)</f>
        <v/>
      </c>
      <c r="D876" s="243" t="str">
        <f>IF('4 - Species Breakdown'!L883=0,"",'4 - Species Breakdown'!L883)</f>
        <v/>
      </c>
      <c r="E876" s="243" t="str">
        <f>IF('4 - Species Breakdown'!M883=0,"",'4 - Species Breakdown'!M883)</f>
        <v/>
      </c>
      <c r="F876" s="243" t="str">
        <f>IF('4 - Species Breakdown'!N883=0,"",'4 - Species Breakdown'!N883)</f>
        <v/>
      </c>
      <c r="G876" s="244" t="str">
        <f>IFERROR(('4 - Species Breakdown'!J883/'WCC Summary'!$D$14)*100,"")</f>
        <v/>
      </c>
      <c r="H876" s="245" t="str">
        <f>IF('4 - Species Breakdown'!J883=0,"",'4 - Species Breakdown'!J883)</f>
        <v/>
      </c>
      <c r="J876"/>
      <c r="K876"/>
      <c r="L876"/>
      <c r="M876"/>
      <c r="N876"/>
      <c r="O876"/>
    </row>
    <row r="877" spans="2:15" ht="15" x14ac:dyDescent="0.25">
      <c r="B877" s="242" t="str">
        <f>IF('4 - Species Breakdown'!B884=0,"",'4 - Species Breakdown'!B884)</f>
        <v/>
      </c>
      <c r="C877" s="243" t="str">
        <f>IF('4 - Species Breakdown'!D884=0,"",'4 - Species Breakdown'!D884)</f>
        <v/>
      </c>
      <c r="D877" s="243" t="str">
        <f>IF('4 - Species Breakdown'!L884=0,"",'4 - Species Breakdown'!L884)</f>
        <v/>
      </c>
      <c r="E877" s="243" t="str">
        <f>IF('4 - Species Breakdown'!M884=0,"",'4 - Species Breakdown'!M884)</f>
        <v/>
      </c>
      <c r="F877" s="243" t="str">
        <f>IF('4 - Species Breakdown'!N884=0,"",'4 - Species Breakdown'!N884)</f>
        <v/>
      </c>
      <c r="G877" s="244" t="str">
        <f>IFERROR(('4 - Species Breakdown'!J884/'WCC Summary'!$D$14)*100,"")</f>
        <v/>
      </c>
      <c r="H877" s="245" t="str">
        <f>IF('4 - Species Breakdown'!J884=0,"",'4 - Species Breakdown'!J884)</f>
        <v/>
      </c>
      <c r="J877"/>
      <c r="K877"/>
      <c r="L877"/>
      <c r="M877"/>
      <c r="N877"/>
      <c r="O877"/>
    </row>
    <row r="878" spans="2:15" ht="15" x14ac:dyDescent="0.25">
      <c r="B878" s="242" t="str">
        <f>IF('4 - Species Breakdown'!B885=0,"",'4 - Species Breakdown'!B885)</f>
        <v/>
      </c>
      <c r="C878" s="243" t="str">
        <f>IF('4 - Species Breakdown'!D885=0,"",'4 - Species Breakdown'!D885)</f>
        <v/>
      </c>
      <c r="D878" s="243" t="str">
        <f>IF('4 - Species Breakdown'!L885=0,"",'4 - Species Breakdown'!L885)</f>
        <v/>
      </c>
      <c r="E878" s="243" t="str">
        <f>IF('4 - Species Breakdown'!M885=0,"",'4 - Species Breakdown'!M885)</f>
        <v/>
      </c>
      <c r="F878" s="243" t="str">
        <f>IF('4 - Species Breakdown'!N885=0,"",'4 - Species Breakdown'!N885)</f>
        <v/>
      </c>
      <c r="G878" s="244" t="str">
        <f>IFERROR(('4 - Species Breakdown'!J885/'WCC Summary'!$D$14)*100,"")</f>
        <v/>
      </c>
      <c r="H878" s="245" t="str">
        <f>IF('4 - Species Breakdown'!J885=0,"",'4 - Species Breakdown'!J885)</f>
        <v/>
      </c>
      <c r="J878"/>
      <c r="K878"/>
      <c r="L878"/>
      <c r="M878"/>
      <c r="N878"/>
      <c r="O878"/>
    </row>
    <row r="879" spans="2:15" ht="15" x14ac:dyDescent="0.25">
      <c r="B879" s="242" t="str">
        <f>IF('4 - Species Breakdown'!B886=0,"",'4 - Species Breakdown'!B886)</f>
        <v/>
      </c>
      <c r="C879" s="243" t="str">
        <f>IF('4 - Species Breakdown'!D886=0,"",'4 - Species Breakdown'!D886)</f>
        <v/>
      </c>
      <c r="D879" s="243" t="str">
        <f>IF('4 - Species Breakdown'!L886=0,"",'4 - Species Breakdown'!L886)</f>
        <v/>
      </c>
      <c r="E879" s="243" t="str">
        <f>IF('4 - Species Breakdown'!M886=0,"",'4 - Species Breakdown'!M886)</f>
        <v/>
      </c>
      <c r="F879" s="243" t="str">
        <f>IF('4 - Species Breakdown'!N886=0,"",'4 - Species Breakdown'!N886)</f>
        <v/>
      </c>
      <c r="G879" s="244" t="str">
        <f>IFERROR(('4 - Species Breakdown'!J886/'WCC Summary'!$D$14)*100,"")</f>
        <v/>
      </c>
      <c r="H879" s="245" t="str">
        <f>IF('4 - Species Breakdown'!J886=0,"",'4 - Species Breakdown'!J886)</f>
        <v/>
      </c>
      <c r="J879"/>
      <c r="K879"/>
      <c r="L879"/>
      <c r="M879"/>
      <c r="N879"/>
      <c r="O879"/>
    </row>
    <row r="880" spans="2:15" ht="15" x14ac:dyDescent="0.25">
      <c r="B880" s="242" t="str">
        <f>IF('4 - Species Breakdown'!B887=0,"",'4 - Species Breakdown'!B887)</f>
        <v/>
      </c>
      <c r="C880" s="243" t="str">
        <f>IF('4 - Species Breakdown'!D887=0,"",'4 - Species Breakdown'!D887)</f>
        <v/>
      </c>
      <c r="D880" s="243" t="str">
        <f>IF('4 - Species Breakdown'!L887=0,"",'4 - Species Breakdown'!L887)</f>
        <v/>
      </c>
      <c r="E880" s="243" t="str">
        <f>IF('4 - Species Breakdown'!M887=0,"",'4 - Species Breakdown'!M887)</f>
        <v/>
      </c>
      <c r="F880" s="243" t="str">
        <f>IF('4 - Species Breakdown'!N887=0,"",'4 - Species Breakdown'!N887)</f>
        <v/>
      </c>
      <c r="G880" s="244" t="str">
        <f>IFERROR(('4 - Species Breakdown'!J887/'WCC Summary'!$D$14)*100,"")</f>
        <v/>
      </c>
      <c r="H880" s="245" t="str">
        <f>IF('4 - Species Breakdown'!J887=0,"",'4 - Species Breakdown'!J887)</f>
        <v/>
      </c>
      <c r="J880"/>
      <c r="K880"/>
      <c r="L880"/>
      <c r="M880"/>
      <c r="N880"/>
      <c r="O880"/>
    </row>
    <row r="881" spans="2:15" ht="15" x14ac:dyDescent="0.25">
      <c r="B881" s="242" t="str">
        <f>IF('4 - Species Breakdown'!B888=0,"",'4 - Species Breakdown'!B888)</f>
        <v/>
      </c>
      <c r="C881" s="243" t="str">
        <f>IF('4 - Species Breakdown'!D888=0,"",'4 - Species Breakdown'!D888)</f>
        <v/>
      </c>
      <c r="D881" s="243" t="str">
        <f>IF('4 - Species Breakdown'!L888=0,"",'4 - Species Breakdown'!L888)</f>
        <v/>
      </c>
      <c r="E881" s="243" t="str">
        <f>IF('4 - Species Breakdown'!M888=0,"",'4 - Species Breakdown'!M888)</f>
        <v/>
      </c>
      <c r="F881" s="243" t="str">
        <f>IF('4 - Species Breakdown'!N888=0,"",'4 - Species Breakdown'!N888)</f>
        <v/>
      </c>
      <c r="G881" s="244" t="str">
        <f>IFERROR(('4 - Species Breakdown'!J888/'WCC Summary'!$D$14)*100,"")</f>
        <v/>
      </c>
      <c r="H881" s="245" t="str">
        <f>IF('4 - Species Breakdown'!J888=0,"",'4 - Species Breakdown'!J888)</f>
        <v/>
      </c>
      <c r="J881"/>
      <c r="K881"/>
      <c r="L881"/>
      <c r="M881"/>
      <c r="N881"/>
      <c r="O881"/>
    </row>
    <row r="882" spans="2:15" ht="15" x14ac:dyDescent="0.25">
      <c r="B882" s="242" t="str">
        <f>IF('4 - Species Breakdown'!B889=0,"",'4 - Species Breakdown'!B889)</f>
        <v/>
      </c>
      <c r="C882" s="243" t="str">
        <f>IF('4 - Species Breakdown'!D889=0,"",'4 - Species Breakdown'!D889)</f>
        <v/>
      </c>
      <c r="D882" s="243" t="str">
        <f>IF('4 - Species Breakdown'!L889=0,"",'4 - Species Breakdown'!L889)</f>
        <v/>
      </c>
      <c r="E882" s="243" t="str">
        <f>IF('4 - Species Breakdown'!M889=0,"",'4 - Species Breakdown'!M889)</f>
        <v/>
      </c>
      <c r="F882" s="243" t="str">
        <f>IF('4 - Species Breakdown'!N889=0,"",'4 - Species Breakdown'!N889)</f>
        <v/>
      </c>
      <c r="G882" s="244" t="str">
        <f>IFERROR(('4 - Species Breakdown'!J889/'WCC Summary'!$D$14)*100,"")</f>
        <v/>
      </c>
      <c r="H882" s="245" t="str">
        <f>IF('4 - Species Breakdown'!J889=0,"",'4 - Species Breakdown'!J889)</f>
        <v/>
      </c>
      <c r="J882"/>
      <c r="K882"/>
      <c r="L882"/>
      <c r="M882"/>
      <c r="N882"/>
      <c r="O882"/>
    </row>
    <row r="883" spans="2:15" ht="15" x14ac:dyDescent="0.25">
      <c r="B883" s="242" t="str">
        <f>IF('4 - Species Breakdown'!B890=0,"",'4 - Species Breakdown'!B890)</f>
        <v/>
      </c>
      <c r="C883" s="243" t="str">
        <f>IF('4 - Species Breakdown'!D890=0,"",'4 - Species Breakdown'!D890)</f>
        <v/>
      </c>
      <c r="D883" s="243" t="str">
        <f>IF('4 - Species Breakdown'!L890=0,"",'4 - Species Breakdown'!L890)</f>
        <v/>
      </c>
      <c r="E883" s="243" t="str">
        <f>IF('4 - Species Breakdown'!M890=0,"",'4 - Species Breakdown'!M890)</f>
        <v/>
      </c>
      <c r="F883" s="243" t="str">
        <f>IF('4 - Species Breakdown'!N890=0,"",'4 - Species Breakdown'!N890)</f>
        <v/>
      </c>
      <c r="G883" s="244" t="str">
        <f>IFERROR(('4 - Species Breakdown'!J890/'WCC Summary'!$D$14)*100,"")</f>
        <v/>
      </c>
      <c r="H883" s="245" t="str">
        <f>IF('4 - Species Breakdown'!J890=0,"",'4 - Species Breakdown'!J890)</f>
        <v/>
      </c>
      <c r="J883"/>
      <c r="K883"/>
      <c r="L883"/>
      <c r="M883"/>
      <c r="N883"/>
      <c r="O883"/>
    </row>
    <row r="884" spans="2:15" ht="15" x14ac:dyDescent="0.25">
      <c r="B884" s="242" t="str">
        <f>IF('4 - Species Breakdown'!B891=0,"",'4 - Species Breakdown'!B891)</f>
        <v/>
      </c>
      <c r="C884" s="243" t="str">
        <f>IF('4 - Species Breakdown'!D891=0,"",'4 - Species Breakdown'!D891)</f>
        <v/>
      </c>
      <c r="D884" s="243" t="str">
        <f>IF('4 - Species Breakdown'!L891=0,"",'4 - Species Breakdown'!L891)</f>
        <v/>
      </c>
      <c r="E884" s="243" t="str">
        <f>IF('4 - Species Breakdown'!M891=0,"",'4 - Species Breakdown'!M891)</f>
        <v/>
      </c>
      <c r="F884" s="243" t="str">
        <f>IF('4 - Species Breakdown'!N891=0,"",'4 - Species Breakdown'!N891)</f>
        <v/>
      </c>
      <c r="G884" s="244" t="str">
        <f>IFERROR(('4 - Species Breakdown'!J891/'WCC Summary'!$D$14)*100,"")</f>
        <v/>
      </c>
      <c r="H884" s="245" t="str">
        <f>IF('4 - Species Breakdown'!J891=0,"",'4 - Species Breakdown'!J891)</f>
        <v/>
      </c>
      <c r="J884"/>
      <c r="K884"/>
      <c r="L884"/>
      <c r="M884"/>
      <c r="N884"/>
      <c r="O884"/>
    </row>
    <row r="885" spans="2:15" ht="15" x14ac:dyDescent="0.25">
      <c r="B885" s="242" t="str">
        <f>IF('4 - Species Breakdown'!B892=0,"",'4 - Species Breakdown'!B892)</f>
        <v/>
      </c>
      <c r="C885" s="243" t="str">
        <f>IF('4 - Species Breakdown'!D892=0,"",'4 - Species Breakdown'!D892)</f>
        <v/>
      </c>
      <c r="D885" s="243" t="str">
        <f>IF('4 - Species Breakdown'!L892=0,"",'4 - Species Breakdown'!L892)</f>
        <v/>
      </c>
      <c r="E885" s="243" t="str">
        <f>IF('4 - Species Breakdown'!M892=0,"",'4 - Species Breakdown'!M892)</f>
        <v/>
      </c>
      <c r="F885" s="243" t="str">
        <f>IF('4 - Species Breakdown'!N892=0,"",'4 - Species Breakdown'!N892)</f>
        <v/>
      </c>
      <c r="G885" s="244" t="str">
        <f>IFERROR(('4 - Species Breakdown'!J892/'WCC Summary'!$D$14)*100,"")</f>
        <v/>
      </c>
      <c r="H885" s="245" t="str">
        <f>IF('4 - Species Breakdown'!J892=0,"",'4 - Species Breakdown'!J892)</f>
        <v/>
      </c>
      <c r="J885"/>
      <c r="K885"/>
      <c r="L885"/>
      <c r="M885"/>
      <c r="N885"/>
      <c r="O885"/>
    </row>
    <row r="886" spans="2:15" ht="15" x14ac:dyDescent="0.25">
      <c r="B886" s="242" t="str">
        <f>IF('4 - Species Breakdown'!B893=0,"",'4 - Species Breakdown'!B893)</f>
        <v/>
      </c>
      <c r="C886" s="243" t="str">
        <f>IF('4 - Species Breakdown'!D893=0,"",'4 - Species Breakdown'!D893)</f>
        <v/>
      </c>
      <c r="D886" s="243" t="str">
        <f>IF('4 - Species Breakdown'!L893=0,"",'4 - Species Breakdown'!L893)</f>
        <v/>
      </c>
      <c r="E886" s="243" t="str">
        <f>IF('4 - Species Breakdown'!M893=0,"",'4 - Species Breakdown'!M893)</f>
        <v/>
      </c>
      <c r="F886" s="243" t="str">
        <f>IF('4 - Species Breakdown'!N893=0,"",'4 - Species Breakdown'!N893)</f>
        <v/>
      </c>
      <c r="G886" s="244" t="str">
        <f>IFERROR(('4 - Species Breakdown'!J893/'WCC Summary'!$D$14)*100,"")</f>
        <v/>
      </c>
      <c r="H886" s="245" t="str">
        <f>IF('4 - Species Breakdown'!J893=0,"",'4 - Species Breakdown'!J893)</f>
        <v/>
      </c>
      <c r="J886"/>
      <c r="K886"/>
      <c r="L886"/>
      <c r="M886"/>
      <c r="N886"/>
      <c r="O886"/>
    </row>
    <row r="887" spans="2:15" ht="15" x14ac:dyDescent="0.25">
      <c r="B887" s="242" t="str">
        <f>IF('4 - Species Breakdown'!B894=0,"",'4 - Species Breakdown'!B894)</f>
        <v/>
      </c>
      <c r="C887" s="243" t="str">
        <f>IF('4 - Species Breakdown'!D894=0,"",'4 - Species Breakdown'!D894)</f>
        <v/>
      </c>
      <c r="D887" s="243" t="str">
        <f>IF('4 - Species Breakdown'!L894=0,"",'4 - Species Breakdown'!L894)</f>
        <v/>
      </c>
      <c r="E887" s="243" t="str">
        <f>IF('4 - Species Breakdown'!M894=0,"",'4 - Species Breakdown'!M894)</f>
        <v/>
      </c>
      <c r="F887" s="243" t="str">
        <f>IF('4 - Species Breakdown'!N894=0,"",'4 - Species Breakdown'!N894)</f>
        <v/>
      </c>
      <c r="G887" s="244" t="str">
        <f>IFERROR(('4 - Species Breakdown'!J894/'WCC Summary'!$D$14)*100,"")</f>
        <v/>
      </c>
      <c r="H887" s="245" t="str">
        <f>IF('4 - Species Breakdown'!J894=0,"",'4 - Species Breakdown'!J894)</f>
        <v/>
      </c>
      <c r="J887"/>
      <c r="K887"/>
      <c r="L887"/>
      <c r="M887"/>
      <c r="N887"/>
      <c r="O887"/>
    </row>
    <row r="888" spans="2:15" ht="15" x14ac:dyDescent="0.25">
      <c r="B888" s="242" t="str">
        <f>IF('4 - Species Breakdown'!B895=0,"",'4 - Species Breakdown'!B895)</f>
        <v/>
      </c>
      <c r="C888" s="243" t="str">
        <f>IF('4 - Species Breakdown'!D895=0,"",'4 - Species Breakdown'!D895)</f>
        <v/>
      </c>
      <c r="D888" s="243" t="str">
        <f>IF('4 - Species Breakdown'!L895=0,"",'4 - Species Breakdown'!L895)</f>
        <v/>
      </c>
      <c r="E888" s="243" t="str">
        <f>IF('4 - Species Breakdown'!M895=0,"",'4 - Species Breakdown'!M895)</f>
        <v/>
      </c>
      <c r="F888" s="243" t="str">
        <f>IF('4 - Species Breakdown'!N895=0,"",'4 - Species Breakdown'!N895)</f>
        <v/>
      </c>
      <c r="G888" s="244" t="str">
        <f>IFERROR(('4 - Species Breakdown'!J895/'WCC Summary'!$D$14)*100,"")</f>
        <v/>
      </c>
      <c r="H888" s="245" t="str">
        <f>IF('4 - Species Breakdown'!J895=0,"",'4 - Species Breakdown'!J895)</f>
        <v/>
      </c>
      <c r="J888"/>
      <c r="K888"/>
      <c r="L888"/>
      <c r="M888"/>
      <c r="N888"/>
      <c r="O888"/>
    </row>
    <row r="889" spans="2:15" ht="15" x14ac:dyDescent="0.25">
      <c r="B889" s="242" t="str">
        <f>IF('4 - Species Breakdown'!B896=0,"",'4 - Species Breakdown'!B896)</f>
        <v/>
      </c>
      <c r="C889" s="243" t="str">
        <f>IF('4 - Species Breakdown'!D896=0,"",'4 - Species Breakdown'!D896)</f>
        <v/>
      </c>
      <c r="D889" s="243" t="str">
        <f>IF('4 - Species Breakdown'!L896=0,"",'4 - Species Breakdown'!L896)</f>
        <v/>
      </c>
      <c r="E889" s="243" t="str">
        <f>IF('4 - Species Breakdown'!M896=0,"",'4 - Species Breakdown'!M896)</f>
        <v/>
      </c>
      <c r="F889" s="243" t="str">
        <f>IF('4 - Species Breakdown'!N896=0,"",'4 - Species Breakdown'!N896)</f>
        <v/>
      </c>
      <c r="G889" s="244" t="str">
        <f>IFERROR(('4 - Species Breakdown'!J896/'WCC Summary'!$D$14)*100,"")</f>
        <v/>
      </c>
      <c r="H889" s="245" t="str">
        <f>IF('4 - Species Breakdown'!J896=0,"",'4 - Species Breakdown'!J896)</f>
        <v/>
      </c>
      <c r="J889"/>
      <c r="K889"/>
      <c r="L889"/>
      <c r="M889"/>
      <c r="N889"/>
      <c r="O889"/>
    </row>
    <row r="890" spans="2:15" ht="15" x14ac:dyDescent="0.25">
      <c r="B890" s="242" t="str">
        <f>IF('4 - Species Breakdown'!B897=0,"",'4 - Species Breakdown'!B897)</f>
        <v/>
      </c>
      <c r="C890" s="243" t="str">
        <f>IF('4 - Species Breakdown'!D897=0,"",'4 - Species Breakdown'!D897)</f>
        <v/>
      </c>
      <c r="D890" s="243" t="str">
        <f>IF('4 - Species Breakdown'!L897=0,"",'4 - Species Breakdown'!L897)</f>
        <v/>
      </c>
      <c r="E890" s="243" t="str">
        <f>IF('4 - Species Breakdown'!M897=0,"",'4 - Species Breakdown'!M897)</f>
        <v/>
      </c>
      <c r="F890" s="243" t="str">
        <f>IF('4 - Species Breakdown'!N897=0,"",'4 - Species Breakdown'!N897)</f>
        <v/>
      </c>
      <c r="G890" s="244" t="str">
        <f>IFERROR(('4 - Species Breakdown'!J897/'WCC Summary'!$D$14)*100,"")</f>
        <v/>
      </c>
      <c r="H890" s="245" t="str">
        <f>IF('4 - Species Breakdown'!J897=0,"",'4 - Species Breakdown'!J897)</f>
        <v/>
      </c>
      <c r="J890"/>
      <c r="K890"/>
      <c r="L890"/>
      <c r="M890"/>
      <c r="N890"/>
      <c r="O890"/>
    </row>
    <row r="891" spans="2:15" ht="15" x14ac:dyDescent="0.25">
      <c r="B891" s="242" t="str">
        <f>IF('4 - Species Breakdown'!B898=0,"",'4 - Species Breakdown'!B898)</f>
        <v/>
      </c>
      <c r="C891" s="243" t="str">
        <f>IF('4 - Species Breakdown'!D898=0,"",'4 - Species Breakdown'!D898)</f>
        <v/>
      </c>
      <c r="D891" s="243" t="str">
        <f>IF('4 - Species Breakdown'!L898=0,"",'4 - Species Breakdown'!L898)</f>
        <v/>
      </c>
      <c r="E891" s="243" t="str">
        <f>IF('4 - Species Breakdown'!M898=0,"",'4 - Species Breakdown'!M898)</f>
        <v/>
      </c>
      <c r="F891" s="243" t="str">
        <f>IF('4 - Species Breakdown'!N898=0,"",'4 - Species Breakdown'!N898)</f>
        <v/>
      </c>
      <c r="G891" s="244" t="str">
        <f>IFERROR(('4 - Species Breakdown'!J898/'WCC Summary'!$D$14)*100,"")</f>
        <v/>
      </c>
      <c r="H891" s="245" t="str">
        <f>IF('4 - Species Breakdown'!J898=0,"",'4 - Species Breakdown'!J898)</f>
        <v/>
      </c>
      <c r="J891"/>
      <c r="K891"/>
      <c r="L891"/>
      <c r="M891"/>
      <c r="N891"/>
      <c r="O891"/>
    </row>
    <row r="892" spans="2:15" ht="15" x14ac:dyDescent="0.25">
      <c r="B892" s="242" t="str">
        <f>IF('4 - Species Breakdown'!B899=0,"",'4 - Species Breakdown'!B899)</f>
        <v/>
      </c>
      <c r="C892" s="243" t="str">
        <f>IF('4 - Species Breakdown'!D899=0,"",'4 - Species Breakdown'!D899)</f>
        <v/>
      </c>
      <c r="D892" s="243" t="str">
        <f>IF('4 - Species Breakdown'!L899=0,"",'4 - Species Breakdown'!L899)</f>
        <v/>
      </c>
      <c r="E892" s="243" t="str">
        <f>IF('4 - Species Breakdown'!M899=0,"",'4 - Species Breakdown'!M899)</f>
        <v/>
      </c>
      <c r="F892" s="243" t="str">
        <f>IF('4 - Species Breakdown'!N899=0,"",'4 - Species Breakdown'!N899)</f>
        <v/>
      </c>
      <c r="G892" s="244" t="str">
        <f>IFERROR(('4 - Species Breakdown'!J899/'WCC Summary'!$D$14)*100,"")</f>
        <v/>
      </c>
      <c r="H892" s="245" t="str">
        <f>IF('4 - Species Breakdown'!J899=0,"",'4 - Species Breakdown'!J899)</f>
        <v/>
      </c>
      <c r="J892"/>
      <c r="K892"/>
      <c r="L892"/>
      <c r="M892"/>
      <c r="N892"/>
      <c r="O892"/>
    </row>
    <row r="893" spans="2:15" ht="15" x14ac:dyDescent="0.25">
      <c r="B893" s="242" t="str">
        <f>IF('4 - Species Breakdown'!B900=0,"",'4 - Species Breakdown'!B900)</f>
        <v/>
      </c>
      <c r="C893" s="243" t="str">
        <f>IF('4 - Species Breakdown'!D900=0,"",'4 - Species Breakdown'!D900)</f>
        <v/>
      </c>
      <c r="D893" s="243" t="str">
        <f>IF('4 - Species Breakdown'!L900=0,"",'4 - Species Breakdown'!L900)</f>
        <v/>
      </c>
      <c r="E893" s="243" t="str">
        <f>IF('4 - Species Breakdown'!M900=0,"",'4 - Species Breakdown'!M900)</f>
        <v/>
      </c>
      <c r="F893" s="243" t="str">
        <f>IF('4 - Species Breakdown'!N900=0,"",'4 - Species Breakdown'!N900)</f>
        <v/>
      </c>
      <c r="G893" s="244" t="str">
        <f>IFERROR(('4 - Species Breakdown'!J900/'WCC Summary'!$D$14)*100,"")</f>
        <v/>
      </c>
      <c r="H893" s="245" t="str">
        <f>IF('4 - Species Breakdown'!J900=0,"",'4 - Species Breakdown'!J900)</f>
        <v/>
      </c>
      <c r="J893"/>
      <c r="K893"/>
      <c r="L893"/>
      <c r="M893"/>
      <c r="N893"/>
      <c r="O893"/>
    </row>
    <row r="894" spans="2:15" ht="15" x14ac:dyDescent="0.25">
      <c r="B894" s="242" t="str">
        <f>IF('4 - Species Breakdown'!B901=0,"",'4 - Species Breakdown'!B901)</f>
        <v/>
      </c>
      <c r="C894" s="243" t="str">
        <f>IF('4 - Species Breakdown'!D901=0,"",'4 - Species Breakdown'!D901)</f>
        <v/>
      </c>
      <c r="D894" s="243" t="str">
        <f>IF('4 - Species Breakdown'!L901=0,"",'4 - Species Breakdown'!L901)</f>
        <v/>
      </c>
      <c r="E894" s="243" t="str">
        <f>IF('4 - Species Breakdown'!M901=0,"",'4 - Species Breakdown'!M901)</f>
        <v/>
      </c>
      <c r="F894" s="243" t="str">
        <f>IF('4 - Species Breakdown'!N901=0,"",'4 - Species Breakdown'!N901)</f>
        <v/>
      </c>
      <c r="G894" s="244" t="str">
        <f>IFERROR(('4 - Species Breakdown'!J901/'WCC Summary'!$D$14)*100,"")</f>
        <v/>
      </c>
      <c r="H894" s="245" t="str">
        <f>IF('4 - Species Breakdown'!J901=0,"",'4 - Species Breakdown'!J901)</f>
        <v/>
      </c>
      <c r="J894"/>
      <c r="K894"/>
      <c r="L894"/>
      <c r="M894"/>
      <c r="N894"/>
      <c r="O894"/>
    </row>
    <row r="895" spans="2:15" ht="15" x14ac:dyDescent="0.25">
      <c r="B895" s="242" t="str">
        <f>IF('4 - Species Breakdown'!B902=0,"",'4 - Species Breakdown'!B902)</f>
        <v/>
      </c>
      <c r="C895" s="243" t="str">
        <f>IF('4 - Species Breakdown'!D902=0,"",'4 - Species Breakdown'!D902)</f>
        <v/>
      </c>
      <c r="D895" s="243" t="str">
        <f>IF('4 - Species Breakdown'!L902=0,"",'4 - Species Breakdown'!L902)</f>
        <v/>
      </c>
      <c r="E895" s="243" t="str">
        <f>IF('4 - Species Breakdown'!M902=0,"",'4 - Species Breakdown'!M902)</f>
        <v/>
      </c>
      <c r="F895" s="243" t="str">
        <f>IF('4 - Species Breakdown'!N902=0,"",'4 - Species Breakdown'!N902)</f>
        <v/>
      </c>
      <c r="G895" s="244" t="str">
        <f>IFERROR(('4 - Species Breakdown'!J902/'WCC Summary'!$D$14)*100,"")</f>
        <v/>
      </c>
      <c r="H895" s="245" t="str">
        <f>IF('4 - Species Breakdown'!J902=0,"",'4 - Species Breakdown'!J902)</f>
        <v/>
      </c>
      <c r="J895"/>
      <c r="K895"/>
      <c r="L895"/>
      <c r="M895"/>
      <c r="N895"/>
      <c r="O895"/>
    </row>
    <row r="896" spans="2:15" ht="15" x14ac:dyDescent="0.25">
      <c r="B896" s="242" t="str">
        <f>IF('4 - Species Breakdown'!B903=0,"",'4 - Species Breakdown'!B903)</f>
        <v/>
      </c>
      <c r="C896" s="243" t="str">
        <f>IF('4 - Species Breakdown'!D903=0,"",'4 - Species Breakdown'!D903)</f>
        <v/>
      </c>
      <c r="D896" s="243" t="str">
        <f>IF('4 - Species Breakdown'!L903=0,"",'4 - Species Breakdown'!L903)</f>
        <v/>
      </c>
      <c r="E896" s="243" t="str">
        <f>IF('4 - Species Breakdown'!M903=0,"",'4 - Species Breakdown'!M903)</f>
        <v/>
      </c>
      <c r="F896" s="243" t="str">
        <f>IF('4 - Species Breakdown'!N903=0,"",'4 - Species Breakdown'!N903)</f>
        <v/>
      </c>
      <c r="G896" s="244" t="str">
        <f>IFERROR(('4 - Species Breakdown'!J903/'WCC Summary'!$D$14)*100,"")</f>
        <v/>
      </c>
      <c r="H896" s="245" t="str">
        <f>IF('4 - Species Breakdown'!J903=0,"",'4 - Species Breakdown'!J903)</f>
        <v/>
      </c>
      <c r="J896"/>
      <c r="K896"/>
      <c r="L896"/>
      <c r="M896"/>
      <c r="N896"/>
      <c r="O896"/>
    </row>
    <row r="897" spans="2:15" ht="15" x14ac:dyDescent="0.25">
      <c r="B897" s="242" t="str">
        <f>IF('4 - Species Breakdown'!B904=0,"",'4 - Species Breakdown'!B904)</f>
        <v/>
      </c>
      <c r="C897" s="243" t="str">
        <f>IF('4 - Species Breakdown'!D904=0,"",'4 - Species Breakdown'!D904)</f>
        <v/>
      </c>
      <c r="D897" s="243" t="str">
        <f>IF('4 - Species Breakdown'!L904=0,"",'4 - Species Breakdown'!L904)</f>
        <v/>
      </c>
      <c r="E897" s="243" t="str">
        <f>IF('4 - Species Breakdown'!M904=0,"",'4 - Species Breakdown'!M904)</f>
        <v/>
      </c>
      <c r="F897" s="243" t="str">
        <f>IF('4 - Species Breakdown'!N904=0,"",'4 - Species Breakdown'!N904)</f>
        <v/>
      </c>
      <c r="G897" s="244" t="str">
        <f>IFERROR(('4 - Species Breakdown'!J904/'WCC Summary'!$D$14)*100,"")</f>
        <v/>
      </c>
      <c r="H897" s="245" t="str">
        <f>IF('4 - Species Breakdown'!J904=0,"",'4 - Species Breakdown'!J904)</f>
        <v/>
      </c>
      <c r="J897"/>
      <c r="K897"/>
      <c r="L897"/>
      <c r="M897"/>
      <c r="N897"/>
      <c r="O897"/>
    </row>
    <row r="898" spans="2:15" ht="15" x14ac:dyDescent="0.25">
      <c r="B898" s="242" t="str">
        <f>IF('4 - Species Breakdown'!B905=0,"",'4 - Species Breakdown'!B905)</f>
        <v/>
      </c>
      <c r="C898" s="243" t="str">
        <f>IF('4 - Species Breakdown'!D905=0,"",'4 - Species Breakdown'!D905)</f>
        <v/>
      </c>
      <c r="D898" s="243" t="str">
        <f>IF('4 - Species Breakdown'!L905=0,"",'4 - Species Breakdown'!L905)</f>
        <v/>
      </c>
      <c r="E898" s="243" t="str">
        <f>IF('4 - Species Breakdown'!M905=0,"",'4 - Species Breakdown'!M905)</f>
        <v/>
      </c>
      <c r="F898" s="243" t="str">
        <f>IF('4 - Species Breakdown'!N905=0,"",'4 - Species Breakdown'!N905)</f>
        <v/>
      </c>
      <c r="G898" s="244" t="str">
        <f>IFERROR(('4 - Species Breakdown'!J905/'WCC Summary'!$D$14)*100,"")</f>
        <v/>
      </c>
      <c r="H898" s="245" t="str">
        <f>IF('4 - Species Breakdown'!J905=0,"",'4 - Species Breakdown'!J905)</f>
        <v/>
      </c>
      <c r="J898"/>
      <c r="K898"/>
      <c r="L898"/>
      <c r="M898"/>
      <c r="N898"/>
      <c r="O898"/>
    </row>
    <row r="899" spans="2:15" ht="15" x14ac:dyDescent="0.25">
      <c r="B899" s="242" t="str">
        <f>IF('4 - Species Breakdown'!B906=0,"",'4 - Species Breakdown'!B906)</f>
        <v/>
      </c>
      <c r="C899" s="243" t="str">
        <f>IF('4 - Species Breakdown'!D906=0,"",'4 - Species Breakdown'!D906)</f>
        <v/>
      </c>
      <c r="D899" s="243" t="str">
        <f>IF('4 - Species Breakdown'!L906=0,"",'4 - Species Breakdown'!L906)</f>
        <v/>
      </c>
      <c r="E899" s="243" t="str">
        <f>IF('4 - Species Breakdown'!M906=0,"",'4 - Species Breakdown'!M906)</f>
        <v/>
      </c>
      <c r="F899" s="243" t="str">
        <f>IF('4 - Species Breakdown'!N906=0,"",'4 - Species Breakdown'!N906)</f>
        <v/>
      </c>
      <c r="G899" s="244" t="str">
        <f>IFERROR(('4 - Species Breakdown'!J906/'WCC Summary'!$D$14)*100,"")</f>
        <v/>
      </c>
      <c r="H899" s="245" t="str">
        <f>IF('4 - Species Breakdown'!J906=0,"",'4 - Species Breakdown'!J906)</f>
        <v/>
      </c>
      <c r="J899"/>
      <c r="K899"/>
      <c r="L899"/>
      <c r="M899"/>
      <c r="N899"/>
      <c r="O899"/>
    </row>
    <row r="900" spans="2:15" ht="15" x14ac:dyDescent="0.25">
      <c r="B900" s="242" t="str">
        <f>IF('4 - Species Breakdown'!B907=0,"",'4 - Species Breakdown'!B907)</f>
        <v/>
      </c>
      <c r="C900" s="243" t="str">
        <f>IF('4 - Species Breakdown'!D907=0,"",'4 - Species Breakdown'!D907)</f>
        <v/>
      </c>
      <c r="D900" s="243" t="str">
        <f>IF('4 - Species Breakdown'!L907=0,"",'4 - Species Breakdown'!L907)</f>
        <v/>
      </c>
      <c r="E900" s="243" t="str">
        <f>IF('4 - Species Breakdown'!M907=0,"",'4 - Species Breakdown'!M907)</f>
        <v/>
      </c>
      <c r="F900" s="243" t="str">
        <f>IF('4 - Species Breakdown'!N907=0,"",'4 - Species Breakdown'!N907)</f>
        <v/>
      </c>
      <c r="G900" s="244" t="str">
        <f>IFERROR(('4 - Species Breakdown'!J907/'WCC Summary'!$D$14)*100,"")</f>
        <v/>
      </c>
      <c r="H900" s="245" t="str">
        <f>IF('4 - Species Breakdown'!J907=0,"",'4 - Species Breakdown'!J907)</f>
        <v/>
      </c>
      <c r="J900"/>
      <c r="K900"/>
      <c r="L900"/>
      <c r="M900"/>
      <c r="N900"/>
      <c r="O900"/>
    </row>
    <row r="901" spans="2:15" ht="15" x14ac:dyDescent="0.25">
      <c r="B901" s="242" t="str">
        <f>IF('4 - Species Breakdown'!B908=0,"",'4 - Species Breakdown'!B908)</f>
        <v/>
      </c>
      <c r="C901" s="243" t="str">
        <f>IF('4 - Species Breakdown'!D908=0,"",'4 - Species Breakdown'!D908)</f>
        <v/>
      </c>
      <c r="D901" s="243" t="str">
        <f>IF('4 - Species Breakdown'!L908=0,"",'4 - Species Breakdown'!L908)</f>
        <v/>
      </c>
      <c r="E901" s="243" t="str">
        <f>IF('4 - Species Breakdown'!M908=0,"",'4 - Species Breakdown'!M908)</f>
        <v/>
      </c>
      <c r="F901" s="243" t="str">
        <f>IF('4 - Species Breakdown'!N908=0,"",'4 - Species Breakdown'!N908)</f>
        <v/>
      </c>
      <c r="G901" s="244" t="str">
        <f>IFERROR(('4 - Species Breakdown'!J908/'WCC Summary'!$D$14)*100,"")</f>
        <v/>
      </c>
      <c r="H901" s="245" t="str">
        <f>IF('4 - Species Breakdown'!J908=0,"",'4 - Species Breakdown'!J908)</f>
        <v/>
      </c>
      <c r="J901"/>
      <c r="K901"/>
      <c r="L901"/>
      <c r="M901"/>
      <c r="N901"/>
      <c r="O901"/>
    </row>
    <row r="902" spans="2:15" ht="15" x14ac:dyDescent="0.25">
      <c r="B902" s="242" t="str">
        <f>IF('4 - Species Breakdown'!B909=0,"",'4 - Species Breakdown'!B909)</f>
        <v/>
      </c>
      <c r="C902" s="243" t="str">
        <f>IF('4 - Species Breakdown'!D909=0,"",'4 - Species Breakdown'!D909)</f>
        <v/>
      </c>
      <c r="D902" s="243" t="str">
        <f>IF('4 - Species Breakdown'!L909=0,"",'4 - Species Breakdown'!L909)</f>
        <v/>
      </c>
      <c r="E902" s="243" t="str">
        <f>IF('4 - Species Breakdown'!M909=0,"",'4 - Species Breakdown'!M909)</f>
        <v/>
      </c>
      <c r="F902" s="243" t="str">
        <f>IF('4 - Species Breakdown'!N909=0,"",'4 - Species Breakdown'!N909)</f>
        <v/>
      </c>
      <c r="G902" s="244" t="str">
        <f>IFERROR(('4 - Species Breakdown'!J909/'WCC Summary'!$D$14)*100,"")</f>
        <v/>
      </c>
      <c r="H902" s="245" t="str">
        <f>IF('4 - Species Breakdown'!J909=0,"",'4 - Species Breakdown'!J909)</f>
        <v/>
      </c>
      <c r="J902"/>
      <c r="K902"/>
      <c r="L902"/>
      <c r="M902"/>
      <c r="N902"/>
      <c r="O902"/>
    </row>
    <row r="903" spans="2:15" ht="15" x14ac:dyDescent="0.25">
      <c r="B903" s="242" t="str">
        <f>IF('4 - Species Breakdown'!B910=0,"",'4 - Species Breakdown'!B910)</f>
        <v/>
      </c>
      <c r="C903" s="243" t="str">
        <f>IF('4 - Species Breakdown'!D910=0,"",'4 - Species Breakdown'!D910)</f>
        <v/>
      </c>
      <c r="D903" s="243" t="str">
        <f>IF('4 - Species Breakdown'!L910=0,"",'4 - Species Breakdown'!L910)</f>
        <v/>
      </c>
      <c r="E903" s="243" t="str">
        <f>IF('4 - Species Breakdown'!M910=0,"",'4 - Species Breakdown'!M910)</f>
        <v/>
      </c>
      <c r="F903" s="243" t="str">
        <f>IF('4 - Species Breakdown'!N910=0,"",'4 - Species Breakdown'!N910)</f>
        <v/>
      </c>
      <c r="G903" s="244" t="str">
        <f>IFERROR(('4 - Species Breakdown'!J910/'WCC Summary'!$D$14)*100,"")</f>
        <v/>
      </c>
      <c r="H903" s="245" t="str">
        <f>IF('4 - Species Breakdown'!J910=0,"",'4 - Species Breakdown'!J910)</f>
        <v/>
      </c>
      <c r="J903"/>
      <c r="K903"/>
      <c r="L903"/>
      <c r="M903"/>
      <c r="N903"/>
      <c r="O903"/>
    </row>
    <row r="904" spans="2:15" ht="15" x14ac:dyDescent="0.25">
      <c r="B904" s="242" t="str">
        <f>IF('4 - Species Breakdown'!B911=0,"",'4 - Species Breakdown'!B911)</f>
        <v/>
      </c>
      <c r="C904" s="243" t="str">
        <f>IF('4 - Species Breakdown'!D911=0,"",'4 - Species Breakdown'!D911)</f>
        <v/>
      </c>
      <c r="D904" s="243" t="str">
        <f>IF('4 - Species Breakdown'!L911=0,"",'4 - Species Breakdown'!L911)</f>
        <v/>
      </c>
      <c r="E904" s="243" t="str">
        <f>IF('4 - Species Breakdown'!M911=0,"",'4 - Species Breakdown'!M911)</f>
        <v/>
      </c>
      <c r="F904" s="243" t="str">
        <f>IF('4 - Species Breakdown'!N911=0,"",'4 - Species Breakdown'!N911)</f>
        <v/>
      </c>
      <c r="G904" s="244" t="str">
        <f>IFERROR(('4 - Species Breakdown'!J911/'WCC Summary'!$D$14)*100,"")</f>
        <v/>
      </c>
      <c r="H904" s="245" t="str">
        <f>IF('4 - Species Breakdown'!J911=0,"",'4 - Species Breakdown'!J911)</f>
        <v/>
      </c>
      <c r="J904"/>
      <c r="K904"/>
      <c r="L904"/>
      <c r="M904"/>
      <c r="N904"/>
      <c r="O904"/>
    </row>
    <row r="905" spans="2:15" ht="15" x14ac:dyDescent="0.25">
      <c r="B905" s="242" t="str">
        <f>IF('4 - Species Breakdown'!B912=0,"",'4 - Species Breakdown'!B912)</f>
        <v/>
      </c>
      <c r="C905" s="243" t="str">
        <f>IF('4 - Species Breakdown'!D912=0,"",'4 - Species Breakdown'!D912)</f>
        <v/>
      </c>
      <c r="D905" s="243" t="str">
        <f>IF('4 - Species Breakdown'!L912=0,"",'4 - Species Breakdown'!L912)</f>
        <v/>
      </c>
      <c r="E905" s="243" t="str">
        <f>IF('4 - Species Breakdown'!M912=0,"",'4 - Species Breakdown'!M912)</f>
        <v/>
      </c>
      <c r="F905" s="243" t="str">
        <f>IF('4 - Species Breakdown'!N912=0,"",'4 - Species Breakdown'!N912)</f>
        <v/>
      </c>
      <c r="G905" s="244" t="str">
        <f>IFERROR(('4 - Species Breakdown'!J912/'WCC Summary'!$D$14)*100,"")</f>
        <v/>
      </c>
      <c r="H905" s="245" t="str">
        <f>IF('4 - Species Breakdown'!J912=0,"",'4 - Species Breakdown'!J912)</f>
        <v/>
      </c>
      <c r="J905"/>
      <c r="K905"/>
      <c r="L905"/>
      <c r="M905"/>
      <c r="N905"/>
      <c r="O905"/>
    </row>
    <row r="906" spans="2:15" ht="15" x14ac:dyDescent="0.25">
      <c r="B906" s="242" t="str">
        <f>IF('4 - Species Breakdown'!B913=0,"",'4 - Species Breakdown'!B913)</f>
        <v/>
      </c>
      <c r="C906" s="243" t="str">
        <f>IF('4 - Species Breakdown'!D913=0,"",'4 - Species Breakdown'!D913)</f>
        <v/>
      </c>
      <c r="D906" s="243" t="str">
        <f>IF('4 - Species Breakdown'!L913=0,"",'4 - Species Breakdown'!L913)</f>
        <v/>
      </c>
      <c r="E906" s="243" t="str">
        <f>IF('4 - Species Breakdown'!M913=0,"",'4 - Species Breakdown'!M913)</f>
        <v/>
      </c>
      <c r="F906" s="243" t="str">
        <f>IF('4 - Species Breakdown'!N913=0,"",'4 - Species Breakdown'!N913)</f>
        <v/>
      </c>
      <c r="G906" s="244" t="str">
        <f>IFERROR(('4 - Species Breakdown'!J913/'WCC Summary'!$D$14)*100,"")</f>
        <v/>
      </c>
      <c r="H906" s="245" t="str">
        <f>IF('4 - Species Breakdown'!J913=0,"",'4 - Species Breakdown'!J913)</f>
        <v/>
      </c>
      <c r="J906"/>
      <c r="K906"/>
      <c r="L906"/>
      <c r="M906"/>
      <c r="N906"/>
      <c r="O906"/>
    </row>
    <row r="907" spans="2:15" ht="15" x14ac:dyDescent="0.25">
      <c r="B907" s="242" t="str">
        <f>IF('4 - Species Breakdown'!B914=0,"",'4 - Species Breakdown'!B914)</f>
        <v/>
      </c>
      <c r="C907" s="243" t="str">
        <f>IF('4 - Species Breakdown'!D914=0,"",'4 - Species Breakdown'!D914)</f>
        <v/>
      </c>
      <c r="D907" s="243" t="str">
        <f>IF('4 - Species Breakdown'!L914=0,"",'4 - Species Breakdown'!L914)</f>
        <v/>
      </c>
      <c r="E907" s="243" t="str">
        <f>IF('4 - Species Breakdown'!M914=0,"",'4 - Species Breakdown'!M914)</f>
        <v/>
      </c>
      <c r="F907" s="243" t="str">
        <f>IF('4 - Species Breakdown'!N914=0,"",'4 - Species Breakdown'!N914)</f>
        <v/>
      </c>
      <c r="G907" s="244" t="str">
        <f>IFERROR(('4 - Species Breakdown'!J914/'WCC Summary'!$D$14)*100,"")</f>
        <v/>
      </c>
      <c r="H907" s="245" t="str">
        <f>IF('4 - Species Breakdown'!J914=0,"",'4 - Species Breakdown'!J914)</f>
        <v/>
      </c>
      <c r="J907"/>
      <c r="K907"/>
      <c r="L907"/>
      <c r="M907"/>
      <c r="N907"/>
      <c r="O907"/>
    </row>
    <row r="908" spans="2:15" ht="15" x14ac:dyDescent="0.25">
      <c r="B908" s="242" t="str">
        <f>IF('4 - Species Breakdown'!B915=0,"",'4 - Species Breakdown'!B915)</f>
        <v/>
      </c>
      <c r="C908" s="243" t="str">
        <f>IF('4 - Species Breakdown'!D915=0,"",'4 - Species Breakdown'!D915)</f>
        <v/>
      </c>
      <c r="D908" s="243" t="str">
        <f>IF('4 - Species Breakdown'!L915=0,"",'4 - Species Breakdown'!L915)</f>
        <v/>
      </c>
      <c r="E908" s="243" t="str">
        <f>IF('4 - Species Breakdown'!M915=0,"",'4 - Species Breakdown'!M915)</f>
        <v/>
      </c>
      <c r="F908" s="243" t="str">
        <f>IF('4 - Species Breakdown'!N915=0,"",'4 - Species Breakdown'!N915)</f>
        <v/>
      </c>
      <c r="G908" s="244" t="str">
        <f>IFERROR(('4 - Species Breakdown'!J915/'WCC Summary'!$D$14)*100,"")</f>
        <v/>
      </c>
      <c r="H908" s="245" t="str">
        <f>IF('4 - Species Breakdown'!J915=0,"",'4 - Species Breakdown'!J915)</f>
        <v/>
      </c>
      <c r="J908"/>
      <c r="K908"/>
      <c r="L908"/>
      <c r="M908"/>
      <c r="N908"/>
      <c r="O908"/>
    </row>
    <row r="909" spans="2:15" ht="15" x14ac:dyDescent="0.25">
      <c r="B909" s="242" t="str">
        <f>IF('4 - Species Breakdown'!B916=0,"",'4 - Species Breakdown'!B916)</f>
        <v/>
      </c>
      <c r="C909" s="243" t="str">
        <f>IF('4 - Species Breakdown'!D916=0,"",'4 - Species Breakdown'!D916)</f>
        <v/>
      </c>
      <c r="D909" s="243" t="str">
        <f>IF('4 - Species Breakdown'!L916=0,"",'4 - Species Breakdown'!L916)</f>
        <v/>
      </c>
      <c r="E909" s="243" t="str">
        <f>IF('4 - Species Breakdown'!M916=0,"",'4 - Species Breakdown'!M916)</f>
        <v/>
      </c>
      <c r="F909" s="243" t="str">
        <f>IF('4 - Species Breakdown'!N916=0,"",'4 - Species Breakdown'!N916)</f>
        <v/>
      </c>
      <c r="G909" s="244" t="str">
        <f>IFERROR(('4 - Species Breakdown'!J916/'WCC Summary'!$D$14)*100,"")</f>
        <v/>
      </c>
      <c r="H909" s="245" t="str">
        <f>IF('4 - Species Breakdown'!J916=0,"",'4 - Species Breakdown'!J916)</f>
        <v/>
      </c>
      <c r="J909"/>
      <c r="K909"/>
      <c r="L909"/>
      <c r="M909"/>
      <c r="N909"/>
      <c r="O909"/>
    </row>
    <row r="910" spans="2:15" ht="15" x14ac:dyDescent="0.25">
      <c r="B910" s="242" t="str">
        <f>IF('4 - Species Breakdown'!B917=0,"",'4 - Species Breakdown'!B917)</f>
        <v/>
      </c>
      <c r="C910" s="243" t="str">
        <f>IF('4 - Species Breakdown'!D917=0,"",'4 - Species Breakdown'!D917)</f>
        <v/>
      </c>
      <c r="D910" s="243" t="str">
        <f>IF('4 - Species Breakdown'!L917=0,"",'4 - Species Breakdown'!L917)</f>
        <v/>
      </c>
      <c r="E910" s="243" t="str">
        <f>IF('4 - Species Breakdown'!M917=0,"",'4 - Species Breakdown'!M917)</f>
        <v/>
      </c>
      <c r="F910" s="243" t="str">
        <f>IF('4 - Species Breakdown'!N917=0,"",'4 - Species Breakdown'!N917)</f>
        <v/>
      </c>
      <c r="G910" s="244" t="str">
        <f>IFERROR(('4 - Species Breakdown'!J917/'WCC Summary'!$D$14)*100,"")</f>
        <v/>
      </c>
      <c r="H910" s="245" t="str">
        <f>IF('4 - Species Breakdown'!J917=0,"",'4 - Species Breakdown'!J917)</f>
        <v/>
      </c>
      <c r="J910"/>
      <c r="K910"/>
      <c r="L910"/>
      <c r="M910"/>
      <c r="N910"/>
      <c r="O910"/>
    </row>
    <row r="911" spans="2:15" ht="15" x14ac:dyDescent="0.25">
      <c r="B911" s="242" t="str">
        <f>IF('4 - Species Breakdown'!B918=0,"",'4 - Species Breakdown'!B918)</f>
        <v/>
      </c>
      <c r="C911" s="243" t="str">
        <f>IF('4 - Species Breakdown'!D918=0,"",'4 - Species Breakdown'!D918)</f>
        <v/>
      </c>
      <c r="D911" s="243" t="str">
        <f>IF('4 - Species Breakdown'!L918=0,"",'4 - Species Breakdown'!L918)</f>
        <v/>
      </c>
      <c r="E911" s="243" t="str">
        <f>IF('4 - Species Breakdown'!M918=0,"",'4 - Species Breakdown'!M918)</f>
        <v/>
      </c>
      <c r="F911" s="243" t="str">
        <f>IF('4 - Species Breakdown'!N918=0,"",'4 - Species Breakdown'!N918)</f>
        <v/>
      </c>
      <c r="G911" s="244" t="str">
        <f>IFERROR(('4 - Species Breakdown'!J918/'WCC Summary'!$D$14)*100,"")</f>
        <v/>
      </c>
      <c r="H911" s="245" t="str">
        <f>IF('4 - Species Breakdown'!J918=0,"",'4 - Species Breakdown'!J918)</f>
        <v/>
      </c>
      <c r="J911"/>
      <c r="K911"/>
      <c r="L911"/>
      <c r="M911"/>
      <c r="N911"/>
      <c r="O911"/>
    </row>
    <row r="912" spans="2:15" ht="15" x14ac:dyDescent="0.25">
      <c r="B912" s="242" t="str">
        <f>IF('4 - Species Breakdown'!B919=0,"",'4 - Species Breakdown'!B919)</f>
        <v/>
      </c>
      <c r="C912" s="243" t="str">
        <f>IF('4 - Species Breakdown'!D919=0,"",'4 - Species Breakdown'!D919)</f>
        <v/>
      </c>
      <c r="D912" s="243" t="str">
        <f>IF('4 - Species Breakdown'!L919=0,"",'4 - Species Breakdown'!L919)</f>
        <v/>
      </c>
      <c r="E912" s="243" t="str">
        <f>IF('4 - Species Breakdown'!M919=0,"",'4 - Species Breakdown'!M919)</f>
        <v/>
      </c>
      <c r="F912" s="243" t="str">
        <f>IF('4 - Species Breakdown'!N919=0,"",'4 - Species Breakdown'!N919)</f>
        <v/>
      </c>
      <c r="G912" s="244" t="str">
        <f>IFERROR(('4 - Species Breakdown'!J919/'WCC Summary'!$D$14)*100,"")</f>
        <v/>
      </c>
      <c r="H912" s="245" t="str">
        <f>IF('4 - Species Breakdown'!J919=0,"",'4 - Species Breakdown'!J919)</f>
        <v/>
      </c>
      <c r="J912"/>
      <c r="K912"/>
      <c r="L912"/>
      <c r="M912"/>
      <c r="N912"/>
      <c r="O912"/>
    </row>
    <row r="913" spans="2:15" ht="15" x14ac:dyDescent="0.25">
      <c r="B913" s="242" t="str">
        <f>IF('4 - Species Breakdown'!B920=0,"",'4 - Species Breakdown'!B920)</f>
        <v/>
      </c>
      <c r="C913" s="243" t="str">
        <f>IF('4 - Species Breakdown'!D920=0,"",'4 - Species Breakdown'!D920)</f>
        <v/>
      </c>
      <c r="D913" s="243" t="str">
        <f>IF('4 - Species Breakdown'!L920=0,"",'4 - Species Breakdown'!L920)</f>
        <v/>
      </c>
      <c r="E913" s="243" t="str">
        <f>IF('4 - Species Breakdown'!M920=0,"",'4 - Species Breakdown'!M920)</f>
        <v/>
      </c>
      <c r="F913" s="243" t="str">
        <f>IF('4 - Species Breakdown'!N920=0,"",'4 - Species Breakdown'!N920)</f>
        <v/>
      </c>
      <c r="G913" s="244" t="str">
        <f>IFERROR(('4 - Species Breakdown'!J920/'WCC Summary'!$D$14)*100,"")</f>
        <v/>
      </c>
      <c r="H913" s="245" t="str">
        <f>IF('4 - Species Breakdown'!J920=0,"",'4 - Species Breakdown'!J920)</f>
        <v/>
      </c>
      <c r="J913"/>
      <c r="K913"/>
      <c r="L913"/>
      <c r="M913"/>
      <c r="N913"/>
      <c r="O913"/>
    </row>
    <row r="914" spans="2:15" ht="15" x14ac:dyDescent="0.25">
      <c r="B914" s="242" t="str">
        <f>IF('4 - Species Breakdown'!B921=0,"",'4 - Species Breakdown'!B921)</f>
        <v/>
      </c>
      <c r="C914" s="243" t="str">
        <f>IF('4 - Species Breakdown'!D921=0,"",'4 - Species Breakdown'!D921)</f>
        <v/>
      </c>
      <c r="D914" s="243" t="str">
        <f>IF('4 - Species Breakdown'!L921=0,"",'4 - Species Breakdown'!L921)</f>
        <v/>
      </c>
      <c r="E914" s="243" t="str">
        <f>IF('4 - Species Breakdown'!M921=0,"",'4 - Species Breakdown'!M921)</f>
        <v/>
      </c>
      <c r="F914" s="243" t="str">
        <f>IF('4 - Species Breakdown'!N921=0,"",'4 - Species Breakdown'!N921)</f>
        <v/>
      </c>
      <c r="G914" s="244" t="str">
        <f>IFERROR(('4 - Species Breakdown'!J921/'WCC Summary'!$D$14)*100,"")</f>
        <v/>
      </c>
      <c r="H914" s="245" t="str">
        <f>IF('4 - Species Breakdown'!J921=0,"",'4 - Species Breakdown'!J921)</f>
        <v/>
      </c>
      <c r="J914"/>
      <c r="K914"/>
      <c r="L914"/>
      <c r="M914"/>
      <c r="N914"/>
      <c r="O914"/>
    </row>
    <row r="915" spans="2:15" ht="15" x14ac:dyDescent="0.25">
      <c r="B915" s="242" t="str">
        <f>IF('4 - Species Breakdown'!B922=0,"",'4 - Species Breakdown'!B922)</f>
        <v/>
      </c>
      <c r="C915" s="243" t="str">
        <f>IF('4 - Species Breakdown'!D922=0,"",'4 - Species Breakdown'!D922)</f>
        <v/>
      </c>
      <c r="D915" s="243" t="str">
        <f>IF('4 - Species Breakdown'!L922=0,"",'4 - Species Breakdown'!L922)</f>
        <v/>
      </c>
      <c r="E915" s="243" t="str">
        <f>IF('4 - Species Breakdown'!M922=0,"",'4 - Species Breakdown'!M922)</f>
        <v/>
      </c>
      <c r="F915" s="243" t="str">
        <f>IF('4 - Species Breakdown'!N922=0,"",'4 - Species Breakdown'!N922)</f>
        <v/>
      </c>
      <c r="G915" s="244" t="str">
        <f>IFERROR(('4 - Species Breakdown'!J922/'WCC Summary'!$D$14)*100,"")</f>
        <v/>
      </c>
      <c r="H915" s="245" t="str">
        <f>IF('4 - Species Breakdown'!J922=0,"",'4 - Species Breakdown'!J922)</f>
        <v/>
      </c>
      <c r="J915"/>
      <c r="K915"/>
      <c r="L915"/>
      <c r="M915"/>
      <c r="N915"/>
      <c r="O915"/>
    </row>
    <row r="916" spans="2:15" ht="15" x14ac:dyDescent="0.25">
      <c r="B916" s="242" t="str">
        <f>IF('4 - Species Breakdown'!B923=0,"",'4 - Species Breakdown'!B923)</f>
        <v/>
      </c>
      <c r="C916" s="243" t="str">
        <f>IF('4 - Species Breakdown'!D923=0,"",'4 - Species Breakdown'!D923)</f>
        <v/>
      </c>
      <c r="D916" s="243" t="str">
        <f>IF('4 - Species Breakdown'!L923=0,"",'4 - Species Breakdown'!L923)</f>
        <v/>
      </c>
      <c r="E916" s="243" t="str">
        <f>IF('4 - Species Breakdown'!M923=0,"",'4 - Species Breakdown'!M923)</f>
        <v/>
      </c>
      <c r="F916" s="243" t="str">
        <f>IF('4 - Species Breakdown'!N923=0,"",'4 - Species Breakdown'!N923)</f>
        <v/>
      </c>
      <c r="G916" s="244" t="str">
        <f>IFERROR(('4 - Species Breakdown'!J923/'WCC Summary'!$D$14)*100,"")</f>
        <v/>
      </c>
      <c r="H916" s="245" t="str">
        <f>IF('4 - Species Breakdown'!J923=0,"",'4 - Species Breakdown'!J923)</f>
        <v/>
      </c>
      <c r="J916"/>
      <c r="K916"/>
      <c r="L916"/>
      <c r="M916"/>
      <c r="N916"/>
      <c r="O916"/>
    </row>
    <row r="917" spans="2:15" ht="15" x14ac:dyDescent="0.25">
      <c r="B917" s="242" t="str">
        <f>IF('4 - Species Breakdown'!B924=0,"",'4 - Species Breakdown'!B924)</f>
        <v/>
      </c>
      <c r="C917" s="243" t="str">
        <f>IF('4 - Species Breakdown'!D924=0,"",'4 - Species Breakdown'!D924)</f>
        <v/>
      </c>
      <c r="D917" s="243" t="str">
        <f>IF('4 - Species Breakdown'!L924=0,"",'4 - Species Breakdown'!L924)</f>
        <v/>
      </c>
      <c r="E917" s="243" t="str">
        <f>IF('4 - Species Breakdown'!M924=0,"",'4 - Species Breakdown'!M924)</f>
        <v/>
      </c>
      <c r="F917" s="243" t="str">
        <f>IF('4 - Species Breakdown'!N924=0,"",'4 - Species Breakdown'!N924)</f>
        <v/>
      </c>
      <c r="G917" s="244" t="str">
        <f>IFERROR(('4 - Species Breakdown'!J924/'WCC Summary'!$D$14)*100,"")</f>
        <v/>
      </c>
      <c r="H917" s="245" t="str">
        <f>IF('4 - Species Breakdown'!J924=0,"",'4 - Species Breakdown'!J924)</f>
        <v/>
      </c>
      <c r="J917"/>
      <c r="K917"/>
      <c r="L917"/>
      <c r="M917"/>
      <c r="N917"/>
      <c r="O917"/>
    </row>
    <row r="918" spans="2:15" ht="15" x14ac:dyDescent="0.25">
      <c r="B918" s="242" t="str">
        <f>IF('4 - Species Breakdown'!B925=0,"",'4 - Species Breakdown'!B925)</f>
        <v/>
      </c>
      <c r="C918" s="243" t="str">
        <f>IF('4 - Species Breakdown'!D925=0,"",'4 - Species Breakdown'!D925)</f>
        <v/>
      </c>
      <c r="D918" s="243" t="str">
        <f>IF('4 - Species Breakdown'!L925=0,"",'4 - Species Breakdown'!L925)</f>
        <v/>
      </c>
      <c r="E918" s="243" t="str">
        <f>IF('4 - Species Breakdown'!M925=0,"",'4 - Species Breakdown'!M925)</f>
        <v/>
      </c>
      <c r="F918" s="243" t="str">
        <f>IF('4 - Species Breakdown'!N925=0,"",'4 - Species Breakdown'!N925)</f>
        <v/>
      </c>
      <c r="G918" s="244" t="str">
        <f>IFERROR(('4 - Species Breakdown'!J925/'WCC Summary'!$D$14)*100,"")</f>
        <v/>
      </c>
      <c r="H918" s="245" t="str">
        <f>IF('4 - Species Breakdown'!J925=0,"",'4 - Species Breakdown'!J925)</f>
        <v/>
      </c>
      <c r="J918"/>
      <c r="K918"/>
      <c r="L918"/>
      <c r="M918"/>
      <c r="N918"/>
      <c r="O918"/>
    </row>
    <row r="919" spans="2:15" ht="15" x14ac:dyDescent="0.25">
      <c r="B919" s="242" t="str">
        <f>IF('4 - Species Breakdown'!B926=0,"",'4 - Species Breakdown'!B926)</f>
        <v/>
      </c>
      <c r="C919" s="243" t="str">
        <f>IF('4 - Species Breakdown'!D926=0,"",'4 - Species Breakdown'!D926)</f>
        <v/>
      </c>
      <c r="D919" s="243" t="str">
        <f>IF('4 - Species Breakdown'!L926=0,"",'4 - Species Breakdown'!L926)</f>
        <v/>
      </c>
      <c r="E919" s="243" t="str">
        <f>IF('4 - Species Breakdown'!M926=0,"",'4 - Species Breakdown'!M926)</f>
        <v/>
      </c>
      <c r="F919" s="243" t="str">
        <f>IF('4 - Species Breakdown'!N926=0,"",'4 - Species Breakdown'!N926)</f>
        <v/>
      </c>
      <c r="G919" s="244" t="str">
        <f>IFERROR(('4 - Species Breakdown'!J926/'WCC Summary'!$D$14)*100,"")</f>
        <v/>
      </c>
      <c r="H919" s="245" t="str">
        <f>IF('4 - Species Breakdown'!J926=0,"",'4 - Species Breakdown'!J926)</f>
        <v/>
      </c>
      <c r="J919"/>
      <c r="K919"/>
      <c r="L919"/>
      <c r="M919"/>
      <c r="N919"/>
      <c r="O919"/>
    </row>
    <row r="920" spans="2:15" ht="15" x14ac:dyDescent="0.25">
      <c r="B920" s="242" t="str">
        <f>IF('4 - Species Breakdown'!B927=0,"",'4 - Species Breakdown'!B927)</f>
        <v/>
      </c>
      <c r="C920" s="243" t="str">
        <f>IF('4 - Species Breakdown'!D927=0,"",'4 - Species Breakdown'!D927)</f>
        <v/>
      </c>
      <c r="D920" s="243" t="str">
        <f>IF('4 - Species Breakdown'!L927=0,"",'4 - Species Breakdown'!L927)</f>
        <v/>
      </c>
      <c r="E920" s="243" t="str">
        <f>IF('4 - Species Breakdown'!M927=0,"",'4 - Species Breakdown'!M927)</f>
        <v/>
      </c>
      <c r="F920" s="243" t="str">
        <f>IF('4 - Species Breakdown'!N927=0,"",'4 - Species Breakdown'!N927)</f>
        <v/>
      </c>
      <c r="G920" s="244" t="str">
        <f>IFERROR(('4 - Species Breakdown'!J927/'WCC Summary'!$D$14)*100,"")</f>
        <v/>
      </c>
      <c r="H920" s="245" t="str">
        <f>IF('4 - Species Breakdown'!J927=0,"",'4 - Species Breakdown'!J927)</f>
        <v/>
      </c>
      <c r="J920"/>
      <c r="K920"/>
      <c r="L920"/>
      <c r="M920"/>
      <c r="N920"/>
      <c r="O920"/>
    </row>
    <row r="921" spans="2:15" ht="15" x14ac:dyDescent="0.25">
      <c r="B921" s="242" t="str">
        <f>IF('4 - Species Breakdown'!B928=0,"",'4 - Species Breakdown'!B928)</f>
        <v/>
      </c>
      <c r="C921" s="243" t="str">
        <f>IF('4 - Species Breakdown'!D928=0,"",'4 - Species Breakdown'!D928)</f>
        <v/>
      </c>
      <c r="D921" s="243" t="str">
        <f>IF('4 - Species Breakdown'!L928=0,"",'4 - Species Breakdown'!L928)</f>
        <v/>
      </c>
      <c r="E921" s="243" t="str">
        <f>IF('4 - Species Breakdown'!M928=0,"",'4 - Species Breakdown'!M928)</f>
        <v/>
      </c>
      <c r="F921" s="243" t="str">
        <f>IF('4 - Species Breakdown'!N928=0,"",'4 - Species Breakdown'!N928)</f>
        <v/>
      </c>
      <c r="G921" s="244" t="str">
        <f>IFERROR(('4 - Species Breakdown'!J928/'WCC Summary'!$D$14)*100,"")</f>
        <v/>
      </c>
      <c r="H921" s="245" t="str">
        <f>IF('4 - Species Breakdown'!J928=0,"",'4 - Species Breakdown'!J928)</f>
        <v/>
      </c>
      <c r="J921"/>
      <c r="K921"/>
      <c r="L921"/>
      <c r="M921"/>
      <c r="N921"/>
      <c r="O921"/>
    </row>
    <row r="922" spans="2:15" ht="15" x14ac:dyDescent="0.25">
      <c r="B922" s="242" t="str">
        <f>IF('4 - Species Breakdown'!B929=0,"",'4 - Species Breakdown'!B929)</f>
        <v/>
      </c>
      <c r="C922" s="243" t="str">
        <f>IF('4 - Species Breakdown'!D929=0,"",'4 - Species Breakdown'!D929)</f>
        <v/>
      </c>
      <c r="D922" s="243" t="str">
        <f>IF('4 - Species Breakdown'!L929=0,"",'4 - Species Breakdown'!L929)</f>
        <v/>
      </c>
      <c r="E922" s="243" t="str">
        <f>IF('4 - Species Breakdown'!M929=0,"",'4 - Species Breakdown'!M929)</f>
        <v/>
      </c>
      <c r="F922" s="243" t="str">
        <f>IF('4 - Species Breakdown'!N929=0,"",'4 - Species Breakdown'!N929)</f>
        <v/>
      </c>
      <c r="G922" s="244" t="str">
        <f>IFERROR(('4 - Species Breakdown'!J929/'WCC Summary'!$D$14)*100,"")</f>
        <v/>
      </c>
      <c r="H922" s="245" t="str">
        <f>IF('4 - Species Breakdown'!J929=0,"",'4 - Species Breakdown'!J929)</f>
        <v/>
      </c>
      <c r="J922"/>
      <c r="K922"/>
      <c r="L922"/>
      <c r="M922"/>
      <c r="N922"/>
      <c r="O922"/>
    </row>
    <row r="923" spans="2:15" ht="15" x14ac:dyDescent="0.25">
      <c r="B923" s="242" t="str">
        <f>IF('4 - Species Breakdown'!B930=0,"",'4 - Species Breakdown'!B930)</f>
        <v/>
      </c>
      <c r="C923" s="243" t="str">
        <f>IF('4 - Species Breakdown'!D930=0,"",'4 - Species Breakdown'!D930)</f>
        <v/>
      </c>
      <c r="D923" s="243" t="str">
        <f>IF('4 - Species Breakdown'!L930=0,"",'4 - Species Breakdown'!L930)</f>
        <v/>
      </c>
      <c r="E923" s="243" t="str">
        <f>IF('4 - Species Breakdown'!M930=0,"",'4 - Species Breakdown'!M930)</f>
        <v/>
      </c>
      <c r="F923" s="243" t="str">
        <f>IF('4 - Species Breakdown'!N930=0,"",'4 - Species Breakdown'!N930)</f>
        <v/>
      </c>
      <c r="G923" s="244" t="str">
        <f>IFERROR(('4 - Species Breakdown'!J930/'WCC Summary'!$D$14)*100,"")</f>
        <v/>
      </c>
      <c r="H923" s="245" t="str">
        <f>IF('4 - Species Breakdown'!J930=0,"",'4 - Species Breakdown'!J930)</f>
        <v/>
      </c>
      <c r="J923"/>
      <c r="K923"/>
      <c r="L923"/>
      <c r="M923"/>
      <c r="N923"/>
      <c r="O923"/>
    </row>
    <row r="924" spans="2:15" ht="15" x14ac:dyDescent="0.25">
      <c r="B924" s="242" t="str">
        <f>IF('4 - Species Breakdown'!B931=0,"",'4 - Species Breakdown'!B931)</f>
        <v/>
      </c>
      <c r="C924" s="243" t="str">
        <f>IF('4 - Species Breakdown'!D931=0,"",'4 - Species Breakdown'!D931)</f>
        <v/>
      </c>
      <c r="D924" s="243" t="str">
        <f>IF('4 - Species Breakdown'!L931=0,"",'4 - Species Breakdown'!L931)</f>
        <v/>
      </c>
      <c r="E924" s="243" t="str">
        <f>IF('4 - Species Breakdown'!M931=0,"",'4 - Species Breakdown'!M931)</f>
        <v/>
      </c>
      <c r="F924" s="243" t="str">
        <f>IF('4 - Species Breakdown'!N931=0,"",'4 - Species Breakdown'!N931)</f>
        <v/>
      </c>
      <c r="G924" s="244" t="str">
        <f>IFERROR(('4 - Species Breakdown'!J931/'WCC Summary'!$D$14)*100,"")</f>
        <v/>
      </c>
      <c r="H924" s="245" t="str">
        <f>IF('4 - Species Breakdown'!J931=0,"",'4 - Species Breakdown'!J931)</f>
        <v/>
      </c>
      <c r="J924"/>
      <c r="K924"/>
      <c r="L924"/>
      <c r="M924"/>
      <c r="N924"/>
      <c r="O924"/>
    </row>
    <row r="925" spans="2:15" ht="15" x14ac:dyDescent="0.25">
      <c r="B925" s="242" t="str">
        <f>IF('4 - Species Breakdown'!B932=0,"",'4 - Species Breakdown'!B932)</f>
        <v/>
      </c>
      <c r="C925" s="243" t="str">
        <f>IF('4 - Species Breakdown'!D932=0,"",'4 - Species Breakdown'!D932)</f>
        <v/>
      </c>
      <c r="D925" s="243" t="str">
        <f>IF('4 - Species Breakdown'!L932=0,"",'4 - Species Breakdown'!L932)</f>
        <v/>
      </c>
      <c r="E925" s="243" t="str">
        <f>IF('4 - Species Breakdown'!M932=0,"",'4 - Species Breakdown'!M932)</f>
        <v/>
      </c>
      <c r="F925" s="243" t="str">
        <f>IF('4 - Species Breakdown'!N932=0,"",'4 - Species Breakdown'!N932)</f>
        <v/>
      </c>
      <c r="G925" s="244" t="str">
        <f>IFERROR(('4 - Species Breakdown'!J932/'WCC Summary'!$D$14)*100,"")</f>
        <v/>
      </c>
      <c r="H925" s="245" t="str">
        <f>IF('4 - Species Breakdown'!J932=0,"",'4 - Species Breakdown'!J932)</f>
        <v/>
      </c>
      <c r="J925"/>
      <c r="K925"/>
      <c r="L925"/>
      <c r="M925"/>
      <c r="N925"/>
      <c r="O925"/>
    </row>
    <row r="926" spans="2:15" ht="15" x14ac:dyDescent="0.25">
      <c r="B926" s="242" t="str">
        <f>IF('4 - Species Breakdown'!B933=0,"",'4 - Species Breakdown'!B933)</f>
        <v/>
      </c>
      <c r="C926" s="243" t="str">
        <f>IF('4 - Species Breakdown'!D933=0,"",'4 - Species Breakdown'!D933)</f>
        <v/>
      </c>
      <c r="D926" s="243" t="str">
        <f>IF('4 - Species Breakdown'!L933=0,"",'4 - Species Breakdown'!L933)</f>
        <v/>
      </c>
      <c r="E926" s="243" t="str">
        <f>IF('4 - Species Breakdown'!M933=0,"",'4 - Species Breakdown'!M933)</f>
        <v/>
      </c>
      <c r="F926" s="243" t="str">
        <f>IF('4 - Species Breakdown'!N933=0,"",'4 - Species Breakdown'!N933)</f>
        <v/>
      </c>
      <c r="G926" s="244" t="str">
        <f>IFERROR(('4 - Species Breakdown'!J933/'WCC Summary'!$D$14)*100,"")</f>
        <v/>
      </c>
      <c r="H926" s="245" t="str">
        <f>IF('4 - Species Breakdown'!J933=0,"",'4 - Species Breakdown'!J933)</f>
        <v/>
      </c>
      <c r="J926"/>
      <c r="K926"/>
      <c r="L926"/>
      <c r="M926"/>
      <c r="N926"/>
      <c r="O926"/>
    </row>
    <row r="927" spans="2:15" ht="15" x14ac:dyDescent="0.25">
      <c r="B927" s="242" t="str">
        <f>IF('4 - Species Breakdown'!B934=0,"",'4 - Species Breakdown'!B934)</f>
        <v/>
      </c>
      <c r="C927" s="243" t="str">
        <f>IF('4 - Species Breakdown'!D934=0,"",'4 - Species Breakdown'!D934)</f>
        <v/>
      </c>
      <c r="D927" s="243" t="str">
        <f>IF('4 - Species Breakdown'!L934=0,"",'4 - Species Breakdown'!L934)</f>
        <v/>
      </c>
      <c r="E927" s="243" t="str">
        <f>IF('4 - Species Breakdown'!M934=0,"",'4 - Species Breakdown'!M934)</f>
        <v/>
      </c>
      <c r="F927" s="243" t="str">
        <f>IF('4 - Species Breakdown'!N934=0,"",'4 - Species Breakdown'!N934)</f>
        <v/>
      </c>
      <c r="G927" s="244" t="str">
        <f>IFERROR(('4 - Species Breakdown'!J934/'WCC Summary'!$D$14)*100,"")</f>
        <v/>
      </c>
      <c r="H927" s="245" t="str">
        <f>IF('4 - Species Breakdown'!J934=0,"",'4 - Species Breakdown'!J934)</f>
        <v/>
      </c>
      <c r="J927"/>
      <c r="K927"/>
      <c r="L927"/>
      <c r="M927"/>
      <c r="N927"/>
      <c r="O927"/>
    </row>
    <row r="928" spans="2:15" ht="15" x14ac:dyDescent="0.25">
      <c r="B928" s="242" t="str">
        <f>IF('4 - Species Breakdown'!B935=0,"",'4 - Species Breakdown'!B935)</f>
        <v/>
      </c>
      <c r="C928" s="243" t="str">
        <f>IF('4 - Species Breakdown'!D935=0,"",'4 - Species Breakdown'!D935)</f>
        <v/>
      </c>
      <c r="D928" s="243" t="str">
        <f>IF('4 - Species Breakdown'!L935=0,"",'4 - Species Breakdown'!L935)</f>
        <v/>
      </c>
      <c r="E928" s="243" t="str">
        <f>IF('4 - Species Breakdown'!M935=0,"",'4 - Species Breakdown'!M935)</f>
        <v/>
      </c>
      <c r="F928" s="243" t="str">
        <f>IF('4 - Species Breakdown'!N935=0,"",'4 - Species Breakdown'!N935)</f>
        <v/>
      </c>
      <c r="G928" s="244" t="str">
        <f>IFERROR(('4 - Species Breakdown'!J935/'WCC Summary'!$D$14)*100,"")</f>
        <v/>
      </c>
      <c r="H928" s="245" t="str">
        <f>IF('4 - Species Breakdown'!J935=0,"",'4 - Species Breakdown'!J935)</f>
        <v/>
      </c>
      <c r="J928"/>
      <c r="K928"/>
      <c r="L928"/>
      <c r="M928"/>
      <c r="N928"/>
      <c r="O928"/>
    </row>
    <row r="929" spans="2:15" ht="15" x14ac:dyDescent="0.25">
      <c r="B929" s="242" t="str">
        <f>IF('4 - Species Breakdown'!B936=0,"",'4 - Species Breakdown'!B936)</f>
        <v/>
      </c>
      <c r="C929" s="243" t="str">
        <f>IF('4 - Species Breakdown'!D936=0,"",'4 - Species Breakdown'!D936)</f>
        <v/>
      </c>
      <c r="D929" s="243" t="str">
        <f>IF('4 - Species Breakdown'!L936=0,"",'4 - Species Breakdown'!L936)</f>
        <v/>
      </c>
      <c r="E929" s="243" t="str">
        <f>IF('4 - Species Breakdown'!M936=0,"",'4 - Species Breakdown'!M936)</f>
        <v/>
      </c>
      <c r="F929" s="243" t="str">
        <f>IF('4 - Species Breakdown'!N936=0,"",'4 - Species Breakdown'!N936)</f>
        <v/>
      </c>
      <c r="G929" s="244" t="str">
        <f>IFERROR(('4 - Species Breakdown'!J936/'WCC Summary'!$D$14)*100,"")</f>
        <v/>
      </c>
      <c r="H929" s="245" t="str">
        <f>IF('4 - Species Breakdown'!J936=0,"",'4 - Species Breakdown'!J936)</f>
        <v/>
      </c>
      <c r="J929"/>
      <c r="K929"/>
      <c r="L929"/>
      <c r="M929"/>
      <c r="N929"/>
      <c r="O929"/>
    </row>
    <row r="930" spans="2:15" ht="15" x14ac:dyDescent="0.25">
      <c r="B930" s="242" t="str">
        <f>IF('4 - Species Breakdown'!B937=0,"",'4 - Species Breakdown'!B937)</f>
        <v/>
      </c>
      <c r="C930" s="243" t="str">
        <f>IF('4 - Species Breakdown'!D937=0,"",'4 - Species Breakdown'!D937)</f>
        <v/>
      </c>
      <c r="D930" s="243" t="str">
        <f>IF('4 - Species Breakdown'!L937=0,"",'4 - Species Breakdown'!L937)</f>
        <v/>
      </c>
      <c r="E930" s="243" t="str">
        <f>IF('4 - Species Breakdown'!M937=0,"",'4 - Species Breakdown'!M937)</f>
        <v/>
      </c>
      <c r="F930" s="243" t="str">
        <f>IF('4 - Species Breakdown'!N937=0,"",'4 - Species Breakdown'!N937)</f>
        <v/>
      </c>
      <c r="G930" s="244" t="str">
        <f>IFERROR(('4 - Species Breakdown'!J937/'WCC Summary'!$D$14)*100,"")</f>
        <v/>
      </c>
      <c r="H930" s="245" t="str">
        <f>IF('4 - Species Breakdown'!J937=0,"",'4 - Species Breakdown'!J937)</f>
        <v/>
      </c>
      <c r="J930"/>
      <c r="K930"/>
      <c r="L930"/>
      <c r="M930"/>
      <c r="N930"/>
      <c r="O930"/>
    </row>
    <row r="931" spans="2:15" ht="15" x14ac:dyDescent="0.25">
      <c r="B931" s="242" t="str">
        <f>IF('4 - Species Breakdown'!B938=0,"",'4 - Species Breakdown'!B938)</f>
        <v/>
      </c>
      <c r="C931" s="243" t="str">
        <f>IF('4 - Species Breakdown'!D938=0,"",'4 - Species Breakdown'!D938)</f>
        <v/>
      </c>
      <c r="D931" s="243" t="str">
        <f>IF('4 - Species Breakdown'!L938=0,"",'4 - Species Breakdown'!L938)</f>
        <v/>
      </c>
      <c r="E931" s="243" t="str">
        <f>IF('4 - Species Breakdown'!M938=0,"",'4 - Species Breakdown'!M938)</f>
        <v/>
      </c>
      <c r="F931" s="243" t="str">
        <f>IF('4 - Species Breakdown'!N938=0,"",'4 - Species Breakdown'!N938)</f>
        <v/>
      </c>
      <c r="G931" s="244" t="str">
        <f>IFERROR(('4 - Species Breakdown'!J938/'WCC Summary'!$D$14)*100,"")</f>
        <v/>
      </c>
      <c r="H931" s="245" t="str">
        <f>IF('4 - Species Breakdown'!J938=0,"",'4 - Species Breakdown'!J938)</f>
        <v/>
      </c>
      <c r="J931"/>
      <c r="K931"/>
      <c r="L931"/>
      <c r="M931"/>
      <c r="N931"/>
      <c r="O931"/>
    </row>
    <row r="932" spans="2:15" ht="15" x14ac:dyDescent="0.25">
      <c r="B932" s="242" t="str">
        <f>IF('4 - Species Breakdown'!B939=0,"",'4 - Species Breakdown'!B939)</f>
        <v/>
      </c>
      <c r="C932" s="243" t="str">
        <f>IF('4 - Species Breakdown'!D939=0,"",'4 - Species Breakdown'!D939)</f>
        <v/>
      </c>
      <c r="D932" s="243" t="str">
        <f>IF('4 - Species Breakdown'!L939=0,"",'4 - Species Breakdown'!L939)</f>
        <v/>
      </c>
      <c r="E932" s="243" t="str">
        <f>IF('4 - Species Breakdown'!M939=0,"",'4 - Species Breakdown'!M939)</f>
        <v/>
      </c>
      <c r="F932" s="243" t="str">
        <f>IF('4 - Species Breakdown'!N939=0,"",'4 - Species Breakdown'!N939)</f>
        <v/>
      </c>
      <c r="G932" s="244" t="str">
        <f>IFERROR(('4 - Species Breakdown'!J939/'WCC Summary'!$D$14)*100,"")</f>
        <v/>
      </c>
      <c r="H932" s="245" t="str">
        <f>IF('4 - Species Breakdown'!J939=0,"",'4 - Species Breakdown'!J939)</f>
        <v/>
      </c>
      <c r="J932"/>
      <c r="K932"/>
      <c r="L932"/>
      <c r="M932"/>
      <c r="N932"/>
      <c r="O932"/>
    </row>
    <row r="933" spans="2:15" ht="15" x14ac:dyDescent="0.25">
      <c r="B933" s="242" t="str">
        <f>IF('4 - Species Breakdown'!B940=0,"",'4 - Species Breakdown'!B940)</f>
        <v/>
      </c>
      <c r="C933" s="243" t="str">
        <f>IF('4 - Species Breakdown'!D940=0,"",'4 - Species Breakdown'!D940)</f>
        <v/>
      </c>
      <c r="D933" s="243" t="str">
        <f>IF('4 - Species Breakdown'!L940=0,"",'4 - Species Breakdown'!L940)</f>
        <v/>
      </c>
      <c r="E933" s="243" t="str">
        <f>IF('4 - Species Breakdown'!M940=0,"",'4 - Species Breakdown'!M940)</f>
        <v/>
      </c>
      <c r="F933" s="243" t="str">
        <f>IF('4 - Species Breakdown'!N940=0,"",'4 - Species Breakdown'!N940)</f>
        <v/>
      </c>
      <c r="G933" s="244" t="str">
        <f>IFERROR(('4 - Species Breakdown'!J940/'WCC Summary'!$D$14)*100,"")</f>
        <v/>
      </c>
      <c r="H933" s="245" t="str">
        <f>IF('4 - Species Breakdown'!J940=0,"",'4 - Species Breakdown'!J940)</f>
        <v/>
      </c>
      <c r="J933"/>
      <c r="K933"/>
      <c r="L933"/>
      <c r="M933"/>
      <c r="N933"/>
      <c r="O933"/>
    </row>
    <row r="934" spans="2:15" ht="15" x14ac:dyDescent="0.25">
      <c r="B934" s="242" t="str">
        <f>IF('4 - Species Breakdown'!B941=0,"",'4 - Species Breakdown'!B941)</f>
        <v/>
      </c>
      <c r="C934" s="243" t="str">
        <f>IF('4 - Species Breakdown'!D941=0,"",'4 - Species Breakdown'!D941)</f>
        <v/>
      </c>
      <c r="D934" s="243" t="str">
        <f>IF('4 - Species Breakdown'!L941=0,"",'4 - Species Breakdown'!L941)</f>
        <v/>
      </c>
      <c r="E934" s="243" t="str">
        <f>IF('4 - Species Breakdown'!M941=0,"",'4 - Species Breakdown'!M941)</f>
        <v/>
      </c>
      <c r="F934" s="243" t="str">
        <f>IF('4 - Species Breakdown'!N941=0,"",'4 - Species Breakdown'!N941)</f>
        <v/>
      </c>
      <c r="G934" s="244" t="str">
        <f>IFERROR(('4 - Species Breakdown'!J941/'WCC Summary'!$D$14)*100,"")</f>
        <v/>
      </c>
      <c r="H934" s="245" t="str">
        <f>IF('4 - Species Breakdown'!J941=0,"",'4 - Species Breakdown'!J941)</f>
        <v/>
      </c>
      <c r="J934"/>
      <c r="K934"/>
      <c r="L934"/>
      <c r="M934"/>
      <c r="N934"/>
      <c r="O934"/>
    </row>
    <row r="935" spans="2:15" ht="15" x14ac:dyDescent="0.25">
      <c r="B935" s="242" t="str">
        <f>IF('4 - Species Breakdown'!B942=0,"",'4 - Species Breakdown'!B942)</f>
        <v/>
      </c>
      <c r="C935" s="243" t="str">
        <f>IF('4 - Species Breakdown'!D942=0,"",'4 - Species Breakdown'!D942)</f>
        <v/>
      </c>
      <c r="D935" s="243" t="str">
        <f>IF('4 - Species Breakdown'!L942=0,"",'4 - Species Breakdown'!L942)</f>
        <v/>
      </c>
      <c r="E935" s="243" t="str">
        <f>IF('4 - Species Breakdown'!M942=0,"",'4 - Species Breakdown'!M942)</f>
        <v/>
      </c>
      <c r="F935" s="243" t="str">
        <f>IF('4 - Species Breakdown'!N942=0,"",'4 - Species Breakdown'!N942)</f>
        <v/>
      </c>
      <c r="G935" s="244" t="str">
        <f>IFERROR(('4 - Species Breakdown'!J942/'WCC Summary'!$D$14)*100,"")</f>
        <v/>
      </c>
      <c r="H935" s="245" t="str">
        <f>IF('4 - Species Breakdown'!J942=0,"",'4 - Species Breakdown'!J942)</f>
        <v/>
      </c>
      <c r="J935"/>
      <c r="K935"/>
      <c r="L935"/>
      <c r="M935"/>
      <c r="N935"/>
      <c r="O935"/>
    </row>
    <row r="936" spans="2:15" ht="15" x14ac:dyDescent="0.25">
      <c r="B936" s="242" t="str">
        <f>IF('4 - Species Breakdown'!B943=0,"",'4 - Species Breakdown'!B943)</f>
        <v/>
      </c>
      <c r="C936" s="243" t="str">
        <f>IF('4 - Species Breakdown'!D943=0,"",'4 - Species Breakdown'!D943)</f>
        <v/>
      </c>
      <c r="D936" s="243" t="str">
        <f>IF('4 - Species Breakdown'!L943=0,"",'4 - Species Breakdown'!L943)</f>
        <v/>
      </c>
      <c r="E936" s="243" t="str">
        <f>IF('4 - Species Breakdown'!M943=0,"",'4 - Species Breakdown'!M943)</f>
        <v/>
      </c>
      <c r="F936" s="243" t="str">
        <f>IF('4 - Species Breakdown'!N943=0,"",'4 - Species Breakdown'!N943)</f>
        <v/>
      </c>
      <c r="G936" s="244" t="str">
        <f>IFERROR(('4 - Species Breakdown'!J943/'WCC Summary'!$D$14)*100,"")</f>
        <v/>
      </c>
      <c r="H936" s="245" t="str">
        <f>IF('4 - Species Breakdown'!J943=0,"",'4 - Species Breakdown'!J943)</f>
        <v/>
      </c>
      <c r="J936"/>
      <c r="K936"/>
      <c r="L936"/>
      <c r="M936"/>
      <c r="N936"/>
      <c r="O936"/>
    </row>
    <row r="937" spans="2:15" ht="15" x14ac:dyDescent="0.25">
      <c r="B937" s="242" t="str">
        <f>IF('4 - Species Breakdown'!B944=0,"",'4 - Species Breakdown'!B944)</f>
        <v/>
      </c>
      <c r="C937" s="243" t="str">
        <f>IF('4 - Species Breakdown'!D944=0,"",'4 - Species Breakdown'!D944)</f>
        <v/>
      </c>
      <c r="D937" s="243" t="str">
        <f>IF('4 - Species Breakdown'!L944=0,"",'4 - Species Breakdown'!L944)</f>
        <v/>
      </c>
      <c r="E937" s="243" t="str">
        <f>IF('4 - Species Breakdown'!M944=0,"",'4 - Species Breakdown'!M944)</f>
        <v/>
      </c>
      <c r="F937" s="243" t="str">
        <f>IF('4 - Species Breakdown'!N944=0,"",'4 - Species Breakdown'!N944)</f>
        <v/>
      </c>
      <c r="G937" s="244" t="str">
        <f>IFERROR(('4 - Species Breakdown'!J944/'WCC Summary'!$D$14)*100,"")</f>
        <v/>
      </c>
      <c r="H937" s="245" t="str">
        <f>IF('4 - Species Breakdown'!J944=0,"",'4 - Species Breakdown'!J944)</f>
        <v/>
      </c>
      <c r="J937"/>
      <c r="K937"/>
      <c r="L937"/>
      <c r="M937"/>
      <c r="N937"/>
      <c r="O937"/>
    </row>
    <row r="938" spans="2:15" ht="15" x14ac:dyDescent="0.25">
      <c r="B938" s="242" t="str">
        <f>IF('4 - Species Breakdown'!B945=0,"",'4 - Species Breakdown'!B945)</f>
        <v/>
      </c>
      <c r="C938" s="243" t="str">
        <f>IF('4 - Species Breakdown'!D945=0,"",'4 - Species Breakdown'!D945)</f>
        <v/>
      </c>
      <c r="D938" s="243" t="str">
        <f>IF('4 - Species Breakdown'!L945=0,"",'4 - Species Breakdown'!L945)</f>
        <v/>
      </c>
      <c r="E938" s="243" t="str">
        <f>IF('4 - Species Breakdown'!M945=0,"",'4 - Species Breakdown'!M945)</f>
        <v/>
      </c>
      <c r="F938" s="243" t="str">
        <f>IF('4 - Species Breakdown'!N945=0,"",'4 - Species Breakdown'!N945)</f>
        <v/>
      </c>
      <c r="G938" s="244" t="str">
        <f>IFERROR(('4 - Species Breakdown'!J945/'WCC Summary'!$D$14)*100,"")</f>
        <v/>
      </c>
      <c r="H938" s="245" t="str">
        <f>IF('4 - Species Breakdown'!J945=0,"",'4 - Species Breakdown'!J945)</f>
        <v/>
      </c>
      <c r="J938"/>
      <c r="K938"/>
      <c r="L938"/>
      <c r="M938"/>
      <c r="N938"/>
      <c r="O938"/>
    </row>
    <row r="939" spans="2:15" ht="15" x14ac:dyDescent="0.25">
      <c r="B939" s="242" t="str">
        <f>IF('4 - Species Breakdown'!B946=0,"",'4 - Species Breakdown'!B946)</f>
        <v/>
      </c>
      <c r="C939" s="243" t="str">
        <f>IF('4 - Species Breakdown'!D946=0,"",'4 - Species Breakdown'!D946)</f>
        <v/>
      </c>
      <c r="D939" s="243" t="str">
        <f>IF('4 - Species Breakdown'!L946=0,"",'4 - Species Breakdown'!L946)</f>
        <v/>
      </c>
      <c r="E939" s="243" t="str">
        <f>IF('4 - Species Breakdown'!M946=0,"",'4 - Species Breakdown'!M946)</f>
        <v/>
      </c>
      <c r="F939" s="243" t="str">
        <f>IF('4 - Species Breakdown'!N946=0,"",'4 - Species Breakdown'!N946)</f>
        <v/>
      </c>
      <c r="G939" s="244" t="str">
        <f>IFERROR(('4 - Species Breakdown'!J946/'WCC Summary'!$D$14)*100,"")</f>
        <v/>
      </c>
      <c r="H939" s="245" t="str">
        <f>IF('4 - Species Breakdown'!J946=0,"",'4 - Species Breakdown'!J946)</f>
        <v/>
      </c>
      <c r="J939"/>
      <c r="K939"/>
      <c r="L939"/>
      <c r="M939"/>
      <c r="N939"/>
      <c r="O939"/>
    </row>
    <row r="940" spans="2:15" ht="15" x14ac:dyDescent="0.25">
      <c r="B940" s="242" t="str">
        <f>IF('4 - Species Breakdown'!B947=0,"",'4 - Species Breakdown'!B947)</f>
        <v/>
      </c>
      <c r="C940" s="243" t="str">
        <f>IF('4 - Species Breakdown'!D947=0,"",'4 - Species Breakdown'!D947)</f>
        <v/>
      </c>
      <c r="D940" s="243" t="str">
        <f>IF('4 - Species Breakdown'!L947=0,"",'4 - Species Breakdown'!L947)</f>
        <v/>
      </c>
      <c r="E940" s="243" t="str">
        <f>IF('4 - Species Breakdown'!M947=0,"",'4 - Species Breakdown'!M947)</f>
        <v/>
      </c>
      <c r="F940" s="243" t="str">
        <f>IF('4 - Species Breakdown'!N947=0,"",'4 - Species Breakdown'!N947)</f>
        <v/>
      </c>
      <c r="G940" s="244" t="str">
        <f>IFERROR(('4 - Species Breakdown'!J947/'WCC Summary'!$D$14)*100,"")</f>
        <v/>
      </c>
      <c r="H940" s="245" t="str">
        <f>IF('4 - Species Breakdown'!J947=0,"",'4 - Species Breakdown'!J947)</f>
        <v/>
      </c>
      <c r="J940"/>
      <c r="K940"/>
      <c r="L940"/>
      <c r="M940"/>
      <c r="N940"/>
      <c r="O940"/>
    </row>
    <row r="941" spans="2:15" ht="15" x14ac:dyDescent="0.25">
      <c r="B941" s="242" t="str">
        <f>IF('4 - Species Breakdown'!B948=0,"",'4 - Species Breakdown'!B948)</f>
        <v/>
      </c>
      <c r="C941" s="243" t="str">
        <f>IF('4 - Species Breakdown'!D948=0,"",'4 - Species Breakdown'!D948)</f>
        <v/>
      </c>
      <c r="D941" s="243" t="str">
        <f>IF('4 - Species Breakdown'!L948=0,"",'4 - Species Breakdown'!L948)</f>
        <v/>
      </c>
      <c r="E941" s="243" t="str">
        <f>IF('4 - Species Breakdown'!M948=0,"",'4 - Species Breakdown'!M948)</f>
        <v/>
      </c>
      <c r="F941" s="243" t="str">
        <f>IF('4 - Species Breakdown'!N948=0,"",'4 - Species Breakdown'!N948)</f>
        <v/>
      </c>
      <c r="G941" s="244" t="str">
        <f>IFERROR(('4 - Species Breakdown'!J948/'WCC Summary'!$D$14)*100,"")</f>
        <v/>
      </c>
      <c r="H941" s="245" t="str">
        <f>IF('4 - Species Breakdown'!J948=0,"",'4 - Species Breakdown'!J948)</f>
        <v/>
      </c>
      <c r="J941"/>
      <c r="K941"/>
      <c r="L941"/>
      <c r="M941"/>
      <c r="N941"/>
      <c r="O941"/>
    </row>
    <row r="942" spans="2:15" ht="15" x14ac:dyDescent="0.25">
      <c r="B942" s="242" t="str">
        <f>IF('4 - Species Breakdown'!B949=0,"",'4 - Species Breakdown'!B949)</f>
        <v/>
      </c>
      <c r="C942" s="243" t="str">
        <f>IF('4 - Species Breakdown'!D949=0,"",'4 - Species Breakdown'!D949)</f>
        <v/>
      </c>
      <c r="D942" s="243" t="str">
        <f>IF('4 - Species Breakdown'!L949=0,"",'4 - Species Breakdown'!L949)</f>
        <v/>
      </c>
      <c r="E942" s="243" t="str">
        <f>IF('4 - Species Breakdown'!M949=0,"",'4 - Species Breakdown'!M949)</f>
        <v/>
      </c>
      <c r="F942" s="243" t="str">
        <f>IF('4 - Species Breakdown'!N949=0,"",'4 - Species Breakdown'!N949)</f>
        <v/>
      </c>
      <c r="G942" s="244" t="str">
        <f>IFERROR(('4 - Species Breakdown'!J949/'WCC Summary'!$D$14)*100,"")</f>
        <v/>
      </c>
      <c r="H942" s="245" t="str">
        <f>IF('4 - Species Breakdown'!J949=0,"",'4 - Species Breakdown'!J949)</f>
        <v/>
      </c>
      <c r="J942"/>
      <c r="K942"/>
      <c r="L942"/>
      <c r="M942"/>
      <c r="N942"/>
      <c r="O942"/>
    </row>
    <row r="943" spans="2:15" ht="15" x14ac:dyDescent="0.25">
      <c r="B943" s="242" t="str">
        <f>IF('4 - Species Breakdown'!B950=0,"",'4 - Species Breakdown'!B950)</f>
        <v/>
      </c>
      <c r="C943" s="243" t="str">
        <f>IF('4 - Species Breakdown'!D950=0,"",'4 - Species Breakdown'!D950)</f>
        <v/>
      </c>
      <c r="D943" s="243" t="str">
        <f>IF('4 - Species Breakdown'!L950=0,"",'4 - Species Breakdown'!L950)</f>
        <v/>
      </c>
      <c r="E943" s="243" t="str">
        <f>IF('4 - Species Breakdown'!M950=0,"",'4 - Species Breakdown'!M950)</f>
        <v/>
      </c>
      <c r="F943" s="243" t="str">
        <f>IF('4 - Species Breakdown'!N950=0,"",'4 - Species Breakdown'!N950)</f>
        <v/>
      </c>
      <c r="G943" s="244" t="str">
        <f>IFERROR(('4 - Species Breakdown'!J950/'WCC Summary'!$D$14)*100,"")</f>
        <v/>
      </c>
      <c r="H943" s="245" t="str">
        <f>IF('4 - Species Breakdown'!J950=0,"",'4 - Species Breakdown'!J950)</f>
        <v/>
      </c>
      <c r="J943"/>
      <c r="K943"/>
      <c r="L943"/>
      <c r="M943"/>
      <c r="N943"/>
      <c r="O943"/>
    </row>
    <row r="944" spans="2:15" ht="15" x14ac:dyDescent="0.25">
      <c r="B944" s="242" t="str">
        <f>IF('4 - Species Breakdown'!B951=0,"",'4 - Species Breakdown'!B951)</f>
        <v/>
      </c>
      <c r="C944" s="243" t="str">
        <f>IF('4 - Species Breakdown'!D951=0,"",'4 - Species Breakdown'!D951)</f>
        <v/>
      </c>
      <c r="D944" s="243" t="str">
        <f>IF('4 - Species Breakdown'!L951=0,"",'4 - Species Breakdown'!L951)</f>
        <v/>
      </c>
      <c r="E944" s="243" t="str">
        <f>IF('4 - Species Breakdown'!M951=0,"",'4 - Species Breakdown'!M951)</f>
        <v/>
      </c>
      <c r="F944" s="243" t="str">
        <f>IF('4 - Species Breakdown'!N951=0,"",'4 - Species Breakdown'!N951)</f>
        <v/>
      </c>
      <c r="G944" s="244" t="str">
        <f>IFERROR(('4 - Species Breakdown'!J951/'WCC Summary'!$D$14)*100,"")</f>
        <v/>
      </c>
      <c r="H944" s="245" t="str">
        <f>IF('4 - Species Breakdown'!J951=0,"",'4 - Species Breakdown'!J951)</f>
        <v/>
      </c>
      <c r="J944"/>
      <c r="K944"/>
      <c r="L944"/>
      <c r="M944"/>
      <c r="N944"/>
      <c r="O944"/>
    </row>
    <row r="945" spans="2:15" ht="15" x14ac:dyDescent="0.25">
      <c r="B945" s="242" t="str">
        <f>IF('4 - Species Breakdown'!B952=0,"",'4 - Species Breakdown'!B952)</f>
        <v/>
      </c>
      <c r="C945" s="243" t="str">
        <f>IF('4 - Species Breakdown'!D952=0,"",'4 - Species Breakdown'!D952)</f>
        <v/>
      </c>
      <c r="D945" s="243" t="str">
        <f>IF('4 - Species Breakdown'!L952=0,"",'4 - Species Breakdown'!L952)</f>
        <v/>
      </c>
      <c r="E945" s="243" t="str">
        <f>IF('4 - Species Breakdown'!M952=0,"",'4 - Species Breakdown'!M952)</f>
        <v/>
      </c>
      <c r="F945" s="243" t="str">
        <f>IF('4 - Species Breakdown'!N952=0,"",'4 - Species Breakdown'!N952)</f>
        <v/>
      </c>
      <c r="G945" s="244" t="str">
        <f>IFERROR(('4 - Species Breakdown'!J952/'WCC Summary'!$D$14)*100,"")</f>
        <v/>
      </c>
      <c r="H945" s="245" t="str">
        <f>IF('4 - Species Breakdown'!J952=0,"",'4 - Species Breakdown'!J952)</f>
        <v/>
      </c>
      <c r="J945"/>
      <c r="K945"/>
      <c r="L945"/>
      <c r="M945"/>
      <c r="N945"/>
      <c r="O945"/>
    </row>
    <row r="946" spans="2:15" ht="15" x14ac:dyDescent="0.25">
      <c r="B946" s="242" t="str">
        <f>IF('4 - Species Breakdown'!B953=0,"",'4 - Species Breakdown'!B953)</f>
        <v/>
      </c>
      <c r="C946" s="243" t="str">
        <f>IF('4 - Species Breakdown'!D953=0,"",'4 - Species Breakdown'!D953)</f>
        <v/>
      </c>
      <c r="D946" s="243" t="str">
        <f>IF('4 - Species Breakdown'!L953=0,"",'4 - Species Breakdown'!L953)</f>
        <v/>
      </c>
      <c r="E946" s="243" t="str">
        <f>IF('4 - Species Breakdown'!M953=0,"",'4 - Species Breakdown'!M953)</f>
        <v/>
      </c>
      <c r="F946" s="243" t="str">
        <f>IF('4 - Species Breakdown'!N953=0,"",'4 - Species Breakdown'!N953)</f>
        <v/>
      </c>
      <c r="G946" s="244" t="str">
        <f>IFERROR(('4 - Species Breakdown'!J953/'WCC Summary'!$D$14)*100,"")</f>
        <v/>
      </c>
      <c r="H946" s="245" t="str">
        <f>IF('4 - Species Breakdown'!J953=0,"",'4 - Species Breakdown'!J953)</f>
        <v/>
      </c>
      <c r="J946"/>
      <c r="K946"/>
      <c r="L946"/>
      <c r="M946"/>
      <c r="N946"/>
      <c r="O946"/>
    </row>
    <row r="947" spans="2:15" ht="15" x14ac:dyDescent="0.25">
      <c r="B947" s="242" t="str">
        <f>IF('4 - Species Breakdown'!B954=0,"",'4 - Species Breakdown'!B954)</f>
        <v/>
      </c>
      <c r="C947" s="243" t="str">
        <f>IF('4 - Species Breakdown'!D954=0,"",'4 - Species Breakdown'!D954)</f>
        <v/>
      </c>
      <c r="D947" s="243" t="str">
        <f>IF('4 - Species Breakdown'!L954=0,"",'4 - Species Breakdown'!L954)</f>
        <v/>
      </c>
      <c r="E947" s="243" t="str">
        <f>IF('4 - Species Breakdown'!M954=0,"",'4 - Species Breakdown'!M954)</f>
        <v/>
      </c>
      <c r="F947" s="243" t="str">
        <f>IF('4 - Species Breakdown'!N954=0,"",'4 - Species Breakdown'!N954)</f>
        <v/>
      </c>
      <c r="G947" s="244" t="str">
        <f>IFERROR(('4 - Species Breakdown'!J954/'WCC Summary'!$D$14)*100,"")</f>
        <v/>
      </c>
      <c r="H947" s="245" t="str">
        <f>IF('4 - Species Breakdown'!J954=0,"",'4 - Species Breakdown'!J954)</f>
        <v/>
      </c>
      <c r="J947"/>
      <c r="K947"/>
      <c r="L947"/>
      <c r="M947"/>
      <c r="N947"/>
      <c r="O947"/>
    </row>
    <row r="948" spans="2:15" ht="15" x14ac:dyDescent="0.25">
      <c r="B948" s="242" t="str">
        <f>IF('4 - Species Breakdown'!B955=0,"",'4 - Species Breakdown'!B955)</f>
        <v/>
      </c>
      <c r="C948" s="243" t="str">
        <f>IF('4 - Species Breakdown'!D955=0,"",'4 - Species Breakdown'!D955)</f>
        <v/>
      </c>
      <c r="D948" s="243" t="str">
        <f>IF('4 - Species Breakdown'!L955=0,"",'4 - Species Breakdown'!L955)</f>
        <v/>
      </c>
      <c r="E948" s="243" t="str">
        <f>IF('4 - Species Breakdown'!M955=0,"",'4 - Species Breakdown'!M955)</f>
        <v/>
      </c>
      <c r="F948" s="243" t="str">
        <f>IF('4 - Species Breakdown'!N955=0,"",'4 - Species Breakdown'!N955)</f>
        <v/>
      </c>
      <c r="G948" s="244" t="str">
        <f>IFERROR(('4 - Species Breakdown'!J955/'WCC Summary'!$D$14)*100,"")</f>
        <v/>
      </c>
      <c r="H948" s="245" t="str">
        <f>IF('4 - Species Breakdown'!J955=0,"",'4 - Species Breakdown'!J955)</f>
        <v/>
      </c>
      <c r="J948"/>
      <c r="K948"/>
      <c r="L948"/>
      <c r="M948"/>
      <c r="N948"/>
      <c r="O948"/>
    </row>
    <row r="949" spans="2:15" ht="15" x14ac:dyDescent="0.25">
      <c r="B949" s="242" t="str">
        <f>IF('4 - Species Breakdown'!B956=0,"",'4 - Species Breakdown'!B956)</f>
        <v/>
      </c>
      <c r="C949" s="243" t="str">
        <f>IF('4 - Species Breakdown'!D956=0,"",'4 - Species Breakdown'!D956)</f>
        <v/>
      </c>
      <c r="D949" s="243" t="str">
        <f>IF('4 - Species Breakdown'!L956=0,"",'4 - Species Breakdown'!L956)</f>
        <v/>
      </c>
      <c r="E949" s="243" t="str">
        <f>IF('4 - Species Breakdown'!M956=0,"",'4 - Species Breakdown'!M956)</f>
        <v/>
      </c>
      <c r="F949" s="243" t="str">
        <f>IF('4 - Species Breakdown'!N956=0,"",'4 - Species Breakdown'!N956)</f>
        <v/>
      </c>
      <c r="G949" s="244" t="str">
        <f>IFERROR(('4 - Species Breakdown'!J956/'WCC Summary'!$D$14)*100,"")</f>
        <v/>
      </c>
      <c r="H949" s="245" t="str">
        <f>IF('4 - Species Breakdown'!J956=0,"",'4 - Species Breakdown'!J956)</f>
        <v/>
      </c>
      <c r="J949"/>
      <c r="K949"/>
      <c r="L949"/>
      <c r="M949"/>
      <c r="N949"/>
      <c r="O949"/>
    </row>
    <row r="950" spans="2:15" ht="15" x14ac:dyDescent="0.25">
      <c r="B950" s="242" t="str">
        <f>IF('4 - Species Breakdown'!B957=0,"",'4 - Species Breakdown'!B957)</f>
        <v/>
      </c>
      <c r="C950" s="243" t="str">
        <f>IF('4 - Species Breakdown'!D957=0,"",'4 - Species Breakdown'!D957)</f>
        <v/>
      </c>
      <c r="D950" s="243" t="str">
        <f>IF('4 - Species Breakdown'!L957=0,"",'4 - Species Breakdown'!L957)</f>
        <v/>
      </c>
      <c r="E950" s="243" t="str">
        <f>IF('4 - Species Breakdown'!M957=0,"",'4 - Species Breakdown'!M957)</f>
        <v/>
      </c>
      <c r="F950" s="243" t="str">
        <f>IF('4 - Species Breakdown'!N957=0,"",'4 - Species Breakdown'!N957)</f>
        <v/>
      </c>
      <c r="G950" s="244" t="str">
        <f>IFERROR(('4 - Species Breakdown'!J957/'WCC Summary'!$D$14)*100,"")</f>
        <v/>
      </c>
      <c r="H950" s="245" t="str">
        <f>IF('4 - Species Breakdown'!J957=0,"",'4 - Species Breakdown'!J957)</f>
        <v/>
      </c>
      <c r="J950"/>
      <c r="K950"/>
      <c r="L950"/>
      <c r="M950"/>
      <c r="N950"/>
      <c r="O950"/>
    </row>
    <row r="951" spans="2:15" ht="15" x14ac:dyDescent="0.25">
      <c r="B951" s="242" t="str">
        <f>IF('4 - Species Breakdown'!B958=0,"",'4 - Species Breakdown'!B958)</f>
        <v/>
      </c>
      <c r="C951" s="243" t="str">
        <f>IF('4 - Species Breakdown'!D958=0,"",'4 - Species Breakdown'!D958)</f>
        <v/>
      </c>
      <c r="D951" s="243" t="str">
        <f>IF('4 - Species Breakdown'!L958=0,"",'4 - Species Breakdown'!L958)</f>
        <v/>
      </c>
      <c r="E951" s="243" t="str">
        <f>IF('4 - Species Breakdown'!M958=0,"",'4 - Species Breakdown'!M958)</f>
        <v/>
      </c>
      <c r="F951" s="243" t="str">
        <f>IF('4 - Species Breakdown'!N958=0,"",'4 - Species Breakdown'!N958)</f>
        <v/>
      </c>
      <c r="G951" s="244" t="str">
        <f>IFERROR(('4 - Species Breakdown'!J958/'WCC Summary'!$D$14)*100,"")</f>
        <v/>
      </c>
      <c r="H951" s="245" t="str">
        <f>IF('4 - Species Breakdown'!J958=0,"",'4 - Species Breakdown'!J958)</f>
        <v/>
      </c>
      <c r="J951"/>
      <c r="K951"/>
      <c r="L951"/>
      <c r="M951"/>
      <c r="N951"/>
      <c r="O951"/>
    </row>
    <row r="952" spans="2:15" ht="15" x14ac:dyDescent="0.25">
      <c r="B952" s="242" t="str">
        <f>IF('4 - Species Breakdown'!B959=0,"",'4 - Species Breakdown'!B959)</f>
        <v/>
      </c>
      <c r="C952" s="243" t="str">
        <f>IF('4 - Species Breakdown'!D959=0,"",'4 - Species Breakdown'!D959)</f>
        <v/>
      </c>
      <c r="D952" s="243" t="str">
        <f>IF('4 - Species Breakdown'!L959=0,"",'4 - Species Breakdown'!L959)</f>
        <v/>
      </c>
      <c r="E952" s="243" t="str">
        <f>IF('4 - Species Breakdown'!M959=0,"",'4 - Species Breakdown'!M959)</f>
        <v/>
      </c>
      <c r="F952" s="243" t="str">
        <f>IF('4 - Species Breakdown'!N959=0,"",'4 - Species Breakdown'!N959)</f>
        <v/>
      </c>
      <c r="G952" s="244" t="str">
        <f>IFERROR(('4 - Species Breakdown'!J959/'WCC Summary'!$D$14)*100,"")</f>
        <v/>
      </c>
      <c r="H952" s="245" t="str">
        <f>IF('4 - Species Breakdown'!J959=0,"",'4 - Species Breakdown'!J959)</f>
        <v/>
      </c>
      <c r="J952"/>
      <c r="K952"/>
      <c r="L952"/>
      <c r="M952"/>
      <c r="N952"/>
      <c r="O952"/>
    </row>
    <row r="953" spans="2:15" ht="15" x14ac:dyDescent="0.25">
      <c r="B953" s="242" t="str">
        <f>IF('4 - Species Breakdown'!B960=0,"",'4 - Species Breakdown'!B960)</f>
        <v/>
      </c>
      <c r="C953" s="243" t="str">
        <f>IF('4 - Species Breakdown'!D960=0,"",'4 - Species Breakdown'!D960)</f>
        <v/>
      </c>
      <c r="D953" s="243" t="str">
        <f>IF('4 - Species Breakdown'!L960=0,"",'4 - Species Breakdown'!L960)</f>
        <v/>
      </c>
      <c r="E953" s="243" t="str">
        <f>IF('4 - Species Breakdown'!M960=0,"",'4 - Species Breakdown'!M960)</f>
        <v/>
      </c>
      <c r="F953" s="243" t="str">
        <f>IF('4 - Species Breakdown'!N960=0,"",'4 - Species Breakdown'!N960)</f>
        <v/>
      </c>
      <c r="G953" s="244" t="str">
        <f>IFERROR(('4 - Species Breakdown'!J960/'WCC Summary'!$D$14)*100,"")</f>
        <v/>
      </c>
      <c r="H953" s="245" t="str">
        <f>IF('4 - Species Breakdown'!J960=0,"",'4 - Species Breakdown'!J960)</f>
        <v/>
      </c>
      <c r="J953"/>
      <c r="K953"/>
      <c r="L953"/>
      <c r="M953"/>
      <c r="N953"/>
      <c r="O953"/>
    </row>
    <row r="954" spans="2:15" ht="15" x14ac:dyDescent="0.25">
      <c r="B954" s="242" t="str">
        <f>IF('4 - Species Breakdown'!B961=0,"",'4 - Species Breakdown'!B961)</f>
        <v/>
      </c>
      <c r="C954" s="243" t="str">
        <f>IF('4 - Species Breakdown'!D961=0,"",'4 - Species Breakdown'!D961)</f>
        <v/>
      </c>
      <c r="D954" s="243" t="str">
        <f>IF('4 - Species Breakdown'!L961=0,"",'4 - Species Breakdown'!L961)</f>
        <v/>
      </c>
      <c r="E954" s="243" t="str">
        <f>IF('4 - Species Breakdown'!M961=0,"",'4 - Species Breakdown'!M961)</f>
        <v/>
      </c>
      <c r="F954" s="243" t="str">
        <f>IF('4 - Species Breakdown'!N961=0,"",'4 - Species Breakdown'!N961)</f>
        <v/>
      </c>
      <c r="G954" s="244" t="str">
        <f>IFERROR(('4 - Species Breakdown'!J961/'WCC Summary'!$D$14)*100,"")</f>
        <v/>
      </c>
      <c r="H954" s="245" t="str">
        <f>IF('4 - Species Breakdown'!J961=0,"",'4 - Species Breakdown'!J961)</f>
        <v/>
      </c>
      <c r="J954"/>
      <c r="K954"/>
      <c r="L954"/>
      <c r="M954"/>
      <c r="N954"/>
      <c r="O954"/>
    </row>
    <row r="955" spans="2:15" ht="15" x14ac:dyDescent="0.25">
      <c r="B955" s="242" t="str">
        <f>IF('4 - Species Breakdown'!B962=0,"",'4 - Species Breakdown'!B962)</f>
        <v/>
      </c>
      <c r="C955" s="243" t="str">
        <f>IF('4 - Species Breakdown'!D962=0,"",'4 - Species Breakdown'!D962)</f>
        <v/>
      </c>
      <c r="D955" s="243" t="str">
        <f>IF('4 - Species Breakdown'!L962=0,"",'4 - Species Breakdown'!L962)</f>
        <v/>
      </c>
      <c r="E955" s="243" t="str">
        <f>IF('4 - Species Breakdown'!M962=0,"",'4 - Species Breakdown'!M962)</f>
        <v/>
      </c>
      <c r="F955" s="243" t="str">
        <f>IF('4 - Species Breakdown'!N962=0,"",'4 - Species Breakdown'!N962)</f>
        <v/>
      </c>
      <c r="G955" s="244" t="str">
        <f>IFERROR(('4 - Species Breakdown'!J962/'WCC Summary'!$D$14)*100,"")</f>
        <v/>
      </c>
      <c r="H955" s="245" t="str">
        <f>IF('4 - Species Breakdown'!J962=0,"",'4 - Species Breakdown'!J962)</f>
        <v/>
      </c>
      <c r="J955"/>
      <c r="K955"/>
      <c r="L955"/>
      <c r="M955"/>
      <c r="N955"/>
      <c r="O955"/>
    </row>
    <row r="956" spans="2:15" ht="15" x14ac:dyDescent="0.25">
      <c r="B956" s="242" t="str">
        <f>IF('4 - Species Breakdown'!B963=0,"",'4 - Species Breakdown'!B963)</f>
        <v/>
      </c>
      <c r="C956" s="243" t="str">
        <f>IF('4 - Species Breakdown'!D963=0,"",'4 - Species Breakdown'!D963)</f>
        <v/>
      </c>
      <c r="D956" s="243" t="str">
        <f>IF('4 - Species Breakdown'!L963=0,"",'4 - Species Breakdown'!L963)</f>
        <v/>
      </c>
      <c r="E956" s="243" t="str">
        <f>IF('4 - Species Breakdown'!M963=0,"",'4 - Species Breakdown'!M963)</f>
        <v/>
      </c>
      <c r="F956" s="243" t="str">
        <f>IF('4 - Species Breakdown'!N963=0,"",'4 - Species Breakdown'!N963)</f>
        <v/>
      </c>
      <c r="G956" s="244" t="str">
        <f>IFERROR(('4 - Species Breakdown'!J963/'WCC Summary'!$D$14)*100,"")</f>
        <v/>
      </c>
      <c r="H956" s="245" t="str">
        <f>IF('4 - Species Breakdown'!J963=0,"",'4 - Species Breakdown'!J963)</f>
        <v/>
      </c>
      <c r="J956"/>
      <c r="K956"/>
      <c r="L956"/>
      <c r="M956"/>
      <c r="N956"/>
      <c r="O956"/>
    </row>
    <row r="957" spans="2:15" ht="15" x14ac:dyDescent="0.25">
      <c r="B957" s="242" t="str">
        <f>IF('4 - Species Breakdown'!B964=0,"",'4 - Species Breakdown'!B964)</f>
        <v/>
      </c>
      <c r="C957" s="243" t="str">
        <f>IF('4 - Species Breakdown'!D964=0,"",'4 - Species Breakdown'!D964)</f>
        <v/>
      </c>
      <c r="D957" s="243" t="str">
        <f>IF('4 - Species Breakdown'!L964=0,"",'4 - Species Breakdown'!L964)</f>
        <v/>
      </c>
      <c r="E957" s="243" t="str">
        <f>IF('4 - Species Breakdown'!M964=0,"",'4 - Species Breakdown'!M964)</f>
        <v/>
      </c>
      <c r="F957" s="243" t="str">
        <f>IF('4 - Species Breakdown'!N964=0,"",'4 - Species Breakdown'!N964)</f>
        <v/>
      </c>
      <c r="G957" s="244" t="str">
        <f>IFERROR(('4 - Species Breakdown'!J964/'WCC Summary'!$D$14)*100,"")</f>
        <v/>
      </c>
      <c r="H957" s="245" t="str">
        <f>IF('4 - Species Breakdown'!J964=0,"",'4 - Species Breakdown'!J964)</f>
        <v/>
      </c>
      <c r="J957"/>
      <c r="K957"/>
      <c r="L957"/>
      <c r="M957"/>
      <c r="N957"/>
      <c r="O957"/>
    </row>
    <row r="958" spans="2:15" ht="15" x14ac:dyDescent="0.25">
      <c r="B958" s="242" t="str">
        <f>IF('4 - Species Breakdown'!B965=0,"",'4 - Species Breakdown'!B965)</f>
        <v/>
      </c>
      <c r="C958" s="243" t="str">
        <f>IF('4 - Species Breakdown'!D965=0,"",'4 - Species Breakdown'!D965)</f>
        <v/>
      </c>
      <c r="D958" s="243" t="str">
        <f>IF('4 - Species Breakdown'!L965=0,"",'4 - Species Breakdown'!L965)</f>
        <v/>
      </c>
      <c r="E958" s="243" t="str">
        <f>IF('4 - Species Breakdown'!M965=0,"",'4 - Species Breakdown'!M965)</f>
        <v/>
      </c>
      <c r="F958" s="243" t="str">
        <f>IF('4 - Species Breakdown'!N965=0,"",'4 - Species Breakdown'!N965)</f>
        <v/>
      </c>
      <c r="G958" s="244" t="str">
        <f>IFERROR(('4 - Species Breakdown'!J965/'WCC Summary'!$D$14)*100,"")</f>
        <v/>
      </c>
      <c r="H958" s="245" t="str">
        <f>IF('4 - Species Breakdown'!J965=0,"",'4 - Species Breakdown'!J965)</f>
        <v/>
      </c>
      <c r="J958"/>
      <c r="K958"/>
      <c r="L958"/>
      <c r="M958"/>
      <c r="N958"/>
      <c r="O958"/>
    </row>
    <row r="959" spans="2:15" ht="15" x14ac:dyDescent="0.25">
      <c r="B959" s="242" t="str">
        <f>IF('4 - Species Breakdown'!B966=0,"",'4 - Species Breakdown'!B966)</f>
        <v/>
      </c>
      <c r="C959" s="243" t="str">
        <f>IF('4 - Species Breakdown'!D966=0,"",'4 - Species Breakdown'!D966)</f>
        <v/>
      </c>
      <c r="D959" s="243" t="str">
        <f>IF('4 - Species Breakdown'!L966=0,"",'4 - Species Breakdown'!L966)</f>
        <v/>
      </c>
      <c r="E959" s="243" t="str">
        <f>IF('4 - Species Breakdown'!M966=0,"",'4 - Species Breakdown'!M966)</f>
        <v/>
      </c>
      <c r="F959" s="243" t="str">
        <f>IF('4 - Species Breakdown'!N966=0,"",'4 - Species Breakdown'!N966)</f>
        <v/>
      </c>
      <c r="G959" s="244" t="str">
        <f>IFERROR(('4 - Species Breakdown'!J966/'WCC Summary'!$D$14)*100,"")</f>
        <v/>
      </c>
      <c r="H959" s="245" t="str">
        <f>IF('4 - Species Breakdown'!J966=0,"",'4 - Species Breakdown'!J966)</f>
        <v/>
      </c>
      <c r="J959"/>
      <c r="K959"/>
      <c r="L959"/>
      <c r="M959"/>
      <c r="N959"/>
      <c r="O959"/>
    </row>
    <row r="960" spans="2:15" ht="15" x14ac:dyDescent="0.25">
      <c r="B960" s="242" t="str">
        <f>IF('4 - Species Breakdown'!B967=0,"",'4 - Species Breakdown'!B967)</f>
        <v/>
      </c>
      <c r="C960" s="243" t="str">
        <f>IF('4 - Species Breakdown'!D967=0,"",'4 - Species Breakdown'!D967)</f>
        <v/>
      </c>
      <c r="D960" s="243" t="str">
        <f>IF('4 - Species Breakdown'!L967=0,"",'4 - Species Breakdown'!L967)</f>
        <v/>
      </c>
      <c r="E960" s="243" t="str">
        <f>IF('4 - Species Breakdown'!M967=0,"",'4 - Species Breakdown'!M967)</f>
        <v/>
      </c>
      <c r="F960" s="243" t="str">
        <f>IF('4 - Species Breakdown'!N967=0,"",'4 - Species Breakdown'!N967)</f>
        <v/>
      </c>
      <c r="G960" s="244" t="str">
        <f>IFERROR(('4 - Species Breakdown'!J967/'WCC Summary'!$D$14)*100,"")</f>
        <v/>
      </c>
      <c r="H960" s="245" t="str">
        <f>IF('4 - Species Breakdown'!J967=0,"",'4 - Species Breakdown'!J967)</f>
        <v/>
      </c>
      <c r="J960"/>
      <c r="K960"/>
      <c r="L960"/>
      <c r="M960"/>
      <c r="N960"/>
      <c r="O960"/>
    </row>
    <row r="961" spans="2:15" ht="15" x14ac:dyDescent="0.25">
      <c r="B961" s="242" t="str">
        <f>IF('4 - Species Breakdown'!B968=0,"",'4 - Species Breakdown'!B968)</f>
        <v/>
      </c>
      <c r="C961" s="243" t="str">
        <f>IF('4 - Species Breakdown'!D968=0,"",'4 - Species Breakdown'!D968)</f>
        <v/>
      </c>
      <c r="D961" s="243" t="str">
        <f>IF('4 - Species Breakdown'!L968=0,"",'4 - Species Breakdown'!L968)</f>
        <v/>
      </c>
      <c r="E961" s="243" t="str">
        <f>IF('4 - Species Breakdown'!M968=0,"",'4 - Species Breakdown'!M968)</f>
        <v/>
      </c>
      <c r="F961" s="243" t="str">
        <f>IF('4 - Species Breakdown'!N968=0,"",'4 - Species Breakdown'!N968)</f>
        <v/>
      </c>
      <c r="G961" s="244" t="str">
        <f>IFERROR(('4 - Species Breakdown'!J968/'WCC Summary'!$D$14)*100,"")</f>
        <v/>
      </c>
      <c r="H961" s="245" t="str">
        <f>IF('4 - Species Breakdown'!J968=0,"",'4 - Species Breakdown'!J968)</f>
        <v/>
      </c>
      <c r="J961"/>
      <c r="K961"/>
      <c r="L961"/>
      <c r="M961"/>
      <c r="N961"/>
      <c r="O961"/>
    </row>
    <row r="962" spans="2:15" ht="15" x14ac:dyDescent="0.25">
      <c r="B962" s="242" t="str">
        <f>IF('4 - Species Breakdown'!B969=0,"",'4 - Species Breakdown'!B969)</f>
        <v/>
      </c>
      <c r="C962" s="243" t="str">
        <f>IF('4 - Species Breakdown'!D969=0,"",'4 - Species Breakdown'!D969)</f>
        <v/>
      </c>
      <c r="D962" s="243" t="str">
        <f>IF('4 - Species Breakdown'!L969=0,"",'4 - Species Breakdown'!L969)</f>
        <v/>
      </c>
      <c r="E962" s="243" t="str">
        <f>IF('4 - Species Breakdown'!M969=0,"",'4 - Species Breakdown'!M969)</f>
        <v/>
      </c>
      <c r="F962" s="243" t="str">
        <f>IF('4 - Species Breakdown'!N969=0,"",'4 - Species Breakdown'!N969)</f>
        <v/>
      </c>
      <c r="G962" s="244" t="str">
        <f>IFERROR(('4 - Species Breakdown'!J969/'WCC Summary'!$D$14)*100,"")</f>
        <v/>
      </c>
      <c r="H962" s="245" t="str">
        <f>IF('4 - Species Breakdown'!J969=0,"",'4 - Species Breakdown'!J969)</f>
        <v/>
      </c>
      <c r="J962"/>
      <c r="K962"/>
      <c r="L962"/>
      <c r="M962"/>
      <c r="N962"/>
      <c r="O962"/>
    </row>
    <row r="963" spans="2:15" ht="15" x14ac:dyDescent="0.25">
      <c r="B963" s="242" t="str">
        <f>IF('4 - Species Breakdown'!B970=0,"",'4 - Species Breakdown'!B970)</f>
        <v/>
      </c>
      <c r="C963" s="243" t="str">
        <f>IF('4 - Species Breakdown'!D970=0,"",'4 - Species Breakdown'!D970)</f>
        <v/>
      </c>
      <c r="D963" s="243" t="str">
        <f>IF('4 - Species Breakdown'!L970=0,"",'4 - Species Breakdown'!L970)</f>
        <v/>
      </c>
      <c r="E963" s="243" t="str">
        <f>IF('4 - Species Breakdown'!M970=0,"",'4 - Species Breakdown'!M970)</f>
        <v/>
      </c>
      <c r="F963" s="243" t="str">
        <f>IF('4 - Species Breakdown'!N970=0,"",'4 - Species Breakdown'!N970)</f>
        <v/>
      </c>
      <c r="G963" s="244" t="str">
        <f>IFERROR(('4 - Species Breakdown'!J970/'WCC Summary'!$D$14)*100,"")</f>
        <v/>
      </c>
      <c r="H963" s="245" t="str">
        <f>IF('4 - Species Breakdown'!J970=0,"",'4 - Species Breakdown'!J970)</f>
        <v/>
      </c>
      <c r="J963"/>
      <c r="K963"/>
      <c r="L963"/>
      <c r="M963"/>
      <c r="N963"/>
      <c r="O963"/>
    </row>
    <row r="964" spans="2:15" ht="15" x14ac:dyDescent="0.25">
      <c r="B964" s="242" t="str">
        <f>IF('4 - Species Breakdown'!B971=0,"",'4 - Species Breakdown'!B971)</f>
        <v/>
      </c>
      <c r="C964" s="243" t="str">
        <f>IF('4 - Species Breakdown'!D971=0,"",'4 - Species Breakdown'!D971)</f>
        <v/>
      </c>
      <c r="D964" s="243" t="str">
        <f>IF('4 - Species Breakdown'!L971=0,"",'4 - Species Breakdown'!L971)</f>
        <v/>
      </c>
      <c r="E964" s="243" t="str">
        <f>IF('4 - Species Breakdown'!M971=0,"",'4 - Species Breakdown'!M971)</f>
        <v/>
      </c>
      <c r="F964" s="243" t="str">
        <f>IF('4 - Species Breakdown'!N971=0,"",'4 - Species Breakdown'!N971)</f>
        <v/>
      </c>
      <c r="G964" s="244" t="str">
        <f>IFERROR(('4 - Species Breakdown'!J971/'WCC Summary'!$D$14)*100,"")</f>
        <v/>
      </c>
      <c r="H964" s="245" t="str">
        <f>IF('4 - Species Breakdown'!J971=0,"",'4 - Species Breakdown'!J971)</f>
        <v/>
      </c>
      <c r="J964"/>
      <c r="K964"/>
      <c r="L964"/>
      <c r="M964"/>
      <c r="N964"/>
      <c r="O964"/>
    </row>
    <row r="965" spans="2:15" ht="15" x14ac:dyDescent="0.25">
      <c r="B965" s="242" t="str">
        <f>IF('4 - Species Breakdown'!B972=0,"",'4 - Species Breakdown'!B972)</f>
        <v/>
      </c>
      <c r="C965" s="243" t="str">
        <f>IF('4 - Species Breakdown'!D972=0,"",'4 - Species Breakdown'!D972)</f>
        <v/>
      </c>
      <c r="D965" s="243" t="str">
        <f>IF('4 - Species Breakdown'!L972=0,"",'4 - Species Breakdown'!L972)</f>
        <v/>
      </c>
      <c r="E965" s="243" t="str">
        <f>IF('4 - Species Breakdown'!M972=0,"",'4 - Species Breakdown'!M972)</f>
        <v/>
      </c>
      <c r="F965" s="243" t="str">
        <f>IF('4 - Species Breakdown'!N972=0,"",'4 - Species Breakdown'!N972)</f>
        <v/>
      </c>
      <c r="G965" s="244" t="str">
        <f>IFERROR(('4 - Species Breakdown'!J972/'WCC Summary'!$D$14)*100,"")</f>
        <v/>
      </c>
      <c r="H965" s="245" t="str">
        <f>IF('4 - Species Breakdown'!J972=0,"",'4 - Species Breakdown'!J972)</f>
        <v/>
      </c>
      <c r="J965"/>
      <c r="K965"/>
      <c r="L965"/>
      <c r="M965"/>
      <c r="N965"/>
      <c r="O965"/>
    </row>
    <row r="966" spans="2:15" ht="15" x14ac:dyDescent="0.25">
      <c r="B966" s="242" t="str">
        <f>IF('4 - Species Breakdown'!B973=0,"",'4 - Species Breakdown'!B973)</f>
        <v/>
      </c>
      <c r="C966" s="243" t="str">
        <f>IF('4 - Species Breakdown'!D973=0,"",'4 - Species Breakdown'!D973)</f>
        <v/>
      </c>
      <c r="D966" s="243" t="str">
        <f>IF('4 - Species Breakdown'!L973=0,"",'4 - Species Breakdown'!L973)</f>
        <v/>
      </c>
      <c r="E966" s="243" t="str">
        <f>IF('4 - Species Breakdown'!M973=0,"",'4 - Species Breakdown'!M973)</f>
        <v/>
      </c>
      <c r="F966" s="243" t="str">
        <f>IF('4 - Species Breakdown'!N973=0,"",'4 - Species Breakdown'!N973)</f>
        <v/>
      </c>
      <c r="G966" s="244" t="str">
        <f>IFERROR(('4 - Species Breakdown'!J973/'WCC Summary'!$D$14)*100,"")</f>
        <v/>
      </c>
      <c r="H966" s="245" t="str">
        <f>IF('4 - Species Breakdown'!J973=0,"",'4 - Species Breakdown'!J973)</f>
        <v/>
      </c>
      <c r="J966"/>
      <c r="K966"/>
      <c r="L966"/>
      <c r="M966"/>
      <c r="N966"/>
      <c r="O966"/>
    </row>
    <row r="967" spans="2:15" ht="15" x14ac:dyDescent="0.25">
      <c r="B967" s="242" t="str">
        <f>IF('4 - Species Breakdown'!B974=0,"",'4 - Species Breakdown'!B974)</f>
        <v/>
      </c>
      <c r="C967" s="243" t="str">
        <f>IF('4 - Species Breakdown'!D974=0,"",'4 - Species Breakdown'!D974)</f>
        <v/>
      </c>
      <c r="D967" s="243" t="str">
        <f>IF('4 - Species Breakdown'!L974=0,"",'4 - Species Breakdown'!L974)</f>
        <v/>
      </c>
      <c r="E967" s="243" t="str">
        <f>IF('4 - Species Breakdown'!M974=0,"",'4 - Species Breakdown'!M974)</f>
        <v/>
      </c>
      <c r="F967" s="243" t="str">
        <f>IF('4 - Species Breakdown'!N974=0,"",'4 - Species Breakdown'!N974)</f>
        <v/>
      </c>
      <c r="G967" s="244" t="str">
        <f>IFERROR(('4 - Species Breakdown'!J974/'WCC Summary'!$D$14)*100,"")</f>
        <v/>
      </c>
      <c r="H967" s="245" t="str">
        <f>IF('4 - Species Breakdown'!J974=0,"",'4 - Species Breakdown'!J974)</f>
        <v/>
      </c>
      <c r="J967"/>
      <c r="K967"/>
      <c r="L967"/>
      <c r="M967"/>
      <c r="N967"/>
      <c r="O967"/>
    </row>
    <row r="968" spans="2:15" ht="15" x14ac:dyDescent="0.25">
      <c r="B968" s="242" t="str">
        <f>IF('4 - Species Breakdown'!B975=0,"",'4 - Species Breakdown'!B975)</f>
        <v/>
      </c>
      <c r="C968" s="243" t="str">
        <f>IF('4 - Species Breakdown'!D975=0,"",'4 - Species Breakdown'!D975)</f>
        <v/>
      </c>
      <c r="D968" s="243" t="str">
        <f>IF('4 - Species Breakdown'!L975=0,"",'4 - Species Breakdown'!L975)</f>
        <v/>
      </c>
      <c r="E968" s="243" t="str">
        <f>IF('4 - Species Breakdown'!M975=0,"",'4 - Species Breakdown'!M975)</f>
        <v/>
      </c>
      <c r="F968" s="243" t="str">
        <f>IF('4 - Species Breakdown'!N975=0,"",'4 - Species Breakdown'!N975)</f>
        <v/>
      </c>
      <c r="G968" s="244" t="str">
        <f>IFERROR(('4 - Species Breakdown'!J975/'WCC Summary'!$D$14)*100,"")</f>
        <v/>
      </c>
      <c r="H968" s="245" t="str">
        <f>IF('4 - Species Breakdown'!J975=0,"",'4 - Species Breakdown'!J975)</f>
        <v/>
      </c>
      <c r="J968"/>
      <c r="K968"/>
      <c r="L968"/>
      <c r="M968"/>
      <c r="N968"/>
      <c r="O968"/>
    </row>
    <row r="969" spans="2:15" ht="15" x14ac:dyDescent="0.25">
      <c r="B969" s="242" t="str">
        <f>IF('4 - Species Breakdown'!B976=0,"",'4 - Species Breakdown'!B976)</f>
        <v/>
      </c>
      <c r="C969" s="243" t="str">
        <f>IF('4 - Species Breakdown'!D976=0,"",'4 - Species Breakdown'!D976)</f>
        <v/>
      </c>
      <c r="D969" s="243" t="str">
        <f>IF('4 - Species Breakdown'!L976=0,"",'4 - Species Breakdown'!L976)</f>
        <v/>
      </c>
      <c r="E969" s="243" t="str">
        <f>IF('4 - Species Breakdown'!M976=0,"",'4 - Species Breakdown'!M976)</f>
        <v/>
      </c>
      <c r="F969" s="243" t="str">
        <f>IF('4 - Species Breakdown'!N976=0,"",'4 - Species Breakdown'!N976)</f>
        <v/>
      </c>
      <c r="G969" s="244" t="str">
        <f>IFERROR(('4 - Species Breakdown'!J976/'WCC Summary'!$D$14)*100,"")</f>
        <v/>
      </c>
      <c r="H969" s="245" t="str">
        <f>IF('4 - Species Breakdown'!J976=0,"",'4 - Species Breakdown'!J976)</f>
        <v/>
      </c>
      <c r="J969"/>
      <c r="K969"/>
      <c r="L969"/>
      <c r="M969"/>
      <c r="N969"/>
      <c r="O969"/>
    </row>
    <row r="970" spans="2:15" ht="15" x14ac:dyDescent="0.25">
      <c r="B970" s="242" t="str">
        <f>IF('4 - Species Breakdown'!B977=0,"",'4 - Species Breakdown'!B977)</f>
        <v/>
      </c>
      <c r="C970" s="243" t="str">
        <f>IF('4 - Species Breakdown'!D977=0,"",'4 - Species Breakdown'!D977)</f>
        <v/>
      </c>
      <c r="D970" s="243" t="str">
        <f>IF('4 - Species Breakdown'!L977=0,"",'4 - Species Breakdown'!L977)</f>
        <v/>
      </c>
      <c r="E970" s="243" t="str">
        <f>IF('4 - Species Breakdown'!M977=0,"",'4 - Species Breakdown'!M977)</f>
        <v/>
      </c>
      <c r="F970" s="243" t="str">
        <f>IF('4 - Species Breakdown'!N977=0,"",'4 - Species Breakdown'!N977)</f>
        <v/>
      </c>
      <c r="G970" s="244" t="str">
        <f>IFERROR(('4 - Species Breakdown'!J977/'WCC Summary'!$D$14)*100,"")</f>
        <v/>
      </c>
      <c r="H970" s="245" t="str">
        <f>IF('4 - Species Breakdown'!J977=0,"",'4 - Species Breakdown'!J977)</f>
        <v/>
      </c>
      <c r="J970"/>
      <c r="K970"/>
      <c r="L970"/>
      <c r="M970"/>
      <c r="N970"/>
      <c r="O970"/>
    </row>
    <row r="971" spans="2:15" ht="15" x14ac:dyDescent="0.25">
      <c r="B971" s="242" t="str">
        <f>IF('4 - Species Breakdown'!B978=0,"",'4 - Species Breakdown'!B978)</f>
        <v/>
      </c>
      <c r="C971" s="243" t="str">
        <f>IF('4 - Species Breakdown'!D978=0,"",'4 - Species Breakdown'!D978)</f>
        <v/>
      </c>
      <c r="D971" s="243" t="str">
        <f>IF('4 - Species Breakdown'!L978=0,"",'4 - Species Breakdown'!L978)</f>
        <v/>
      </c>
      <c r="E971" s="243" t="str">
        <f>IF('4 - Species Breakdown'!M978=0,"",'4 - Species Breakdown'!M978)</f>
        <v/>
      </c>
      <c r="F971" s="243" t="str">
        <f>IF('4 - Species Breakdown'!N978=0,"",'4 - Species Breakdown'!N978)</f>
        <v/>
      </c>
      <c r="G971" s="244" t="str">
        <f>IFERROR(('4 - Species Breakdown'!J978/'WCC Summary'!$D$14)*100,"")</f>
        <v/>
      </c>
      <c r="H971" s="245" t="str">
        <f>IF('4 - Species Breakdown'!J978=0,"",'4 - Species Breakdown'!J978)</f>
        <v/>
      </c>
      <c r="J971"/>
      <c r="K971"/>
      <c r="L971"/>
      <c r="M971"/>
      <c r="N971"/>
      <c r="O971"/>
    </row>
    <row r="972" spans="2:15" ht="15" x14ac:dyDescent="0.25">
      <c r="B972" s="242" t="str">
        <f>IF('4 - Species Breakdown'!B979=0,"",'4 - Species Breakdown'!B979)</f>
        <v/>
      </c>
      <c r="C972" s="243" t="str">
        <f>IF('4 - Species Breakdown'!D979=0,"",'4 - Species Breakdown'!D979)</f>
        <v/>
      </c>
      <c r="D972" s="243" t="str">
        <f>IF('4 - Species Breakdown'!L979=0,"",'4 - Species Breakdown'!L979)</f>
        <v/>
      </c>
      <c r="E972" s="243" t="str">
        <f>IF('4 - Species Breakdown'!M979=0,"",'4 - Species Breakdown'!M979)</f>
        <v/>
      </c>
      <c r="F972" s="243" t="str">
        <f>IF('4 - Species Breakdown'!N979=0,"",'4 - Species Breakdown'!N979)</f>
        <v/>
      </c>
      <c r="G972" s="244" t="str">
        <f>IFERROR(('4 - Species Breakdown'!J979/'WCC Summary'!$D$14)*100,"")</f>
        <v/>
      </c>
      <c r="H972" s="245" t="str">
        <f>IF('4 - Species Breakdown'!J979=0,"",'4 - Species Breakdown'!J979)</f>
        <v/>
      </c>
      <c r="J972"/>
      <c r="K972"/>
      <c r="L972"/>
      <c r="M972"/>
      <c r="N972"/>
      <c r="O972"/>
    </row>
    <row r="973" spans="2:15" ht="15" x14ac:dyDescent="0.25">
      <c r="B973" s="242" t="str">
        <f>IF('4 - Species Breakdown'!B980=0,"",'4 - Species Breakdown'!B980)</f>
        <v/>
      </c>
      <c r="C973" s="243" t="str">
        <f>IF('4 - Species Breakdown'!D980=0,"",'4 - Species Breakdown'!D980)</f>
        <v/>
      </c>
      <c r="D973" s="243" t="str">
        <f>IF('4 - Species Breakdown'!L980=0,"",'4 - Species Breakdown'!L980)</f>
        <v/>
      </c>
      <c r="E973" s="243" t="str">
        <f>IF('4 - Species Breakdown'!M980=0,"",'4 - Species Breakdown'!M980)</f>
        <v/>
      </c>
      <c r="F973" s="243" t="str">
        <f>IF('4 - Species Breakdown'!N980=0,"",'4 - Species Breakdown'!N980)</f>
        <v/>
      </c>
      <c r="G973" s="244" t="str">
        <f>IFERROR(('4 - Species Breakdown'!J980/'WCC Summary'!$D$14)*100,"")</f>
        <v/>
      </c>
      <c r="H973" s="245" t="str">
        <f>IF('4 - Species Breakdown'!J980=0,"",'4 - Species Breakdown'!J980)</f>
        <v/>
      </c>
      <c r="J973"/>
      <c r="K973"/>
      <c r="L973"/>
      <c r="M973"/>
      <c r="N973"/>
      <c r="O973"/>
    </row>
    <row r="974" spans="2:15" ht="15" x14ac:dyDescent="0.25">
      <c r="B974" s="242" t="str">
        <f>IF('4 - Species Breakdown'!B981=0,"",'4 - Species Breakdown'!B981)</f>
        <v/>
      </c>
      <c r="C974" s="243" t="str">
        <f>IF('4 - Species Breakdown'!D981=0,"",'4 - Species Breakdown'!D981)</f>
        <v/>
      </c>
      <c r="D974" s="243" t="str">
        <f>IF('4 - Species Breakdown'!L981=0,"",'4 - Species Breakdown'!L981)</f>
        <v/>
      </c>
      <c r="E974" s="243" t="str">
        <f>IF('4 - Species Breakdown'!M981=0,"",'4 - Species Breakdown'!M981)</f>
        <v/>
      </c>
      <c r="F974" s="243" t="str">
        <f>IF('4 - Species Breakdown'!N981=0,"",'4 - Species Breakdown'!N981)</f>
        <v/>
      </c>
      <c r="G974" s="244" t="str">
        <f>IFERROR(('4 - Species Breakdown'!J981/'WCC Summary'!$D$14)*100,"")</f>
        <v/>
      </c>
      <c r="H974" s="245" t="str">
        <f>IF('4 - Species Breakdown'!J981=0,"",'4 - Species Breakdown'!J981)</f>
        <v/>
      </c>
      <c r="J974"/>
      <c r="K974"/>
      <c r="L974"/>
      <c r="M974"/>
      <c r="N974"/>
      <c r="O974"/>
    </row>
    <row r="975" spans="2:15" ht="15" x14ac:dyDescent="0.25">
      <c r="B975" s="242" t="str">
        <f>IF('4 - Species Breakdown'!B982=0,"",'4 - Species Breakdown'!B982)</f>
        <v/>
      </c>
      <c r="C975" s="243" t="str">
        <f>IF('4 - Species Breakdown'!D982=0,"",'4 - Species Breakdown'!D982)</f>
        <v/>
      </c>
      <c r="D975" s="243" t="str">
        <f>IF('4 - Species Breakdown'!L982=0,"",'4 - Species Breakdown'!L982)</f>
        <v/>
      </c>
      <c r="E975" s="243" t="str">
        <f>IF('4 - Species Breakdown'!M982=0,"",'4 - Species Breakdown'!M982)</f>
        <v/>
      </c>
      <c r="F975" s="243" t="str">
        <f>IF('4 - Species Breakdown'!N982=0,"",'4 - Species Breakdown'!N982)</f>
        <v/>
      </c>
      <c r="G975" s="244" t="str">
        <f>IFERROR(('4 - Species Breakdown'!J982/'WCC Summary'!$D$14)*100,"")</f>
        <v/>
      </c>
      <c r="H975" s="245" t="str">
        <f>IF('4 - Species Breakdown'!J982=0,"",'4 - Species Breakdown'!J982)</f>
        <v/>
      </c>
      <c r="J975"/>
      <c r="K975"/>
      <c r="L975"/>
      <c r="M975"/>
      <c r="N975"/>
      <c r="O975"/>
    </row>
    <row r="976" spans="2:15" ht="15" x14ac:dyDescent="0.25">
      <c r="B976" s="242" t="str">
        <f>IF('4 - Species Breakdown'!B983=0,"",'4 - Species Breakdown'!B983)</f>
        <v/>
      </c>
      <c r="C976" s="243" t="str">
        <f>IF('4 - Species Breakdown'!D983=0,"",'4 - Species Breakdown'!D983)</f>
        <v/>
      </c>
      <c r="D976" s="243" t="str">
        <f>IF('4 - Species Breakdown'!L983=0,"",'4 - Species Breakdown'!L983)</f>
        <v/>
      </c>
      <c r="E976" s="243" t="str">
        <f>IF('4 - Species Breakdown'!M983=0,"",'4 - Species Breakdown'!M983)</f>
        <v/>
      </c>
      <c r="F976" s="243" t="str">
        <f>IF('4 - Species Breakdown'!N983=0,"",'4 - Species Breakdown'!N983)</f>
        <v/>
      </c>
      <c r="G976" s="244" t="str">
        <f>IFERROR(('4 - Species Breakdown'!J983/'WCC Summary'!$D$14)*100,"")</f>
        <v/>
      </c>
      <c r="H976" s="245" t="str">
        <f>IF('4 - Species Breakdown'!J983=0,"",'4 - Species Breakdown'!J983)</f>
        <v/>
      </c>
      <c r="J976"/>
      <c r="K976"/>
      <c r="L976"/>
      <c r="M976"/>
      <c r="N976"/>
      <c r="O976"/>
    </row>
    <row r="977" spans="2:15" ht="15" x14ac:dyDescent="0.25">
      <c r="B977" s="242" t="str">
        <f>IF('4 - Species Breakdown'!B984=0,"",'4 - Species Breakdown'!B984)</f>
        <v/>
      </c>
      <c r="C977" s="243" t="str">
        <f>IF('4 - Species Breakdown'!D984=0,"",'4 - Species Breakdown'!D984)</f>
        <v/>
      </c>
      <c r="D977" s="243" t="str">
        <f>IF('4 - Species Breakdown'!L984=0,"",'4 - Species Breakdown'!L984)</f>
        <v/>
      </c>
      <c r="E977" s="243" t="str">
        <f>IF('4 - Species Breakdown'!M984=0,"",'4 - Species Breakdown'!M984)</f>
        <v/>
      </c>
      <c r="F977" s="243" t="str">
        <f>IF('4 - Species Breakdown'!N984=0,"",'4 - Species Breakdown'!N984)</f>
        <v/>
      </c>
      <c r="G977" s="244" t="str">
        <f>IFERROR(('4 - Species Breakdown'!J984/'WCC Summary'!$D$14)*100,"")</f>
        <v/>
      </c>
      <c r="H977" s="245" t="str">
        <f>IF('4 - Species Breakdown'!J984=0,"",'4 - Species Breakdown'!J984)</f>
        <v/>
      </c>
      <c r="J977"/>
      <c r="K977"/>
      <c r="L977"/>
      <c r="M977"/>
      <c r="N977"/>
      <c r="O977"/>
    </row>
    <row r="978" spans="2:15" ht="15" x14ac:dyDescent="0.25">
      <c r="B978" s="242" t="str">
        <f>IF('4 - Species Breakdown'!B985=0,"",'4 - Species Breakdown'!B985)</f>
        <v/>
      </c>
      <c r="C978" s="243" t="str">
        <f>IF('4 - Species Breakdown'!D985=0,"",'4 - Species Breakdown'!D985)</f>
        <v/>
      </c>
      <c r="D978" s="243" t="str">
        <f>IF('4 - Species Breakdown'!L985=0,"",'4 - Species Breakdown'!L985)</f>
        <v/>
      </c>
      <c r="E978" s="243" t="str">
        <f>IF('4 - Species Breakdown'!M985=0,"",'4 - Species Breakdown'!M985)</f>
        <v/>
      </c>
      <c r="F978" s="243" t="str">
        <f>IF('4 - Species Breakdown'!N985=0,"",'4 - Species Breakdown'!N985)</f>
        <v/>
      </c>
      <c r="G978" s="244" t="str">
        <f>IFERROR(('4 - Species Breakdown'!J985/'WCC Summary'!$D$14)*100,"")</f>
        <v/>
      </c>
      <c r="H978" s="245" t="str">
        <f>IF('4 - Species Breakdown'!J985=0,"",'4 - Species Breakdown'!J985)</f>
        <v/>
      </c>
      <c r="J978"/>
      <c r="K978"/>
      <c r="L978"/>
      <c r="M978"/>
      <c r="N978"/>
      <c r="O978"/>
    </row>
    <row r="979" spans="2:15" ht="15" x14ac:dyDescent="0.25">
      <c r="B979" s="242" t="str">
        <f>IF('4 - Species Breakdown'!B986=0,"",'4 - Species Breakdown'!B986)</f>
        <v/>
      </c>
      <c r="C979" s="243" t="str">
        <f>IF('4 - Species Breakdown'!D986=0,"",'4 - Species Breakdown'!D986)</f>
        <v/>
      </c>
      <c r="D979" s="243" t="str">
        <f>IF('4 - Species Breakdown'!L986=0,"",'4 - Species Breakdown'!L986)</f>
        <v/>
      </c>
      <c r="E979" s="243" t="str">
        <f>IF('4 - Species Breakdown'!M986=0,"",'4 - Species Breakdown'!M986)</f>
        <v/>
      </c>
      <c r="F979" s="243" t="str">
        <f>IF('4 - Species Breakdown'!N986=0,"",'4 - Species Breakdown'!N986)</f>
        <v/>
      </c>
      <c r="G979" s="244" t="str">
        <f>IFERROR(('4 - Species Breakdown'!J986/'WCC Summary'!$D$14)*100,"")</f>
        <v/>
      </c>
      <c r="H979" s="245" t="str">
        <f>IF('4 - Species Breakdown'!J986=0,"",'4 - Species Breakdown'!J986)</f>
        <v/>
      </c>
      <c r="J979"/>
      <c r="K979"/>
      <c r="L979"/>
      <c r="M979"/>
      <c r="N979"/>
      <c r="O979"/>
    </row>
    <row r="980" spans="2:15" ht="15" x14ac:dyDescent="0.25">
      <c r="B980" s="242" t="str">
        <f>IF('4 - Species Breakdown'!B987=0,"",'4 - Species Breakdown'!B987)</f>
        <v/>
      </c>
      <c r="C980" s="243" t="str">
        <f>IF('4 - Species Breakdown'!D987=0,"",'4 - Species Breakdown'!D987)</f>
        <v/>
      </c>
      <c r="D980" s="243" t="str">
        <f>IF('4 - Species Breakdown'!L987=0,"",'4 - Species Breakdown'!L987)</f>
        <v/>
      </c>
      <c r="E980" s="243" t="str">
        <f>IF('4 - Species Breakdown'!M987=0,"",'4 - Species Breakdown'!M987)</f>
        <v/>
      </c>
      <c r="F980" s="243" t="str">
        <f>IF('4 - Species Breakdown'!N987=0,"",'4 - Species Breakdown'!N987)</f>
        <v/>
      </c>
      <c r="G980" s="244" t="str">
        <f>IFERROR(('4 - Species Breakdown'!J987/'WCC Summary'!$D$14)*100,"")</f>
        <v/>
      </c>
      <c r="H980" s="245" t="str">
        <f>IF('4 - Species Breakdown'!J987=0,"",'4 - Species Breakdown'!J987)</f>
        <v/>
      </c>
      <c r="J980"/>
      <c r="K980"/>
      <c r="L980"/>
      <c r="M980"/>
      <c r="N980"/>
      <c r="O980"/>
    </row>
    <row r="981" spans="2:15" ht="15" x14ac:dyDescent="0.25">
      <c r="B981" s="242" t="str">
        <f>IF('4 - Species Breakdown'!B988=0,"",'4 - Species Breakdown'!B988)</f>
        <v/>
      </c>
      <c r="C981" s="243" t="str">
        <f>IF('4 - Species Breakdown'!D988=0,"",'4 - Species Breakdown'!D988)</f>
        <v/>
      </c>
      <c r="D981" s="243" t="str">
        <f>IF('4 - Species Breakdown'!L988=0,"",'4 - Species Breakdown'!L988)</f>
        <v/>
      </c>
      <c r="E981" s="243" t="str">
        <f>IF('4 - Species Breakdown'!M988=0,"",'4 - Species Breakdown'!M988)</f>
        <v/>
      </c>
      <c r="F981" s="243" t="str">
        <f>IF('4 - Species Breakdown'!N988=0,"",'4 - Species Breakdown'!N988)</f>
        <v/>
      </c>
      <c r="G981" s="244" t="str">
        <f>IFERROR(('4 - Species Breakdown'!J988/'WCC Summary'!$D$14)*100,"")</f>
        <v/>
      </c>
      <c r="H981" s="245" t="str">
        <f>IF('4 - Species Breakdown'!J988=0,"",'4 - Species Breakdown'!J988)</f>
        <v/>
      </c>
      <c r="J981"/>
      <c r="K981"/>
      <c r="L981"/>
      <c r="M981"/>
      <c r="N981"/>
      <c r="O981"/>
    </row>
    <row r="982" spans="2:15" ht="15" x14ac:dyDescent="0.25">
      <c r="B982" s="242" t="str">
        <f>IF('4 - Species Breakdown'!B989=0,"",'4 - Species Breakdown'!B989)</f>
        <v/>
      </c>
      <c r="C982" s="243" t="str">
        <f>IF('4 - Species Breakdown'!D989=0,"",'4 - Species Breakdown'!D989)</f>
        <v/>
      </c>
      <c r="D982" s="243" t="str">
        <f>IF('4 - Species Breakdown'!L989=0,"",'4 - Species Breakdown'!L989)</f>
        <v/>
      </c>
      <c r="E982" s="243" t="str">
        <f>IF('4 - Species Breakdown'!M989=0,"",'4 - Species Breakdown'!M989)</f>
        <v/>
      </c>
      <c r="F982" s="243" t="str">
        <f>IF('4 - Species Breakdown'!N989=0,"",'4 - Species Breakdown'!N989)</f>
        <v/>
      </c>
      <c r="G982" s="244" t="str">
        <f>IFERROR(('4 - Species Breakdown'!J989/'WCC Summary'!$D$14)*100,"")</f>
        <v/>
      </c>
      <c r="H982" s="245" t="str">
        <f>IF('4 - Species Breakdown'!J989=0,"",'4 - Species Breakdown'!J989)</f>
        <v/>
      </c>
      <c r="J982"/>
      <c r="K982"/>
      <c r="L982"/>
      <c r="M982"/>
      <c r="N982"/>
      <c r="O982"/>
    </row>
    <row r="983" spans="2:15" ht="15" x14ac:dyDescent="0.25">
      <c r="B983" s="242" t="str">
        <f>IF('4 - Species Breakdown'!B990=0,"",'4 - Species Breakdown'!B990)</f>
        <v/>
      </c>
      <c r="C983" s="243" t="str">
        <f>IF('4 - Species Breakdown'!D990=0,"",'4 - Species Breakdown'!D990)</f>
        <v/>
      </c>
      <c r="D983" s="243" t="str">
        <f>IF('4 - Species Breakdown'!L990=0,"",'4 - Species Breakdown'!L990)</f>
        <v/>
      </c>
      <c r="E983" s="243" t="str">
        <f>IF('4 - Species Breakdown'!M990=0,"",'4 - Species Breakdown'!M990)</f>
        <v/>
      </c>
      <c r="F983" s="243" t="str">
        <f>IF('4 - Species Breakdown'!N990=0,"",'4 - Species Breakdown'!N990)</f>
        <v/>
      </c>
      <c r="G983" s="244" t="str">
        <f>IFERROR(('4 - Species Breakdown'!J990/'WCC Summary'!$D$14)*100,"")</f>
        <v/>
      </c>
      <c r="H983" s="245" t="str">
        <f>IF('4 - Species Breakdown'!J990=0,"",'4 - Species Breakdown'!J990)</f>
        <v/>
      </c>
      <c r="J983"/>
      <c r="K983"/>
      <c r="L983"/>
      <c r="M983"/>
      <c r="N983"/>
      <c r="O983"/>
    </row>
    <row r="984" spans="2:15" ht="15" x14ac:dyDescent="0.25">
      <c r="B984" s="242" t="str">
        <f>IF('4 - Species Breakdown'!B991=0,"",'4 - Species Breakdown'!B991)</f>
        <v/>
      </c>
      <c r="C984" s="243" t="str">
        <f>IF('4 - Species Breakdown'!D991=0,"",'4 - Species Breakdown'!D991)</f>
        <v/>
      </c>
      <c r="D984" s="243" t="str">
        <f>IF('4 - Species Breakdown'!L991=0,"",'4 - Species Breakdown'!L991)</f>
        <v/>
      </c>
      <c r="E984" s="243" t="str">
        <f>IF('4 - Species Breakdown'!M991=0,"",'4 - Species Breakdown'!M991)</f>
        <v/>
      </c>
      <c r="F984" s="243" t="str">
        <f>IF('4 - Species Breakdown'!N991=0,"",'4 - Species Breakdown'!N991)</f>
        <v/>
      </c>
      <c r="G984" s="244" t="str">
        <f>IFERROR(('4 - Species Breakdown'!J991/'WCC Summary'!$D$14)*100,"")</f>
        <v/>
      </c>
      <c r="H984" s="245" t="str">
        <f>IF('4 - Species Breakdown'!J991=0,"",'4 - Species Breakdown'!J991)</f>
        <v/>
      </c>
      <c r="J984"/>
      <c r="K984"/>
      <c r="L984"/>
      <c r="M984"/>
      <c r="N984"/>
      <c r="O984"/>
    </row>
    <row r="985" spans="2:15" ht="15" x14ac:dyDescent="0.25">
      <c r="B985" s="242" t="str">
        <f>IF('4 - Species Breakdown'!B992=0,"",'4 - Species Breakdown'!B992)</f>
        <v/>
      </c>
      <c r="C985" s="243" t="str">
        <f>IF('4 - Species Breakdown'!D992=0,"",'4 - Species Breakdown'!D992)</f>
        <v/>
      </c>
      <c r="D985" s="243" t="str">
        <f>IF('4 - Species Breakdown'!L992=0,"",'4 - Species Breakdown'!L992)</f>
        <v/>
      </c>
      <c r="E985" s="243" t="str">
        <f>IF('4 - Species Breakdown'!M992=0,"",'4 - Species Breakdown'!M992)</f>
        <v/>
      </c>
      <c r="F985" s="243" t="str">
        <f>IF('4 - Species Breakdown'!N992=0,"",'4 - Species Breakdown'!N992)</f>
        <v/>
      </c>
      <c r="G985" s="244" t="str">
        <f>IFERROR(('4 - Species Breakdown'!J992/'WCC Summary'!$D$14)*100,"")</f>
        <v/>
      </c>
      <c r="H985" s="245" t="str">
        <f>IF('4 - Species Breakdown'!J992=0,"",'4 - Species Breakdown'!J992)</f>
        <v/>
      </c>
      <c r="J985"/>
      <c r="K985"/>
      <c r="L985"/>
      <c r="M985"/>
      <c r="N985"/>
      <c r="O985"/>
    </row>
    <row r="986" spans="2:15" ht="15" x14ac:dyDescent="0.25">
      <c r="B986" s="242" t="str">
        <f>IF('4 - Species Breakdown'!B993=0,"",'4 - Species Breakdown'!B993)</f>
        <v/>
      </c>
      <c r="C986" s="243" t="str">
        <f>IF('4 - Species Breakdown'!D993=0,"",'4 - Species Breakdown'!D993)</f>
        <v/>
      </c>
      <c r="D986" s="243" t="str">
        <f>IF('4 - Species Breakdown'!L993=0,"",'4 - Species Breakdown'!L993)</f>
        <v/>
      </c>
      <c r="E986" s="243" t="str">
        <f>IF('4 - Species Breakdown'!M993=0,"",'4 - Species Breakdown'!M993)</f>
        <v/>
      </c>
      <c r="F986" s="243" t="str">
        <f>IF('4 - Species Breakdown'!N993=0,"",'4 - Species Breakdown'!N993)</f>
        <v/>
      </c>
      <c r="G986" s="244" t="str">
        <f>IFERROR(('4 - Species Breakdown'!J993/'WCC Summary'!$D$14)*100,"")</f>
        <v/>
      </c>
      <c r="H986" s="245" t="str">
        <f>IF('4 - Species Breakdown'!J993=0,"",'4 - Species Breakdown'!J993)</f>
        <v/>
      </c>
      <c r="J986"/>
      <c r="K986"/>
      <c r="L986"/>
      <c r="M986"/>
      <c r="N986"/>
      <c r="O986"/>
    </row>
    <row r="987" spans="2:15" ht="15" x14ac:dyDescent="0.25">
      <c r="B987" s="242" t="str">
        <f>IF('4 - Species Breakdown'!B994=0,"",'4 - Species Breakdown'!B994)</f>
        <v/>
      </c>
      <c r="C987" s="243" t="str">
        <f>IF('4 - Species Breakdown'!D994=0,"",'4 - Species Breakdown'!D994)</f>
        <v/>
      </c>
      <c r="D987" s="243" t="str">
        <f>IF('4 - Species Breakdown'!L994=0,"",'4 - Species Breakdown'!L994)</f>
        <v/>
      </c>
      <c r="E987" s="243" t="str">
        <f>IF('4 - Species Breakdown'!M994=0,"",'4 - Species Breakdown'!M994)</f>
        <v/>
      </c>
      <c r="F987" s="243" t="str">
        <f>IF('4 - Species Breakdown'!N994=0,"",'4 - Species Breakdown'!N994)</f>
        <v/>
      </c>
      <c r="G987" s="244" t="str">
        <f>IFERROR(('4 - Species Breakdown'!J994/'WCC Summary'!$D$14)*100,"")</f>
        <v/>
      </c>
      <c r="H987" s="245" t="str">
        <f>IF('4 - Species Breakdown'!J994=0,"",'4 - Species Breakdown'!J994)</f>
        <v/>
      </c>
      <c r="J987"/>
      <c r="K987"/>
      <c r="L987"/>
      <c r="M987"/>
      <c r="N987"/>
      <c r="O987"/>
    </row>
    <row r="988" spans="2:15" ht="15" x14ac:dyDescent="0.25">
      <c r="B988" s="242" t="str">
        <f>IF('4 - Species Breakdown'!B995=0,"",'4 - Species Breakdown'!B995)</f>
        <v/>
      </c>
      <c r="C988" s="243" t="str">
        <f>IF('4 - Species Breakdown'!D995=0,"",'4 - Species Breakdown'!D995)</f>
        <v/>
      </c>
      <c r="D988" s="243" t="str">
        <f>IF('4 - Species Breakdown'!L995=0,"",'4 - Species Breakdown'!L995)</f>
        <v/>
      </c>
      <c r="E988" s="243" t="str">
        <f>IF('4 - Species Breakdown'!M995=0,"",'4 - Species Breakdown'!M995)</f>
        <v/>
      </c>
      <c r="F988" s="243" t="str">
        <f>IF('4 - Species Breakdown'!N995=0,"",'4 - Species Breakdown'!N995)</f>
        <v/>
      </c>
      <c r="G988" s="244" t="str">
        <f>IFERROR(('4 - Species Breakdown'!J995/'WCC Summary'!$D$14)*100,"")</f>
        <v/>
      </c>
      <c r="H988" s="245" t="str">
        <f>IF('4 - Species Breakdown'!J995=0,"",'4 - Species Breakdown'!J995)</f>
        <v/>
      </c>
      <c r="J988"/>
      <c r="K988"/>
      <c r="L988"/>
      <c r="M988"/>
      <c r="N988"/>
      <c r="O988"/>
    </row>
    <row r="989" spans="2:15" ht="15" x14ac:dyDescent="0.25">
      <c r="B989" s="242" t="str">
        <f>IF('4 - Species Breakdown'!B996=0,"",'4 - Species Breakdown'!B996)</f>
        <v/>
      </c>
      <c r="C989" s="243" t="str">
        <f>IF('4 - Species Breakdown'!D996=0,"",'4 - Species Breakdown'!D996)</f>
        <v/>
      </c>
      <c r="D989" s="243" t="str">
        <f>IF('4 - Species Breakdown'!L996=0,"",'4 - Species Breakdown'!L996)</f>
        <v/>
      </c>
      <c r="E989" s="243" t="str">
        <f>IF('4 - Species Breakdown'!M996=0,"",'4 - Species Breakdown'!M996)</f>
        <v/>
      </c>
      <c r="F989" s="243" t="str">
        <f>IF('4 - Species Breakdown'!N996=0,"",'4 - Species Breakdown'!N996)</f>
        <v/>
      </c>
      <c r="G989" s="244" t="str">
        <f>IFERROR(('4 - Species Breakdown'!J996/'WCC Summary'!$D$14)*100,"")</f>
        <v/>
      </c>
      <c r="H989" s="245" t="str">
        <f>IF('4 - Species Breakdown'!J996=0,"",'4 - Species Breakdown'!J996)</f>
        <v/>
      </c>
      <c r="J989"/>
      <c r="K989"/>
      <c r="L989"/>
      <c r="M989"/>
      <c r="N989"/>
      <c r="O989"/>
    </row>
    <row r="990" spans="2:15" ht="15" x14ac:dyDescent="0.25">
      <c r="B990" s="242" t="str">
        <f>IF('4 - Species Breakdown'!B997=0,"",'4 - Species Breakdown'!B997)</f>
        <v/>
      </c>
      <c r="C990" s="243" t="str">
        <f>IF('4 - Species Breakdown'!D997=0,"",'4 - Species Breakdown'!D997)</f>
        <v/>
      </c>
      <c r="D990" s="243" t="str">
        <f>IF('4 - Species Breakdown'!L997=0,"",'4 - Species Breakdown'!L997)</f>
        <v/>
      </c>
      <c r="E990" s="243" t="str">
        <f>IF('4 - Species Breakdown'!M997=0,"",'4 - Species Breakdown'!M997)</f>
        <v/>
      </c>
      <c r="F990" s="243" t="str">
        <f>IF('4 - Species Breakdown'!N997=0,"",'4 - Species Breakdown'!N997)</f>
        <v/>
      </c>
      <c r="G990" s="244" t="str">
        <f>IFERROR(('4 - Species Breakdown'!J997/'WCC Summary'!$D$14)*100,"")</f>
        <v/>
      </c>
      <c r="H990" s="245" t="str">
        <f>IF('4 - Species Breakdown'!J997=0,"",'4 - Species Breakdown'!J997)</f>
        <v/>
      </c>
      <c r="J990"/>
      <c r="K990"/>
      <c r="L990"/>
      <c r="M990"/>
      <c r="N990"/>
      <c r="O990"/>
    </row>
    <row r="991" spans="2:15" ht="15" x14ac:dyDescent="0.25">
      <c r="B991" s="242" t="str">
        <f>IF('4 - Species Breakdown'!B998=0,"",'4 - Species Breakdown'!B998)</f>
        <v/>
      </c>
      <c r="C991" s="243" t="str">
        <f>IF('4 - Species Breakdown'!D998=0,"",'4 - Species Breakdown'!D998)</f>
        <v/>
      </c>
      <c r="D991" s="243" t="str">
        <f>IF('4 - Species Breakdown'!L998=0,"",'4 - Species Breakdown'!L998)</f>
        <v/>
      </c>
      <c r="E991" s="243" t="str">
        <f>IF('4 - Species Breakdown'!M998=0,"",'4 - Species Breakdown'!M998)</f>
        <v/>
      </c>
      <c r="F991" s="243" t="str">
        <f>IF('4 - Species Breakdown'!N998=0,"",'4 - Species Breakdown'!N998)</f>
        <v/>
      </c>
      <c r="G991" s="244" t="str">
        <f>IFERROR(('4 - Species Breakdown'!J998/'WCC Summary'!$D$14)*100,"")</f>
        <v/>
      </c>
      <c r="H991" s="245" t="str">
        <f>IF('4 - Species Breakdown'!J998=0,"",'4 - Species Breakdown'!J998)</f>
        <v/>
      </c>
      <c r="J991"/>
      <c r="K991"/>
      <c r="L991"/>
      <c r="M991"/>
      <c r="N991"/>
      <c r="O991"/>
    </row>
    <row r="992" spans="2:15" ht="15" x14ac:dyDescent="0.25">
      <c r="B992" s="242" t="str">
        <f>IF('4 - Species Breakdown'!B999=0,"",'4 - Species Breakdown'!B999)</f>
        <v/>
      </c>
      <c r="C992" s="243" t="str">
        <f>IF('4 - Species Breakdown'!D999=0,"",'4 - Species Breakdown'!D999)</f>
        <v/>
      </c>
      <c r="D992" s="243" t="str">
        <f>IF('4 - Species Breakdown'!L999=0,"",'4 - Species Breakdown'!L999)</f>
        <v/>
      </c>
      <c r="E992" s="243" t="str">
        <f>IF('4 - Species Breakdown'!M999=0,"",'4 - Species Breakdown'!M999)</f>
        <v/>
      </c>
      <c r="F992" s="243" t="str">
        <f>IF('4 - Species Breakdown'!N999=0,"",'4 - Species Breakdown'!N999)</f>
        <v/>
      </c>
      <c r="G992" s="244" t="str">
        <f>IFERROR(('4 - Species Breakdown'!J999/'WCC Summary'!$D$14)*100,"")</f>
        <v/>
      </c>
      <c r="H992" s="245" t="str">
        <f>IF('4 - Species Breakdown'!J999=0,"",'4 - Species Breakdown'!J999)</f>
        <v/>
      </c>
      <c r="J992"/>
      <c r="K992"/>
      <c r="L992"/>
      <c r="M992"/>
      <c r="N992"/>
      <c r="O992"/>
    </row>
    <row r="993" spans="2:15" ht="15" x14ac:dyDescent="0.25">
      <c r="B993" s="242" t="str">
        <f>IF('4 - Species Breakdown'!B1000=0,"",'4 - Species Breakdown'!B1000)</f>
        <v/>
      </c>
      <c r="C993" s="243" t="str">
        <f>IF('4 - Species Breakdown'!D1000=0,"",'4 - Species Breakdown'!D1000)</f>
        <v/>
      </c>
      <c r="D993" s="243" t="str">
        <f>IF('4 - Species Breakdown'!L1000=0,"",'4 - Species Breakdown'!L1000)</f>
        <v/>
      </c>
      <c r="E993" s="243" t="str">
        <f>IF('4 - Species Breakdown'!M1000=0,"",'4 - Species Breakdown'!M1000)</f>
        <v/>
      </c>
      <c r="F993" s="243" t="str">
        <f>IF('4 - Species Breakdown'!N1000=0,"",'4 - Species Breakdown'!N1000)</f>
        <v/>
      </c>
      <c r="G993" s="244" t="str">
        <f>IFERROR(('4 - Species Breakdown'!J1000/'WCC Summary'!$D$14)*100,"")</f>
        <v/>
      </c>
      <c r="H993" s="245" t="str">
        <f>IF('4 - Species Breakdown'!J1000=0,"",'4 - Species Breakdown'!J1000)</f>
        <v/>
      </c>
      <c r="J993"/>
      <c r="K993"/>
      <c r="L993"/>
      <c r="M993"/>
      <c r="N993"/>
      <c r="O993"/>
    </row>
    <row r="994" spans="2:15" ht="15" x14ac:dyDescent="0.25">
      <c r="B994" s="242" t="str">
        <f>IF('4 - Species Breakdown'!B1001=0,"",'4 - Species Breakdown'!B1001)</f>
        <v/>
      </c>
      <c r="C994" s="243" t="str">
        <f>IF('4 - Species Breakdown'!D1001=0,"",'4 - Species Breakdown'!D1001)</f>
        <v/>
      </c>
      <c r="D994" s="243" t="str">
        <f>IF('4 - Species Breakdown'!L1001=0,"",'4 - Species Breakdown'!L1001)</f>
        <v/>
      </c>
      <c r="E994" s="243" t="str">
        <f>IF('4 - Species Breakdown'!M1001=0,"",'4 - Species Breakdown'!M1001)</f>
        <v/>
      </c>
      <c r="F994" s="243" t="str">
        <f>IF('4 - Species Breakdown'!N1001=0,"",'4 - Species Breakdown'!N1001)</f>
        <v/>
      </c>
      <c r="G994" s="244" t="str">
        <f>IFERROR(('4 - Species Breakdown'!J1001/'WCC Summary'!$D$14)*100,"")</f>
        <v/>
      </c>
      <c r="H994" s="245" t="str">
        <f>IF('4 - Species Breakdown'!J1001=0,"",'4 - Species Breakdown'!J1001)</f>
        <v/>
      </c>
      <c r="J994"/>
      <c r="K994"/>
      <c r="L994"/>
      <c r="M994"/>
      <c r="N994"/>
      <c r="O994"/>
    </row>
    <row r="995" spans="2:15" ht="15" x14ac:dyDescent="0.25">
      <c r="B995" s="242" t="str">
        <f>IF('4 - Species Breakdown'!B1002=0,"",'4 - Species Breakdown'!B1002)</f>
        <v/>
      </c>
      <c r="C995" s="243" t="str">
        <f>IF('4 - Species Breakdown'!D1002=0,"",'4 - Species Breakdown'!D1002)</f>
        <v/>
      </c>
      <c r="D995" s="243" t="str">
        <f>IF('4 - Species Breakdown'!L1002=0,"",'4 - Species Breakdown'!L1002)</f>
        <v/>
      </c>
      <c r="E995" s="243" t="str">
        <f>IF('4 - Species Breakdown'!M1002=0,"",'4 - Species Breakdown'!M1002)</f>
        <v/>
      </c>
      <c r="F995" s="243" t="str">
        <f>IF('4 - Species Breakdown'!N1002=0,"",'4 - Species Breakdown'!N1002)</f>
        <v/>
      </c>
      <c r="G995" s="244" t="str">
        <f>IFERROR(('4 - Species Breakdown'!J1002/'WCC Summary'!$D$14)*100,"")</f>
        <v/>
      </c>
      <c r="H995" s="245" t="str">
        <f>IF('4 - Species Breakdown'!J1002=0,"",'4 - Species Breakdown'!J1002)</f>
        <v/>
      </c>
      <c r="J995"/>
      <c r="K995"/>
      <c r="L995"/>
      <c r="M995"/>
      <c r="N995"/>
      <c r="O995"/>
    </row>
    <row r="996" spans="2:15" ht="15" x14ac:dyDescent="0.25">
      <c r="B996" s="242" t="str">
        <f>IF('4 - Species Breakdown'!B1003=0,"",'4 - Species Breakdown'!B1003)</f>
        <v/>
      </c>
      <c r="C996" s="243" t="str">
        <f>IF('4 - Species Breakdown'!D1003=0,"",'4 - Species Breakdown'!D1003)</f>
        <v/>
      </c>
      <c r="D996" s="243" t="str">
        <f>IF('4 - Species Breakdown'!L1003=0,"",'4 - Species Breakdown'!L1003)</f>
        <v/>
      </c>
      <c r="E996" s="243" t="str">
        <f>IF('4 - Species Breakdown'!M1003=0,"",'4 - Species Breakdown'!M1003)</f>
        <v/>
      </c>
      <c r="F996" s="243" t="str">
        <f>IF('4 - Species Breakdown'!N1003=0,"",'4 - Species Breakdown'!N1003)</f>
        <v/>
      </c>
      <c r="G996" s="244" t="str">
        <f>IFERROR(('4 - Species Breakdown'!J1003/'WCC Summary'!$D$14)*100,"")</f>
        <v/>
      </c>
      <c r="H996" s="245" t="str">
        <f>IF('4 - Species Breakdown'!J1003=0,"",'4 - Species Breakdown'!J1003)</f>
        <v/>
      </c>
      <c r="J996"/>
      <c r="K996"/>
      <c r="L996"/>
      <c r="M996"/>
      <c r="N996"/>
      <c r="O996"/>
    </row>
    <row r="997" spans="2:15" ht="15" x14ac:dyDescent="0.25">
      <c r="B997" s="242" t="str">
        <f>IF('4 - Species Breakdown'!B1004=0,"",'4 - Species Breakdown'!B1004)</f>
        <v/>
      </c>
      <c r="C997" s="243" t="str">
        <f>IF('4 - Species Breakdown'!D1004=0,"",'4 - Species Breakdown'!D1004)</f>
        <v/>
      </c>
      <c r="D997" s="243" t="str">
        <f>IF('4 - Species Breakdown'!L1004=0,"",'4 - Species Breakdown'!L1004)</f>
        <v/>
      </c>
      <c r="E997" s="243" t="str">
        <f>IF('4 - Species Breakdown'!M1004=0,"",'4 - Species Breakdown'!M1004)</f>
        <v/>
      </c>
      <c r="F997" s="243" t="str">
        <f>IF('4 - Species Breakdown'!N1004=0,"",'4 - Species Breakdown'!N1004)</f>
        <v/>
      </c>
      <c r="G997" s="244" t="str">
        <f>IFERROR(('4 - Species Breakdown'!J1004/'WCC Summary'!$D$14)*100,"")</f>
        <v/>
      </c>
      <c r="H997" s="245" t="str">
        <f>IF('4 - Species Breakdown'!J1004=0,"",'4 - Species Breakdown'!J1004)</f>
        <v/>
      </c>
      <c r="J997"/>
      <c r="K997"/>
      <c r="L997"/>
      <c r="M997"/>
      <c r="N997"/>
      <c r="O997"/>
    </row>
    <row r="998" spans="2:15" ht="15" x14ac:dyDescent="0.25">
      <c r="B998" s="242" t="str">
        <f>IF('4 - Species Breakdown'!B1005=0,"",'4 - Species Breakdown'!B1005)</f>
        <v/>
      </c>
      <c r="C998" s="243" t="str">
        <f>IF('4 - Species Breakdown'!D1005=0,"",'4 - Species Breakdown'!D1005)</f>
        <v/>
      </c>
      <c r="D998" s="243" t="str">
        <f>IF('4 - Species Breakdown'!L1005=0,"",'4 - Species Breakdown'!L1005)</f>
        <v/>
      </c>
      <c r="E998" s="243" t="str">
        <f>IF('4 - Species Breakdown'!M1005=0,"",'4 - Species Breakdown'!M1005)</f>
        <v/>
      </c>
      <c r="F998" s="243" t="str">
        <f>IF('4 - Species Breakdown'!N1005=0,"",'4 - Species Breakdown'!N1005)</f>
        <v/>
      </c>
      <c r="G998" s="244" t="str">
        <f>IFERROR(('4 - Species Breakdown'!J1005/'WCC Summary'!$D$14)*100,"")</f>
        <v/>
      </c>
      <c r="H998" s="245" t="str">
        <f>IF('4 - Species Breakdown'!J1005=0,"",'4 - Species Breakdown'!J1005)</f>
        <v/>
      </c>
      <c r="J998"/>
      <c r="K998"/>
      <c r="L998"/>
      <c r="M998"/>
      <c r="N998"/>
      <c r="O998"/>
    </row>
    <row r="999" spans="2:15" ht="15" x14ac:dyDescent="0.25">
      <c r="B999" s="242" t="str">
        <f>IF('4 - Species Breakdown'!B1006=0,"",'4 - Species Breakdown'!B1006)</f>
        <v/>
      </c>
      <c r="C999" s="243" t="str">
        <f>IF('4 - Species Breakdown'!D1006=0,"",'4 - Species Breakdown'!D1006)</f>
        <v/>
      </c>
      <c r="D999" s="243" t="str">
        <f>IF('4 - Species Breakdown'!L1006=0,"",'4 - Species Breakdown'!L1006)</f>
        <v/>
      </c>
      <c r="E999" s="243" t="str">
        <f>IF('4 - Species Breakdown'!M1006=0,"",'4 - Species Breakdown'!M1006)</f>
        <v/>
      </c>
      <c r="F999" s="243" t="str">
        <f>IF('4 - Species Breakdown'!N1006=0,"",'4 - Species Breakdown'!N1006)</f>
        <v/>
      </c>
      <c r="G999" s="244" t="str">
        <f>IFERROR(('4 - Species Breakdown'!J1006/'WCC Summary'!$D$14)*100,"")</f>
        <v/>
      </c>
      <c r="H999" s="245" t="str">
        <f>IF('4 - Species Breakdown'!J1006=0,"",'4 - Species Breakdown'!J1006)</f>
        <v/>
      </c>
      <c r="J999"/>
      <c r="K999"/>
      <c r="L999"/>
      <c r="M999"/>
      <c r="N999"/>
      <c r="O999"/>
    </row>
    <row r="1000" spans="2:15" ht="15" x14ac:dyDescent="0.25">
      <c r="B1000" s="242" t="str">
        <f>IF('4 - Species Breakdown'!B1007=0,"",'4 - Species Breakdown'!B1007)</f>
        <v/>
      </c>
      <c r="C1000" s="243" t="str">
        <f>IF('4 - Species Breakdown'!D1007=0,"",'4 - Species Breakdown'!D1007)</f>
        <v/>
      </c>
      <c r="D1000" s="243" t="str">
        <f>IF('4 - Species Breakdown'!L1007=0,"",'4 - Species Breakdown'!L1007)</f>
        <v/>
      </c>
      <c r="E1000" s="243" t="str">
        <f>IF('4 - Species Breakdown'!M1007=0,"",'4 - Species Breakdown'!M1007)</f>
        <v/>
      </c>
      <c r="F1000" s="243" t="str">
        <f>IF('4 - Species Breakdown'!N1007=0,"",'4 - Species Breakdown'!N1007)</f>
        <v/>
      </c>
      <c r="G1000" s="244" t="str">
        <f>IFERROR(('4 - Species Breakdown'!J1007/'WCC Summary'!$D$14)*100,"")</f>
        <v/>
      </c>
      <c r="H1000" s="245" t="str">
        <f>IF('4 - Species Breakdown'!J1007=0,"",'4 - Species Breakdown'!J1007)</f>
        <v/>
      </c>
      <c r="J1000"/>
      <c r="K1000"/>
      <c r="L1000"/>
      <c r="M1000"/>
      <c r="N1000"/>
      <c r="O1000"/>
    </row>
    <row r="1001" spans="2:15" ht="15" x14ac:dyDescent="0.25">
      <c r="B1001" s="242" t="str">
        <f>IF('4 - Species Breakdown'!B1008=0,"",'4 - Species Breakdown'!B1008)</f>
        <v/>
      </c>
      <c r="C1001" s="243" t="str">
        <f>IF('4 - Species Breakdown'!D1008=0,"",'4 - Species Breakdown'!D1008)</f>
        <v/>
      </c>
      <c r="D1001" s="243" t="str">
        <f>IF('4 - Species Breakdown'!L1008=0,"",'4 - Species Breakdown'!L1008)</f>
        <v/>
      </c>
      <c r="E1001" s="243" t="str">
        <f>IF('4 - Species Breakdown'!M1008=0,"",'4 - Species Breakdown'!M1008)</f>
        <v/>
      </c>
      <c r="F1001" s="243" t="str">
        <f>IF('4 - Species Breakdown'!N1008=0,"",'4 - Species Breakdown'!N1008)</f>
        <v/>
      </c>
      <c r="G1001" s="244" t="str">
        <f>IFERROR(('4 - Species Breakdown'!J1008/'WCC Summary'!$D$14)*100,"")</f>
        <v/>
      </c>
      <c r="H1001" s="245" t="str">
        <f>IF('4 - Species Breakdown'!J1008=0,"",'4 - Species Breakdown'!J1008)</f>
        <v/>
      </c>
      <c r="J1001"/>
      <c r="K1001"/>
      <c r="L1001"/>
      <c r="M1001"/>
      <c r="N1001"/>
      <c r="O1001"/>
    </row>
    <row r="1002" spans="2:15" ht="15" x14ac:dyDescent="0.25">
      <c r="B1002" s="242" t="str">
        <f>IF('4 - Species Breakdown'!B1009=0,"",'4 - Species Breakdown'!B1009)</f>
        <v/>
      </c>
      <c r="C1002" s="243" t="str">
        <f>IF('4 - Species Breakdown'!D1009=0,"",'4 - Species Breakdown'!D1009)</f>
        <v/>
      </c>
      <c r="D1002" s="243" t="str">
        <f>IF('4 - Species Breakdown'!L1009=0,"",'4 - Species Breakdown'!L1009)</f>
        <v/>
      </c>
      <c r="E1002" s="243" t="str">
        <f>IF('4 - Species Breakdown'!M1009=0,"",'4 - Species Breakdown'!M1009)</f>
        <v/>
      </c>
      <c r="F1002" s="243" t="str">
        <f>IF('4 - Species Breakdown'!N1009=0,"",'4 - Species Breakdown'!N1009)</f>
        <v/>
      </c>
      <c r="G1002" s="244" t="str">
        <f>IFERROR(('4 - Species Breakdown'!J1009/'WCC Summary'!$D$14)*100,"")</f>
        <v/>
      </c>
      <c r="H1002" s="245" t="str">
        <f>IF('4 - Species Breakdown'!J1009=0,"",'4 - Species Breakdown'!J1009)</f>
        <v/>
      </c>
      <c r="J1002"/>
      <c r="K1002"/>
      <c r="L1002"/>
      <c r="M1002"/>
      <c r="N1002"/>
      <c r="O1002"/>
    </row>
    <row r="1003" spans="2:15" ht="15" x14ac:dyDescent="0.25">
      <c r="B1003" s="242" t="str">
        <f>IF('4 - Species Breakdown'!B1010=0,"",'4 - Species Breakdown'!B1010)</f>
        <v/>
      </c>
      <c r="C1003" s="243" t="str">
        <f>IF('4 - Species Breakdown'!D1010=0,"",'4 - Species Breakdown'!D1010)</f>
        <v/>
      </c>
      <c r="D1003" s="243" t="str">
        <f>IF('4 - Species Breakdown'!L1010=0,"",'4 - Species Breakdown'!L1010)</f>
        <v/>
      </c>
      <c r="E1003" s="243" t="str">
        <f>IF('4 - Species Breakdown'!M1010=0,"",'4 - Species Breakdown'!M1010)</f>
        <v/>
      </c>
      <c r="F1003" s="243" t="str">
        <f>IF('4 - Species Breakdown'!N1010=0,"",'4 - Species Breakdown'!N1010)</f>
        <v/>
      </c>
      <c r="G1003" s="244" t="str">
        <f>IFERROR(('4 - Species Breakdown'!J1010/'WCC Summary'!$D$14)*100,"")</f>
        <v/>
      </c>
      <c r="H1003" s="245" t="str">
        <f>IF('4 - Species Breakdown'!J1010=0,"",'4 - Species Breakdown'!J1010)</f>
        <v/>
      </c>
      <c r="J1003"/>
      <c r="K1003"/>
      <c r="L1003"/>
      <c r="M1003"/>
      <c r="N1003"/>
      <c r="O1003"/>
    </row>
    <row r="1004" spans="2:15" ht="15" x14ac:dyDescent="0.25">
      <c r="B1004" s="242" t="str">
        <f>IF('4 - Species Breakdown'!B1011=0,"",'4 - Species Breakdown'!B1011)</f>
        <v/>
      </c>
      <c r="C1004" s="243" t="str">
        <f>IF('4 - Species Breakdown'!D1011=0,"",'4 - Species Breakdown'!D1011)</f>
        <v/>
      </c>
      <c r="D1004" s="243" t="str">
        <f>IF('4 - Species Breakdown'!L1011=0,"",'4 - Species Breakdown'!L1011)</f>
        <v/>
      </c>
      <c r="E1004" s="243" t="str">
        <f>IF('4 - Species Breakdown'!M1011=0,"",'4 - Species Breakdown'!M1011)</f>
        <v/>
      </c>
      <c r="F1004" s="243" t="str">
        <f>IF('4 - Species Breakdown'!N1011=0,"",'4 - Species Breakdown'!N1011)</f>
        <v/>
      </c>
      <c r="G1004" s="244" t="str">
        <f>IFERROR(('4 - Species Breakdown'!J1011/'WCC Summary'!$D$14)*100,"")</f>
        <v/>
      </c>
      <c r="H1004" s="245" t="str">
        <f>IF('4 - Species Breakdown'!J1011=0,"",'4 - Species Breakdown'!J1011)</f>
        <v/>
      </c>
      <c r="J1004"/>
      <c r="K1004"/>
      <c r="L1004"/>
      <c r="M1004"/>
      <c r="N1004"/>
      <c r="O1004"/>
    </row>
    <row r="1005" spans="2:15" ht="15" x14ac:dyDescent="0.25">
      <c r="B1005" s="242" t="str">
        <f>IF('4 - Species Breakdown'!B1012=0,"",'4 - Species Breakdown'!B1012)</f>
        <v/>
      </c>
      <c r="C1005" s="243" t="str">
        <f>IF('4 - Species Breakdown'!D1012=0,"",'4 - Species Breakdown'!D1012)</f>
        <v/>
      </c>
      <c r="D1005" s="243" t="str">
        <f>IF('4 - Species Breakdown'!L1012=0,"",'4 - Species Breakdown'!L1012)</f>
        <v/>
      </c>
      <c r="E1005" s="243" t="str">
        <f>IF('4 - Species Breakdown'!M1012=0,"",'4 - Species Breakdown'!M1012)</f>
        <v/>
      </c>
      <c r="F1005" s="243" t="str">
        <f>IF('4 - Species Breakdown'!N1012=0,"",'4 - Species Breakdown'!N1012)</f>
        <v/>
      </c>
      <c r="G1005" s="244" t="str">
        <f>IFERROR(('4 - Species Breakdown'!J1012/'WCC Summary'!$D$14)*100,"")</f>
        <v/>
      </c>
      <c r="H1005" s="245" t="str">
        <f>IF('4 - Species Breakdown'!J1012=0,"",'4 - Species Breakdown'!J1012)</f>
        <v/>
      </c>
      <c r="J1005"/>
      <c r="K1005"/>
      <c r="L1005"/>
      <c r="M1005"/>
      <c r="N1005"/>
      <c r="O1005"/>
    </row>
    <row r="1006" spans="2:15" ht="15" x14ac:dyDescent="0.25">
      <c r="B1006" s="242" t="str">
        <f>IF('4 - Species Breakdown'!B1013=0,"",'4 - Species Breakdown'!B1013)</f>
        <v/>
      </c>
      <c r="C1006" s="243" t="str">
        <f>IF('4 - Species Breakdown'!D1013=0,"",'4 - Species Breakdown'!D1013)</f>
        <v/>
      </c>
      <c r="D1006" s="243" t="str">
        <f>IF('4 - Species Breakdown'!L1013=0,"",'4 - Species Breakdown'!L1013)</f>
        <v/>
      </c>
      <c r="E1006" s="243" t="str">
        <f>IF('4 - Species Breakdown'!M1013=0,"",'4 - Species Breakdown'!M1013)</f>
        <v/>
      </c>
      <c r="F1006" s="243" t="str">
        <f>IF('4 - Species Breakdown'!N1013=0,"",'4 - Species Breakdown'!N1013)</f>
        <v/>
      </c>
      <c r="G1006" s="244" t="str">
        <f>IFERROR(('4 - Species Breakdown'!J1013/'WCC Summary'!$D$14)*100,"")</f>
        <v/>
      </c>
      <c r="H1006" s="245" t="str">
        <f>IF('4 - Species Breakdown'!J1013=0,"",'4 - Species Breakdown'!J1013)</f>
        <v/>
      </c>
      <c r="J1006"/>
      <c r="K1006"/>
      <c r="L1006"/>
      <c r="M1006"/>
      <c r="N1006"/>
      <c r="O1006"/>
    </row>
    <row r="1007" spans="2:15" ht="15" x14ac:dyDescent="0.25">
      <c r="B1007" s="242" t="str">
        <f>IF('4 - Species Breakdown'!B1014=0,"",'4 - Species Breakdown'!B1014)</f>
        <v/>
      </c>
      <c r="C1007" s="243" t="str">
        <f>IF('4 - Species Breakdown'!D1014=0,"",'4 - Species Breakdown'!D1014)</f>
        <v/>
      </c>
      <c r="D1007" s="243" t="str">
        <f>IF('4 - Species Breakdown'!L1014=0,"",'4 - Species Breakdown'!L1014)</f>
        <v/>
      </c>
      <c r="E1007" s="243" t="str">
        <f>IF('4 - Species Breakdown'!M1014=0,"",'4 - Species Breakdown'!M1014)</f>
        <v/>
      </c>
      <c r="F1007" s="243" t="str">
        <f>IF('4 - Species Breakdown'!N1014=0,"",'4 - Species Breakdown'!N1014)</f>
        <v/>
      </c>
      <c r="G1007" s="244" t="str">
        <f>IFERROR(('4 - Species Breakdown'!J1014/'WCC Summary'!$D$14)*100,"")</f>
        <v/>
      </c>
      <c r="H1007" s="245" t="str">
        <f>IF('4 - Species Breakdown'!J1014=0,"",'4 - Species Breakdown'!J1014)</f>
        <v/>
      </c>
      <c r="J1007"/>
      <c r="K1007"/>
      <c r="L1007"/>
      <c r="M1007"/>
      <c r="N1007"/>
      <c r="O1007"/>
    </row>
    <row r="1008" spans="2:15" ht="15" x14ac:dyDescent="0.25">
      <c r="B1008" s="242" t="str">
        <f>IF('4 - Species Breakdown'!B1015=0,"",'4 - Species Breakdown'!B1015)</f>
        <v/>
      </c>
      <c r="C1008" s="243" t="str">
        <f>IF('4 - Species Breakdown'!D1015=0,"",'4 - Species Breakdown'!D1015)</f>
        <v/>
      </c>
      <c r="D1008" s="243" t="str">
        <f>IF('4 - Species Breakdown'!L1015=0,"",'4 - Species Breakdown'!L1015)</f>
        <v/>
      </c>
      <c r="E1008" s="243" t="str">
        <f>IF('4 - Species Breakdown'!M1015=0,"",'4 - Species Breakdown'!M1015)</f>
        <v/>
      </c>
      <c r="F1008" s="243" t="str">
        <f>IF('4 - Species Breakdown'!N1015=0,"",'4 - Species Breakdown'!N1015)</f>
        <v/>
      </c>
      <c r="G1008" s="244" t="str">
        <f>IFERROR(('4 - Species Breakdown'!J1015/'WCC Summary'!$D$14)*100,"")</f>
        <v/>
      </c>
      <c r="H1008" s="245" t="str">
        <f>IF('4 - Species Breakdown'!J1015=0,"",'4 - Species Breakdown'!J1015)</f>
        <v/>
      </c>
      <c r="J1008"/>
      <c r="K1008"/>
      <c r="L1008"/>
      <c r="M1008"/>
      <c r="N1008"/>
      <c r="O1008"/>
    </row>
    <row r="1009" spans="2:15" ht="15" x14ac:dyDescent="0.25">
      <c r="B1009" s="242" t="str">
        <f>IF('4 - Species Breakdown'!B1016=0,"",'4 - Species Breakdown'!B1016)</f>
        <v/>
      </c>
      <c r="C1009" s="243" t="str">
        <f>IF('4 - Species Breakdown'!D1016=0,"",'4 - Species Breakdown'!D1016)</f>
        <v/>
      </c>
      <c r="D1009" s="243" t="str">
        <f>IF('4 - Species Breakdown'!L1016=0,"",'4 - Species Breakdown'!L1016)</f>
        <v/>
      </c>
      <c r="E1009" s="243" t="str">
        <f>IF('4 - Species Breakdown'!M1016=0,"",'4 - Species Breakdown'!M1016)</f>
        <v/>
      </c>
      <c r="F1009" s="243" t="str">
        <f>IF('4 - Species Breakdown'!N1016=0,"",'4 - Species Breakdown'!N1016)</f>
        <v/>
      </c>
      <c r="G1009" s="244" t="str">
        <f>IFERROR(('4 - Species Breakdown'!J1016/'WCC Summary'!$D$14)*100,"")</f>
        <v/>
      </c>
      <c r="H1009" s="245" t="str">
        <f>IF('4 - Species Breakdown'!J1016=0,"",'4 - Species Breakdown'!J1016)</f>
        <v/>
      </c>
      <c r="J1009"/>
      <c r="K1009"/>
      <c r="L1009"/>
      <c r="M1009"/>
      <c r="N1009"/>
      <c r="O1009"/>
    </row>
    <row r="1010" spans="2:15" ht="15" x14ac:dyDescent="0.25">
      <c r="B1010" s="242" t="str">
        <f>IF('4 - Species Breakdown'!B1017=0,"",'4 - Species Breakdown'!B1017)</f>
        <v/>
      </c>
      <c r="C1010" s="243" t="str">
        <f>IF('4 - Species Breakdown'!D1017=0,"",'4 - Species Breakdown'!D1017)</f>
        <v/>
      </c>
      <c r="D1010" s="243" t="str">
        <f>IF('4 - Species Breakdown'!L1017=0,"",'4 - Species Breakdown'!L1017)</f>
        <v/>
      </c>
      <c r="E1010" s="243" t="str">
        <f>IF('4 - Species Breakdown'!M1017=0,"",'4 - Species Breakdown'!M1017)</f>
        <v/>
      </c>
      <c r="F1010" s="243" t="str">
        <f>IF('4 - Species Breakdown'!N1017=0,"",'4 - Species Breakdown'!N1017)</f>
        <v/>
      </c>
      <c r="G1010" s="244" t="str">
        <f>IFERROR(('4 - Species Breakdown'!J1017/'WCC Summary'!$D$14)*100,"")</f>
        <v/>
      </c>
      <c r="H1010" s="245" t="str">
        <f>IF('4 - Species Breakdown'!J1017=0,"",'4 - Species Breakdown'!J1017)</f>
        <v/>
      </c>
      <c r="J1010"/>
      <c r="K1010"/>
      <c r="L1010"/>
      <c r="M1010"/>
      <c r="N1010"/>
      <c r="O1010"/>
    </row>
    <row r="1011" spans="2:15" ht="15" x14ac:dyDescent="0.25">
      <c r="B1011" s="242" t="str">
        <f>IF('4 - Species Breakdown'!B1018=0,"",'4 - Species Breakdown'!B1018)</f>
        <v/>
      </c>
      <c r="C1011" s="243" t="str">
        <f>IF('4 - Species Breakdown'!D1018=0,"",'4 - Species Breakdown'!D1018)</f>
        <v/>
      </c>
      <c r="D1011" s="243" t="str">
        <f>IF('4 - Species Breakdown'!L1018=0,"",'4 - Species Breakdown'!L1018)</f>
        <v/>
      </c>
      <c r="E1011" s="243" t="str">
        <f>IF('4 - Species Breakdown'!M1018=0,"",'4 - Species Breakdown'!M1018)</f>
        <v/>
      </c>
      <c r="F1011" s="243" t="str">
        <f>IF('4 - Species Breakdown'!N1018=0,"",'4 - Species Breakdown'!N1018)</f>
        <v/>
      </c>
      <c r="G1011" s="244" t="str">
        <f>IFERROR(('4 - Species Breakdown'!J1018/'WCC Summary'!$D$14)*100,"")</f>
        <v/>
      </c>
      <c r="H1011" s="245" t="str">
        <f>IF('4 - Species Breakdown'!J1018=0,"",'4 - Species Breakdown'!J1018)</f>
        <v/>
      </c>
      <c r="J1011"/>
      <c r="K1011"/>
      <c r="L1011"/>
      <c r="M1011"/>
      <c r="N1011"/>
      <c r="O1011"/>
    </row>
    <row r="1012" spans="2:15" ht="15" x14ac:dyDescent="0.25">
      <c r="B1012" s="242" t="str">
        <f>IF('4 - Species Breakdown'!B1019=0,"",'4 - Species Breakdown'!B1019)</f>
        <v/>
      </c>
      <c r="C1012" s="243" t="str">
        <f>IF('4 - Species Breakdown'!D1019=0,"",'4 - Species Breakdown'!D1019)</f>
        <v/>
      </c>
      <c r="D1012" s="243" t="str">
        <f>IF('4 - Species Breakdown'!L1019=0,"",'4 - Species Breakdown'!L1019)</f>
        <v/>
      </c>
      <c r="E1012" s="243" t="str">
        <f>IF('4 - Species Breakdown'!M1019=0,"",'4 - Species Breakdown'!M1019)</f>
        <v/>
      </c>
      <c r="F1012" s="243" t="str">
        <f>IF('4 - Species Breakdown'!N1019=0,"",'4 - Species Breakdown'!N1019)</f>
        <v/>
      </c>
      <c r="G1012" s="244" t="str">
        <f>IFERROR(('4 - Species Breakdown'!J1019/'WCC Summary'!$D$14)*100,"")</f>
        <v/>
      </c>
      <c r="H1012" s="245" t="str">
        <f>IF('4 - Species Breakdown'!J1019=0,"",'4 - Species Breakdown'!J1019)</f>
        <v/>
      </c>
      <c r="J1012"/>
      <c r="K1012"/>
      <c r="L1012"/>
      <c r="M1012"/>
      <c r="N1012"/>
      <c r="O1012"/>
    </row>
    <row r="1013" spans="2:15" ht="15" x14ac:dyDescent="0.25">
      <c r="B1013" s="242" t="str">
        <f>IF('4 - Species Breakdown'!B1020=0,"",'4 - Species Breakdown'!B1020)</f>
        <v/>
      </c>
      <c r="C1013" s="243" t="str">
        <f>IF('4 - Species Breakdown'!D1020=0,"",'4 - Species Breakdown'!D1020)</f>
        <v/>
      </c>
      <c r="D1013" s="243" t="str">
        <f>IF('4 - Species Breakdown'!L1020=0,"",'4 - Species Breakdown'!L1020)</f>
        <v/>
      </c>
      <c r="E1013" s="243" t="str">
        <f>IF('4 - Species Breakdown'!M1020=0,"",'4 - Species Breakdown'!M1020)</f>
        <v/>
      </c>
      <c r="F1013" s="243" t="str">
        <f>IF('4 - Species Breakdown'!N1020=0,"",'4 - Species Breakdown'!N1020)</f>
        <v/>
      </c>
      <c r="G1013" s="244" t="str">
        <f>IFERROR(('4 - Species Breakdown'!J1020/'WCC Summary'!$D$14)*100,"")</f>
        <v/>
      </c>
      <c r="H1013" s="245" t="str">
        <f>IF('4 - Species Breakdown'!J1020=0,"",'4 - Species Breakdown'!J1020)</f>
        <v/>
      </c>
      <c r="J1013"/>
      <c r="K1013"/>
      <c r="L1013"/>
      <c r="M1013"/>
      <c r="N1013"/>
      <c r="O1013"/>
    </row>
    <row r="1014" spans="2:15" ht="15" x14ac:dyDescent="0.25">
      <c r="B1014" s="242" t="str">
        <f>IF('4 - Species Breakdown'!B1021=0,"",'4 - Species Breakdown'!B1021)</f>
        <v/>
      </c>
      <c r="C1014" s="243" t="str">
        <f>IF('4 - Species Breakdown'!D1021=0,"",'4 - Species Breakdown'!D1021)</f>
        <v/>
      </c>
      <c r="D1014" s="243" t="str">
        <f>IF('4 - Species Breakdown'!L1021=0,"",'4 - Species Breakdown'!L1021)</f>
        <v/>
      </c>
      <c r="E1014" s="243" t="str">
        <f>IF('4 - Species Breakdown'!M1021=0,"",'4 - Species Breakdown'!M1021)</f>
        <v/>
      </c>
      <c r="F1014" s="243" t="str">
        <f>IF('4 - Species Breakdown'!N1021=0,"",'4 - Species Breakdown'!N1021)</f>
        <v/>
      </c>
      <c r="G1014" s="244" t="str">
        <f>IFERROR(('4 - Species Breakdown'!J1021/'WCC Summary'!$D$14)*100,"")</f>
        <v/>
      </c>
      <c r="H1014" s="245" t="str">
        <f>IF('4 - Species Breakdown'!J1021=0,"",'4 - Species Breakdown'!J1021)</f>
        <v/>
      </c>
      <c r="J1014"/>
      <c r="K1014"/>
      <c r="L1014"/>
      <c r="M1014"/>
      <c r="N1014"/>
      <c r="O1014"/>
    </row>
    <row r="1015" spans="2:15" ht="15" x14ac:dyDescent="0.25">
      <c r="B1015" s="242" t="str">
        <f>IF('4 - Species Breakdown'!B1022=0,"",'4 - Species Breakdown'!B1022)</f>
        <v/>
      </c>
      <c r="C1015" s="243" t="str">
        <f>IF('4 - Species Breakdown'!D1022=0,"",'4 - Species Breakdown'!D1022)</f>
        <v/>
      </c>
      <c r="D1015" s="243" t="str">
        <f>IF('4 - Species Breakdown'!L1022=0,"",'4 - Species Breakdown'!L1022)</f>
        <v/>
      </c>
      <c r="E1015" s="243" t="str">
        <f>IF('4 - Species Breakdown'!M1022=0,"",'4 - Species Breakdown'!M1022)</f>
        <v/>
      </c>
      <c r="F1015" s="243" t="str">
        <f>IF('4 - Species Breakdown'!N1022=0,"",'4 - Species Breakdown'!N1022)</f>
        <v/>
      </c>
      <c r="G1015" s="244" t="str">
        <f>IFERROR(('4 - Species Breakdown'!J1022/'WCC Summary'!$D$14)*100,"")</f>
        <v/>
      </c>
      <c r="H1015" s="245" t="str">
        <f>IF('4 - Species Breakdown'!J1022=0,"",'4 - Species Breakdown'!J1022)</f>
        <v/>
      </c>
      <c r="J1015"/>
      <c r="K1015"/>
      <c r="L1015"/>
      <c r="M1015"/>
      <c r="N1015"/>
      <c r="O1015"/>
    </row>
    <row r="1016" spans="2:15" ht="15" x14ac:dyDescent="0.25">
      <c r="B1016" s="242" t="str">
        <f>IF('4 - Species Breakdown'!B1023=0,"",'4 - Species Breakdown'!B1023)</f>
        <v/>
      </c>
      <c r="C1016" s="243" t="str">
        <f>IF('4 - Species Breakdown'!D1023=0,"",'4 - Species Breakdown'!D1023)</f>
        <v/>
      </c>
      <c r="D1016" s="243" t="str">
        <f>IF('4 - Species Breakdown'!L1023=0,"",'4 - Species Breakdown'!L1023)</f>
        <v/>
      </c>
      <c r="E1016" s="243" t="str">
        <f>IF('4 - Species Breakdown'!M1023=0,"",'4 - Species Breakdown'!M1023)</f>
        <v/>
      </c>
      <c r="F1016" s="243" t="str">
        <f>IF('4 - Species Breakdown'!N1023=0,"",'4 - Species Breakdown'!N1023)</f>
        <v/>
      </c>
      <c r="G1016" s="244" t="str">
        <f>IFERROR(('4 - Species Breakdown'!J1023/'WCC Summary'!$D$14)*100,"")</f>
        <v/>
      </c>
      <c r="H1016" s="245" t="str">
        <f>IF('4 - Species Breakdown'!J1023=0,"",'4 - Species Breakdown'!J1023)</f>
        <v/>
      </c>
      <c r="J1016"/>
      <c r="K1016"/>
      <c r="L1016"/>
      <c r="M1016"/>
      <c r="N1016"/>
      <c r="O1016"/>
    </row>
    <row r="1017" spans="2:15" ht="15" x14ac:dyDescent="0.25">
      <c r="B1017" s="242" t="str">
        <f>IF('4 - Species Breakdown'!B1024=0,"",'4 - Species Breakdown'!B1024)</f>
        <v/>
      </c>
      <c r="C1017" s="243" t="str">
        <f>IF('4 - Species Breakdown'!D1024=0,"",'4 - Species Breakdown'!D1024)</f>
        <v/>
      </c>
      <c r="D1017" s="243" t="str">
        <f>IF('4 - Species Breakdown'!L1024=0,"",'4 - Species Breakdown'!L1024)</f>
        <v/>
      </c>
      <c r="E1017" s="243" t="str">
        <f>IF('4 - Species Breakdown'!M1024=0,"",'4 - Species Breakdown'!M1024)</f>
        <v/>
      </c>
      <c r="F1017" s="243" t="str">
        <f>IF('4 - Species Breakdown'!N1024=0,"",'4 - Species Breakdown'!N1024)</f>
        <v/>
      </c>
      <c r="G1017" s="244" t="str">
        <f>IFERROR(('4 - Species Breakdown'!J1024/'WCC Summary'!$D$14)*100,"")</f>
        <v/>
      </c>
      <c r="H1017" s="245" t="str">
        <f>IF('4 - Species Breakdown'!J1024=0,"",'4 - Species Breakdown'!J1024)</f>
        <v/>
      </c>
      <c r="J1017"/>
      <c r="K1017"/>
      <c r="L1017"/>
      <c r="M1017"/>
      <c r="N1017"/>
      <c r="O1017"/>
    </row>
    <row r="1018" spans="2:15" ht="15" x14ac:dyDescent="0.25">
      <c r="B1018" s="242" t="str">
        <f>IF('4 - Species Breakdown'!B1025=0,"",'4 - Species Breakdown'!B1025)</f>
        <v/>
      </c>
      <c r="C1018" s="243" t="str">
        <f>IF('4 - Species Breakdown'!D1025=0,"",'4 - Species Breakdown'!D1025)</f>
        <v/>
      </c>
      <c r="D1018" s="243" t="str">
        <f>IF('4 - Species Breakdown'!L1025=0,"",'4 - Species Breakdown'!L1025)</f>
        <v/>
      </c>
      <c r="E1018" s="243" t="str">
        <f>IF('4 - Species Breakdown'!M1025=0,"",'4 - Species Breakdown'!M1025)</f>
        <v/>
      </c>
      <c r="F1018" s="243" t="str">
        <f>IF('4 - Species Breakdown'!N1025=0,"",'4 - Species Breakdown'!N1025)</f>
        <v/>
      </c>
      <c r="G1018" s="244" t="str">
        <f>IFERROR(('4 - Species Breakdown'!J1025/'WCC Summary'!$D$14)*100,"")</f>
        <v/>
      </c>
      <c r="H1018" s="245" t="str">
        <f>IF('4 - Species Breakdown'!J1025=0,"",'4 - Species Breakdown'!J1025)</f>
        <v/>
      </c>
      <c r="J1018"/>
      <c r="K1018"/>
      <c r="L1018"/>
      <c r="M1018"/>
      <c r="N1018"/>
      <c r="O1018"/>
    </row>
    <row r="1019" spans="2:15" ht="15" x14ac:dyDescent="0.25">
      <c r="B1019" s="242" t="str">
        <f>IF('4 - Species Breakdown'!B1026=0,"",'4 - Species Breakdown'!B1026)</f>
        <v/>
      </c>
      <c r="C1019" s="243" t="str">
        <f>IF('4 - Species Breakdown'!D1026=0,"",'4 - Species Breakdown'!D1026)</f>
        <v/>
      </c>
      <c r="D1019" s="243" t="str">
        <f>IF('4 - Species Breakdown'!L1026=0,"",'4 - Species Breakdown'!L1026)</f>
        <v/>
      </c>
      <c r="E1019" s="243" t="str">
        <f>IF('4 - Species Breakdown'!M1026=0,"",'4 - Species Breakdown'!M1026)</f>
        <v/>
      </c>
      <c r="F1019" s="243" t="str">
        <f>IF('4 - Species Breakdown'!N1026=0,"",'4 - Species Breakdown'!N1026)</f>
        <v/>
      </c>
      <c r="G1019" s="244" t="str">
        <f>IFERROR(('4 - Species Breakdown'!J1026/'WCC Summary'!$D$14)*100,"")</f>
        <v/>
      </c>
      <c r="H1019" s="245" t="str">
        <f>IF('4 - Species Breakdown'!J1026=0,"",'4 - Species Breakdown'!J1026)</f>
        <v/>
      </c>
      <c r="J1019"/>
      <c r="K1019"/>
      <c r="L1019"/>
      <c r="M1019"/>
      <c r="N1019"/>
      <c r="O1019"/>
    </row>
    <row r="1020" spans="2:15" ht="15" x14ac:dyDescent="0.25">
      <c r="B1020" s="242" t="str">
        <f>IF('4 - Species Breakdown'!B1027=0,"",'4 - Species Breakdown'!B1027)</f>
        <v/>
      </c>
      <c r="C1020" s="243" t="str">
        <f>IF('4 - Species Breakdown'!D1027=0,"",'4 - Species Breakdown'!D1027)</f>
        <v/>
      </c>
      <c r="D1020" s="243" t="str">
        <f>IF('4 - Species Breakdown'!L1027=0,"",'4 - Species Breakdown'!L1027)</f>
        <v/>
      </c>
      <c r="E1020" s="243" t="str">
        <f>IF('4 - Species Breakdown'!M1027=0,"",'4 - Species Breakdown'!M1027)</f>
        <v/>
      </c>
      <c r="F1020" s="243" t="str">
        <f>IF('4 - Species Breakdown'!N1027=0,"",'4 - Species Breakdown'!N1027)</f>
        <v/>
      </c>
      <c r="G1020" s="244" t="str">
        <f>IFERROR(('4 - Species Breakdown'!J1027/'WCC Summary'!$D$14)*100,"")</f>
        <v/>
      </c>
      <c r="H1020" s="245" t="str">
        <f>IF('4 - Species Breakdown'!J1027=0,"",'4 - Species Breakdown'!J1027)</f>
        <v/>
      </c>
      <c r="J1020"/>
      <c r="K1020"/>
      <c r="L1020"/>
      <c r="M1020"/>
      <c r="N1020"/>
      <c r="O1020"/>
    </row>
    <row r="1021" spans="2:15" ht="15" x14ac:dyDescent="0.25">
      <c r="B1021" s="242" t="str">
        <f>IF('4 - Species Breakdown'!B1028=0,"",'4 - Species Breakdown'!B1028)</f>
        <v/>
      </c>
      <c r="C1021" s="243" t="str">
        <f>IF('4 - Species Breakdown'!D1028=0,"",'4 - Species Breakdown'!D1028)</f>
        <v/>
      </c>
      <c r="D1021" s="243" t="str">
        <f>IF('4 - Species Breakdown'!L1028=0,"",'4 - Species Breakdown'!L1028)</f>
        <v/>
      </c>
      <c r="E1021" s="243" t="str">
        <f>IF('4 - Species Breakdown'!M1028=0,"",'4 - Species Breakdown'!M1028)</f>
        <v/>
      </c>
      <c r="F1021" s="243" t="str">
        <f>IF('4 - Species Breakdown'!N1028=0,"",'4 - Species Breakdown'!N1028)</f>
        <v/>
      </c>
      <c r="G1021" s="244" t="str">
        <f>IFERROR(('4 - Species Breakdown'!J1028/'WCC Summary'!$D$14)*100,"")</f>
        <v/>
      </c>
      <c r="H1021" s="245" t="str">
        <f>IF('4 - Species Breakdown'!J1028=0,"",'4 - Species Breakdown'!J1028)</f>
        <v/>
      </c>
      <c r="J1021"/>
      <c r="K1021"/>
      <c r="L1021"/>
      <c r="M1021"/>
      <c r="N1021"/>
      <c r="O1021"/>
    </row>
    <row r="1022" spans="2:15" x14ac:dyDescent="0.2"/>
    <row r="1023" spans="2:15" x14ac:dyDescent="0.2"/>
    <row r="1024" spans="2:15" x14ac:dyDescent="0.2"/>
  </sheetData>
  <sheetProtection algorithmName="SHA-512" hashValue="FW9FecvhTmXYddDE6Gv0gtXXBZDOMGfnUeI6bV+UTYsoiHnrHDftnWa26XsRpg5mgohNUUHtPxuWy87kJ441lg==" saltValue="RkHbanIWPiepExKjlIYT6g==" spinCount="100000" sheet="1" objects="1" scenarios="1" selectLockedCells="1"/>
  <mergeCells count="109">
    <mergeCell ref="B5:D5"/>
    <mergeCell ref="L120:N120"/>
    <mergeCell ref="L121:N121"/>
    <mergeCell ref="L122:N122"/>
    <mergeCell ref="L123:N123"/>
    <mergeCell ref="L115:N115"/>
    <mergeCell ref="L116:N116"/>
    <mergeCell ref="L117:N117"/>
    <mergeCell ref="L118:N118"/>
    <mergeCell ref="L119:N119"/>
    <mergeCell ref="L110:N110"/>
    <mergeCell ref="L111:N111"/>
    <mergeCell ref="L112:N112"/>
    <mergeCell ref="L113:N113"/>
    <mergeCell ref="L114:N114"/>
    <mergeCell ref="L105:N105"/>
    <mergeCell ref="L106:N106"/>
    <mergeCell ref="L107:N107"/>
    <mergeCell ref="L108:N108"/>
    <mergeCell ref="L109:N109"/>
    <mergeCell ref="L100:N100"/>
    <mergeCell ref="L101:N101"/>
    <mergeCell ref="L102:N102"/>
    <mergeCell ref="L103:N103"/>
    <mergeCell ref="L104:N104"/>
    <mergeCell ref="L95:N95"/>
    <mergeCell ref="L96:N96"/>
    <mergeCell ref="L97:N97"/>
    <mergeCell ref="L98:N98"/>
    <mergeCell ref="L99:N99"/>
    <mergeCell ref="L90:N90"/>
    <mergeCell ref="L91:N91"/>
    <mergeCell ref="L92:N92"/>
    <mergeCell ref="L93:N93"/>
    <mergeCell ref="L94:N94"/>
    <mergeCell ref="L85:N85"/>
    <mergeCell ref="L86:N86"/>
    <mergeCell ref="L87:N87"/>
    <mergeCell ref="L88:N88"/>
    <mergeCell ref="L89:N89"/>
    <mergeCell ref="L80:N80"/>
    <mergeCell ref="L81:N81"/>
    <mergeCell ref="L82:N82"/>
    <mergeCell ref="L83:N83"/>
    <mergeCell ref="L84:N84"/>
    <mergeCell ref="L75:N75"/>
    <mergeCell ref="L76:N76"/>
    <mergeCell ref="L77:N77"/>
    <mergeCell ref="L78:N78"/>
    <mergeCell ref="L79:N79"/>
    <mergeCell ref="L71:N71"/>
    <mergeCell ref="L72:N72"/>
    <mergeCell ref="L73:N73"/>
    <mergeCell ref="L74:N74"/>
    <mergeCell ref="L70:N70"/>
    <mergeCell ref="L30:N30"/>
    <mergeCell ref="L31:N31"/>
    <mergeCell ref="L32:N32"/>
    <mergeCell ref="L33:N33"/>
    <mergeCell ref="L34:N34"/>
    <mergeCell ref="L65:N65"/>
    <mergeCell ref="L66:N66"/>
    <mergeCell ref="L67:N67"/>
    <mergeCell ref="L68:N68"/>
    <mergeCell ref="L69:N69"/>
    <mergeCell ref="L60:N60"/>
    <mergeCell ref="L61:N61"/>
    <mergeCell ref="L62:N62"/>
    <mergeCell ref="L63:N63"/>
    <mergeCell ref="L64:N64"/>
    <mergeCell ref="L55:N55"/>
    <mergeCell ref="L56:N56"/>
    <mergeCell ref="L57:N57"/>
    <mergeCell ref="L58:N58"/>
    <mergeCell ref="L59:N59"/>
    <mergeCell ref="L53:N53"/>
    <mergeCell ref="L54:N54"/>
    <mergeCell ref="L35:N35"/>
    <mergeCell ref="L52:N52"/>
    <mergeCell ref="L45:N45"/>
    <mergeCell ref="L46:N46"/>
    <mergeCell ref="L47:N47"/>
    <mergeCell ref="L48:N48"/>
    <mergeCell ref="L49:N49"/>
    <mergeCell ref="L40:N40"/>
    <mergeCell ref="L41:N41"/>
    <mergeCell ref="L42:N42"/>
    <mergeCell ref="L43:N43"/>
    <mergeCell ref="L44:N44"/>
    <mergeCell ref="L51:N51"/>
    <mergeCell ref="B7:D7"/>
    <mergeCell ref="L36:N36"/>
    <mergeCell ref="L37:N37"/>
    <mergeCell ref="L38:N38"/>
    <mergeCell ref="L39:N39"/>
    <mergeCell ref="B9:C9"/>
    <mergeCell ref="B22:H22"/>
    <mergeCell ref="J22:O22"/>
    <mergeCell ref="L50:N50"/>
    <mergeCell ref="D9:F9"/>
    <mergeCell ref="D10:F10"/>
    <mergeCell ref="L27:N27"/>
    <mergeCell ref="L28:N28"/>
    <mergeCell ref="L29:N29"/>
    <mergeCell ref="B19:C19"/>
    <mergeCell ref="L23:N23"/>
    <mergeCell ref="L24:N24"/>
    <mergeCell ref="L25:N25"/>
    <mergeCell ref="L26:N26"/>
  </mergeCells>
  <hyperlinks>
    <hyperlink ref="B7" r:id="rId1" xr:uid="{6BB40DAE-C45B-480E-AF68-7DA008ADD6FE}"/>
    <hyperlink ref="B5" r:id="rId2" xr:uid="{96D10445-E107-4DCA-8F8E-988E9C0E5C00}"/>
  </hyperlinks>
  <pageMargins left="0.23622047244094491" right="0.23622047244094491" top="0.74803149606299213" bottom="0.74803149606299213" header="0.31496062992125984" footer="0.31496062992125984"/>
  <pageSetup paperSize="9" scale="53" fitToHeight="0" orientation="portrait" r:id="rId3"/>
  <headerFooter>
    <oddHeader>&amp;L&amp;"Verdana,Bold"&amp;20Woodland Carbon Code Summary&amp;R&amp;G</oddHeader>
    <oddFooter>&amp;L&amp;D&amp;C&amp;A&amp;REWCO Application Form - Page &amp;P of &amp;N</oddFooter>
  </headerFooter>
  <ignoredErrors>
    <ignoredError sqref="C14:D14" formulaRange="1"/>
  </ignoredErrors>
  <drawing r:id="rId4"/>
  <legacyDrawingHF r:id="rId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BCBBF-7B1A-4120-B2EA-DD8731948F7F}">
  <sheetPr codeName="Sheet19">
    <tabColor rgb="FFB94917"/>
    <pageSetUpPr autoPageBreaks="0" fitToPage="1"/>
  </sheetPr>
  <dimension ref="A1:K107"/>
  <sheetViews>
    <sheetView showGridLines="0" showRowColHeaders="0" zoomScaleNormal="100" workbookViewId="0">
      <selection activeCell="E7" sqref="E7"/>
    </sheetView>
  </sheetViews>
  <sheetFormatPr defaultColWidth="0" defaultRowHeight="12.75" zeroHeight="1" x14ac:dyDescent="0.2"/>
  <cols>
    <col min="1" max="1" width="2.5703125" style="6" customWidth="1"/>
    <col min="2" max="2" width="32.140625" style="320" customWidth="1"/>
    <col min="3" max="3" width="31.85546875" style="320" customWidth="1"/>
    <col min="4" max="4" width="15.140625" style="320" customWidth="1"/>
    <col min="5" max="5" width="10.7109375" style="27" customWidth="1"/>
    <col min="6" max="6" width="8.5703125" style="320" customWidth="1"/>
    <col min="7" max="8" width="27.42578125" style="320" customWidth="1"/>
    <col min="9" max="9" width="15.140625" style="320" customWidth="1"/>
    <col min="10" max="10" width="10.5703125" style="27" customWidth="1"/>
    <col min="11" max="11" width="3.85546875" style="6" customWidth="1"/>
    <col min="12" max="16384" width="8.5703125" style="6" hidden="1"/>
  </cols>
  <sheetData>
    <row r="1" spans="1:10" ht="15" customHeight="1" x14ac:dyDescent="0.2">
      <c r="A1" s="534"/>
      <c r="B1" s="558"/>
      <c r="C1" s="558"/>
      <c r="D1" s="558"/>
      <c r="E1" s="553"/>
      <c r="F1" s="558"/>
      <c r="G1" s="558"/>
      <c r="H1" s="558"/>
      <c r="I1" s="558"/>
      <c r="J1" s="553"/>
    </row>
    <row r="2" spans="1:10" ht="39.950000000000003" customHeight="1" x14ac:dyDescent="0.3">
      <c r="A2" s="534"/>
      <c r="B2" s="913" t="s">
        <v>39</v>
      </c>
      <c r="C2" s="913"/>
      <c r="D2" s="913"/>
      <c r="E2" s="553"/>
      <c r="F2" s="558"/>
      <c r="G2" s="558"/>
      <c r="H2" s="558"/>
      <c r="I2" s="558"/>
      <c r="J2" s="553"/>
    </row>
    <row r="3" spans="1:10" ht="9.9499999999999993" customHeight="1" x14ac:dyDescent="0.2">
      <c r="A3" s="534"/>
      <c r="B3" s="34"/>
      <c r="C3" s="558"/>
      <c r="D3" s="558"/>
      <c r="E3" s="553"/>
      <c r="F3" s="558"/>
      <c r="G3" s="558"/>
      <c r="H3" s="558"/>
      <c r="I3" s="558"/>
      <c r="J3" s="553"/>
    </row>
    <row r="4" spans="1:10" ht="50.25" customHeight="1" x14ac:dyDescent="0.2">
      <c r="A4" s="534"/>
      <c r="B4" s="383"/>
      <c r="C4" s="620"/>
      <c r="D4" s="620"/>
      <c r="E4" s="621"/>
      <c r="F4" s="620"/>
      <c r="G4" s="620"/>
      <c r="H4" s="620"/>
      <c r="I4" s="620"/>
      <c r="J4" s="622"/>
    </row>
    <row r="5" spans="1:10" ht="12" customHeight="1" x14ac:dyDescent="0.2">
      <c r="A5" s="534"/>
      <c r="B5" s="34"/>
      <c r="C5" s="558"/>
      <c r="D5" s="558"/>
      <c r="E5" s="553"/>
      <c r="F5" s="558"/>
      <c r="G5" s="558"/>
      <c r="H5" s="558"/>
      <c r="I5" s="558"/>
      <c r="J5" s="553"/>
    </row>
    <row r="6" spans="1:10" ht="15" customHeight="1" x14ac:dyDescent="0.25">
      <c r="A6" s="534"/>
      <c r="B6" s="384" t="s">
        <v>61</v>
      </c>
      <c r="C6" s="978" t="str">
        <f>IF('1 - Site Details'!C7="","",'1 - Site Details'!C7)</f>
        <v/>
      </c>
      <c r="D6" s="978"/>
      <c r="E6" s="150"/>
      <c r="F6" s="150"/>
      <c r="G6" s="558"/>
      <c r="H6" s="558"/>
      <c r="I6" s="558"/>
      <c r="J6" s="553"/>
    </row>
    <row r="7" spans="1:10" ht="15" customHeight="1" x14ac:dyDescent="0.25">
      <c r="A7" s="534"/>
      <c r="B7" s="384" t="s">
        <v>719</v>
      </c>
      <c r="C7" s="978" t="str">
        <f>IF('1 - Site Details'!C8="","",'1 - Site Details'!C8)</f>
        <v/>
      </c>
      <c r="D7" s="978"/>
      <c r="E7" s="150"/>
      <c r="F7" s="150"/>
      <c r="G7" s="558"/>
      <c r="H7" s="558"/>
      <c r="I7" s="558"/>
      <c r="J7" s="553"/>
    </row>
    <row r="8" spans="1:10" ht="12" customHeight="1" x14ac:dyDescent="0.2">
      <c r="A8" s="534"/>
      <c r="B8" s="34"/>
      <c r="C8" s="558"/>
      <c r="D8" s="558"/>
      <c r="E8" s="553"/>
      <c r="F8" s="558"/>
      <c r="G8" s="558"/>
      <c r="H8" s="558"/>
      <c r="I8" s="558"/>
      <c r="J8" s="553"/>
    </row>
    <row r="9" spans="1:10" ht="12" customHeight="1" x14ac:dyDescent="0.2">
      <c r="A9" s="534"/>
      <c r="B9" s="884" t="s">
        <v>1063</v>
      </c>
      <c r="C9" s="1061">
        <f>'4 - Species Breakdown'!AE21</f>
        <v>0</v>
      </c>
      <c r="D9" s="558"/>
      <c r="E9" s="553"/>
      <c r="F9" s="558"/>
      <c r="G9" s="1054" t="s">
        <v>1064</v>
      </c>
      <c r="H9" s="1054"/>
      <c r="I9" s="1054"/>
      <c r="J9" s="1054"/>
    </row>
    <row r="10" spans="1:10" ht="12" customHeight="1" x14ac:dyDescent="0.2">
      <c r="A10" s="534"/>
      <c r="B10" s="884"/>
      <c r="C10" s="1061"/>
      <c r="D10" s="558"/>
      <c r="E10" s="553"/>
      <c r="F10" s="558"/>
      <c r="G10" s="1054"/>
      <c r="H10" s="1054"/>
      <c r="I10" s="1054"/>
      <c r="J10" s="1054"/>
    </row>
    <row r="11" spans="1:10" ht="12" customHeight="1" x14ac:dyDescent="0.2">
      <c r="A11" s="534"/>
      <c r="B11" s="385"/>
      <c r="C11" s="558"/>
      <c r="D11" s="558"/>
      <c r="E11" s="553"/>
      <c r="F11" s="558"/>
      <c r="G11" s="558"/>
      <c r="H11" s="558"/>
      <c r="I11" s="558"/>
      <c r="J11" s="553"/>
    </row>
    <row r="12" spans="1:10" ht="15" customHeight="1" x14ac:dyDescent="0.2">
      <c r="A12" s="55"/>
      <c r="B12" s="1051" t="s">
        <v>274</v>
      </c>
      <c r="C12" s="1052"/>
      <c r="D12" s="1052"/>
      <c r="E12" s="1053"/>
      <c r="F12" s="386"/>
      <c r="G12" s="1051" t="s">
        <v>275</v>
      </c>
      <c r="H12" s="1052"/>
      <c r="I12" s="1052"/>
      <c r="J12" s="1053"/>
    </row>
    <row r="13" spans="1:10" ht="25.5" x14ac:dyDescent="0.2">
      <c r="A13" s="55"/>
      <c r="B13" s="387" t="s">
        <v>276</v>
      </c>
      <c r="C13" s="388" t="s">
        <v>277</v>
      </c>
      <c r="D13" s="388" t="s">
        <v>278</v>
      </c>
      <c r="E13" s="389" t="s">
        <v>953</v>
      </c>
      <c r="F13" s="386"/>
      <c r="G13" s="390" t="s">
        <v>276</v>
      </c>
      <c r="H13" s="391" t="s">
        <v>277</v>
      </c>
      <c r="I13" s="392" t="s">
        <v>278</v>
      </c>
      <c r="J13" s="393" t="s">
        <v>953</v>
      </c>
    </row>
    <row r="14" spans="1:10" x14ac:dyDescent="0.2">
      <c r="A14" s="55"/>
      <c r="B14" s="394" t="s">
        <v>279</v>
      </c>
      <c r="C14" s="386" t="s">
        <v>280</v>
      </c>
      <c r="D14" s="395" t="s">
        <v>281</v>
      </c>
      <c r="E14" s="422">
        <f>SUMIF('4 - Species Breakdown'!$D$31:$D$1028,D14,'4 - Species Breakdown'!$K$31:$K$1028)+SUMIF('4 - Species Breakdown'!$AE$31:$AE$1028,D14,'4 - Species Breakdown'!$AF$31:$AF$1028)</f>
        <v>0</v>
      </c>
      <c r="F14" s="386"/>
      <c r="G14" s="397" t="s">
        <v>282</v>
      </c>
      <c r="H14" s="398" t="s">
        <v>283</v>
      </c>
      <c r="I14" s="386" t="s">
        <v>284</v>
      </c>
      <c r="J14" s="623">
        <f>SUMIF('4 - Species Breakdown'!$D$31:$D$1028,I14,'4 - Species Breakdown'!$K$31:$K$1028)+SUMIF('4 - Species Breakdown'!$AE$31:$AE$1028,I14,'4 - Species Breakdown'!$AF$31:$AF$1028)</f>
        <v>0</v>
      </c>
    </row>
    <row r="15" spans="1:10" x14ac:dyDescent="0.2">
      <c r="A15" s="55"/>
      <c r="B15" s="397" t="s">
        <v>285</v>
      </c>
      <c r="C15" s="398" t="s">
        <v>286</v>
      </c>
      <c r="D15" s="386" t="s">
        <v>287</v>
      </c>
      <c r="E15" s="422">
        <f>SUMIF('4 - Species Breakdown'!$D$31:$D$1028,D15,'4 - Species Breakdown'!$K$31:$K$1028)+SUMIF('4 - Species Breakdown'!$AE$31:$AE$1028,D15,'4 - Species Breakdown'!$AF$31:$AF$1028)</f>
        <v>0</v>
      </c>
      <c r="F15" s="386"/>
      <c r="G15" s="399" t="s">
        <v>288</v>
      </c>
      <c r="H15" s="400" t="s">
        <v>289</v>
      </c>
      <c r="I15" s="401" t="s">
        <v>290</v>
      </c>
      <c r="J15" s="624">
        <f>SUMIF('4 - Species Breakdown'!$D$31:$D$1028,I15,'4 - Species Breakdown'!$K$31:$K$1028)+SUMIF('4 - Species Breakdown'!$AE$31:$AE$1028,I15,'4 - Species Breakdown'!$AF$31:$AF$1028)</f>
        <v>0</v>
      </c>
    </row>
    <row r="16" spans="1:10" x14ac:dyDescent="0.2">
      <c r="A16" s="55"/>
      <c r="B16" s="402" t="s">
        <v>291</v>
      </c>
      <c r="C16" s="403" t="s">
        <v>292</v>
      </c>
      <c r="D16" s="404" t="s">
        <v>293</v>
      </c>
      <c r="E16" s="422">
        <f>SUMIF('4 - Species Breakdown'!$D$31:$D$1028,D16,'4 - Species Breakdown'!$K$31:$K$1028)+SUMIF('4 - Species Breakdown'!$AE$31:$AE$1028,D16,'4 - Species Breakdown'!$AF$31:$AF$1028)</f>
        <v>0</v>
      </c>
      <c r="F16" s="1060"/>
      <c r="G16" s="1060"/>
      <c r="H16" s="398"/>
      <c r="I16" s="386"/>
      <c r="J16" s="553"/>
    </row>
    <row r="17" spans="1:10" x14ac:dyDescent="0.2">
      <c r="A17" s="55"/>
      <c r="B17" s="397" t="s">
        <v>294</v>
      </c>
      <c r="C17" s="398" t="s">
        <v>295</v>
      </c>
      <c r="D17" s="386" t="s">
        <v>296</v>
      </c>
      <c r="E17" s="422">
        <f>SUMIF('4 - Species Breakdown'!$D$31:$D$1028,D17,'4 - Species Breakdown'!$K$31:$K$1028)+SUMIF('4 - Species Breakdown'!$AE$31:$AE$1028,D17,'4 - Species Breakdown'!$AF$31:$AF$1028)</f>
        <v>0</v>
      </c>
      <c r="F17" s="1060"/>
      <c r="G17" s="1060"/>
      <c r="H17" s="398"/>
      <c r="I17" s="386"/>
      <c r="J17" s="553"/>
    </row>
    <row r="18" spans="1:10" ht="15" x14ac:dyDescent="0.2">
      <c r="A18" s="55"/>
      <c r="B18" s="397" t="s">
        <v>297</v>
      </c>
      <c r="C18" s="398" t="s">
        <v>298</v>
      </c>
      <c r="D18" s="386" t="s">
        <v>299</v>
      </c>
      <c r="E18" s="422">
        <f>SUMIF('4 - Species Breakdown'!$D$31:$D$1028,D18,'4 - Species Breakdown'!$K$31:$K$1028)+SUMIF('4 - Species Breakdown'!$AE$31:$AE$1028,D18,'4 - Species Breakdown'!$AF$31:$AF$1028)</f>
        <v>0</v>
      </c>
      <c r="F18" s="397"/>
      <c r="G18" s="1051" t="s">
        <v>300</v>
      </c>
      <c r="H18" s="1052"/>
      <c r="I18" s="1052"/>
      <c r="J18" s="1053"/>
    </row>
    <row r="19" spans="1:10" ht="25.5" x14ac:dyDescent="0.2">
      <c r="A19" s="55"/>
      <c r="B19" s="397" t="s">
        <v>301</v>
      </c>
      <c r="C19" s="398" t="s">
        <v>302</v>
      </c>
      <c r="D19" s="386" t="s">
        <v>303</v>
      </c>
      <c r="E19" s="422">
        <f>SUMIF('4 - Species Breakdown'!$D$31:$D$1028,D19,'4 - Species Breakdown'!$K$31:$K$1028)+SUMIF('4 - Species Breakdown'!$AE$31:$AE$1028,D19,'4 - Species Breakdown'!$AF$31:$AF$1028)</f>
        <v>0</v>
      </c>
      <c r="F19" s="386"/>
      <c r="G19" s="449" t="s">
        <v>276</v>
      </c>
      <c r="H19" s="450" t="s">
        <v>277</v>
      </c>
      <c r="I19" s="451" t="s">
        <v>278</v>
      </c>
      <c r="J19" s="196" t="s">
        <v>953</v>
      </c>
    </row>
    <row r="20" spans="1:10" x14ac:dyDescent="0.2">
      <c r="A20" s="55"/>
      <c r="B20" s="397" t="s">
        <v>304</v>
      </c>
      <c r="C20" s="398" t="s">
        <v>305</v>
      </c>
      <c r="D20" s="386" t="s">
        <v>306</v>
      </c>
      <c r="E20" s="422">
        <f>SUMIF('4 - Species Breakdown'!$D$31:$D$1028,D20,'4 - Species Breakdown'!$K$31:$K$1028)+SUMIF('4 - Species Breakdown'!$AE$31:$AE$1028,D20,'4 - Species Breakdown'!$AF$31:$AF$1028)</f>
        <v>0</v>
      </c>
      <c r="F20" s="386"/>
      <c r="G20" s="407" t="s">
        <v>307</v>
      </c>
      <c r="H20" s="408" t="s">
        <v>280</v>
      </c>
      <c r="I20" s="409" t="s">
        <v>308</v>
      </c>
      <c r="J20" s="422">
        <f>SUMIF('4 - Species Breakdown'!$D$31:$D$1028,I20,'4 - Species Breakdown'!$K$31:$K$1028)+SUMIF('4 - Species Breakdown'!$AE$31:$AE$1028,I20,'4 - Species Breakdown'!$AF$31:$AF$1028)</f>
        <v>0</v>
      </c>
    </row>
    <row r="21" spans="1:10" x14ac:dyDescent="0.2">
      <c r="A21" s="55"/>
      <c r="B21" s="397" t="s">
        <v>309</v>
      </c>
      <c r="C21" s="398" t="s">
        <v>310</v>
      </c>
      <c r="D21" s="386" t="s">
        <v>311</v>
      </c>
      <c r="E21" s="422">
        <f>SUMIF('4 - Species Breakdown'!$D$31:$D$1028,D21,'4 - Species Breakdown'!$K$31:$K$1028)+SUMIF('4 - Species Breakdown'!$AE$31:$AE$1028,D21,'4 - Species Breakdown'!$AF$31:$AF$1028)</f>
        <v>0</v>
      </c>
      <c r="F21" s="386"/>
      <c r="G21" s="407" t="s">
        <v>312</v>
      </c>
      <c r="H21" s="386" t="s">
        <v>280</v>
      </c>
      <c r="I21" s="410" t="s">
        <v>313</v>
      </c>
      <c r="J21" s="422">
        <f>SUMIF('4 - Species Breakdown'!$D$31:$D$1028,I21,'4 - Species Breakdown'!$K$31:$K$1028)+SUMIF('4 - Species Breakdown'!$AE$31:$AE$1028,I21,'4 - Species Breakdown'!$AF$31:$AF$1028)</f>
        <v>0</v>
      </c>
    </row>
    <row r="22" spans="1:10" x14ac:dyDescent="0.2">
      <c r="A22" s="55"/>
      <c r="B22" s="397" t="s">
        <v>314</v>
      </c>
      <c r="C22" s="398" t="s">
        <v>315</v>
      </c>
      <c r="D22" s="386" t="s">
        <v>316</v>
      </c>
      <c r="E22" s="422">
        <f>SUMIF('4 - Species Breakdown'!$D$31:$D$1028,D22,'4 - Species Breakdown'!$K$31:$K$1028)+SUMIF('4 - Species Breakdown'!$AE$31:$AE$1028,D22,'4 - Species Breakdown'!$AF$31:$AF$1028)</f>
        <v>0</v>
      </c>
      <c r="F22" s="386"/>
      <c r="G22" s="397" t="s">
        <v>317</v>
      </c>
      <c r="H22" s="398" t="s">
        <v>318</v>
      </c>
      <c r="I22" s="410" t="s">
        <v>319</v>
      </c>
      <c r="J22" s="625">
        <f>SUMIF('4 - Species Breakdown'!$D$31:$D$1028,I22,'4 - Species Breakdown'!$K$31:$K$1028)+SUMIF('4 - Species Breakdown'!$AE$31:$AE$1028,I22,'4 - Species Breakdown'!$AF$31:$AF$1028)</f>
        <v>0</v>
      </c>
    </row>
    <row r="23" spans="1:10" x14ac:dyDescent="0.2">
      <c r="A23" s="55"/>
      <c r="B23" s="397" t="s">
        <v>320</v>
      </c>
      <c r="C23" s="398" t="s">
        <v>321</v>
      </c>
      <c r="D23" s="386" t="s">
        <v>322</v>
      </c>
      <c r="E23" s="422">
        <f>SUMIF('4 - Species Breakdown'!$D$31:$D$1028,D23,'4 - Species Breakdown'!$K$31:$K$1028)+SUMIF('4 - Species Breakdown'!$AE$31:$AE$1028,D23,'4 - Species Breakdown'!$AF$31:$AF$1028)</f>
        <v>0</v>
      </c>
      <c r="F23" s="386"/>
      <c r="G23" s="397" t="s">
        <v>323</v>
      </c>
      <c r="H23" s="398" t="s">
        <v>324</v>
      </c>
      <c r="I23" s="410" t="s">
        <v>325</v>
      </c>
      <c r="J23" s="625">
        <f>SUMIF('4 - Species Breakdown'!$D$31:$D$1028,I23,'4 - Species Breakdown'!$K$31:$K$1028)+SUMIF('4 - Species Breakdown'!$AE$31:$AE$1028,I23,'4 - Species Breakdown'!$AF$31:$AF$1028)</f>
        <v>0</v>
      </c>
    </row>
    <row r="24" spans="1:10" x14ac:dyDescent="0.2">
      <c r="A24" s="55"/>
      <c r="B24" s="397" t="s">
        <v>332</v>
      </c>
      <c r="C24" s="398" t="s">
        <v>333</v>
      </c>
      <c r="D24" s="386" t="s">
        <v>334</v>
      </c>
      <c r="E24" s="422">
        <f>SUMIF('4 - Species Breakdown'!$D$31:$D$1028,D24,'4 - Species Breakdown'!$K$31:$K$1028)+SUMIF('4 - Species Breakdown'!$AE$31:$AE$1028,D24,'4 - Species Breakdown'!$AF$31:$AF$1028)</f>
        <v>0</v>
      </c>
      <c r="F24" s="386"/>
      <c r="G24" s="407" t="s">
        <v>329</v>
      </c>
      <c r="H24" s="398" t="s">
        <v>330</v>
      </c>
      <c r="I24" s="410" t="s">
        <v>331</v>
      </c>
      <c r="J24" s="422">
        <f>SUMIF('4 - Species Breakdown'!$D$31:$D$1028,I24,'4 - Species Breakdown'!$K$31:$K$1028)+SUMIF('4 - Species Breakdown'!$AE$31:$AE$1028,I24,'4 - Species Breakdown'!$AF$31:$AF$1028)</f>
        <v>0</v>
      </c>
    </row>
    <row r="25" spans="1:10" x14ac:dyDescent="0.2">
      <c r="A25" s="55"/>
      <c r="B25" s="397" t="s">
        <v>338</v>
      </c>
      <c r="C25" s="398" t="s">
        <v>339</v>
      </c>
      <c r="D25" s="386" t="s">
        <v>340</v>
      </c>
      <c r="E25" s="422">
        <f>SUMIF('4 - Species Breakdown'!$D$31:$D$1028,D25,'4 - Species Breakdown'!$K$31:$K$1028)+SUMIF('4 - Species Breakdown'!$AE$31:$AE$1028,D25,'4 - Species Breakdown'!$AF$31:$AF$1028)</f>
        <v>0</v>
      </c>
      <c r="F25" s="386"/>
      <c r="G25" s="407" t="s">
        <v>335</v>
      </c>
      <c r="H25" s="398" t="s">
        <v>336</v>
      </c>
      <c r="I25" s="410" t="s">
        <v>337</v>
      </c>
      <c r="J25" s="422">
        <f>SUMIF('4 - Species Breakdown'!$D$31:$D$1028,I25,'4 - Species Breakdown'!$K$31:$K$1028)+SUMIF('4 - Species Breakdown'!$AE$31:$AE$1028,I25,'4 - Species Breakdown'!$AF$31:$AF$1028)</f>
        <v>0</v>
      </c>
    </row>
    <row r="26" spans="1:10" ht="13.5" customHeight="1" x14ac:dyDescent="0.2">
      <c r="A26" s="55"/>
      <c r="B26" s="397" t="s">
        <v>344</v>
      </c>
      <c r="C26" s="72" t="s">
        <v>1065</v>
      </c>
      <c r="D26" s="386" t="s">
        <v>346</v>
      </c>
      <c r="E26" s="422">
        <f>SUMIF('4 - Species Breakdown'!$D$31:$D$1028,D26,'4 - Species Breakdown'!$K$31:$K$1028)+SUMIF('4 - Species Breakdown'!$AE$31:$AE$1028,D26,'4 - Species Breakdown'!$AF$31:$AF$1028)</f>
        <v>0</v>
      </c>
      <c r="F26" s="386"/>
      <c r="G26" s="397" t="s">
        <v>341</v>
      </c>
      <c r="H26" s="398" t="s">
        <v>342</v>
      </c>
      <c r="I26" s="410" t="s">
        <v>343</v>
      </c>
      <c r="J26" s="625">
        <f>SUMIF('4 - Species Breakdown'!$D$31:$D$1028,I26,'4 - Species Breakdown'!$K$31:$K$1028)+SUMIF('4 - Species Breakdown'!$AE$31:$AE$1028,I26,'4 - Species Breakdown'!$AF$31:$AF$1028)</f>
        <v>0</v>
      </c>
    </row>
    <row r="27" spans="1:10" x14ac:dyDescent="0.2">
      <c r="A27" s="55"/>
      <c r="B27" s="397" t="s">
        <v>350</v>
      </c>
      <c r="C27" s="398" t="s">
        <v>351</v>
      </c>
      <c r="D27" s="386" t="s">
        <v>352</v>
      </c>
      <c r="E27" s="422">
        <f>SUMIF('4 - Species Breakdown'!$D$31:$D$1028,D27,'4 - Species Breakdown'!$K$31:$K$1028)+SUMIF('4 - Species Breakdown'!$AE$31:$AE$1028,D27,'4 - Species Breakdown'!$AF$31:$AF$1028)</f>
        <v>0</v>
      </c>
      <c r="F27" s="386"/>
      <c r="G27" s="407" t="s">
        <v>347</v>
      </c>
      <c r="H27" s="398" t="s">
        <v>348</v>
      </c>
      <c r="I27" s="410" t="s">
        <v>349</v>
      </c>
      <c r="J27" s="422">
        <f>SUMIF('4 - Species Breakdown'!$D$31:$D$1028,I27,'4 - Species Breakdown'!$K$31:$K$1028)+SUMIF('4 - Species Breakdown'!$AE$31:$AE$1028,I27,'4 - Species Breakdown'!$AF$31:$AF$1028)</f>
        <v>0</v>
      </c>
    </row>
    <row r="28" spans="1:10" x14ac:dyDescent="0.2">
      <c r="A28" s="55"/>
      <c r="B28" s="397" t="s">
        <v>356</v>
      </c>
      <c r="C28" s="398" t="s">
        <v>357</v>
      </c>
      <c r="D28" s="386" t="s">
        <v>358</v>
      </c>
      <c r="E28" s="422">
        <f>SUMIF('4 - Species Breakdown'!$D$31:$D$1028,D28,'4 - Species Breakdown'!$K$31:$K$1028)+SUMIF('4 - Species Breakdown'!$AE$31:$AE$1028,D28,'4 - Species Breakdown'!$AF$31:$AF$1028)</f>
        <v>0</v>
      </c>
      <c r="F28" s="386"/>
      <c r="G28" s="397" t="s">
        <v>353</v>
      </c>
      <c r="H28" s="398" t="s">
        <v>354</v>
      </c>
      <c r="I28" s="410" t="s">
        <v>355</v>
      </c>
      <c r="J28" s="625">
        <f>SUMIF('4 - Species Breakdown'!$D$31:$D$1028,I28,'4 - Species Breakdown'!$K$31:$K$1028)+SUMIF('4 - Species Breakdown'!$AE$31:$AE$1028,I28,'4 - Species Breakdown'!$AF$31:$AF$1028)</f>
        <v>0</v>
      </c>
    </row>
    <row r="29" spans="1:10" x14ac:dyDescent="0.2">
      <c r="A29" s="55"/>
      <c r="B29" s="397" t="s">
        <v>362</v>
      </c>
      <c r="C29" s="398" t="s">
        <v>363</v>
      </c>
      <c r="D29" s="386" t="s">
        <v>364</v>
      </c>
      <c r="E29" s="422">
        <f>SUMIF('4 - Species Breakdown'!$D$31:$D$1028,D29,'4 - Species Breakdown'!$K$31:$K$1028)+SUMIF('4 - Species Breakdown'!$AE$31:$AE$1028,D29,'4 - Species Breakdown'!$AF$31:$AF$1028)</f>
        <v>0</v>
      </c>
      <c r="F29" s="386"/>
      <c r="G29" s="407" t="s">
        <v>359</v>
      </c>
      <c r="H29" s="398" t="s">
        <v>1066</v>
      </c>
      <c r="I29" s="410" t="s">
        <v>361</v>
      </c>
      <c r="J29" s="422">
        <f>SUMIF('4 - Species Breakdown'!$D$31:$D$1028,I29,'4 - Species Breakdown'!$K$31:$K$1028)+SUMIF('4 - Species Breakdown'!$AE$31:$AE$1028,I29,'4 - Species Breakdown'!$AF$31:$AF$1028)</f>
        <v>0</v>
      </c>
    </row>
    <row r="30" spans="1:10" x14ac:dyDescent="0.2">
      <c r="A30" s="55"/>
      <c r="B30" s="397" t="s">
        <v>368</v>
      </c>
      <c r="C30" s="398" t="s">
        <v>369</v>
      </c>
      <c r="D30" s="386" t="s">
        <v>370</v>
      </c>
      <c r="E30" s="422">
        <f>SUMIF('4 - Species Breakdown'!$D$31:$D$1028,D30,'4 - Species Breakdown'!$K$31:$K$1028)+SUMIF('4 - Species Breakdown'!$AE$31:$AE$1028,D30,'4 - Species Breakdown'!$AF$31:$AF$1028)</f>
        <v>0</v>
      </c>
      <c r="F30" s="386"/>
      <c r="G30" s="407" t="s">
        <v>365</v>
      </c>
      <c r="H30" s="398" t="s">
        <v>366</v>
      </c>
      <c r="I30" s="410" t="s">
        <v>367</v>
      </c>
      <c r="J30" s="422">
        <f>SUMIF('4 - Species Breakdown'!$D$31:$D$1028,I30,'4 - Species Breakdown'!$K$31:$K$1028)+SUMIF('4 - Species Breakdown'!$AE$31:$AE$1028,I30,'4 - Species Breakdown'!$AF$31:$AF$1028)</f>
        <v>0</v>
      </c>
    </row>
    <row r="31" spans="1:10" x14ac:dyDescent="0.2">
      <c r="A31" s="55"/>
      <c r="B31" s="397" t="s">
        <v>374</v>
      </c>
      <c r="C31" s="398" t="s">
        <v>375</v>
      </c>
      <c r="D31" s="386" t="s">
        <v>376</v>
      </c>
      <c r="E31" s="422">
        <f>SUMIF('4 - Species Breakdown'!$D$31:$D$1028,D31,'4 - Species Breakdown'!$K$31:$K$1028)+SUMIF('4 - Species Breakdown'!$AE$31:$AE$1028,D31,'4 - Species Breakdown'!$AF$31:$AF$1028)</f>
        <v>0</v>
      </c>
      <c r="F31" s="386"/>
      <c r="G31" s="407" t="s">
        <v>371</v>
      </c>
      <c r="H31" s="398" t="s">
        <v>372</v>
      </c>
      <c r="I31" s="410" t="s">
        <v>373</v>
      </c>
      <c r="J31" s="422">
        <f>SUMIF('4 - Species Breakdown'!$D$31:$D$1028,I31,'4 - Species Breakdown'!$K$31:$K$1028)+SUMIF('4 - Species Breakdown'!$AE$31:$AE$1028,I31,'4 - Species Breakdown'!$AF$31:$AF$1028)</f>
        <v>0</v>
      </c>
    </row>
    <row r="32" spans="1:10" x14ac:dyDescent="0.2">
      <c r="A32" s="55"/>
      <c r="B32" s="397" t="s">
        <v>380</v>
      </c>
      <c r="C32" s="398" t="s">
        <v>381</v>
      </c>
      <c r="D32" s="386" t="s">
        <v>382</v>
      </c>
      <c r="E32" s="422">
        <f>SUMIF('4 - Species Breakdown'!$D$31:$D$1028,D32,'4 - Species Breakdown'!$K$31:$K$1028)+SUMIF('4 - Species Breakdown'!$AE$31:$AE$1028,D32,'4 - Species Breakdown'!$AF$31:$AF$1028)</f>
        <v>0</v>
      </c>
      <c r="F32" s="386"/>
      <c r="G32" s="407" t="s">
        <v>377</v>
      </c>
      <c r="H32" s="398" t="s">
        <v>1067</v>
      </c>
      <c r="I32" s="410" t="s">
        <v>379</v>
      </c>
      <c r="J32" s="422">
        <f>SUMIF('4 - Species Breakdown'!$D$31:$D$1028,I32,'4 - Species Breakdown'!$K$31:$K$1028)+SUMIF('4 - Species Breakdown'!$AE$31:$AE$1028,I32,'4 - Species Breakdown'!$AF$31:$AF$1028)</f>
        <v>0</v>
      </c>
    </row>
    <row r="33" spans="1:10" x14ac:dyDescent="0.2">
      <c r="A33" s="55"/>
      <c r="B33" s="397" t="s">
        <v>386</v>
      </c>
      <c r="C33" s="398" t="s">
        <v>387</v>
      </c>
      <c r="D33" s="386" t="s">
        <v>388</v>
      </c>
      <c r="E33" s="422">
        <f>SUMIF('4 - Species Breakdown'!$D$31:$D$1028,D33,'4 - Species Breakdown'!$K$31:$K$1028)+SUMIF('4 - Species Breakdown'!$AE$31:$AE$1028,D33,'4 - Species Breakdown'!$AF$31:$AF$1028)</f>
        <v>0</v>
      </c>
      <c r="F33" s="386"/>
      <c r="G33" s="397" t="s">
        <v>383</v>
      </c>
      <c r="H33" s="398" t="s">
        <v>384</v>
      </c>
      <c r="I33" s="410" t="s">
        <v>385</v>
      </c>
      <c r="J33" s="625">
        <f>SUMIF('4 - Species Breakdown'!$D$31:$D$1028,I33,'4 - Species Breakdown'!$K$31:$K$1028)+SUMIF('4 - Species Breakdown'!$AE$31:$AE$1028,I33,'4 - Species Breakdown'!$AF$31:$AF$1028)</f>
        <v>0</v>
      </c>
    </row>
    <row r="34" spans="1:10" x14ac:dyDescent="0.2">
      <c r="A34" s="55"/>
      <c r="B34" s="397" t="s">
        <v>392</v>
      </c>
      <c r="C34" s="398" t="s">
        <v>393</v>
      </c>
      <c r="D34" s="386" t="s">
        <v>394</v>
      </c>
      <c r="E34" s="422">
        <f>SUMIF('4 - Species Breakdown'!$D$31:$D$1028,D34,'4 - Species Breakdown'!$K$31:$K$1028)+SUMIF('4 - Species Breakdown'!$AE$31:$AE$1028,D34,'4 - Species Breakdown'!$AF$31:$AF$1028)</f>
        <v>0</v>
      </c>
      <c r="F34" s="386"/>
      <c r="G34" s="397" t="s">
        <v>389</v>
      </c>
      <c r="H34" s="398" t="s">
        <v>390</v>
      </c>
      <c r="I34" s="410" t="s">
        <v>391</v>
      </c>
      <c r="J34" s="625">
        <f>SUMIF('4 - Species Breakdown'!$D$31:$D$1028,I34,'4 - Species Breakdown'!$K$31:$K$1028)+SUMIF('4 - Species Breakdown'!$AE$31:$AE$1028,I34,'4 - Species Breakdown'!$AF$31:$AF$1028)</f>
        <v>0</v>
      </c>
    </row>
    <row r="35" spans="1:10" x14ac:dyDescent="0.2">
      <c r="A35" s="55"/>
      <c r="B35" s="397" t="s">
        <v>398</v>
      </c>
      <c r="C35" s="398" t="s">
        <v>399</v>
      </c>
      <c r="D35" s="386" t="s">
        <v>400</v>
      </c>
      <c r="E35" s="422">
        <f>SUMIF('4 - Species Breakdown'!$D$31:$D$1028,D35,'4 - Species Breakdown'!$K$31:$K$1028)+SUMIF('4 - Species Breakdown'!$AE$31:$AE$1028,D35,'4 - Species Breakdown'!$AF$31:$AF$1028)</f>
        <v>0</v>
      </c>
      <c r="F35" s="386"/>
      <c r="G35" s="397" t="s">
        <v>395</v>
      </c>
      <c r="H35" s="398" t="s">
        <v>396</v>
      </c>
      <c r="I35" s="410" t="s">
        <v>397</v>
      </c>
      <c r="J35" s="625">
        <f>SUMIF('4 - Species Breakdown'!$D$31:$D$1028,I35,'4 - Species Breakdown'!$K$31:$K$1028)+SUMIF('4 - Species Breakdown'!$AE$31:$AE$1028,I35,'4 - Species Breakdown'!$AF$31:$AF$1028)</f>
        <v>0</v>
      </c>
    </row>
    <row r="36" spans="1:10" x14ac:dyDescent="0.2">
      <c r="A36" s="55"/>
      <c r="B36" s="397" t="s">
        <v>404</v>
      </c>
      <c r="C36" s="398" t="s">
        <v>405</v>
      </c>
      <c r="D36" s="386" t="s">
        <v>406</v>
      </c>
      <c r="E36" s="422">
        <f>SUMIF('4 - Species Breakdown'!$D$31:$D$1028,D36,'4 - Species Breakdown'!$K$31:$K$1028)+SUMIF('4 - Species Breakdown'!$AE$31:$AE$1028,D36,'4 - Species Breakdown'!$AF$31:$AF$1028)</f>
        <v>0</v>
      </c>
      <c r="F36" s="386"/>
      <c r="G36" s="397" t="s">
        <v>401</v>
      </c>
      <c r="H36" s="398" t="s">
        <v>402</v>
      </c>
      <c r="I36" s="410" t="s">
        <v>403</v>
      </c>
      <c r="J36" s="625">
        <f>SUMIF('4 - Species Breakdown'!$D$31:$D$1028,I36,'4 - Species Breakdown'!$K$31:$K$1028)+SUMIF('4 - Species Breakdown'!$AE$31:$AE$1028,I36,'4 - Species Breakdown'!$AF$31:$AF$1028)</f>
        <v>0</v>
      </c>
    </row>
    <row r="37" spans="1:10" x14ac:dyDescent="0.2">
      <c r="A37" s="55"/>
      <c r="B37" s="397" t="s">
        <v>410</v>
      </c>
      <c r="C37" s="398" t="s">
        <v>411</v>
      </c>
      <c r="D37" s="386" t="s">
        <v>412</v>
      </c>
      <c r="E37" s="422">
        <f>SUMIF('4 - Species Breakdown'!$D$31:$D$1028,D37,'4 - Species Breakdown'!$K$31:$K$1028)+SUMIF('4 - Species Breakdown'!$AE$31:$AE$1028,D37,'4 - Species Breakdown'!$AF$31:$AF$1028)</f>
        <v>0</v>
      </c>
      <c r="F37" s="386"/>
      <c r="G37" s="397" t="s">
        <v>407</v>
      </c>
      <c r="H37" s="398" t="s">
        <v>408</v>
      </c>
      <c r="I37" s="410" t="s">
        <v>409</v>
      </c>
      <c r="J37" s="625">
        <f>SUMIF('4 - Species Breakdown'!$D$31:$D$1028,I37,'4 - Species Breakdown'!$K$31:$K$1028)+SUMIF('4 - Species Breakdown'!$AE$31:$AE$1028,I37,'4 - Species Breakdown'!$AF$31:$AF$1028)</f>
        <v>0</v>
      </c>
    </row>
    <row r="38" spans="1:10" x14ac:dyDescent="0.2">
      <c r="A38" s="55"/>
      <c r="B38" s="397" t="s">
        <v>416</v>
      </c>
      <c r="C38" s="398" t="s">
        <v>417</v>
      </c>
      <c r="D38" s="386" t="s">
        <v>418</v>
      </c>
      <c r="E38" s="422">
        <f>SUMIF('4 - Species Breakdown'!$D$31:$D$1028,D38,'4 - Species Breakdown'!$K$31:$K$1028)+SUMIF('4 - Species Breakdown'!$AE$31:$AE$1028,D38,'4 - Species Breakdown'!$AF$31:$AF$1028)</f>
        <v>0</v>
      </c>
      <c r="F38" s="386"/>
      <c r="G38" s="407" t="s">
        <v>413</v>
      </c>
      <c r="H38" s="398" t="s">
        <v>414</v>
      </c>
      <c r="I38" s="410" t="s">
        <v>415</v>
      </c>
      <c r="J38" s="422">
        <f>SUMIF('4 - Species Breakdown'!$D$31:$D$1028,I38,'4 - Species Breakdown'!$K$31:$K$1028)+SUMIF('4 - Species Breakdown'!$AE$31:$AE$1028,I38,'4 - Species Breakdown'!$AF$31:$AF$1028)</f>
        <v>0</v>
      </c>
    </row>
    <row r="39" spans="1:10" x14ac:dyDescent="0.2">
      <c r="A39" s="55"/>
      <c r="B39" s="397" t="s">
        <v>422</v>
      </c>
      <c r="C39" s="398" t="s">
        <v>423</v>
      </c>
      <c r="D39" s="386" t="s">
        <v>424</v>
      </c>
      <c r="E39" s="422">
        <f>SUMIF('4 - Species Breakdown'!$D$31:$D$1028,D39,'4 - Species Breakdown'!$K$31:$K$1028)+SUMIF('4 - Species Breakdown'!$AE$31:$AE$1028,D39,'4 - Species Breakdown'!$AF$31:$AF$1028)</f>
        <v>0</v>
      </c>
      <c r="F39" s="386"/>
      <c r="G39" s="397" t="s">
        <v>419</v>
      </c>
      <c r="H39" s="398" t="s">
        <v>420</v>
      </c>
      <c r="I39" s="410" t="s">
        <v>421</v>
      </c>
      <c r="J39" s="625">
        <f>SUMIF('4 - Species Breakdown'!$D$31:$D$1028,I39,'4 - Species Breakdown'!$K$31:$K$1028)+SUMIF('4 - Species Breakdown'!$AE$31:$AE$1028,I39,'4 - Species Breakdown'!$AF$31:$AF$1028)</f>
        <v>0</v>
      </c>
    </row>
    <row r="40" spans="1:10" x14ac:dyDescent="0.2">
      <c r="A40" s="55"/>
      <c r="B40" s="397" t="s">
        <v>428</v>
      </c>
      <c r="C40" s="398" t="s">
        <v>429</v>
      </c>
      <c r="D40" s="386" t="s">
        <v>430</v>
      </c>
      <c r="E40" s="422">
        <f>SUMIF('4 - Species Breakdown'!$D$31:$D$1028,D40,'4 - Species Breakdown'!$K$31:$K$1028)+SUMIF('4 - Species Breakdown'!$AE$31:$AE$1028,D40,'4 - Species Breakdown'!$AF$31:$AF$1028)</f>
        <v>0</v>
      </c>
      <c r="F40" s="386"/>
      <c r="G40" s="407" t="s">
        <v>425</v>
      </c>
      <c r="H40" s="398" t="s">
        <v>1068</v>
      </c>
      <c r="I40" s="410" t="s">
        <v>427</v>
      </c>
      <c r="J40" s="422">
        <f>SUMIF('4 - Species Breakdown'!$D$31:$D$1028,I40,'4 - Species Breakdown'!$K$31:$K$1028)+SUMIF('4 - Species Breakdown'!$AE$31:$AE$1028,I40,'4 - Species Breakdown'!$AF$31:$AF$1028)</f>
        <v>0</v>
      </c>
    </row>
    <row r="41" spans="1:10" x14ac:dyDescent="0.2">
      <c r="A41" s="55"/>
      <c r="B41" s="397" t="s">
        <v>434</v>
      </c>
      <c r="C41" s="398" t="s">
        <v>435</v>
      </c>
      <c r="D41" s="386" t="s">
        <v>436</v>
      </c>
      <c r="E41" s="422">
        <f>SUMIF('4 - Species Breakdown'!$D$31:$D$1028,D41,'4 - Species Breakdown'!$K$31:$K$1028)+SUMIF('4 - Species Breakdown'!$AE$31:$AE$1028,D41,'4 - Species Breakdown'!$AF$31:$AF$1028)</f>
        <v>0</v>
      </c>
      <c r="F41" s="386"/>
      <c r="G41" s="407" t="s">
        <v>431</v>
      </c>
      <c r="H41" s="398" t="s">
        <v>432</v>
      </c>
      <c r="I41" s="410" t="s">
        <v>433</v>
      </c>
      <c r="J41" s="422">
        <f>SUMIF('4 - Species Breakdown'!$D$31:$D$1028,I41,'4 - Species Breakdown'!$K$31:$K$1028)+SUMIF('4 - Species Breakdown'!$AE$31:$AE$1028,I41,'4 - Species Breakdown'!$AF$31:$AF$1028)</f>
        <v>0</v>
      </c>
    </row>
    <row r="42" spans="1:10" x14ac:dyDescent="0.2">
      <c r="A42" s="55"/>
      <c r="B42" s="397" t="s">
        <v>440</v>
      </c>
      <c r="C42" s="398" t="s">
        <v>441</v>
      </c>
      <c r="D42" s="386" t="s">
        <v>442</v>
      </c>
      <c r="E42" s="422">
        <f>SUMIF('4 - Species Breakdown'!$D$31:$D$1028,D42,'4 - Species Breakdown'!$K$31:$K$1028)+SUMIF('4 - Species Breakdown'!$AE$31:$AE$1028,D42,'4 - Species Breakdown'!$AF$31:$AF$1028)</f>
        <v>0</v>
      </c>
      <c r="F42" s="386"/>
      <c r="G42" s="407" t="s">
        <v>437</v>
      </c>
      <c r="H42" s="398" t="s">
        <v>438</v>
      </c>
      <c r="I42" s="410" t="s">
        <v>439</v>
      </c>
      <c r="J42" s="422">
        <f>SUMIF('4 - Species Breakdown'!$D$31:$D$1028,I42,'4 - Species Breakdown'!$K$31:$K$1028)+SUMIF('4 - Species Breakdown'!$AE$31:$AE$1028,I42,'4 - Species Breakdown'!$AF$31:$AF$1028)</f>
        <v>0</v>
      </c>
    </row>
    <row r="43" spans="1:10" x14ac:dyDescent="0.2">
      <c r="A43" s="55"/>
      <c r="B43" s="397" t="s">
        <v>446</v>
      </c>
      <c r="C43" s="398" t="s">
        <v>447</v>
      </c>
      <c r="D43" s="386" t="s">
        <v>448</v>
      </c>
      <c r="E43" s="422">
        <f>SUMIF('4 - Species Breakdown'!$D$31:$D$1028,D43,'4 - Species Breakdown'!$K$31:$K$1028)+SUMIF('4 - Species Breakdown'!$AE$31:$AE$1028,D43,'4 - Species Breakdown'!$AF$31:$AF$1028)</f>
        <v>0</v>
      </c>
      <c r="F43" s="386"/>
      <c r="G43" s="407" t="s">
        <v>443</v>
      </c>
      <c r="H43" s="398" t="s">
        <v>444</v>
      </c>
      <c r="I43" s="410" t="s">
        <v>445</v>
      </c>
      <c r="J43" s="422">
        <f>SUMIF('4 - Species Breakdown'!$D$31:$D$1028,I43,'4 - Species Breakdown'!$K$31:$K$1028)+SUMIF('4 - Species Breakdown'!$AE$31:$AE$1028,I43,'4 - Species Breakdown'!$AF$31:$AF$1028)</f>
        <v>0</v>
      </c>
    </row>
    <row r="44" spans="1:10" x14ac:dyDescent="0.2">
      <c r="A44" s="55"/>
      <c r="B44" s="397" t="s">
        <v>452</v>
      </c>
      <c r="C44" s="398" t="s">
        <v>453</v>
      </c>
      <c r="D44" s="386" t="s">
        <v>454</v>
      </c>
      <c r="E44" s="422">
        <f>SUMIF('4 - Species Breakdown'!$D$31:$D$1028,D44,'4 - Species Breakdown'!$K$31:$K$1028)+SUMIF('4 - Species Breakdown'!$AE$31:$AE$1028,D44,'4 - Species Breakdown'!$AF$31:$AF$1028)</f>
        <v>0</v>
      </c>
      <c r="F44" s="386"/>
      <c r="G44" s="397" t="s">
        <v>449</v>
      </c>
      <c r="H44" s="398" t="s">
        <v>450</v>
      </c>
      <c r="I44" s="410" t="s">
        <v>451</v>
      </c>
      <c r="J44" s="625">
        <f>SUMIF('4 - Species Breakdown'!$D$31:$D$1028,I44,'4 - Species Breakdown'!$K$31:$K$1028)+SUMIF('4 - Species Breakdown'!$AE$31:$AE$1028,I44,'4 - Species Breakdown'!$AF$31:$AF$1028)</f>
        <v>0</v>
      </c>
    </row>
    <row r="45" spans="1:10" x14ac:dyDescent="0.2">
      <c r="A45" s="55"/>
      <c r="B45" s="397" t="s">
        <v>458</v>
      </c>
      <c r="C45" s="398" t="s">
        <v>459</v>
      </c>
      <c r="D45" s="386" t="s">
        <v>460</v>
      </c>
      <c r="E45" s="422">
        <f>SUMIF('4 - Species Breakdown'!$D$31:$D$1028,D45,'4 - Species Breakdown'!$K$31:$K$1028)+SUMIF('4 - Species Breakdown'!$AE$31:$AE$1028,D45,'4 - Species Breakdown'!$AF$31:$AF$1028)</f>
        <v>0</v>
      </c>
      <c r="F45" s="386"/>
      <c r="G45" s="407" t="s">
        <v>455</v>
      </c>
      <c r="H45" s="398" t="s">
        <v>456</v>
      </c>
      <c r="I45" s="410" t="s">
        <v>457</v>
      </c>
      <c r="J45" s="422">
        <f>SUMIF('4 - Species Breakdown'!$D$31:$D$1028,I45,'4 - Species Breakdown'!$K$31:$K$1028)+SUMIF('4 - Species Breakdown'!$AE$31:$AE$1028,I45,'4 - Species Breakdown'!$AF$31:$AF$1028)</f>
        <v>0</v>
      </c>
    </row>
    <row r="46" spans="1:10" x14ac:dyDescent="0.2">
      <c r="A46" s="55"/>
      <c r="B46" s="397" t="s">
        <v>464</v>
      </c>
      <c r="C46" s="398" t="s">
        <v>465</v>
      </c>
      <c r="D46" s="386" t="s">
        <v>466</v>
      </c>
      <c r="E46" s="422">
        <f>SUMIF('4 - Species Breakdown'!$D$31:$D$1028,D46,'4 - Species Breakdown'!$K$31:$K$1028)+SUMIF('4 - Species Breakdown'!$AE$31:$AE$1028,D46,'4 - Species Breakdown'!$AF$31:$AF$1028)</f>
        <v>0</v>
      </c>
      <c r="F46" s="386"/>
      <c r="G46" s="407" t="s">
        <v>461</v>
      </c>
      <c r="H46" s="398" t="s">
        <v>462</v>
      </c>
      <c r="I46" s="410" t="s">
        <v>463</v>
      </c>
      <c r="J46" s="422">
        <f>SUMIF('4 - Species Breakdown'!$D$31:$D$1028,I46,'4 - Species Breakdown'!$K$31:$K$1028)+SUMIF('4 - Species Breakdown'!$AE$31:$AE$1028,I46,'4 - Species Breakdown'!$AF$31:$AF$1028)</f>
        <v>0</v>
      </c>
    </row>
    <row r="47" spans="1:10" x14ac:dyDescent="0.2">
      <c r="A47" s="55"/>
      <c r="B47" s="397" t="s">
        <v>470</v>
      </c>
      <c r="C47" s="398" t="s">
        <v>471</v>
      </c>
      <c r="D47" s="386" t="s">
        <v>472</v>
      </c>
      <c r="E47" s="422">
        <f>SUMIF('4 - Species Breakdown'!$D$31:$D$1028,D47,'4 - Species Breakdown'!$K$31:$K$1028)+SUMIF('4 - Species Breakdown'!$AE$31:$AE$1028,D47,'4 - Species Breakdown'!$AF$31:$AF$1028)</f>
        <v>0</v>
      </c>
      <c r="F47" s="386"/>
      <c r="G47" s="407" t="s">
        <v>467</v>
      </c>
      <c r="H47" s="398" t="s">
        <v>468</v>
      </c>
      <c r="I47" s="410" t="s">
        <v>469</v>
      </c>
      <c r="J47" s="422">
        <f>SUMIF('4 - Species Breakdown'!$D$31:$D$1028,I47,'4 - Species Breakdown'!$K$31:$K$1028)+SUMIF('4 - Species Breakdown'!$AE$31:$AE$1028,I47,'4 - Species Breakdown'!$AF$31:$AF$1028)</f>
        <v>0</v>
      </c>
    </row>
    <row r="48" spans="1:10" x14ac:dyDescent="0.2">
      <c r="A48" s="55"/>
      <c r="B48" s="397" t="s">
        <v>476</v>
      </c>
      <c r="C48" s="398" t="s">
        <v>477</v>
      </c>
      <c r="D48" s="386" t="s">
        <v>478</v>
      </c>
      <c r="E48" s="422">
        <f>SUMIF('4 - Species Breakdown'!$D$31:$D$1028,D48,'4 - Species Breakdown'!$K$31:$K$1028)+SUMIF('4 - Species Breakdown'!$AE$31:$AE$1028,D48,'4 - Species Breakdown'!$AF$31:$AF$1028)</f>
        <v>0</v>
      </c>
      <c r="F48" s="386"/>
      <c r="G48" s="407" t="s">
        <v>473</v>
      </c>
      <c r="H48" s="398" t="s">
        <v>474</v>
      </c>
      <c r="I48" s="410" t="s">
        <v>475</v>
      </c>
      <c r="J48" s="422">
        <f>SUMIF('4 - Species Breakdown'!$D$31:$D$1028,I48,'4 - Species Breakdown'!$K$31:$K$1028)+SUMIF('4 - Species Breakdown'!$AE$31:$AE$1028,I48,'4 - Species Breakdown'!$AF$31:$AF$1028)</f>
        <v>0</v>
      </c>
    </row>
    <row r="49" spans="1:10" x14ac:dyDescent="0.2">
      <c r="A49" s="55"/>
      <c r="B49" s="399" t="s">
        <v>482</v>
      </c>
      <c r="C49" s="400" t="s">
        <v>483</v>
      </c>
      <c r="D49" s="401" t="s">
        <v>484</v>
      </c>
      <c r="E49" s="458">
        <f>SUMIF('4 - Species Breakdown'!$D$31:$D$1028,D49,'4 - Species Breakdown'!$K$31:$K$1028)+SUMIF('4 - Species Breakdown'!$AE$31:$AE$1028,D49,'4 - Species Breakdown'!$AF$31:$AF$1028)</f>
        <v>0</v>
      </c>
      <c r="F49" s="386"/>
      <c r="G49" s="412" t="s">
        <v>479</v>
      </c>
      <c r="H49" s="398" t="s">
        <v>480</v>
      </c>
      <c r="I49" s="410" t="s">
        <v>481</v>
      </c>
      <c r="J49" s="422">
        <f>SUMIF('4 - Species Breakdown'!$D$31:$D$1028,I49,'4 - Species Breakdown'!$K$31:$K$1028)+SUMIF('4 - Species Breakdown'!$AE$31:$AE$1028,I49,'4 - Species Breakdown'!$AF$31:$AF$1028)</f>
        <v>0</v>
      </c>
    </row>
    <row r="50" spans="1:10" x14ac:dyDescent="0.2">
      <c r="A50" s="55"/>
      <c r="B50" s="386"/>
      <c r="C50" s="398"/>
      <c r="D50" s="386"/>
      <c r="E50" s="395"/>
      <c r="F50" s="386"/>
      <c r="G50" s="407" t="s">
        <v>485</v>
      </c>
      <c r="H50" s="398" t="s">
        <v>486</v>
      </c>
      <c r="I50" s="410" t="s">
        <v>487</v>
      </c>
      <c r="J50" s="422">
        <f>SUMIF('4 - Species Breakdown'!$D$31:$D$1028,I50,'4 - Species Breakdown'!$K$31:$K$1028)+SUMIF('4 - Species Breakdown'!$AE$31:$AE$1028,I50,'4 - Species Breakdown'!$AF$31:$AF$1028)</f>
        <v>0</v>
      </c>
    </row>
    <row r="51" spans="1:10" x14ac:dyDescent="0.2">
      <c r="A51" s="55"/>
      <c r="B51" s="386"/>
      <c r="C51" s="398"/>
      <c r="D51" s="386"/>
      <c r="E51" s="386"/>
      <c r="F51" s="386"/>
      <c r="G51" s="407" t="s">
        <v>488</v>
      </c>
      <c r="H51" s="398" t="s">
        <v>489</v>
      </c>
      <c r="I51" s="410" t="s">
        <v>490</v>
      </c>
      <c r="J51" s="422">
        <f>SUMIF('4 - Species Breakdown'!$D$31:$D$1028,I51,'4 - Species Breakdown'!$K$31:$K$1028)+SUMIF('4 - Species Breakdown'!$AE$31:$AE$1028,I51,'4 - Species Breakdown'!$AF$31:$AF$1028)</f>
        <v>0</v>
      </c>
    </row>
    <row r="52" spans="1:10" ht="15" x14ac:dyDescent="0.2">
      <c r="A52" s="55"/>
      <c r="B52" s="1055" t="s">
        <v>494</v>
      </c>
      <c r="C52" s="1056"/>
      <c r="D52" s="1056"/>
      <c r="E52" s="1057"/>
      <c r="F52" s="386"/>
      <c r="G52" s="397" t="s">
        <v>491</v>
      </c>
      <c r="H52" s="398" t="s">
        <v>492</v>
      </c>
      <c r="I52" s="410" t="s">
        <v>493</v>
      </c>
      <c r="J52" s="625">
        <f>SUMIF('4 - Species Breakdown'!$D$31:$D$1028,I52,'4 - Species Breakdown'!$K$31:$K$1028)+SUMIF('4 - Species Breakdown'!$AE$31:$AE$1028,I52,'4 - Species Breakdown'!$AF$31:$AF$1028)</f>
        <v>0</v>
      </c>
    </row>
    <row r="53" spans="1:10" ht="25.5" x14ac:dyDescent="0.2">
      <c r="A53" s="55"/>
      <c r="B53" s="390" t="s">
        <v>276</v>
      </c>
      <c r="C53" s="391" t="s">
        <v>277</v>
      </c>
      <c r="D53" s="392" t="s">
        <v>278</v>
      </c>
      <c r="E53" s="196" t="s">
        <v>953</v>
      </c>
      <c r="F53" s="386"/>
      <c r="G53" s="407" t="s">
        <v>495</v>
      </c>
      <c r="H53" s="398" t="s">
        <v>496</v>
      </c>
      <c r="I53" s="410" t="s">
        <v>497</v>
      </c>
      <c r="J53" s="422">
        <f>SUMIF('4 - Species Breakdown'!$D$31:$D$1028,I53,'4 - Species Breakdown'!$K$31:$K$1028)+SUMIF('4 - Species Breakdown'!$AE$31:$AE$1028,I53,'4 - Species Breakdown'!$AF$31:$AF$1028)</f>
        <v>0</v>
      </c>
    </row>
    <row r="54" spans="1:10" x14ac:dyDescent="0.2">
      <c r="A54" s="55"/>
      <c r="B54" s="407" t="s">
        <v>501</v>
      </c>
      <c r="C54" s="408" t="s">
        <v>280</v>
      </c>
      <c r="D54" s="409" t="s">
        <v>502</v>
      </c>
      <c r="E54" s="422">
        <f>SUMIF('4 - Species Breakdown'!$D$31:$D$1028,D54,'4 - Species Breakdown'!$K$31:$K$1028)+SUMIF('4 - Species Breakdown'!$AE$31:$AE$1028,D54,'4 - Species Breakdown'!$AF$31:$AF$1028)</f>
        <v>0</v>
      </c>
      <c r="F54" s="386"/>
      <c r="G54" s="397" t="s">
        <v>498</v>
      </c>
      <c r="H54" s="398" t="s">
        <v>499</v>
      </c>
      <c r="I54" s="410" t="s">
        <v>500</v>
      </c>
      <c r="J54" s="625">
        <f>SUMIF('4 - Species Breakdown'!$D$31:$D$1028,I54,'4 - Species Breakdown'!$K$31:$K$1028)+SUMIF('4 - Species Breakdown'!$AE$31:$AE$1028,I54,'4 - Species Breakdown'!$AF$31:$AF$1028)</f>
        <v>0</v>
      </c>
    </row>
    <row r="55" spans="1:10" x14ac:dyDescent="0.2">
      <c r="A55" s="55"/>
      <c r="B55" s="407" t="s">
        <v>506</v>
      </c>
      <c r="C55" s="386" t="s">
        <v>280</v>
      </c>
      <c r="D55" s="410" t="s">
        <v>507</v>
      </c>
      <c r="E55" s="422">
        <f>SUMIF('4 - Species Breakdown'!$D$31:$D$1028,D55,'4 - Species Breakdown'!$K$31:$K$1028)+SUMIF('4 - Species Breakdown'!$AE$31:$AE$1028,D55,'4 - Species Breakdown'!$AF$31:$AF$1028)</f>
        <v>0</v>
      </c>
      <c r="F55" s="386"/>
      <c r="G55" s="407" t="s">
        <v>503</v>
      </c>
      <c r="H55" s="398" t="s">
        <v>1069</v>
      </c>
      <c r="I55" s="410" t="s">
        <v>505</v>
      </c>
      <c r="J55" s="422">
        <f>SUMIF('4 - Species Breakdown'!$D$31:$D$1028,I55,'4 - Species Breakdown'!$K$31:$K$1028)+SUMIF('4 - Species Breakdown'!$AE$31:$AE$1028,I55,'4 - Species Breakdown'!$AF$31:$AF$1028)</f>
        <v>0</v>
      </c>
    </row>
    <row r="56" spans="1:10" x14ac:dyDescent="0.2">
      <c r="A56" s="55"/>
      <c r="B56" s="407" t="s">
        <v>511</v>
      </c>
      <c r="C56" s="398" t="s">
        <v>512</v>
      </c>
      <c r="D56" s="410" t="s">
        <v>513</v>
      </c>
      <c r="E56" s="422">
        <f>SUMIF('4 - Species Breakdown'!$D$31:$D$1028,D56,'4 - Species Breakdown'!$K$31:$K$1028)+SUMIF('4 - Species Breakdown'!$AE$31:$AE$1028,D56,'4 - Species Breakdown'!$AF$31:$AF$1028)</f>
        <v>0</v>
      </c>
      <c r="F56" s="386"/>
      <c r="G56" s="407" t="s">
        <v>508</v>
      </c>
      <c r="H56" s="398" t="s">
        <v>509</v>
      </c>
      <c r="I56" s="410" t="s">
        <v>510</v>
      </c>
      <c r="J56" s="422">
        <f>SUMIF('4 - Species Breakdown'!$D$31:$D$1028,I56,'4 - Species Breakdown'!$K$31:$K$1028)+SUMIF('4 - Species Breakdown'!$AE$31:$AE$1028,I56,'4 - Species Breakdown'!$AF$31:$AF$1028)</f>
        <v>0</v>
      </c>
    </row>
    <row r="57" spans="1:10" x14ac:dyDescent="0.2">
      <c r="A57" s="55"/>
      <c r="B57" s="412" t="s">
        <v>517</v>
      </c>
      <c r="C57" s="398" t="s">
        <v>518</v>
      </c>
      <c r="D57" s="410" t="s">
        <v>519</v>
      </c>
      <c r="E57" s="422">
        <f>SUMIF('4 - Species Breakdown'!$D$31:$D$1028,D57,'4 - Species Breakdown'!$K$31:$K$1028)+SUMIF('4 - Species Breakdown'!$AE$31:$AE$1028,D57,'4 - Species Breakdown'!$AF$31:$AF$1028)</f>
        <v>0</v>
      </c>
      <c r="F57" s="386"/>
      <c r="G57" s="407" t="s">
        <v>514</v>
      </c>
      <c r="H57" s="398" t="s">
        <v>515</v>
      </c>
      <c r="I57" s="410" t="s">
        <v>516</v>
      </c>
      <c r="J57" s="422">
        <f>SUMIF('4 - Species Breakdown'!$D$31:$D$1028,I57,'4 - Species Breakdown'!$K$31:$K$1028)+SUMIF('4 - Species Breakdown'!$AE$31:$AE$1028,I57,'4 - Species Breakdown'!$AF$31:$AF$1028)</f>
        <v>0</v>
      </c>
    </row>
    <row r="58" spans="1:10" x14ac:dyDescent="0.2">
      <c r="A58" s="55"/>
      <c r="B58" s="407" t="s">
        <v>523</v>
      </c>
      <c r="C58" s="398" t="s">
        <v>524</v>
      </c>
      <c r="D58" s="410" t="s">
        <v>525</v>
      </c>
      <c r="E58" s="422">
        <f>SUMIF('4 - Species Breakdown'!$D$31:$D$1028,D58,'4 - Species Breakdown'!$K$31:$K$1028)+SUMIF('4 - Species Breakdown'!$AE$31:$AE$1028,D58,'4 - Species Breakdown'!$AF$31:$AF$1028)</f>
        <v>0</v>
      </c>
      <c r="F58" s="386"/>
      <c r="G58" s="407" t="s">
        <v>520</v>
      </c>
      <c r="H58" s="398" t="s">
        <v>521</v>
      </c>
      <c r="I58" s="410" t="s">
        <v>522</v>
      </c>
      <c r="J58" s="422">
        <f>SUMIF('4 - Species Breakdown'!$D$31:$D$1028,I58,'4 - Species Breakdown'!$K$31:$K$1028)+SUMIF('4 - Species Breakdown'!$AE$31:$AE$1028,I58,'4 - Species Breakdown'!$AF$31:$AF$1028)</f>
        <v>0</v>
      </c>
    </row>
    <row r="59" spans="1:10" x14ac:dyDescent="0.2">
      <c r="A59" s="55"/>
      <c r="B59" s="397" t="s">
        <v>529</v>
      </c>
      <c r="C59" s="398" t="s">
        <v>530</v>
      </c>
      <c r="D59" s="410" t="s">
        <v>531</v>
      </c>
      <c r="E59" s="422">
        <f>SUMIF('4 - Species Breakdown'!$D$31:$D$1028,D59,'4 - Species Breakdown'!$K$31:$K$1028)+SUMIF('4 - Species Breakdown'!$AE$31:$AE$1028,D59,'4 - Species Breakdown'!$AF$31:$AF$1028)</f>
        <v>0</v>
      </c>
      <c r="F59" s="386"/>
      <c r="G59" s="407" t="s">
        <v>526</v>
      </c>
      <c r="H59" s="398" t="s">
        <v>527</v>
      </c>
      <c r="I59" s="410" t="s">
        <v>528</v>
      </c>
      <c r="J59" s="422">
        <f>SUMIF('4 - Species Breakdown'!$D$31:$D$1028,I59,'4 - Species Breakdown'!$K$31:$K$1028)+SUMIF('4 - Species Breakdown'!$AE$31:$AE$1028,I59,'4 - Species Breakdown'!$AF$31:$AF$1028)</f>
        <v>0</v>
      </c>
    </row>
    <row r="60" spans="1:10" x14ac:dyDescent="0.2">
      <c r="A60" s="55"/>
      <c r="B60" s="397" t="s">
        <v>535</v>
      </c>
      <c r="C60" s="398" t="s">
        <v>536</v>
      </c>
      <c r="D60" s="410" t="s">
        <v>537</v>
      </c>
      <c r="E60" s="422">
        <f>SUMIF('4 - Species Breakdown'!$D$31:$D$1028,D60,'4 - Species Breakdown'!$K$31:$K$1028)+SUMIF('4 - Species Breakdown'!$AE$31:$AE$1028,D60,'4 - Species Breakdown'!$AF$31:$AF$1028)</f>
        <v>0</v>
      </c>
      <c r="F60" s="386"/>
      <c r="G60" s="407" t="s">
        <v>532</v>
      </c>
      <c r="H60" s="398" t="s">
        <v>533</v>
      </c>
      <c r="I60" s="410" t="s">
        <v>534</v>
      </c>
      <c r="J60" s="422">
        <f>SUMIF('4 - Species Breakdown'!$D$31:$D$1028,I60,'4 - Species Breakdown'!$K$31:$K$1028)+SUMIF('4 - Species Breakdown'!$AE$31:$AE$1028,I60,'4 - Species Breakdown'!$AF$31:$AF$1028)</f>
        <v>0</v>
      </c>
    </row>
    <row r="61" spans="1:10" x14ac:dyDescent="0.2">
      <c r="A61" s="55"/>
      <c r="B61" s="407" t="s">
        <v>541</v>
      </c>
      <c r="C61" s="398" t="s">
        <v>542</v>
      </c>
      <c r="D61" s="410" t="s">
        <v>543</v>
      </c>
      <c r="E61" s="422">
        <f>SUMIF('4 - Species Breakdown'!$D$31:$D$1028,D61,'4 - Species Breakdown'!$K$31:$K$1028)+SUMIF('4 - Species Breakdown'!$AE$31:$AE$1028,D61,'4 - Species Breakdown'!$AF$31:$AF$1028)</f>
        <v>0</v>
      </c>
      <c r="F61" s="386"/>
      <c r="G61" s="397" t="s">
        <v>538</v>
      </c>
      <c r="H61" s="398" t="s">
        <v>539</v>
      </c>
      <c r="I61" s="410" t="s">
        <v>540</v>
      </c>
      <c r="J61" s="625">
        <f>SUMIF('4 - Species Breakdown'!$D$31:$D$1028,I61,'4 - Species Breakdown'!$K$31:$K$1028)+SUMIF('4 - Species Breakdown'!$AE$31:$AE$1028,I61,'4 - Species Breakdown'!$AF$31:$AF$1028)</f>
        <v>0</v>
      </c>
    </row>
    <row r="62" spans="1:10" x14ac:dyDescent="0.2">
      <c r="A62" s="55"/>
      <c r="B62" s="407" t="s">
        <v>547</v>
      </c>
      <c r="C62" s="398" t="s">
        <v>548</v>
      </c>
      <c r="D62" s="410" t="s">
        <v>549</v>
      </c>
      <c r="E62" s="422">
        <f>SUMIF('4 - Species Breakdown'!$D$31:$D$1028,D62,'4 - Species Breakdown'!$K$31:$K$1028)+SUMIF('4 - Species Breakdown'!$AE$31:$AE$1028,D62,'4 - Species Breakdown'!$AF$31:$AF$1028)</f>
        <v>0</v>
      </c>
      <c r="F62" s="386"/>
      <c r="G62" s="397" t="s">
        <v>544</v>
      </c>
      <c r="H62" s="398" t="s">
        <v>545</v>
      </c>
      <c r="I62" s="410" t="s">
        <v>546</v>
      </c>
      <c r="J62" s="625">
        <f>SUMIF('4 - Species Breakdown'!$D$31:$D$1028,I62,'4 - Species Breakdown'!$K$31:$K$1028)+SUMIF('4 - Species Breakdown'!$AE$31:$AE$1028,I62,'4 - Species Breakdown'!$AF$31:$AF$1028)</f>
        <v>0</v>
      </c>
    </row>
    <row r="63" spans="1:10" ht="25.5" x14ac:dyDescent="0.2">
      <c r="A63" s="55"/>
      <c r="B63" s="407" t="s">
        <v>553</v>
      </c>
      <c r="C63" s="398" t="s">
        <v>554</v>
      </c>
      <c r="D63" s="410" t="s">
        <v>555</v>
      </c>
      <c r="E63" s="422">
        <f>SUMIF('4 - Species Breakdown'!$D$31:$D$1028,D63,'4 - Species Breakdown'!$K$31:$K$1028)+SUMIF('4 - Species Breakdown'!$AE$31:$AE$1028,D63,'4 - Species Breakdown'!$AF$31:$AF$1028)</f>
        <v>0</v>
      </c>
      <c r="F63" s="386"/>
      <c r="G63" s="397" t="s">
        <v>550</v>
      </c>
      <c r="H63" s="398" t="s">
        <v>551</v>
      </c>
      <c r="I63" s="410" t="s">
        <v>552</v>
      </c>
      <c r="J63" s="625">
        <f>SUMIF('4 - Species Breakdown'!$D$31:$D$1028,I63,'4 - Species Breakdown'!$K$31:$K$1028)+SUMIF('4 - Species Breakdown'!$AE$31:$AE$1028,I63,'4 - Species Breakdown'!$AF$31:$AF$1028)</f>
        <v>0</v>
      </c>
    </row>
    <row r="64" spans="1:10" x14ac:dyDescent="0.2">
      <c r="A64" s="55"/>
      <c r="B64" s="407" t="s">
        <v>559</v>
      </c>
      <c r="C64" s="398" t="s">
        <v>560</v>
      </c>
      <c r="D64" s="410" t="s">
        <v>561</v>
      </c>
      <c r="E64" s="422">
        <f>SUMIF('4 - Species Breakdown'!$D$31:$D$1028,D64,'4 - Species Breakdown'!$K$31:$K$1028)+SUMIF('4 - Species Breakdown'!$AE$31:$AE$1028,D64,'4 - Species Breakdown'!$AF$31:$AF$1028)</f>
        <v>0</v>
      </c>
      <c r="F64" s="386"/>
      <c r="G64" s="397" t="s">
        <v>556</v>
      </c>
      <c r="H64" s="398" t="s">
        <v>557</v>
      </c>
      <c r="I64" s="410" t="s">
        <v>558</v>
      </c>
      <c r="J64" s="625">
        <f>SUMIF('4 - Species Breakdown'!$D$31:$D$1028,I64,'4 - Species Breakdown'!$K$31:$K$1028)+SUMIF('4 - Species Breakdown'!$AE$31:$AE$1028,I64,'4 - Species Breakdown'!$AF$31:$AF$1028)</f>
        <v>0</v>
      </c>
    </row>
    <row r="65" spans="1:10" x14ac:dyDescent="0.2">
      <c r="A65" s="55"/>
      <c r="B65" s="407" t="s">
        <v>565</v>
      </c>
      <c r="C65" s="398" t="s">
        <v>566</v>
      </c>
      <c r="D65" s="410" t="s">
        <v>567</v>
      </c>
      <c r="E65" s="422">
        <f>SUMIF('4 - Species Breakdown'!$D$31:$D$1028,D65,'4 - Species Breakdown'!$K$31:$K$1028)+SUMIF('4 - Species Breakdown'!$AE$31:$AE$1028,D65,'4 - Species Breakdown'!$AF$31:$AF$1028)</f>
        <v>0</v>
      </c>
      <c r="F65" s="386"/>
      <c r="G65" s="399" t="s">
        <v>562</v>
      </c>
      <c r="H65" s="400" t="s">
        <v>563</v>
      </c>
      <c r="I65" s="414" t="s">
        <v>564</v>
      </c>
      <c r="J65" s="626">
        <f>SUMIF('4 - Species Breakdown'!$D$31:$D$1028,I65,'4 - Species Breakdown'!$K$31:$K$1028)+SUMIF('4 - Species Breakdown'!$AE$31:$AE$1028,I65,'4 - Species Breakdown'!$AF$31:$AF$1028)</f>
        <v>0</v>
      </c>
    </row>
    <row r="66" spans="1:10" x14ac:dyDescent="0.2">
      <c r="A66" s="55"/>
      <c r="B66" s="412" t="s">
        <v>568</v>
      </c>
      <c r="C66" s="398" t="s">
        <v>569</v>
      </c>
      <c r="D66" s="410" t="s">
        <v>570</v>
      </c>
      <c r="E66" s="422">
        <f>SUMIF('4 - Species Breakdown'!$D$31:$D$1028,D66,'4 - Species Breakdown'!$K$31:$K$1028)+SUMIF('4 - Species Breakdown'!$AE$31:$AE$1028,D66,'4 - Species Breakdown'!$AF$31:$AF$1028)</f>
        <v>0</v>
      </c>
      <c r="F66" s="1060"/>
      <c r="G66" s="1060"/>
      <c r="H66" s="398"/>
      <c r="I66" s="386"/>
      <c r="J66" s="553"/>
    </row>
    <row r="67" spans="1:10" x14ac:dyDescent="0.2">
      <c r="A67" s="55"/>
      <c r="B67" s="412" t="s">
        <v>571</v>
      </c>
      <c r="C67" s="398" t="s">
        <v>572</v>
      </c>
      <c r="D67" s="410" t="s">
        <v>573</v>
      </c>
      <c r="E67" s="422">
        <f>SUMIF('4 - Species Breakdown'!$D$31:$D$1028,D67,'4 - Species Breakdown'!$K$31:$K$1028)+SUMIF('4 - Species Breakdown'!$AE$31:$AE$1028,D67,'4 - Species Breakdown'!$AF$31:$AF$1028)</f>
        <v>0</v>
      </c>
      <c r="F67" s="1060"/>
      <c r="G67" s="1060"/>
      <c r="H67" s="398"/>
      <c r="I67" s="386"/>
      <c r="J67" s="553"/>
    </row>
    <row r="68" spans="1:10" ht="15" x14ac:dyDescent="0.2">
      <c r="A68" s="55"/>
      <c r="B68" s="407" t="s">
        <v>575</v>
      </c>
      <c r="C68" s="398" t="s">
        <v>576</v>
      </c>
      <c r="D68" s="410" t="s">
        <v>577</v>
      </c>
      <c r="E68" s="422">
        <f>SUMIF('4 - Species Breakdown'!$D$31:$D$1028,D68,'4 - Species Breakdown'!$K$31:$K$1028)+SUMIF('4 - Species Breakdown'!$AE$31:$AE$1028,D68,'4 - Species Breakdown'!$AF$31:$AF$1028)</f>
        <v>0</v>
      </c>
      <c r="F68" s="386"/>
      <c r="G68" s="1051" t="s">
        <v>574</v>
      </c>
      <c r="H68" s="1052"/>
      <c r="I68" s="1052"/>
      <c r="J68" s="1053"/>
    </row>
    <row r="69" spans="1:10" ht="25.5" x14ac:dyDescent="0.2">
      <c r="A69" s="55"/>
      <c r="B69" s="407" t="s">
        <v>578</v>
      </c>
      <c r="C69" s="398" t="s">
        <v>579</v>
      </c>
      <c r="D69" s="410" t="s">
        <v>580</v>
      </c>
      <c r="E69" s="422">
        <f>SUMIF('4 - Species Breakdown'!$D$31:$D$1028,D69,'4 - Species Breakdown'!$K$31:$K$1028)+SUMIF('4 - Species Breakdown'!$AE$31:$AE$1028,D69,'4 - Species Breakdown'!$AF$31:$AF$1028)</f>
        <v>0</v>
      </c>
      <c r="F69" s="386"/>
      <c r="G69" s="452" t="s">
        <v>276</v>
      </c>
      <c r="H69" s="453" t="s">
        <v>277</v>
      </c>
      <c r="I69" s="454" t="s">
        <v>278</v>
      </c>
      <c r="J69" s="196" t="s">
        <v>953</v>
      </c>
    </row>
    <row r="70" spans="1:10" x14ac:dyDescent="0.2">
      <c r="A70" s="55"/>
      <c r="B70" s="407" t="s">
        <v>584</v>
      </c>
      <c r="C70" s="398" t="s">
        <v>585</v>
      </c>
      <c r="D70" s="410" t="s">
        <v>586</v>
      </c>
      <c r="E70" s="422">
        <f>SUMIF('4 - Species Breakdown'!$D$31:$D$1028,D70,'4 - Species Breakdown'!$K$31:$K$1028)+SUMIF('4 - Species Breakdown'!$AE$31:$AE$1028,D70,'4 - Species Breakdown'!$AF$31:$AF$1028)</f>
        <v>0</v>
      </c>
      <c r="F70" s="386"/>
      <c r="G70" s="415" t="s">
        <v>581</v>
      </c>
      <c r="H70" s="416" t="s">
        <v>582</v>
      </c>
      <c r="I70" s="417" t="s">
        <v>583</v>
      </c>
      <c r="J70" s="627">
        <f>SUMIF('4 - Species Breakdown'!$D$31:$D$1028,I70,'4 - Species Breakdown'!$K$31:$K$1028)+SUMIF('4 - Species Breakdown'!$AE$31:$AE$1028,I70,'4 - Species Breakdown'!$AF$31:$AF$1028)</f>
        <v>0</v>
      </c>
    </row>
    <row r="71" spans="1:10" x14ac:dyDescent="0.2">
      <c r="A71" s="55"/>
      <c r="B71" s="407" t="s">
        <v>587</v>
      </c>
      <c r="C71" s="398" t="s">
        <v>588</v>
      </c>
      <c r="D71" s="410" t="s">
        <v>589</v>
      </c>
      <c r="E71" s="422">
        <f>SUMIF('4 - Species Breakdown'!$D$31:$D$1028,D71,'4 - Species Breakdown'!$K$31:$K$1028)+SUMIF('4 - Species Breakdown'!$AE$31:$AE$1028,D71,'4 - Species Breakdown'!$AF$31:$AF$1028)</f>
        <v>0</v>
      </c>
      <c r="F71" s="1060"/>
      <c r="G71" s="1060"/>
      <c r="H71" s="386"/>
      <c r="I71" s="386"/>
      <c r="J71" s="553"/>
    </row>
    <row r="72" spans="1:10" x14ac:dyDescent="0.2">
      <c r="A72" s="55"/>
      <c r="B72" s="407" t="s">
        <v>590</v>
      </c>
      <c r="C72" s="398" t="s">
        <v>591</v>
      </c>
      <c r="D72" s="410" t="s">
        <v>592</v>
      </c>
      <c r="E72" s="422">
        <f>SUMIF('4 - Species Breakdown'!$D$31:$D$1028,D72,'4 - Species Breakdown'!$K$31:$K$1028)+SUMIF('4 - Species Breakdown'!$AE$31:$AE$1028,D72,'4 - Species Breakdown'!$AF$31:$AF$1028)</f>
        <v>0</v>
      </c>
      <c r="F72" s="1060"/>
      <c r="G72" s="1060"/>
      <c r="H72" s="386"/>
      <c r="I72" s="386"/>
      <c r="J72" s="553"/>
    </row>
    <row r="73" spans="1:10" ht="15" x14ac:dyDescent="0.2">
      <c r="A73" s="55"/>
      <c r="B73" s="397" t="s">
        <v>594</v>
      </c>
      <c r="C73" s="398" t="s">
        <v>595</v>
      </c>
      <c r="D73" s="410" t="s">
        <v>596</v>
      </c>
      <c r="E73" s="422">
        <f>SUMIF('4 - Species Breakdown'!$D$31:$D$1028,D73,'4 - Species Breakdown'!$K$31:$K$1028)+SUMIF('4 - Species Breakdown'!$AE$31:$AE$1028,D73,'4 - Species Breakdown'!$AF$31:$AF$1028)</f>
        <v>0</v>
      </c>
      <c r="F73" s="386"/>
      <c r="G73" s="1051" t="s">
        <v>1070</v>
      </c>
      <c r="H73" s="1052"/>
      <c r="I73" s="1052"/>
      <c r="J73" s="1053"/>
    </row>
    <row r="74" spans="1:10" ht="25.5" x14ac:dyDescent="0.2">
      <c r="A74" s="55"/>
      <c r="B74" s="397" t="s">
        <v>597</v>
      </c>
      <c r="C74" s="398" t="s">
        <v>1071</v>
      </c>
      <c r="D74" s="410" t="s">
        <v>599</v>
      </c>
      <c r="E74" s="422">
        <f>SUMIF('4 - Species Breakdown'!$D$31:$D$1028,D74,'4 - Species Breakdown'!$K$31:$K$1028)+SUMIF('4 - Species Breakdown'!$AE$31:$AE$1028,D74,'4 - Species Breakdown'!$AF$31:$AF$1028)</f>
        <v>0</v>
      </c>
      <c r="F74" s="386"/>
      <c r="G74" s="455" t="s">
        <v>276</v>
      </c>
      <c r="H74" s="456" t="s">
        <v>277</v>
      </c>
      <c r="I74" s="457" t="s">
        <v>278</v>
      </c>
      <c r="J74" s="393" t="s">
        <v>953</v>
      </c>
    </row>
    <row r="75" spans="1:10" x14ac:dyDescent="0.2">
      <c r="A75" s="55"/>
      <c r="B75" s="407" t="s">
        <v>602</v>
      </c>
      <c r="C75" s="398" t="s">
        <v>603</v>
      </c>
      <c r="D75" s="410" t="s">
        <v>604</v>
      </c>
      <c r="E75" s="422">
        <f>SUMIF('4 - Species Breakdown'!$D$31:$D$1028,D75,'4 - Species Breakdown'!$K$31:$K$1028)+SUMIF('4 - Species Breakdown'!$AE$31:$AE$1028,D75,'4 - Species Breakdown'!$AF$31:$AF$1028)</f>
        <v>0</v>
      </c>
      <c r="F75" s="386"/>
      <c r="G75" s="418" t="s">
        <v>600</v>
      </c>
      <c r="H75" s="419"/>
      <c r="I75" s="409" t="s">
        <v>601</v>
      </c>
      <c r="J75" s="623">
        <f>SUMIF('4 - Species Breakdown'!$D$31:$D$1028,I75,'4 - Species Breakdown'!$K$31:$K$1028)+SUMIF('4 - Species Breakdown'!$AE$31:$AE$1028,I75,'4 - Species Breakdown'!$AF$31:$AF$1028)</f>
        <v>0</v>
      </c>
    </row>
    <row r="76" spans="1:10" x14ac:dyDescent="0.2">
      <c r="A76" s="55"/>
      <c r="B76" s="397" t="s">
        <v>608</v>
      </c>
      <c r="C76" s="398" t="s">
        <v>609</v>
      </c>
      <c r="D76" s="410" t="s">
        <v>610</v>
      </c>
      <c r="E76" s="422">
        <f>SUMIF('4 - Species Breakdown'!$D$31:$D$1028,D76,'4 - Species Breakdown'!$K$31:$K$1028)+SUMIF('4 - Species Breakdown'!$AE$31:$AE$1028,D76,'4 - Species Breakdown'!$AF$31:$AF$1028)</f>
        <v>0</v>
      </c>
      <c r="F76" s="386"/>
      <c r="G76" s="397" t="s">
        <v>605</v>
      </c>
      <c r="H76" s="398" t="s">
        <v>1072</v>
      </c>
      <c r="I76" s="410" t="s">
        <v>607</v>
      </c>
      <c r="J76" s="628">
        <f>SUMIF('4 - Species Breakdown'!$D$31:$D$1028,I76,'4 - Species Breakdown'!$K$31:$K$1028)+SUMIF('4 - Species Breakdown'!$AE$31:$AE$1028,I76,'4 - Species Breakdown'!$AF$31:$AF$1028)</f>
        <v>0</v>
      </c>
    </row>
    <row r="77" spans="1:10" x14ac:dyDescent="0.2">
      <c r="A77" s="55"/>
      <c r="B77" s="397" t="s">
        <v>614</v>
      </c>
      <c r="C77" s="398" t="s">
        <v>615</v>
      </c>
      <c r="D77" s="410" t="s">
        <v>616</v>
      </c>
      <c r="E77" s="422">
        <f>SUMIF('4 - Species Breakdown'!$D$31:$D$1028,D77,'4 - Species Breakdown'!$K$31:$K$1028)+SUMIF('4 - Species Breakdown'!$AE$31:$AE$1028,D77,'4 - Species Breakdown'!$AF$31:$AF$1028)</f>
        <v>0</v>
      </c>
      <c r="F77" s="386"/>
      <c r="G77" s="397" t="s">
        <v>611</v>
      </c>
      <c r="H77" s="398" t="s">
        <v>1073</v>
      </c>
      <c r="I77" s="410" t="s">
        <v>613</v>
      </c>
      <c r="J77" s="628">
        <f>SUMIF('4 - Species Breakdown'!$D$31:$D$1028,I77,'4 - Species Breakdown'!$K$31:$K$1028)+SUMIF('4 - Species Breakdown'!$AE$31:$AE$1028,I77,'4 - Species Breakdown'!$AF$31:$AF$1028)</f>
        <v>0</v>
      </c>
    </row>
    <row r="78" spans="1:10" x14ac:dyDescent="0.2">
      <c r="A78" s="55"/>
      <c r="B78" s="407" t="s">
        <v>620</v>
      </c>
      <c r="C78" s="398" t="s">
        <v>621</v>
      </c>
      <c r="D78" s="410" t="s">
        <v>622</v>
      </c>
      <c r="E78" s="422">
        <f>SUMIF('4 - Species Breakdown'!$D$31:$D$1028,D78,'4 - Species Breakdown'!$K$31:$K$1028)+SUMIF('4 - Species Breakdown'!$AE$31:$AE$1028,D78,'4 - Species Breakdown'!$AF$31:$AF$1028)</f>
        <v>0</v>
      </c>
      <c r="F78" s="386"/>
      <c r="G78" s="397" t="s">
        <v>617</v>
      </c>
      <c r="H78" s="398" t="s">
        <v>618</v>
      </c>
      <c r="I78" s="410" t="s">
        <v>619</v>
      </c>
      <c r="J78" s="628">
        <f>SUMIF('4 - Species Breakdown'!$D$31:$D$1028,I78,'4 - Species Breakdown'!$K$31:$K$1028)+SUMIF('4 - Species Breakdown'!$AE$31:$AE$1028,I78,'4 - Species Breakdown'!$AF$31:$AF$1028)</f>
        <v>0</v>
      </c>
    </row>
    <row r="79" spans="1:10" x14ac:dyDescent="0.2">
      <c r="A79" s="55"/>
      <c r="B79" s="407" t="s">
        <v>626</v>
      </c>
      <c r="C79" s="398" t="s">
        <v>1074</v>
      </c>
      <c r="D79" s="410" t="s">
        <v>628</v>
      </c>
      <c r="E79" s="422">
        <f>SUMIF('4 - Species Breakdown'!$D$31:$D$1028,D79,'4 - Species Breakdown'!$K$31:$K$1028)+SUMIF('4 - Species Breakdown'!$AE$31:$AE$1028,D79,'4 - Species Breakdown'!$AF$31:$AF$1028)</f>
        <v>0</v>
      </c>
      <c r="F79" s="386"/>
      <c r="G79" s="397" t="s">
        <v>623</v>
      </c>
      <c r="H79" s="398" t="s">
        <v>624</v>
      </c>
      <c r="I79" s="410" t="s">
        <v>625</v>
      </c>
      <c r="J79" s="628">
        <f>SUMIF('4 - Species Breakdown'!$D$31:$D$1028,I79,'4 - Species Breakdown'!$K$31:$K$1028)+SUMIF('4 - Species Breakdown'!$AE$31:$AE$1028,I79,'4 - Species Breakdown'!$AF$31:$AF$1028)</f>
        <v>0</v>
      </c>
    </row>
    <row r="80" spans="1:10" x14ac:dyDescent="0.2">
      <c r="A80" s="55"/>
      <c r="B80" s="407" t="s">
        <v>632</v>
      </c>
      <c r="C80" s="398" t="s">
        <v>633</v>
      </c>
      <c r="D80" s="410" t="s">
        <v>634</v>
      </c>
      <c r="E80" s="422">
        <f>SUMIF('4 - Species Breakdown'!$D$31:$D$1028,D80,'4 - Species Breakdown'!$K$31:$K$1028)+SUMIF('4 - Species Breakdown'!$AE$31:$AE$1028,D80,'4 - Species Breakdown'!$AF$31:$AF$1028)</f>
        <v>0</v>
      </c>
      <c r="F80" s="386"/>
      <c r="G80" s="397" t="s">
        <v>629</v>
      </c>
      <c r="H80" s="398" t="s">
        <v>630</v>
      </c>
      <c r="I80" s="410" t="s">
        <v>631</v>
      </c>
      <c r="J80" s="628">
        <f>SUMIF('4 - Species Breakdown'!$D$31:$D$1028,I80,'4 - Species Breakdown'!$K$31:$K$1028)+SUMIF('4 - Species Breakdown'!$AE$31:$AE$1028,I80,'4 - Species Breakdown'!$AF$31:$AF$1028)</f>
        <v>0</v>
      </c>
    </row>
    <row r="81" spans="1:10" x14ac:dyDescent="0.2">
      <c r="A81" s="55"/>
      <c r="B81" s="407" t="s">
        <v>638</v>
      </c>
      <c r="C81" s="398" t="s">
        <v>1075</v>
      </c>
      <c r="D81" s="410" t="s">
        <v>640</v>
      </c>
      <c r="E81" s="422">
        <f>SUMIF('4 - Species Breakdown'!$D$31:$D$1028,D81,'4 - Species Breakdown'!$K$31:$K$1028)+SUMIF('4 - Species Breakdown'!$AE$31:$AE$1028,D81,'4 - Species Breakdown'!$AF$31:$AF$1028)</f>
        <v>0</v>
      </c>
      <c r="F81" s="386"/>
      <c r="G81" s="397" t="s">
        <v>635</v>
      </c>
      <c r="H81" s="398" t="s">
        <v>636</v>
      </c>
      <c r="I81" s="410" t="s">
        <v>637</v>
      </c>
      <c r="J81" s="628">
        <f>SUMIF('4 - Species Breakdown'!$D$31:$D$1028,I81,'4 - Species Breakdown'!$K$31:$K$1028)+SUMIF('4 - Species Breakdown'!$AE$31:$AE$1028,I81,'4 - Species Breakdown'!$AF$31:$AF$1028)</f>
        <v>0</v>
      </c>
    </row>
    <row r="82" spans="1:10" x14ac:dyDescent="0.2">
      <c r="A82" s="55"/>
      <c r="B82" s="397" t="s">
        <v>644</v>
      </c>
      <c r="C82" s="398" t="s">
        <v>645</v>
      </c>
      <c r="D82" s="410" t="s">
        <v>646</v>
      </c>
      <c r="E82" s="422">
        <f>SUMIF('4 - Species Breakdown'!$D$31:$D$1028,D82,'4 - Species Breakdown'!$K$31:$K$1028)+SUMIF('4 - Species Breakdown'!$AE$31:$AE$1028,D82,'4 - Species Breakdown'!$AF$31:$AF$1028)</f>
        <v>0</v>
      </c>
      <c r="F82" s="386"/>
      <c r="G82" s="397" t="s">
        <v>641</v>
      </c>
      <c r="H82" s="398" t="s">
        <v>642</v>
      </c>
      <c r="I82" s="410" t="s">
        <v>643</v>
      </c>
      <c r="J82" s="628">
        <f>SUMIF('4 - Species Breakdown'!$D$31:$D$1028,I82,'4 - Species Breakdown'!$K$31:$K$1028)+SUMIF('4 - Species Breakdown'!$AE$31:$AE$1028,I82,'4 - Species Breakdown'!$AF$31:$AF$1028)</f>
        <v>0</v>
      </c>
    </row>
    <row r="83" spans="1:10" x14ac:dyDescent="0.2">
      <c r="A83" s="55"/>
      <c r="B83" s="397" t="s">
        <v>650</v>
      </c>
      <c r="C83" s="398" t="s">
        <v>651</v>
      </c>
      <c r="D83" s="410" t="s">
        <v>652</v>
      </c>
      <c r="E83" s="422">
        <f>SUMIF('4 - Species Breakdown'!$D$31:$D$1028,D83,'4 - Species Breakdown'!$K$31:$K$1028)+SUMIF('4 - Species Breakdown'!$AE$31:$AE$1028,D83,'4 - Species Breakdown'!$AF$31:$AF$1028)</f>
        <v>0</v>
      </c>
      <c r="F83" s="386"/>
      <c r="G83" s="397" t="s">
        <v>647</v>
      </c>
      <c r="H83" s="398" t="s">
        <v>648</v>
      </c>
      <c r="I83" s="410" t="s">
        <v>649</v>
      </c>
      <c r="J83" s="628">
        <f>SUMIF('4 - Species Breakdown'!$D$31:$D$1028,I83,'4 - Species Breakdown'!$K$31:$K$1028)+SUMIF('4 - Species Breakdown'!$AE$31:$AE$1028,I83,'4 - Species Breakdown'!$AF$31:$AF$1028)</f>
        <v>0</v>
      </c>
    </row>
    <row r="84" spans="1:10" x14ac:dyDescent="0.2">
      <c r="A84" s="55"/>
      <c r="B84" s="397" t="s">
        <v>656</v>
      </c>
      <c r="C84" s="398" t="s">
        <v>1076</v>
      </c>
      <c r="D84" s="410" t="s">
        <v>658</v>
      </c>
      <c r="E84" s="422">
        <f>SUMIF('4 - Species Breakdown'!$D$31:$D$1028,D84,'4 - Species Breakdown'!$K$31:$K$1028)+SUMIF('4 - Species Breakdown'!$AE$31:$AE$1028,D84,'4 - Species Breakdown'!$AF$31:$AF$1028)</f>
        <v>0</v>
      </c>
      <c r="F84" s="386"/>
      <c r="G84" s="397" t="s">
        <v>653</v>
      </c>
      <c r="H84" s="398" t="s">
        <v>654</v>
      </c>
      <c r="I84" s="410" t="s">
        <v>655</v>
      </c>
      <c r="J84" s="628">
        <f>SUMIF('4 - Species Breakdown'!$D$31:$D$1028,I84,'4 - Species Breakdown'!$K$31:$K$1028)+SUMIF('4 - Species Breakdown'!$AE$31:$AE$1028,I84,'4 - Species Breakdown'!$AF$31:$AF$1028)</f>
        <v>0</v>
      </c>
    </row>
    <row r="85" spans="1:10" x14ac:dyDescent="0.2">
      <c r="A85" s="55"/>
      <c r="B85" s="407" t="s">
        <v>662</v>
      </c>
      <c r="C85" s="398" t="s">
        <v>663</v>
      </c>
      <c r="D85" s="410" t="s">
        <v>664</v>
      </c>
      <c r="E85" s="422">
        <f>SUMIF('4 - Species Breakdown'!$D$31:$D$1028,D85,'4 - Species Breakdown'!$K$31:$K$1028)+SUMIF('4 - Species Breakdown'!$AE$31:$AE$1028,D85,'4 - Species Breakdown'!$AF$31:$AF$1028)</f>
        <v>0</v>
      </c>
      <c r="F85" s="386"/>
      <c r="G85" s="397" t="s">
        <v>659</v>
      </c>
      <c r="H85" s="398" t="s">
        <v>660</v>
      </c>
      <c r="I85" s="410" t="s">
        <v>661</v>
      </c>
      <c r="J85" s="628">
        <f>SUMIF('4 - Species Breakdown'!$D$31:$D$1028,I85,'4 - Species Breakdown'!$K$31:$K$1028)+SUMIF('4 - Species Breakdown'!$AE$31:$AE$1028,I85,'4 - Species Breakdown'!$AF$31:$AF$1028)</f>
        <v>0</v>
      </c>
    </row>
    <row r="86" spans="1:10" x14ac:dyDescent="0.2">
      <c r="A86" s="55"/>
      <c r="B86" s="397" t="s">
        <v>668</v>
      </c>
      <c r="C86" s="398" t="s">
        <v>669</v>
      </c>
      <c r="D86" s="410" t="s">
        <v>670</v>
      </c>
      <c r="E86" s="422">
        <f>SUMIF('4 - Species Breakdown'!$D$31:$D$1028,D86,'4 - Species Breakdown'!$K$31:$K$1028)+SUMIF('4 - Species Breakdown'!$AE$31:$AE$1028,D86,'4 - Species Breakdown'!$AF$31:$AF$1028)</f>
        <v>0</v>
      </c>
      <c r="F86" s="386"/>
      <c r="G86" s="399" t="s">
        <v>665</v>
      </c>
      <c r="H86" s="400" t="s">
        <v>666</v>
      </c>
      <c r="I86" s="414" t="s">
        <v>667</v>
      </c>
      <c r="J86" s="624">
        <f>SUMIF('4 - Species Breakdown'!$D$31:$D$1028,I86,'4 - Species Breakdown'!$K$31:$K$1028)+SUMIF('4 - Species Breakdown'!$AE$31:$AE$1028,I86,'4 - Species Breakdown'!$AF$31:$AF$1028)</f>
        <v>0</v>
      </c>
    </row>
    <row r="87" spans="1:10" x14ac:dyDescent="0.2">
      <c r="A87" s="55"/>
      <c r="B87" s="407" t="s">
        <v>671</v>
      </c>
      <c r="C87" s="398" t="s">
        <v>672</v>
      </c>
      <c r="D87" s="410" t="s">
        <v>673</v>
      </c>
      <c r="E87" s="422">
        <f>SUMIF('4 - Species Breakdown'!$D$31:$D$1028,D87,'4 - Species Breakdown'!$K$31:$K$1028)+SUMIF('4 - Species Breakdown'!$AE$31:$AE$1028,D87,'4 - Species Breakdown'!$AF$31:$AF$1028)</f>
        <v>0</v>
      </c>
      <c r="F87" s="386"/>
      <c r="G87" s="386"/>
      <c r="H87" s="386"/>
      <c r="I87" s="386"/>
      <c r="J87" s="553"/>
    </row>
    <row r="88" spans="1:10" x14ac:dyDescent="0.2">
      <c r="A88" s="55"/>
      <c r="B88" s="407" t="s">
        <v>674</v>
      </c>
      <c r="C88" s="398" t="s">
        <v>675</v>
      </c>
      <c r="D88" s="410" t="s">
        <v>676</v>
      </c>
      <c r="E88" s="422">
        <f>SUMIF('4 - Species Breakdown'!$D$31:$D$1028,D88,'4 - Species Breakdown'!$K$31:$K$1028)+SUMIF('4 - Species Breakdown'!$AE$31:$AE$1028,D88,'4 - Species Breakdown'!$AF$31:$AF$1028)</f>
        <v>0</v>
      </c>
      <c r="F88" s="386"/>
      <c r="G88" s="558"/>
      <c r="H88" s="558"/>
      <c r="I88" s="558"/>
      <c r="J88" s="558"/>
    </row>
    <row r="89" spans="1:10" x14ac:dyDescent="0.2">
      <c r="A89" s="55"/>
      <c r="B89" s="407" t="s">
        <v>678</v>
      </c>
      <c r="C89" s="398" t="s">
        <v>679</v>
      </c>
      <c r="D89" s="410" t="s">
        <v>680</v>
      </c>
      <c r="E89" s="422">
        <f>SUMIF('4 - Species Breakdown'!$D$31:$D$1028,D89,'4 - Species Breakdown'!$K$31:$K$1028)+SUMIF('4 - Species Breakdown'!$AE$31:$AE$1028,D89,'4 - Species Breakdown'!$AF$31:$AF$1028)</f>
        <v>0</v>
      </c>
      <c r="F89" s="386"/>
      <c r="G89" s="558"/>
      <c r="H89" s="558"/>
      <c r="I89" s="558"/>
      <c r="J89" s="558"/>
    </row>
    <row r="90" spans="1:10" x14ac:dyDescent="0.2">
      <c r="A90" s="55"/>
      <c r="B90" s="407" t="s">
        <v>681</v>
      </c>
      <c r="C90" s="398" t="s">
        <v>1077</v>
      </c>
      <c r="D90" s="410" t="s">
        <v>683</v>
      </c>
      <c r="E90" s="422">
        <f>SUMIF('4 - Species Breakdown'!$D$31:$D$1028,D90,'4 - Species Breakdown'!$K$31:$K$1028)+SUMIF('4 - Species Breakdown'!$AE$31:$AE$1028,D90,'4 - Species Breakdown'!$AF$31:$AF$1028)</f>
        <v>0</v>
      </c>
      <c r="F90" s="386"/>
      <c r="G90" s="558"/>
      <c r="H90" s="558"/>
      <c r="I90" s="558"/>
      <c r="J90" s="558"/>
    </row>
    <row r="91" spans="1:10" x14ac:dyDescent="0.2">
      <c r="A91" s="55"/>
      <c r="B91" s="407" t="s">
        <v>684</v>
      </c>
      <c r="C91" s="398" t="s">
        <v>685</v>
      </c>
      <c r="D91" s="410" t="s">
        <v>686</v>
      </c>
      <c r="E91" s="422">
        <f>SUMIF('4 - Species Breakdown'!$D$31:$D$1028,D91,'4 - Species Breakdown'!$K$31:$K$1028)+SUMIF('4 - Species Breakdown'!$AE$31:$AE$1028,D91,'4 - Species Breakdown'!$AF$31:$AF$1028)</f>
        <v>0</v>
      </c>
      <c r="F91" s="386"/>
      <c r="G91" s="558"/>
      <c r="H91" s="558"/>
      <c r="I91" s="558"/>
      <c r="J91" s="558"/>
    </row>
    <row r="92" spans="1:10" x14ac:dyDescent="0.2">
      <c r="A92" s="55"/>
      <c r="B92" s="420" t="s">
        <v>687</v>
      </c>
      <c r="C92" s="400" t="s">
        <v>688</v>
      </c>
      <c r="D92" s="414" t="s">
        <v>689</v>
      </c>
      <c r="E92" s="458">
        <f>SUMIF('4 - Species Breakdown'!$D$31:$D$1028,D92,'4 - Species Breakdown'!$K$31:$K$1028)+SUMIF('4 - Species Breakdown'!$AE$31:$AE$1028,D92,'4 - Species Breakdown'!$AF$31:$AF$1028)</f>
        <v>0</v>
      </c>
      <c r="F92" s="386"/>
      <c r="G92" s="386"/>
      <c r="H92" s="386"/>
      <c r="I92" s="386"/>
      <c r="J92" s="553"/>
    </row>
    <row r="93" spans="1:10" x14ac:dyDescent="0.2">
      <c r="A93" s="55"/>
      <c r="B93" s="386"/>
      <c r="C93" s="398"/>
      <c r="D93" s="386"/>
      <c r="E93" s="386"/>
      <c r="F93" s="386"/>
      <c r="G93" s="386"/>
      <c r="H93" s="386"/>
      <c r="I93" s="386"/>
      <c r="J93" s="553"/>
    </row>
    <row r="94" spans="1:10" x14ac:dyDescent="0.2">
      <c r="A94" s="55"/>
      <c r="B94" s="386"/>
      <c r="C94" s="398"/>
      <c r="D94" s="386"/>
      <c r="E94" s="386"/>
      <c r="F94" s="386"/>
      <c r="G94" s="386"/>
      <c r="H94" s="386"/>
      <c r="I94" s="386"/>
      <c r="J94" s="553"/>
    </row>
    <row r="95" spans="1:10" ht="15" x14ac:dyDescent="0.2">
      <c r="A95" s="55"/>
      <c r="B95" s="1051" t="s">
        <v>690</v>
      </c>
      <c r="C95" s="1052"/>
      <c r="D95" s="1052"/>
      <c r="E95" s="1053"/>
      <c r="F95" s="386"/>
      <c r="G95" s="386"/>
      <c r="H95" s="386"/>
      <c r="I95" s="386"/>
      <c r="J95" s="553"/>
    </row>
    <row r="96" spans="1:10" ht="25.5" x14ac:dyDescent="0.2">
      <c r="A96" s="55"/>
      <c r="B96" s="405" t="s">
        <v>276</v>
      </c>
      <c r="C96" s="406" t="s">
        <v>277</v>
      </c>
      <c r="D96" s="406" t="s">
        <v>278</v>
      </c>
      <c r="E96" s="413" t="s">
        <v>953</v>
      </c>
      <c r="F96" s="386"/>
      <c r="G96" s="386"/>
      <c r="H96" s="386"/>
      <c r="I96" s="386"/>
      <c r="J96" s="553"/>
    </row>
    <row r="97" spans="1:10" x14ac:dyDescent="0.2">
      <c r="A97" s="55"/>
      <c r="B97" s="418" t="s">
        <v>691</v>
      </c>
      <c r="C97" s="419" t="s">
        <v>692</v>
      </c>
      <c r="D97" s="409" t="s">
        <v>693</v>
      </c>
      <c r="E97" s="421">
        <f>SUMIF('4 - Species Breakdown'!$D$31:$D$1028,D97,'4 - Species Breakdown'!$K$31:$K$1028)+SUMIF('4 - Species Breakdown'!$AE$31:$AE$1028,D97,'4 - Species Breakdown'!$AF$31:$AF$1028)</f>
        <v>0</v>
      </c>
      <c r="F97" s="386"/>
      <c r="G97" s="386"/>
      <c r="H97" s="386"/>
      <c r="I97" s="386"/>
      <c r="J97" s="553"/>
    </row>
    <row r="98" spans="1:10" x14ac:dyDescent="0.2">
      <c r="A98" s="55"/>
      <c r="B98" s="397" t="s">
        <v>694</v>
      </c>
      <c r="C98" s="398" t="s">
        <v>695</v>
      </c>
      <c r="D98" s="410" t="s">
        <v>696</v>
      </c>
      <c r="E98" s="422">
        <f>SUMIF('4 - Species Breakdown'!$D$31:$D$1028,D98,'4 - Species Breakdown'!$K$31:$K$1028)+SUMIF('4 - Species Breakdown'!$AE$31:$AE$1028,D98,'4 - Species Breakdown'!$AF$31:$AF$1028)</f>
        <v>0</v>
      </c>
      <c r="F98" s="386"/>
      <c r="G98" s="386"/>
      <c r="H98" s="386"/>
      <c r="I98" s="386"/>
      <c r="J98" s="553"/>
    </row>
    <row r="99" spans="1:10" x14ac:dyDescent="0.2">
      <c r="A99" s="55"/>
      <c r="B99" s="397" t="s">
        <v>697</v>
      </c>
      <c r="C99" s="398" t="s">
        <v>698</v>
      </c>
      <c r="D99" s="410" t="s">
        <v>699</v>
      </c>
      <c r="E99" s="422">
        <f>SUMIF('4 - Species Breakdown'!$D$31:$D$1028,D99,'4 - Species Breakdown'!$K$31:$K$1028)+SUMIF('4 - Species Breakdown'!$AE$31:$AE$1028,D99,'4 - Species Breakdown'!$AF$31:$AF$1028)</f>
        <v>0</v>
      </c>
      <c r="F99" s="386"/>
      <c r="G99" s="386"/>
      <c r="H99" s="386"/>
      <c r="I99" s="386"/>
      <c r="J99" s="553"/>
    </row>
    <row r="100" spans="1:10" x14ac:dyDescent="0.2">
      <c r="A100" s="55"/>
      <c r="B100" s="397" t="s">
        <v>700</v>
      </c>
      <c r="C100" s="398" t="s">
        <v>701</v>
      </c>
      <c r="D100" s="410" t="s">
        <v>702</v>
      </c>
      <c r="E100" s="422">
        <f>SUMIF('4 - Species Breakdown'!$D$31:$D$1028,D100,'4 - Species Breakdown'!$K$31:$K$1028)+SUMIF('4 - Species Breakdown'!$AE$31:$AE$1028,D100,'4 - Species Breakdown'!$AF$31:$AF$1028)</f>
        <v>0</v>
      </c>
      <c r="F100" s="386"/>
      <c r="G100" s="423"/>
      <c r="H100" s="386"/>
      <c r="I100" s="386"/>
      <c r="J100" s="553"/>
    </row>
    <row r="101" spans="1:10" x14ac:dyDescent="0.2">
      <c r="A101" s="55"/>
      <c r="B101" s="397" t="s">
        <v>703</v>
      </c>
      <c r="C101" s="398" t="s">
        <v>704</v>
      </c>
      <c r="D101" s="410" t="s">
        <v>705</v>
      </c>
      <c r="E101" s="422">
        <f>SUMIF('4 - Species Breakdown'!$D$31:$D$1028,D101,'4 - Species Breakdown'!$K$31:$K$1028)+SUMIF('4 - Species Breakdown'!$AE$31:$AE$1028,D101,'4 - Species Breakdown'!$AF$31:$AF$1028)</f>
        <v>0</v>
      </c>
      <c r="F101" s="386"/>
      <c r="G101" s="423"/>
      <c r="H101" s="386"/>
      <c r="I101" s="386"/>
      <c r="J101" s="196" t="s">
        <v>953</v>
      </c>
    </row>
    <row r="102" spans="1:10" x14ac:dyDescent="0.2">
      <c r="A102" s="55"/>
      <c r="B102" s="397" t="s">
        <v>706</v>
      </c>
      <c r="C102" s="398" t="s">
        <v>707</v>
      </c>
      <c r="D102" s="410" t="s">
        <v>708</v>
      </c>
      <c r="E102" s="422">
        <f>SUMIF('4 - Species Breakdown'!$D$31:$D$1028,D102,'4 - Species Breakdown'!$K$31:$K$1028)+SUMIF('4 - Species Breakdown'!$AE$31:$AE$1028,D102,'4 - Species Breakdown'!$AF$31:$AF$1028)</f>
        <v>0</v>
      </c>
      <c r="F102" s="386"/>
      <c r="G102" s="423"/>
      <c r="H102" s="1058" t="s">
        <v>1078</v>
      </c>
      <c r="I102" s="1059"/>
      <c r="J102" s="627">
        <f>SUM(E14:E49,E54:E92,E97:E104)</f>
        <v>0</v>
      </c>
    </row>
    <row r="103" spans="1:10" x14ac:dyDescent="0.2">
      <c r="A103" s="55"/>
      <c r="B103" s="407" t="s">
        <v>709</v>
      </c>
      <c r="C103" s="398" t="s">
        <v>710</v>
      </c>
      <c r="D103" s="410" t="s">
        <v>711</v>
      </c>
      <c r="E103" s="396">
        <f>SUMIF('4 - Species Breakdown'!$D$31:$D$1028,D103,'4 - Species Breakdown'!$K$31:$K$1028)+SUMIF('4 - Species Breakdown'!$AE$31:$AE$1028,D103,'4 - Species Breakdown'!$AF$31:$AF$1028)</f>
        <v>0</v>
      </c>
      <c r="F103" s="386"/>
      <c r="G103" s="386"/>
      <c r="H103" s="1058" t="s">
        <v>1079</v>
      </c>
      <c r="I103" s="1059"/>
      <c r="J103" s="627">
        <f>SUM(J14:J15,J20:J65,J70)</f>
        <v>0</v>
      </c>
    </row>
    <row r="104" spans="1:10" x14ac:dyDescent="0.2">
      <c r="A104" s="55"/>
      <c r="B104" s="420" t="s">
        <v>712</v>
      </c>
      <c r="C104" s="400" t="s">
        <v>713</v>
      </c>
      <c r="D104" s="414" t="s">
        <v>714</v>
      </c>
      <c r="E104" s="411">
        <f>SUMIF('4 - Species Breakdown'!$D$31:$D$1028,D104,'4 - Species Breakdown'!$K$31:$K$1028)+SUMIF('4 - Species Breakdown'!$AE$31:$AE$1028,D104,'4 - Species Breakdown'!$AF$31:$AF$1028)</f>
        <v>0</v>
      </c>
      <c r="F104" s="386"/>
      <c r="G104" s="386"/>
      <c r="H104" s="1058" t="s">
        <v>1080</v>
      </c>
      <c r="I104" s="1059"/>
      <c r="J104" s="627">
        <f>SUM(J75:J86)</f>
        <v>0</v>
      </c>
    </row>
    <row r="105" spans="1:10" x14ac:dyDescent="0.2">
      <c r="A105" s="55"/>
      <c r="B105" s="558"/>
      <c r="C105" s="558"/>
      <c r="D105" s="558"/>
      <c r="E105" s="386"/>
      <c r="F105" s="386"/>
      <c r="G105" s="386"/>
      <c r="H105" s="386"/>
      <c r="I105" s="386"/>
      <c r="J105" s="553"/>
    </row>
    <row r="106" spans="1:10" hidden="1" x14ac:dyDescent="0.2">
      <c r="A106" s="534"/>
      <c r="B106" s="558"/>
      <c r="C106" s="558"/>
      <c r="D106" s="558"/>
      <c r="E106" s="553"/>
      <c r="F106" s="558"/>
      <c r="G106" s="558"/>
      <c r="H106" s="386"/>
      <c r="I106" s="386"/>
      <c r="J106" s="553"/>
    </row>
    <row r="107" spans="1:10" hidden="1" x14ac:dyDescent="0.2">
      <c r="A107" s="534"/>
      <c r="B107" s="558"/>
      <c r="C107" s="558"/>
      <c r="D107" s="558"/>
      <c r="E107" s="553"/>
      <c r="F107" s="558"/>
      <c r="G107" s="558"/>
      <c r="H107" s="386"/>
      <c r="I107" s="558"/>
      <c r="J107" s="553"/>
    </row>
  </sheetData>
  <sheetProtection algorithmName="SHA-512" hashValue="4oorxJ5NucCKkKnEbCSgRcvGod7CtN3BRRxbXZKiovkqUDiCPtlbIOZN6WGBT7IxOHZLr1QxldjzKlw0FPLc/g==" saltValue="LiH82P/0nq/UJgrmlaSrTQ==" spinCount="100000" sheet="1" objects="1" scenarios="1" selectLockedCells="1" selectUnlockedCells="1"/>
  <mergeCells count="22">
    <mergeCell ref="B2:D2"/>
    <mergeCell ref="H102:I102"/>
    <mergeCell ref="H103:I103"/>
    <mergeCell ref="H104:I104"/>
    <mergeCell ref="F72:G72"/>
    <mergeCell ref="F66:G66"/>
    <mergeCell ref="F71:G71"/>
    <mergeCell ref="F67:G67"/>
    <mergeCell ref="B95:E95"/>
    <mergeCell ref="B9:B10"/>
    <mergeCell ref="C9:C10"/>
    <mergeCell ref="F17:G17"/>
    <mergeCell ref="F16:G16"/>
    <mergeCell ref="B12:E12"/>
    <mergeCell ref="G12:J12"/>
    <mergeCell ref="G18:J18"/>
    <mergeCell ref="G73:J73"/>
    <mergeCell ref="G9:J10"/>
    <mergeCell ref="C6:D6"/>
    <mergeCell ref="C7:D7"/>
    <mergeCell ref="B52:E52"/>
    <mergeCell ref="G68:J68"/>
  </mergeCells>
  <conditionalFormatting sqref="E54:E56">
    <cfRule type="cellIs" dxfId="17" priority="8" operator="greaterThan">
      <formula>0</formula>
    </cfRule>
  </conditionalFormatting>
  <conditionalFormatting sqref="E58">
    <cfRule type="cellIs" dxfId="16" priority="25" operator="greaterThan">
      <formula>0</formula>
    </cfRule>
  </conditionalFormatting>
  <conditionalFormatting sqref="E61:E72">
    <cfRule type="cellIs" dxfId="15" priority="7" operator="greaterThan">
      <formula>0</formula>
    </cfRule>
  </conditionalFormatting>
  <conditionalFormatting sqref="E75">
    <cfRule type="cellIs" dxfId="14" priority="23" operator="greaterThan">
      <formula>0</formula>
    </cfRule>
  </conditionalFormatting>
  <conditionalFormatting sqref="E78:E81">
    <cfRule type="cellIs" dxfId="13" priority="22" operator="greaterThan">
      <formula>0</formula>
    </cfRule>
  </conditionalFormatting>
  <conditionalFormatting sqref="E85">
    <cfRule type="cellIs" dxfId="12" priority="21" operator="greaterThan">
      <formula>0</formula>
    </cfRule>
  </conditionalFormatting>
  <conditionalFormatting sqref="E87:E92">
    <cfRule type="cellIs" dxfId="11" priority="20" operator="greaterThan">
      <formula>0</formula>
    </cfRule>
  </conditionalFormatting>
  <conditionalFormatting sqref="E103:E104">
    <cfRule type="cellIs" dxfId="10" priority="19" operator="greaterThan">
      <formula>0</formula>
    </cfRule>
  </conditionalFormatting>
  <conditionalFormatting sqref="J20:J21">
    <cfRule type="cellIs" dxfId="9" priority="18" operator="greaterThan">
      <formula>0</formula>
    </cfRule>
  </conditionalFormatting>
  <conditionalFormatting sqref="J24:J25">
    <cfRule type="cellIs" dxfId="8" priority="17" operator="greaterThan">
      <formula>0</formula>
    </cfRule>
  </conditionalFormatting>
  <conditionalFormatting sqref="J27">
    <cfRule type="cellIs" dxfId="7" priority="16" operator="greaterThan">
      <formula>0</formula>
    </cfRule>
  </conditionalFormatting>
  <conditionalFormatting sqref="J29:J32">
    <cfRule type="cellIs" dxfId="6" priority="15" operator="greaterThan">
      <formula>0</formula>
    </cfRule>
  </conditionalFormatting>
  <conditionalFormatting sqref="J38">
    <cfRule type="cellIs" dxfId="5" priority="14" operator="greaterThan">
      <formula>0</formula>
    </cfRule>
  </conditionalFormatting>
  <conditionalFormatting sqref="J40:J43">
    <cfRule type="cellIs" dxfId="4" priority="13" operator="greaterThan">
      <formula>0</formula>
    </cfRule>
  </conditionalFormatting>
  <conditionalFormatting sqref="J45:J48">
    <cfRule type="cellIs" dxfId="3" priority="12" operator="greaterThan">
      <formula>0</formula>
    </cfRule>
  </conditionalFormatting>
  <conditionalFormatting sqref="J50:J51">
    <cfRule type="cellIs" dxfId="2" priority="11" operator="greaterThan">
      <formula>0</formula>
    </cfRule>
  </conditionalFormatting>
  <conditionalFormatting sqref="J53">
    <cfRule type="cellIs" dxfId="1" priority="10" operator="greaterThan">
      <formula>0</formula>
    </cfRule>
  </conditionalFormatting>
  <conditionalFormatting sqref="J55:J60">
    <cfRule type="cellIs" dxfId="0" priority="9" operator="greaterThan">
      <formula>0</formula>
    </cfRule>
  </conditionalFormatting>
  <pageMargins left="0.23622047244094491" right="0.23622047244094491" top="0.74803149606299213" bottom="0.74803149606299213" header="0.31496062992125984" footer="0.31496062992125984"/>
  <pageSetup paperSize="9" scale="50" orientation="portrait" r:id="rId1"/>
  <headerFooter>
    <oddFooter>&amp;L&amp;D&amp;C&amp;A&amp;REWCO Application Form - Page &amp;P of &amp;N</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B0B2CD-FAE8-4D80-A4D9-BF674D701275}">
  <sheetPr codeName="Sheet21">
    <tabColor theme="1"/>
  </sheetPr>
  <dimension ref="A1:BA203"/>
  <sheetViews>
    <sheetView showGridLines="0" zoomScaleNormal="100" workbookViewId="0">
      <selection activeCell="F21" sqref="F21"/>
    </sheetView>
  </sheetViews>
  <sheetFormatPr defaultColWidth="9.140625" defaultRowHeight="15" outlineLevelCol="1" x14ac:dyDescent="0.25"/>
  <cols>
    <col min="1" max="1" width="29.28515625" customWidth="1"/>
    <col min="2" max="2" width="25.7109375" customWidth="1"/>
    <col min="3" max="3" width="22.7109375" customWidth="1"/>
    <col min="4" max="4" width="23" customWidth="1"/>
    <col min="5" max="5" width="20.42578125" customWidth="1"/>
    <col min="6" max="6" width="22.5703125" customWidth="1"/>
    <col min="7" max="11" width="19.85546875" customWidth="1"/>
    <col min="12" max="12" width="16.42578125" customWidth="1"/>
    <col min="13" max="13" width="27.28515625" customWidth="1"/>
    <col min="14" max="14" width="20.42578125" customWidth="1"/>
    <col min="15" max="15" width="19.5703125" customWidth="1"/>
    <col min="16" max="17" width="16.42578125" customWidth="1"/>
    <col min="18" max="18" width="12.5703125" customWidth="1"/>
    <col min="19" max="53" width="9.140625" customWidth="1"/>
    <col min="54" max="16384" width="9.140625" outlineLevel="1"/>
  </cols>
  <sheetData>
    <row r="1" spans="1:18" x14ac:dyDescent="0.25">
      <c r="A1" s="438" t="s">
        <v>1081</v>
      </c>
      <c r="B1" s="438" t="s">
        <v>1081</v>
      </c>
      <c r="C1" s="438" t="s">
        <v>1081</v>
      </c>
      <c r="D1" s="438" t="s">
        <v>1081</v>
      </c>
      <c r="E1" s="438" t="s">
        <v>1081</v>
      </c>
      <c r="F1" s="438" t="s">
        <v>1081</v>
      </c>
      <c r="G1" s="438" t="s">
        <v>1081</v>
      </c>
      <c r="H1" s="438" t="s">
        <v>1081</v>
      </c>
      <c r="I1" s="438" t="s">
        <v>1081</v>
      </c>
      <c r="J1" s="1063" t="s">
        <v>1081</v>
      </c>
      <c r="K1" s="1063"/>
      <c r="L1" s="438" t="s">
        <v>1081</v>
      </c>
      <c r="M1" s="438" t="s">
        <v>1081</v>
      </c>
      <c r="N1" s="438" t="s">
        <v>1081</v>
      </c>
      <c r="O1" s="438" t="s">
        <v>1081</v>
      </c>
      <c r="P1" s="438" t="s">
        <v>1081</v>
      </c>
      <c r="Q1" s="1063" t="s">
        <v>1081</v>
      </c>
      <c r="R1" s="1063"/>
    </row>
    <row r="2" spans="1:18" ht="15" customHeight="1" x14ac:dyDescent="0.25">
      <c r="A2" s="515" t="s">
        <v>1082</v>
      </c>
      <c r="B2" s="515" t="s">
        <v>1083</v>
      </c>
      <c r="C2" s="515" t="s">
        <v>1084</v>
      </c>
      <c r="D2" s="515" t="s">
        <v>1085</v>
      </c>
      <c r="E2" s="515" t="s">
        <v>1086</v>
      </c>
      <c r="F2" s="515" t="s">
        <v>1087</v>
      </c>
      <c r="G2" s="515" t="s">
        <v>1088</v>
      </c>
      <c r="H2" s="515" t="s">
        <v>1089</v>
      </c>
      <c r="I2" s="515" t="s">
        <v>1090</v>
      </c>
      <c r="J2" s="516" t="s">
        <v>1091</v>
      </c>
      <c r="K2" s="516"/>
      <c r="L2" s="517" t="s">
        <v>6</v>
      </c>
      <c r="M2" s="517" t="s">
        <v>10</v>
      </c>
      <c r="N2" s="517" t="s">
        <v>1092</v>
      </c>
      <c r="O2" s="517" t="s">
        <v>18</v>
      </c>
      <c r="P2" s="517" t="s">
        <v>22</v>
      </c>
      <c r="Q2" s="1064" t="s">
        <v>35</v>
      </c>
      <c r="R2" s="1064"/>
    </row>
    <row r="3" spans="1:18" ht="105" x14ac:dyDescent="0.25">
      <c r="A3" s="439" t="s">
        <v>1093</v>
      </c>
      <c r="B3" s="439" t="s">
        <v>1094</v>
      </c>
      <c r="C3" s="439" t="s">
        <v>1095</v>
      </c>
      <c r="D3" s="440" t="s">
        <v>1096</v>
      </c>
      <c r="E3" s="439" t="s">
        <v>1097</v>
      </c>
      <c r="F3" s="324"/>
      <c r="G3" s="439" t="s">
        <v>1098</v>
      </c>
      <c r="H3" s="439" t="s">
        <v>1099</v>
      </c>
      <c r="I3" s="324"/>
      <c r="J3" s="439" t="s">
        <v>1100</v>
      </c>
      <c r="K3" s="439"/>
      <c r="L3" s="439" t="s">
        <v>1101</v>
      </c>
      <c r="M3" s="324"/>
      <c r="N3" s="324"/>
      <c r="O3" s="324"/>
      <c r="P3" s="439" t="s">
        <v>1102</v>
      </c>
      <c r="Q3" s="1065" t="s">
        <v>1103</v>
      </c>
      <c r="R3" s="1065"/>
    </row>
    <row r="4" spans="1:18" ht="54.75" customHeight="1" x14ac:dyDescent="0.25">
      <c r="A4" s="323" t="s">
        <v>1104</v>
      </c>
      <c r="B4" s="324" t="s">
        <v>268</v>
      </c>
      <c r="C4" s="324" t="s">
        <v>1105</v>
      </c>
      <c r="D4" s="441" t="s">
        <v>281</v>
      </c>
      <c r="E4" s="324" t="s">
        <v>147</v>
      </c>
      <c r="F4" s="324"/>
      <c r="G4" s="324" t="s">
        <v>147</v>
      </c>
      <c r="H4" s="323" t="s">
        <v>1106</v>
      </c>
      <c r="I4" s="324"/>
      <c r="J4" s="324" t="s">
        <v>147</v>
      </c>
      <c r="K4" s="324"/>
      <c r="L4" s="324" t="s">
        <v>147</v>
      </c>
      <c r="M4" s="324"/>
      <c r="N4" s="324"/>
      <c r="O4" s="324"/>
      <c r="P4" s="323" t="s">
        <v>1107</v>
      </c>
      <c r="Q4" s="1062" t="s">
        <v>1059</v>
      </c>
      <c r="R4" s="1062"/>
    </row>
    <row r="5" spans="1:18" ht="30" x14ac:dyDescent="0.25">
      <c r="A5" s="323" t="s">
        <v>1108</v>
      </c>
      <c r="B5" s="324" t="s">
        <v>1109</v>
      </c>
      <c r="C5" s="324" t="s">
        <v>146</v>
      </c>
      <c r="D5" s="442" t="s">
        <v>287</v>
      </c>
      <c r="E5" s="324" t="s">
        <v>1110</v>
      </c>
      <c r="F5" s="324"/>
      <c r="G5" s="439" t="s">
        <v>1111</v>
      </c>
      <c r="H5" s="324" t="s">
        <v>1110</v>
      </c>
      <c r="I5" s="324"/>
      <c r="J5" s="324" t="s">
        <v>1110</v>
      </c>
      <c r="K5" s="324"/>
      <c r="L5" s="324" t="s">
        <v>1110</v>
      </c>
      <c r="M5" s="324"/>
      <c r="N5" s="324"/>
      <c r="O5" s="324"/>
      <c r="P5" s="324"/>
      <c r="Q5" s="323" t="s">
        <v>1105</v>
      </c>
      <c r="R5" s="323" t="s">
        <v>1112</v>
      </c>
    </row>
    <row r="6" spans="1:18" ht="60" x14ac:dyDescent="0.25">
      <c r="A6" s="323" t="s">
        <v>1113</v>
      </c>
      <c r="B6" s="324" t="s">
        <v>269</v>
      </c>
      <c r="C6" s="324" t="s">
        <v>1114</v>
      </c>
      <c r="D6" s="443" t="s">
        <v>293</v>
      </c>
      <c r="E6" s="324"/>
      <c r="F6" s="324"/>
      <c r="G6" s="324" t="s">
        <v>147</v>
      </c>
      <c r="H6" s="439" t="s">
        <v>1115</v>
      </c>
      <c r="I6" s="324"/>
      <c r="J6" s="440" t="s">
        <v>1116</v>
      </c>
      <c r="K6" s="324"/>
      <c r="L6" s="324"/>
      <c r="M6" s="324"/>
      <c r="N6" s="324"/>
      <c r="O6" s="324"/>
      <c r="P6" s="324"/>
      <c r="Q6" s="323" t="s">
        <v>146</v>
      </c>
      <c r="R6" s="323" t="s">
        <v>146</v>
      </c>
    </row>
    <row r="7" spans="1:18" ht="120" customHeight="1" x14ac:dyDescent="0.25">
      <c r="A7" s="323" t="s">
        <v>1117</v>
      </c>
      <c r="B7" s="439" t="s">
        <v>1118</v>
      </c>
      <c r="C7" s="324" t="s">
        <v>1119</v>
      </c>
      <c r="D7" s="442" t="s">
        <v>296</v>
      </c>
      <c r="E7" s="324"/>
      <c r="F7" s="324"/>
      <c r="G7" s="324" t="s">
        <v>1110</v>
      </c>
      <c r="H7" s="323" t="s">
        <v>1120</v>
      </c>
      <c r="I7" s="324"/>
      <c r="J7" s="444">
        <v>10200</v>
      </c>
      <c r="K7" s="444"/>
      <c r="L7" s="324"/>
      <c r="M7" s="324"/>
      <c r="N7" s="324"/>
      <c r="O7" s="324"/>
      <c r="P7" s="324"/>
      <c r="Q7" s="323" t="s">
        <v>1114</v>
      </c>
      <c r="R7" s="323" t="s">
        <v>146</v>
      </c>
    </row>
    <row r="8" spans="1:18" ht="162" customHeight="1" x14ac:dyDescent="0.25">
      <c r="A8" s="323" t="s">
        <v>1121</v>
      </c>
      <c r="B8" s="324" t="s">
        <v>1122</v>
      </c>
      <c r="C8" s="324" t="s">
        <v>1123</v>
      </c>
      <c r="D8" s="442" t="s">
        <v>299</v>
      </c>
      <c r="E8" s="324"/>
      <c r="F8" s="324"/>
      <c r="G8" s="439" t="s">
        <v>1124</v>
      </c>
      <c r="H8" s="323" t="s">
        <v>1125</v>
      </c>
      <c r="I8" s="324"/>
      <c r="J8" s="440" t="s">
        <v>1020</v>
      </c>
      <c r="K8" s="444"/>
      <c r="L8" s="324"/>
      <c r="M8" s="324"/>
      <c r="N8" s="324"/>
      <c r="O8" s="324"/>
      <c r="P8" s="324"/>
      <c r="Q8" s="323" t="s">
        <v>1119</v>
      </c>
      <c r="R8" s="323" t="s">
        <v>1126</v>
      </c>
    </row>
    <row r="9" spans="1:18" ht="52.5" customHeight="1" x14ac:dyDescent="0.25">
      <c r="A9" s="439" t="s">
        <v>49</v>
      </c>
      <c r="B9" s="323" t="s">
        <v>1127</v>
      </c>
      <c r="C9" s="324" t="s">
        <v>1128</v>
      </c>
      <c r="D9" s="442" t="s">
        <v>303</v>
      </c>
      <c r="E9" s="324"/>
      <c r="F9" s="324"/>
      <c r="G9" s="323" t="s">
        <v>1129</v>
      </c>
      <c r="H9" s="324"/>
      <c r="I9" s="324"/>
      <c r="J9" s="471" t="s">
        <v>1130</v>
      </c>
      <c r="K9" s="447">
        <v>1100</v>
      </c>
      <c r="L9" s="324"/>
      <c r="M9" s="324"/>
      <c r="N9" s="324"/>
      <c r="O9" s="324"/>
      <c r="P9" s="324"/>
      <c r="Q9" s="323" t="s">
        <v>1123</v>
      </c>
      <c r="R9" s="323" t="s">
        <v>1126</v>
      </c>
    </row>
    <row r="10" spans="1:18" ht="69.75" customHeight="1" x14ac:dyDescent="0.25">
      <c r="A10" s="323" t="s">
        <v>1131</v>
      </c>
      <c r="B10" s="324" t="s">
        <v>1132</v>
      </c>
      <c r="C10" s="439" t="s">
        <v>1133</v>
      </c>
      <c r="D10" s="442" t="s">
        <v>306</v>
      </c>
      <c r="E10" s="324"/>
      <c r="F10" s="324"/>
      <c r="G10" s="323" t="s">
        <v>1134</v>
      </c>
      <c r="H10" s="324"/>
      <c r="I10" s="324"/>
      <c r="J10" s="445" t="s">
        <v>1135</v>
      </c>
      <c r="K10" s="447"/>
      <c r="L10" s="324"/>
      <c r="M10" s="324"/>
      <c r="N10" s="324"/>
      <c r="O10" s="324"/>
      <c r="P10" s="324"/>
      <c r="Q10" s="323" t="s">
        <v>1136</v>
      </c>
      <c r="R10" s="323" t="s">
        <v>1112</v>
      </c>
    </row>
    <row r="11" spans="1:18" ht="30" x14ac:dyDescent="0.25">
      <c r="A11" s="323" t="s">
        <v>1110</v>
      </c>
      <c r="B11" s="324" t="s">
        <v>1137</v>
      </c>
      <c r="C11" s="324" t="s">
        <v>147</v>
      </c>
      <c r="D11" s="442" t="s">
        <v>311</v>
      </c>
      <c r="E11" s="324"/>
      <c r="F11" s="324"/>
      <c r="G11" s="439" t="s">
        <v>1138</v>
      </c>
      <c r="H11" s="324"/>
      <c r="I11" s="324"/>
      <c r="J11" s="446" t="s">
        <v>1139</v>
      </c>
      <c r="K11" s="447">
        <v>3300</v>
      </c>
      <c r="L11" s="324"/>
      <c r="M11" s="324"/>
      <c r="N11" s="324"/>
      <c r="O11" s="324"/>
      <c r="P11" s="324"/>
      <c r="Q11" s="1062" t="s">
        <v>1140</v>
      </c>
      <c r="R11" s="1062"/>
    </row>
    <row r="12" spans="1:18" ht="30" x14ac:dyDescent="0.25">
      <c r="A12" s="439" t="s">
        <v>1141</v>
      </c>
      <c r="B12" s="323" t="s">
        <v>1142</v>
      </c>
      <c r="C12" s="324" t="s">
        <v>1110</v>
      </c>
      <c r="D12" s="442" t="s">
        <v>316</v>
      </c>
      <c r="E12" s="324"/>
      <c r="F12" s="324"/>
      <c r="G12" s="324" t="s">
        <v>1148</v>
      </c>
      <c r="H12" s="324"/>
      <c r="I12" s="324"/>
      <c r="J12" s="446" t="s">
        <v>1143</v>
      </c>
      <c r="K12" s="447">
        <v>2800</v>
      </c>
      <c r="L12" s="324"/>
      <c r="M12" s="324"/>
      <c r="N12" s="324"/>
      <c r="O12" s="324"/>
      <c r="P12" s="324"/>
      <c r="Q12" s="323" t="s">
        <v>149</v>
      </c>
      <c r="R12" s="323" t="s">
        <v>1144</v>
      </c>
    </row>
    <row r="13" spans="1:18" ht="45" x14ac:dyDescent="0.25">
      <c r="A13" s="323" t="s">
        <v>1145</v>
      </c>
      <c r="B13" s="324" t="s">
        <v>1146</v>
      </c>
      <c r="C13" s="439" t="s">
        <v>1147</v>
      </c>
      <c r="D13" s="442" t="s">
        <v>322</v>
      </c>
      <c r="E13" s="324"/>
      <c r="F13" s="324"/>
      <c r="G13" s="324" t="s">
        <v>1153</v>
      </c>
      <c r="H13" s="324"/>
      <c r="I13" s="324"/>
      <c r="J13" s="446" t="s">
        <v>1149</v>
      </c>
      <c r="K13" s="447">
        <v>1100</v>
      </c>
      <c r="L13" s="324"/>
      <c r="M13" s="324"/>
      <c r="N13" s="324"/>
      <c r="O13" s="324"/>
      <c r="P13" s="324"/>
      <c r="Q13" s="323" t="s">
        <v>1150</v>
      </c>
      <c r="R13" s="323" t="s">
        <v>1144</v>
      </c>
    </row>
    <row r="14" spans="1:18" ht="46.5" customHeight="1" x14ac:dyDescent="0.25">
      <c r="A14" s="323" t="s">
        <v>1151</v>
      </c>
      <c r="B14" s="323" t="s">
        <v>1152</v>
      </c>
      <c r="C14" s="324" t="s">
        <v>148</v>
      </c>
      <c r="D14" s="442" t="s">
        <v>334</v>
      </c>
      <c r="E14" s="324"/>
      <c r="F14" s="324"/>
      <c r="G14" s="324" t="s">
        <v>1222</v>
      </c>
      <c r="H14" s="324"/>
      <c r="I14" s="324"/>
      <c r="J14" s="446" t="s">
        <v>986</v>
      </c>
      <c r="K14" s="447">
        <v>500</v>
      </c>
      <c r="L14" s="324"/>
      <c r="M14" s="324"/>
      <c r="N14" s="324"/>
      <c r="O14" s="324"/>
      <c r="P14" s="324"/>
      <c r="Q14" s="323" t="s">
        <v>1154</v>
      </c>
      <c r="R14" s="323" t="s">
        <v>1144</v>
      </c>
    </row>
    <row r="15" spans="1:18" ht="30" x14ac:dyDescent="0.25">
      <c r="A15" s="323" t="s">
        <v>1155</v>
      </c>
      <c r="B15" s="324" t="s">
        <v>1156</v>
      </c>
      <c r="C15" s="324" t="s">
        <v>1157</v>
      </c>
      <c r="D15" s="442" t="s">
        <v>340</v>
      </c>
      <c r="E15" s="324"/>
      <c r="F15" s="324"/>
      <c r="G15" s="439" t="s">
        <v>1158</v>
      </c>
      <c r="H15" s="324"/>
      <c r="I15" s="324"/>
      <c r="J15" s="446" t="s">
        <v>987</v>
      </c>
      <c r="K15" s="447">
        <v>1000</v>
      </c>
      <c r="L15" s="324"/>
      <c r="M15" s="324"/>
      <c r="N15" s="324"/>
      <c r="O15" s="324"/>
      <c r="P15" s="324"/>
      <c r="Q15" s="323" t="s">
        <v>1159</v>
      </c>
      <c r="R15" s="323" t="s">
        <v>1144</v>
      </c>
    </row>
    <row r="16" spans="1:18" ht="30" x14ac:dyDescent="0.25">
      <c r="A16" s="439" t="s">
        <v>1160</v>
      </c>
      <c r="B16" s="324" t="s">
        <v>1161</v>
      </c>
      <c r="C16" s="324" t="s">
        <v>1162</v>
      </c>
      <c r="D16" s="442" t="s">
        <v>346</v>
      </c>
      <c r="E16" s="324"/>
      <c r="F16" s="324"/>
      <c r="G16" s="324" t="s">
        <v>1148</v>
      </c>
      <c r="H16" s="324"/>
      <c r="I16" s="324"/>
      <c r="J16" s="446" t="s">
        <v>988</v>
      </c>
      <c r="K16" s="447">
        <v>2500</v>
      </c>
      <c r="L16" s="324"/>
      <c r="M16" s="324"/>
      <c r="N16" s="324"/>
      <c r="O16" s="324"/>
      <c r="P16" s="324"/>
      <c r="Q16" s="323" t="s">
        <v>1163</v>
      </c>
      <c r="R16" s="323" t="s">
        <v>1144</v>
      </c>
    </row>
    <row r="17" spans="1:18" ht="24" customHeight="1" x14ac:dyDescent="0.25">
      <c r="A17" s="323" t="s">
        <v>147</v>
      </c>
      <c r="B17" s="321" t="s">
        <v>1164</v>
      </c>
      <c r="C17" s="324" t="s">
        <v>1165</v>
      </c>
      <c r="D17" s="442" t="s">
        <v>352</v>
      </c>
      <c r="E17" s="324"/>
      <c r="F17" s="324"/>
      <c r="G17" s="324" t="s">
        <v>1153</v>
      </c>
      <c r="H17" s="324"/>
      <c r="I17" s="324"/>
      <c r="J17" s="446" t="s">
        <v>1166</v>
      </c>
      <c r="K17" s="447">
        <v>600</v>
      </c>
      <c r="L17" s="324"/>
      <c r="M17" s="324"/>
      <c r="N17" s="324"/>
      <c r="O17" s="324"/>
      <c r="P17" s="324"/>
      <c r="Q17" s="323" t="s">
        <v>1167</v>
      </c>
      <c r="R17" s="323" t="s">
        <v>1168</v>
      </c>
    </row>
    <row r="18" spans="1:18" ht="24" x14ac:dyDescent="0.25">
      <c r="A18" s="323" t="s">
        <v>1169</v>
      </c>
      <c r="B18" s="321" t="s">
        <v>1170</v>
      </c>
      <c r="C18" s="324" t="s">
        <v>1171</v>
      </c>
      <c r="D18" s="442" t="s">
        <v>358</v>
      </c>
      <c r="E18" s="324"/>
      <c r="F18" s="324"/>
      <c r="G18" s="324" t="s">
        <v>1222</v>
      </c>
      <c r="H18" s="324"/>
      <c r="I18" s="324"/>
      <c r="J18" s="446" t="s">
        <v>1172</v>
      </c>
      <c r="K18" s="447">
        <v>3700</v>
      </c>
      <c r="L18" s="324"/>
      <c r="M18" s="324"/>
      <c r="N18" s="324"/>
      <c r="O18" s="324"/>
      <c r="P18" s="324"/>
      <c r="Q18" s="323" t="s">
        <v>1173</v>
      </c>
      <c r="R18" s="323" t="s">
        <v>1144</v>
      </c>
    </row>
    <row r="19" spans="1:18" ht="45" x14ac:dyDescent="0.25">
      <c r="A19" s="439" t="s">
        <v>1174</v>
      </c>
      <c r="B19" s="321" t="s">
        <v>1175</v>
      </c>
      <c r="C19" s="324" t="s">
        <v>1176</v>
      </c>
      <c r="D19" s="442" t="s">
        <v>364</v>
      </c>
      <c r="E19" s="324"/>
      <c r="F19" s="324"/>
      <c r="G19" s="439" t="s">
        <v>1223</v>
      </c>
      <c r="H19" s="324"/>
      <c r="I19" s="324"/>
      <c r="J19" s="446" t="s">
        <v>992</v>
      </c>
      <c r="K19" s="447">
        <v>0</v>
      </c>
      <c r="L19" s="324"/>
      <c r="M19" s="324"/>
      <c r="N19" s="324"/>
      <c r="O19" s="324"/>
      <c r="P19" s="324"/>
      <c r="Q19" s="1062" t="s">
        <v>1061</v>
      </c>
      <c r="R19" s="1062"/>
    </row>
    <row r="20" spans="1:18" ht="24" x14ac:dyDescent="0.25">
      <c r="A20" s="323" t="s">
        <v>1177</v>
      </c>
      <c r="B20" s="321" t="s">
        <v>1178</v>
      </c>
      <c r="C20" s="448" t="s">
        <v>1060</v>
      </c>
      <c r="D20" s="442" t="s">
        <v>370</v>
      </c>
      <c r="E20" s="324"/>
      <c r="F20" s="324"/>
      <c r="G20" s="323" t="s">
        <v>1179</v>
      </c>
      <c r="H20" s="324"/>
      <c r="I20" s="324"/>
      <c r="J20" s="446" t="s">
        <v>992</v>
      </c>
      <c r="K20" s="447">
        <v>0</v>
      </c>
      <c r="L20" s="324"/>
      <c r="M20" s="324"/>
      <c r="N20" s="324"/>
      <c r="O20" s="324"/>
      <c r="P20" s="324"/>
      <c r="Q20" s="323" t="s">
        <v>150</v>
      </c>
      <c r="R20" s="323" t="s">
        <v>1180</v>
      </c>
    </row>
    <row r="21" spans="1:18" ht="60" x14ac:dyDescent="0.25">
      <c r="A21" s="323" t="s">
        <v>1169</v>
      </c>
      <c r="B21" s="321" t="s">
        <v>1181</v>
      </c>
      <c r="C21" s="324" t="s">
        <v>149</v>
      </c>
      <c r="D21" s="442" t="s">
        <v>376</v>
      </c>
      <c r="E21" s="324"/>
      <c r="F21" s="324"/>
      <c r="G21" s="323" t="s">
        <v>1182</v>
      </c>
      <c r="H21" s="324"/>
      <c r="I21" s="324"/>
      <c r="J21" s="439" t="s">
        <v>1183</v>
      </c>
      <c r="K21" s="324"/>
      <c r="L21" s="324"/>
      <c r="M21" s="324"/>
      <c r="N21" s="324"/>
      <c r="O21" s="324"/>
      <c r="P21" s="324"/>
      <c r="Q21" s="323" t="s">
        <v>1184</v>
      </c>
      <c r="R21" s="323" t="s">
        <v>1185</v>
      </c>
    </row>
    <row r="22" spans="1:18" ht="46.5" x14ac:dyDescent="0.25">
      <c r="A22" s="439" t="s">
        <v>1186</v>
      </c>
      <c r="B22" s="439" t="s">
        <v>1187</v>
      </c>
      <c r="C22" s="324" t="s">
        <v>1150</v>
      </c>
      <c r="D22" s="442" t="s">
        <v>382</v>
      </c>
      <c r="E22" s="324"/>
      <c r="F22" s="324"/>
      <c r="G22" s="323" t="s">
        <v>1188</v>
      </c>
      <c r="H22" s="324"/>
      <c r="I22" s="324"/>
      <c r="J22" s="324" t="s">
        <v>1189</v>
      </c>
      <c r="K22" s="324"/>
      <c r="L22" s="324"/>
      <c r="M22" s="324"/>
      <c r="N22" s="324"/>
      <c r="O22" s="324"/>
      <c r="P22" s="324"/>
      <c r="Q22" s="323" t="s">
        <v>1190</v>
      </c>
      <c r="R22" s="323" t="s">
        <v>1191</v>
      </c>
    </row>
    <row r="23" spans="1:18" ht="46.5" x14ac:dyDescent="0.25">
      <c r="A23" s="322" t="s">
        <v>147</v>
      </c>
      <c r="B23" s="324" t="s">
        <v>1192</v>
      </c>
      <c r="C23" s="324" t="s">
        <v>1154</v>
      </c>
      <c r="D23" s="442" t="s">
        <v>388</v>
      </c>
      <c r="E23" s="324"/>
      <c r="F23" s="324"/>
      <c r="G23" s="323" t="s">
        <v>1193</v>
      </c>
      <c r="H23" s="324"/>
      <c r="I23" s="324"/>
      <c r="J23" s="324" t="s">
        <v>1110</v>
      </c>
      <c r="K23" s="324"/>
      <c r="L23" s="324"/>
      <c r="M23" s="324"/>
      <c r="N23" s="324"/>
      <c r="O23" s="324"/>
      <c r="P23" s="324"/>
      <c r="Q23" s="323" t="s">
        <v>1194</v>
      </c>
      <c r="R23" s="323" t="s">
        <v>1195</v>
      </c>
    </row>
    <row r="24" spans="1:18" ht="30" x14ac:dyDescent="0.25">
      <c r="A24" s="323" t="s">
        <v>1110</v>
      </c>
      <c r="B24" s="324" t="s">
        <v>1196</v>
      </c>
      <c r="C24" s="324" t="s">
        <v>1159</v>
      </c>
      <c r="D24" s="442" t="s">
        <v>394</v>
      </c>
      <c r="E24" s="324"/>
      <c r="F24" s="324"/>
      <c r="G24" s="321"/>
      <c r="H24" s="324"/>
      <c r="I24" s="324"/>
      <c r="J24" s="440" t="s">
        <v>1197</v>
      </c>
      <c r="K24" s="324"/>
      <c r="L24" s="324"/>
      <c r="M24" s="324"/>
      <c r="N24" s="324"/>
      <c r="O24" s="324"/>
      <c r="P24" s="324"/>
      <c r="Q24" s="323" t="s">
        <v>1198</v>
      </c>
      <c r="R24" s="323" t="s">
        <v>1199</v>
      </c>
    </row>
    <row r="25" spans="1:18" ht="24" x14ac:dyDescent="0.25">
      <c r="A25" s="322" t="s">
        <v>1200</v>
      </c>
      <c r="B25" s="324" t="s">
        <v>1201</v>
      </c>
      <c r="C25" s="324" t="s">
        <v>1163</v>
      </c>
      <c r="D25" s="442" t="s">
        <v>400</v>
      </c>
      <c r="E25" s="324"/>
      <c r="F25" s="324"/>
      <c r="G25" s="324"/>
      <c r="H25" s="324"/>
      <c r="I25" s="324"/>
      <c r="J25" s="447">
        <v>400</v>
      </c>
      <c r="K25" s="324"/>
      <c r="L25" s="324"/>
      <c r="M25" s="324"/>
      <c r="N25" s="324"/>
      <c r="O25" s="324"/>
      <c r="P25" s="324"/>
      <c r="Q25" s="323" t="s">
        <v>1202</v>
      </c>
      <c r="R25" s="323" t="s">
        <v>1180</v>
      </c>
    </row>
    <row r="26" spans="1:18" ht="62.25" customHeight="1" x14ac:dyDescent="0.25">
      <c r="A26" s="439" t="s">
        <v>1203</v>
      </c>
      <c r="B26" s="324" t="s">
        <v>1204</v>
      </c>
      <c r="C26" s="324" t="s">
        <v>1167</v>
      </c>
      <c r="D26" s="442" t="s">
        <v>406</v>
      </c>
      <c r="E26" s="324"/>
      <c r="F26" s="324"/>
      <c r="G26" s="324"/>
      <c r="H26" s="324"/>
      <c r="I26" s="324"/>
      <c r="J26" s="324"/>
      <c r="K26" s="324"/>
      <c r="L26" s="324"/>
      <c r="M26" s="324"/>
      <c r="N26" s="324"/>
      <c r="O26" s="324"/>
      <c r="P26" s="324"/>
      <c r="Q26" s="324"/>
      <c r="R26" s="324"/>
    </row>
    <row r="27" spans="1:18" ht="51.75" customHeight="1" x14ac:dyDescent="0.25">
      <c r="A27" s="323" t="s">
        <v>147</v>
      </c>
      <c r="B27" s="439" t="s">
        <v>1205</v>
      </c>
      <c r="C27" s="324" t="s">
        <v>1173</v>
      </c>
      <c r="D27" s="442" t="s">
        <v>412</v>
      </c>
      <c r="E27" s="324"/>
      <c r="F27" s="324"/>
      <c r="G27" s="324"/>
      <c r="H27" s="324"/>
      <c r="I27" s="324"/>
      <c r="J27" s="324"/>
      <c r="K27" s="324"/>
      <c r="L27" s="324"/>
      <c r="M27" s="324"/>
      <c r="N27" s="324"/>
      <c r="O27" s="324"/>
      <c r="P27" s="324"/>
      <c r="Q27" s="324"/>
      <c r="R27" s="324"/>
    </row>
    <row r="28" spans="1:18" ht="30" x14ac:dyDescent="0.25">
      <c r="A28" s="323" t="s">
        <v>1110</v>
      </c>
      <c r="B28" s="324" t="s">
        <v>147</v>
      </c>
      <c r="C28" s="439" t="s">
        <v>1206</v>
      </c>
      <c r="D28" s="442" t="s">
        <v>418</v>
      </c>
      <c r="E28" s="324"/>
      <c r="F28" s="324"/>
      <c r="G28" s="324"/>
      <c r="H28" s="324"/>
      <c r="I28" s="324"/>
      <c r="J28" s="324"/>
      <c r="K28" s="324"/>
      <c r="L28" s="324"/>
      <c r="M28" s="324"/>
      <c r="N28" s="324"/>
      <c r="O28" s="324"/>
      <c r="P28" s="324"/>
      <c r="Q28" s="324"/>
      <c r="R28" s="324"/>
    </row>
    <row r="29" spans="1:18" ht="66" customHeight="1" x14ac:dyDescent="0.25">
      <c r="A29" s="323"/>
      <c r="B29" s="324" t="s">
        <v>1110</v>
      </c>
      <c r="C29" s="323" t="s">
        <v>150</v>
      </c>
      <c r="D29" s="442" t="s">
        <v>424</v>
      </c>
      <c r="E29" s="324"/>
      <c r="F29" s="324"/>
      <c r="G29" s="324"/>
      <c r="H29" s="324"/>
      <c r="I29" s="324"/>
      <c r="J29" s="324"/>
      <c r="K29" s="324"/>
      <c r="L29" s="324"/>
      <c r="M29" s="324"/>
      <c r="N29" s="324"/>
      <c r="O29" s="324"/>
      <c r="P29" s="324"/>
      <c r="Q29" s="324"/>
      <c r="R29" s="324"/>
    </row>
    <row r="30" spans="1:18" ht="53.25" customHeight="1" x14ac:dyDescent="0.25">
      <c r="A30" s="323"/>
      <c r="B30" s="439" t="s">
        <v>1207</v>
      </c>
      <c r="C30" s="323" t="s">
        <v>1184</v>
      </c>
      <c r="D30" s="442" t="s">
        <v>430</v>
      </c>
      <c r="E30" s="324"/>
      <c r="F30" s="324"/>
      <c r="G30" s="324"/>
      <c r="H30" s="324"/>
      <c r="I30" s="324"/>
      <c r="J30" s="324"/>
      <c r="K30" s="324"/>
      <c r="L30" s="324"/>
      <c r="M30" s="324"/>
      <c r="N30" s="324"/>
      <c r="O30" s="324"/>
      <c r="P30" s="324"/>
      <c r="Q30" s="324"/>
      <c r="R30" s="324"/>
    </row>
    <row r="31" spans="1:18" ht="63" customHeight="1" x14ac:dyDescent="0.25">
      <c r="A31" s="323"/>
      <c r="B31" s="323" t="s">
        <v>1208</v>
      </c>
      <c r="C31" s="323" t="s">
        <v>1190</v>
      </c>
      <c r="D31" s="442" t="s">
        <v>436</v>
      </c>
      <c r="E31" s="324"/>
      <c r="F31" s="324"/>
      <c r="G31" s="324"/>
      <c r="H31" s="324"/>
      <c r="I31" s="324"/>
      <c r="J31" s="324"/>
      <c r="K31" s="324"/>
      <c r="L31" s="324"/>
      <c r="M31" s="324"/>
      <c r="N31" s="324"/>
      <c r="O31" s="324"/>
      <c r="P31" s="324"/>
      <c r="Q31" s="324"/>
      <c r="R31" s="324"/>
    </row>
    <row r="32" spans="1:18" ht="42.75" customHeight="1" x14ac:dyDescent="0.25">
      <c r="A32" s="323"/>
      <c r="B32" s="323" t="s">
        <v>1209</v>
      </c>
      <c r="C32" s="323" t="s">
        <v>1194</v>
      </c>
      <c r="D32" s="442" t="s">
        <v>442</v>
      </c>
      <c r="E32" s="324"/>
      <c r="F32" s="324"/>
      <c r="G32" s="324"/>
      <c r="H32" s="324"/>
      <c r="I32" s="324"/>
      <c r="J32" s="324"/>
      <c r="K32" s="324"/>
      <c r="L32" s="324"/>
      <c r="M32" s="324"/>
      <c r="N32" s="324"/>
      <c r="O32" s="324"/>
      <c r="P32" s="324"/>
      <c r="Q32" s="324"/>
      <c r="R32" s="324"/>
    </row>
    <row r="33" spans="1:18" x14ac:dyDescent="0.25">
      <c r="A33" s="323"/>
      <c r="B33" s="439" t="s">
        <v>1210</v>
      </c>
      <c r="C33" s="323" t="s">
        <v>1198</v>
      </c>
      <c r="D33" s="442" t="s">
        <v>448</v>
      </c>
      <c r="E33" s="324"/>
      <c r="F33" s="324"/>
      <c r="G33" s="324"/>
      <c r="H33" s="324"/>
      <c r="I33" s="324"/>
      <c r="J33" s="324"/>
      <c r="K33" s="324"/>
      <c r="L33" s="324"/>
      <c r="M33" s="324"/>
      <c r="N33" s="324"/>
      <c r="O33" s="324"/>
      <c r="P33" s="324"/>
      <c r="Q33" s="324"/>
      <c r="R33" s="324"/>
    </row>
    <row r="34" spans="1:18" x14ac:dyDescent="0.25">
      <c r="A34" s="323"/>
      <c r="B34" s="323" t="s">
        <v>1211</v>
      </c>
      <c r="C34" s="323" t="s">
        <v>1202</v>
      </c>
      <c r="D34" s="442" t="s">
        <v>454</v>
      </c>
      <c r="E34" s="324"/>
      <c r="F34" s="324"/>
      <c r="G34" s="324"/>
      <c r="H34" s="324"/>
      <c r="I34" s="324"/>
      <c r="J34" s="324"/>
      <c r="K34" s="324"/>
      <c r="L34" s="324"/>
      <c r="M34" s="324"/>
      <c r="N34" s="324"/>
      <c r="O34" s="324"/>
      <c r="P34" s="324"/>
      <c r="Q34" s="324"/>
      <c r="R34" s="324"/>
    </row>
    <row r="35" spans="1:18" ht="37.5" customHeight="1" x14ac:dyDescent="0.25">
      <c r="A35" s="323"/>
      <c r="B35" s="323" t="s">
        <v>1212</v>
      </c>
      <c r="C35" s="439" t="s">
        <v>1213</v>
      </c>
      <c r="D35" s="442" t="s">
        <v>460</v>
      </c>
      <c r="E35" s="324"/>
      <c r="F35" s="324"/>
      <c r="G35" s="324"/>
      <c r="H35" s="324"/>
      <c r="I35" s="324"/>
      <c r="J35" s="324"/>
      <c r="K35" s="324"/>
      <c r="L35" s="324"/>
      <c r="M35" s="324"/>
      <c r="N35" s="324"/>
      <c r="O35" s="324"/>
      <c r="P35" s="324"/>
      <c r="Q35" s="324"/>
      <c r="R35" s="324"/>
    </row>
    <row r="36" spans="1:18" ht="57.75" x14ac:dyDescent="0.25">
      <c r="A36" s="323"/>
      <c r="B36" s="323" t="s">
        <v>1214</v>
      </c>
      <c r="C36" s="324" t="s">
        <v>147</v>
      </c>
      <c r="D36" s="442" t="s">
        <v>466</v>
      </c>
      <c r="E36" s="324"/>
      <c r="F36" s="324"/>
      <c r="G36" s="324"/>
      <c r="H36" s="324"/>
      <c r="I36" s="324"/>
      <c r="J36" s="324"/>
      <c r="K36" s="324"/>
      <c r="L36" s="324"/>
      <c r="M36" s="324"/>
      <c r="N36" s="324"/>
      <c r="O36" s="324"/>
      <c r="P36" s="324"/>
      <c r="Q36" s="324"/>
      <c r="R36" s="324"/>
    </row>
    <row r="37" spans="1:18" ht="35.25" x14ac:dyDescent="0.25">
      <c r="A37" s="323"/>
      <c r="B37" s="323" t="s">
        <v>1215</v>
      </c>
      <c r="C37" s="324" t="s">
        <v>1110</v>
      </c>
      <c r="D37" s="442" t="s">
        <v>472</v>
      </c>
      <c r="E37" s="324"/>
      <c r="F37" s="324"/>
      <c r="G37" s="324"/>
      <c r="H37" s="324"/>
      <c r="I37" s="324"/>
      <c r="J37" s="324"/>
      <c r="K37" s="324"/>
      <c r="L37" s="324"/>
      <c r="M37" s="324"/>
      <c r="N37" s="324"/>
      <c r="O37" s="324"/>
      <c r="P37" s="324"/>
      <c r="Q37" s="324"/>
      <c r="R37" s="324"/>
    </row>
    <row r="38" spans="1:18" ht="60" x14ac:dyDescent="0.25">
      <c r="A38" s="323"/>
      <c r="B38" s="323" t="s">
        <v>1216</v>
      </c>
      <c r="C38" s="439" t="s">
        <v>1217</v>
      </c>
      <c r="D38" s="442" t="s">
        <v>478</v>
      </c>
      <c r="E38" s="324"/>
      <c r="F38" s="324"/>
      <c r="G38" s="324"/>
      <c r="H38" s="324"/>
      <c r="I38" s="324"/>
      <c r="J38" s="324"/>
      <c r="K38" s="324"/>
      <c r="L38" s="324"/>
      <c r="M38" s="324"/>
      <c r="N38" s="324"/>
      <c r="O38" s="324"/>
      <c r="P38" s="324"/>
      <c r="Q38" s="324"/>
      <c r="R38" s="324"/>
    </row>
    <row r="39" spans="1:18" x14ac:dyDescent="0.25">
      <c r="A39" s="323"/>
      <c r="B39" s="439" t="s">
        <v>1218</v>
      </c>
      <c r="C39" s="324" t="s">
        <v>147</v>
      </c>
      <c r="D39" s="442" t="s">
        <v>484</v>
      </c>
      <c r="E39" s="324"/>
      <c r="F39" s="324"/>
      <c r="G39" s="324"/>
      <c r="H39" s="324"/>
      <c r="I39" s="324"/>
      <c r="J39" s="324"/>
      <c r="K39" s="324"/>
      <c r="L39" s="324"/>
      <c r="M39" s="324"/>
      <c r="N39" s="324"/>
      <c r="O39" s="324"/>
      <c r="P39" s="324"/>
      <c r="Q39" s="324"/>
      <c r="R39" s="324"/>
    </row>
    <row r="40" spans="1:18" x14ac:dyDescent="0.25">
      <c r="A40" s="323"/>
      <c r="B40" s="324" t="s">
        <v>1219</v>
      </c>
      <c r="C40" s="324" t="s">
        <v>1110</v>
      </c>
      <c r="D40" s="442" t="s">
        <v>502</v>
      </c>
      <c r="E40" s="324"/>
      <c r="F40" s="324"/>
      <c r="G40" s="324"/>
      <c r="H40" s="324"/>
      <c r="I40" s="324"/>
      <c r="J40" s="324"/>
      <c r="K40" s="324"/>
      <c r="L40" s="324"/>
      <c r="M40" s="324"/>
      <c r="N40" s="324"/>
      <c r="O40" s="324"/>
      <c r="P40" s="324"/>
      <c r="Q40" s="324"/>
      <c r="R40" s="324"/>
    </row>
    <row r="41" spans="1:18" x14ac:dyDescent="0.25">
      <c r="A41" s="323"/>
      <c r="B41" s="324" t="s">
        <v>1220</v>
      </c>
      <c r="C41" s="324"/>
      <c r="D41" s="442" t="s">
        <v>507</v>
      </c>
      <c r="E41" s="324"/>
      <c r="F41" s="324"/>
      <c r="G41" s="324"/>
      <c r="H41" s="324"/>
      <c r="I41" s="324"/>
      <c r="J41" s="324"/>
      <c r="K41" s="324"/>
      <c r="L41" s="324"/>
      <c r="M41" s="324"/>
      <c r="N41" s="324"/>
      <c r="O41" s="324"/>
      <c r="P41" s="324"/>
      <c r="Q41" s="324"/>
      <c r="R41" s="324"/>
    </row>
    <row r="42" spans="1:18" x14ac:dyDescent="0.25">
      <c r="A42" s="323"/>
      <c r="C42" s="324"/>
      <c r="D42" s="442" t="s">
        <v>513</v>
      </c>
      <c r="E42" s="324"/>
      <c r="F42" s="324"/>
      <c r="G42" s="324"/>
      <c r="H42" s="324"/>
      <c r="I42" s="324"/>
      <c r="J42" s="324"/>
      <c r="K42" s="324"/>
      <c r="L42" s="324"/>
      <c r="M42" s="324"/>
      <c r="N42" s="324"/>
      <c r="O42" s="324"/>
      <c r="P42" s="324"/>
      <c r="Q42" s="324"/>
      <c r="R42" s="324"/>
    </row>
    <row r="43" spans="1:18" x14ac:dyDescent="0.25">
      <c r="A43" s="323"/>
      <c r="B43" s="324"/>
      <c r="C43" s="324"/>
      <c r="D43" s="442" t="s">
        <v>519</v>
      </c>
      <c r="E43" s="324"/>
      <c r="F43" s="324"/>
      <c r="G43" s="324"/>
      <c r="H43" s="324"/>
      <c r="I43" s="324"/>
      <c r="J43" s="324"/>
      <c r="K43" s="324"/>
      <c r="L43" s="324"/>
      <c r="M43" s="324"/>
      <c r="N43" s="324"/>
      <c r="O43" s="324"/>
      <c r="P43" s="324"/>
      <c r="Q43" s="324"/>
      <c r="R43" s="324"/>
    </row>
    <row r="44" spans="1:18" x14ac:dyDescent="0.25">
      <c r="A44" s="323"/>
      <c r="B44" s="324"/>
      <c r="C44" s="324"/>
      <c r="D44" s="442" t="s">
        <v>525</v>
      </c>
      <c r="E44" s="324"/>
      <c r="F44" s="324"/>
      <c r="G44" s="324"/>
      <c r="H44" s="324"/>
      <c r="I44" s="324"/>
      <c r="J44" s="324"/>
      <c r="K44" s="324"/>
      <c r="L44" s="324"/>
      <c r="M44" s="324"/>
      <c r="N44" s="324"/>
      <c r="O44" s="324"/>
      <c r="P44" s="324"/>
      <c r="Q44" s="324"/>
      <c r="R44" s="324"/>
    </row>
    <row r="45" spans="1:18" x14ac:dyDescent="0.25">
      <c r="A45" s="323"/>
      <c r="B45" s="324"/>
      <c r="C45" s="324"/>
      <c r="D45" s="442" t="s">
        <v>531</v>
      </c>
      <c r="E45" s="324"/>
      <c r="F45" s="324"/>
      <c r="G45" s="324"/>
      <c r="H45" s="324"/>
      <c r="I45" s="324"/>
      <c r="J45" s="324"/>
      <c r="K45" s="324"/>
      <c r="L45" s="324"/>
      <c r="M45" s="324"/>
      <c r="N45" s="324"/>
      <c r="O45" s="324"/>
      <c r="P45" s="324"/>
      <c r="Q45" s="324"/>
      <c r="R45" s="324"/>
    </row>
    <row r="46" spans="1:18" x14ac:dyDescent="0.25">
      <c r="D46" s="442" t="s">
        <v>537</v>
      </c>
    </row>
    <row r="47" spans="1:18" x14ac:dyDescent="0.25">
      <c r="D47" s="442" t="s">
        <v>543</v>
      </c>
    </row>
    <row r="48" spans="1:18" x14ac:dyDescent="0.25">
      <c r="D48" s="442" t="s">
        <v>549</v>
      </c>
    </row>
    <row r="49" spans="4:4" x14ac:dyDescent="0.25">
      <c r="D49" s="442" t="s">
        <v>555</v>
      </c>
    </row>
    <row r="50" spans="4:4" x14ac:dyDescent="0.25">
      <c r="D50" s="442" t="s">
        <v>561</v>
      </c>
    </row>
    <row r="51" spans="4:4" x14ac:dyDescent="0.25">
      <c r="D51" s="442" t="s">
        <v>567</v>
      </c>
    </row>
    <row r="52" spans="4:4" x14ac:dyDescent="0.25">
      <c r="D52" s="442" t="s">
        <v>570</v>
      </c>
    </row>
    <row r="53" spans="4:4" x14ac:dyDescent="0.25">
      <c r="D53" s="442" t="s">
        <v>573</v>
      </c>
    </row>
    <row r="54" spans="4:4" x14ac:dyDescent="0.25">
      <c r="D54" s="442" t="s">
        <v>577</v>
      </c>
    </row>
    <row r="55" spans="4:4" x14ac:dyDescent="0.25">
      <c r="D55" s="442" t="s">
        <v>580</v>
      </c>
    </row>
    <row r="56" spans="4:4" x14ac:dyDescent="0.25">
      <c r="D56" s="442" t="s">
        <v>586</v>
      </c>
    </row>
    <row r="57" spans="4:4" x14ac:dyDescent="0.25">
      <c r="D57" s="442" t="s">
        <v>589</v>
      </c>
    </row>
    <row r="58" spans="4:4" x14ac:dyDescent="0.25">
      <c r="D58" s="442" t="s">
        <v>592</v>
      </c>
    </row>
    <row r="59" spans="4:4" x14ac:dyDescent="0.25">
      <c r="D59" s="442" t="s">
        <v>596</v>
      </c>
    </row>
    <row r="60" spans="4:4" x14ac:dyDescent="0.25">
      <c r="D60" s="442" t="s">
        <v>599</v>
      </c>
    </row>
    <row r="61" spans="4:4" x14ac:dyDescent="0.25">
      <c r="D61" s="442" t="s">
        <v>604</v>
      </c>
    </row>
    <row r="62" spans="4:4" x14ac:dyDescent="0.25">
      <c r="D62" s="442" t="s">
        <v>610</v>
      </c>
    </row>
    <row r="63" spans="4:4" x14ac:dyDescent="0.25">
      <c r="D63" s="442" t="s">
        <v>616</v>
      </c>
    </row>
    <row r="64" spans="4:4" x14ac:dyDescent="0.25">
      <c r="D64" s="442" t="s">
        <v>622</v>
      </c>
    </row>
    <row r="65" spans="4:4" x14ac:dyDescent="0.25">
      <c r="D65" s="442" t="s">
        <v>628</v>
      </c>
    </row>
    <row r="66" spans="4:4" x14ac:dyDescent="0.25">
      <c r="D66" s="442" t="s">
        <v>634</v>
      </c>
    </row>
    <row r="67" spans="4:4" x14ac:dyDescent="0.25">
      <c r="D67" s="442" t="s">
        <v>640</v>
      </c>
    </row>
    <row r="68" spans="4:4" x14ac:dyDescent="0.25">
      <c r="D68" s="442" t="s">
        <v>646</v>
      </c>
    </row>
    <row r="69" spans="4:4" x14ac:dyDescent="0.25">
      <c r="D69" s="442" t="s">
        <v>652</v>
      </c>
    </row>
    <row r="70" spans="4:4" x14ac:dyDescent="0.25">
      <c r="D70" s="442" t="s">
        <v>658</v>
      </c>
    </row>
    <row r="71" spans="4:4" x14ac:dyDescent="0.25">
      <c r="D71" s="442" t="s">
        <v>664</v>
      </c>
    </row>
    <row r="72" spans="4:4" x14ac:dyDescent="0.25">
      <c r="D72" s="442" t="s">
        <v>670</v>
      </c>
    </row>
    <row r="73" spans="4:4" x14ac:dyDescent="0.25">
      <c r="D73" s="442" t="s">
        <v>673</v>
      </c>
    </row>
    <row r="74" spans="4:4" x14ac:dyDescent="0.25">
      <c r="D74" s="442" t="s">
        <v>676</v>
      </c>
    </row>
    <row r="75" spans="4:4" x14ac:dyDescent="0.25">
      <c r="D75" s="442" t="s">
        <v>680</v>
      </c>
    </row>
    <row r="76" spans="4:4" x14ac:dyDescent="0.25">
      <c r="D76" s="442" t="s">
        <v>683</v>
      </c>
    </row>
    <row r="77" spans="4:4" x14ac:dyDescent="0.25">
      <c r="D77" s="442" t="s">
        <v>686</v>
      </c>
    </row>
    <row r="78" spans="4:4" x14ac:dyDescent="0.25">
      <c r="D78" s="442" t="s">
        <v>689</v>
      </c>
    </row>
    <row r="79" spans="4:4" x14ac:dyDescent="0.25">
      <c r="D79" s="442" t="s">
        <v>693</v>
      </c>
    </row>
    <row r="80" spans="4:4" x14ac:dyDescent="0.25">
      <c r="D80" s="442" t="s">
        <v>696</v>
      </c>
    </row>
    <row r="81" spans="4:4" x14ac:dyDescent="0.25">
      <c r="D81" s="442" t="s">
        <v>699</v>
      </c>
    </row>
    <row r="82" spans="4:4" x14ac:dyDescent="0.25">
      <c r="D82" s="442" t="s">
        <v>702</v>
      </c>
    </row>
    <row r="83" spans="4:4" x14ac:dyDescent="0.25">
      <c r="D83" s="442" t="s">
        <v>705</v>
      </c>
    </row>
    <row r="84" spans="4:4" x14ac:dyDescent="0.25">
      <c r="D84" s="442" t="s">
        <v>708</v>
      </c>
    </row>
    <row r="85" spans="4:4" x14ac:dyDescent="0.25">
      <c r="D85" s="442" t="s">
        <v>711</v>
      </c>
    </row>
    <row r="86" spans="4:4" x14ac:dyDescent="0.25">
      <c r="D86" s="442" t="s">
        <v>714</v>
      </c>
    </row>
    <row r="87" spans="4:4" x14ac:dyDescent="0.25">
      <c r="D87" s="442" t="s">
        <v>284</v>
      </c>
    </row>
    <row r="88" spans="4:4" x14ac:dyDescent="0.25">
      <c r="D88" s="442" t="s">
        <v>290</v>
      </c>
    </row>
    <row r="89" spans="4:4" x14ac:dyDescent="0.25">
      <c r="D89" s="442" t="s">
        <v>308</v>
      </c>
    </row>
    <row r="90" spans="4:4" x14ac:dyDescent="0.25">
      <c r="D90" s="442" t="s">
        <v>313</v>
      </c>
    </row>
    <row r="91" spans="4:4" x14ac:dyDescent="0.25">
      <c r="D91" s="442" t="s">
        <v>319</v>
      </c>
    </row>
    <row r="92" spans="4:4" x14ac:dyDescent="0.25">
      <c r="D92" s="442" t="s">
        <v>325</v>
      </c>
    </row>
    <row r="93" spans="4:4" x14ac:dyDescent="0.25">
      <c r="D93" s="442" t="s">
        <v>331</v>
      </c>
    </row>
    <row r="94" spans="4:4" x14ac:dyDescent="0.25">
      <c r="D94" s="442" t="s">
        <v>337</v>
      </c>
    </row>
    <row r="95" spans="4:4" x14ac:dyDescent="0.25">
      <c r="D95" s="442" t="s">
        <v>343</v>
      </c>
    </row>
    <row r="96" spans="4:4" x14ac:dyDescent="0.25">
      <c r="D96" s="442" t="s">
        <v>349</v>
      </c>
    </row>
    <row r="97" spans="4:4" x14ac:dyDescent="0.25">
      <c r="D97" s="442" t="s">
        <v>355</v>
      </c>
    </row>
    <row r="98" spans="4:4" x14ac:dyDescent="0.25">
      <c r="D98" s="442" t="s">
        <v>361</v>
      </c>
    </row>
    <row r="99" spans="4:4" x14ac:dyDescent="0.25">
      <c r="D99" s="442" t="s">
        <v>367</v>
      </c>
    </row>
    <row r="100" spans="4:4" x14ac:dyDescent="0.25">
      <c r="D100" s="442" t="s">
        <v>373</v>
      </c>
    </row>
    <row r="101" spans="4:4" x14ac:dyDescent="0.25">
      <c r="D101" s="442" t="s">
        <v>379</v>
      </c>
    </row>
    <row r="102" spans="4:4" x14ac:dyDescent="0.25">
      <c r="D102" s="442" t="s">
        <v>385</v>
      </c>
    </row>
    <row r="103" spans="4:4" x14ac:dyDescent="0.25">
      <c r="D103" s="442" t="s">
        <v>391</v>
      </c>
    </row>
    <row r="104" spans="4:4" x14ac:dyDescent="0.25">
      <c r="D104" s="442" t="s">
        <v>397</v>
      </c>
    </row>
    <row r="105" spans="4:4" x14ac:dyDescent="0.25">
      <c r="D105" s="442" t="s">
        <v>403</v>
      </c>
    </row>
    <row r="106" spans="4:4" x14ac:dyDescent="0.25">
      <c r="D106" s="442" t="s">
        <v>409</v>
      </c>
    </row>
    <row r="107" spans="4:4" x14ac:dyDescent="0.25">
      <c r="D107" s="442" t="s">
        <v>415</v>
      </c>
    </row>
    <row r="108" spans="4:4" x14ac:dyDescent="0.25">
      <c r="D108" s="442" t="s">
        <v>421</v>
      </c>
    </row>
    <row r="109" spans="4:4" x14ac:dyDescent="0.25">
      <c r="D109" s="442" t="s">
        <v>427</v>
      </c>
    </row>
    <row r="110" spans="4:4" x14ac:dyDescent="0.25">
      <c r="D110" s="442" t="s">
        <v>433</v>
      </c>
    </row>
    <row r="111" spans="4:4" x14ac:dyDescent="0.25">
      <c r="D111" s="442" t="s">
        <v>439</v>
      </c>
    </row>
    <row r="112" spans="4:4" x14ac:dyDescent="0.25">
      <c r="D112" s="442" t="s">
        <v>445</v>
      </c>
    </row>
    <row r="113" spans="4:4" x14ac:dyDescent="0.25">
      <c r="D113" s="442" t="s">
        <v>451</v>
      </c>
    </row>
    <row r="114" spans="4:4" x14ac:dyDescent="0.25">
      <c r="D114" s="442" t="s">
        <v>457</v>
      </c>
    </row>
    <row r="115" spans="4:4" x14ac:dyDescent="0.25">
      <c r="D115" s="442" t="s">
        <v>463</v>
      </c>
    </row>
    <row r="116" spans="4:4" x14ac:dyDescent="0.25">
      <c r="D116" s="442" t="s">
        <v>469</v>
      </c>
    </row>
    <row r="117" spans="4:4" x14ac:dyDescent="0.25">
      <c r="D117" s="442" t="s">
        <v>475</v>
      </c>
    </row>
    <row r="118" spans="4:4" x14ac:dyDescent="0.25">
      <c r="D118" s="442" t="s">
        <v>481</v>
      </c>
    </row>
    <row r="119" spans="4:4" x14ac:dyDescent="0.25">
      <c r="D119" s="442" t="s">
        <v>487</v>
      </c>
    </row>
    <row r="120" spans="4:4" x14ac:dyDescent="0.25">
      <c r="D120" s="442" t="s">
        <v>490</v>
      </c>
    </row>
    <row r="121" spans="4:4" x14ac:dyDescent="0.25">
      <c r="D121" s="442" t="s">
        <v>493</v>
      </c>
    </row>
    <row r="122" spans="4:4" x14ac:dyDescent="0.25">
      <c r="D122" s="442" t="s">
        <v>497</v>
      </c>
    </row>
    <row r="123" spans="4:4" x14ac:dyDescent="0.25">
      <c r="D123" s="442" t="s">
        <v>500</v>
      </c>
    </row>
    <row r="124" spans="4:4" x14ac:dyDescent="0.25">
      <c r="D124" s="442" t="s">
        <v>505</v>
      </c>
    </row>
    <row r="125" spans="4:4" x14ac:dyDescent="0.25">
      <c r="D125" s="442" t="s">
        <v>510</v>
      </c>
    </row>
    <row r="126" spans="4:4" x14ac:dyDescent="0.25">
      <c r="D126" s="442" t="s">
        <v>516</v>
      </c>
    </row>
    <row r="127" spans="4:4" x14ac:dyDescent="0.25">
      <c r="D127" s="442" t="s">
        <v>522</v>
      </c>
    </row>
    <row r="128" spans="4:4" x14ac:dyDescent="0.25">
      <c r="D128" s="442" t="s">
        <v>528</v>
      </c>
    </row>
    <row r="129" spans="4:4" x14ac:dyDescent="0.25">
      <c r="D129" s="442" t="s">
        <v>534</v>
      </c>
    </row>
    <row r="130" spans="4:4" x14ac:dyDescent="0.25">
      <c r="D130" s="442" t="s">
        <v>540</v>
      </c>
    </row>
    <row r="131" spans="4:4" x14ac:dyDescent="0.25">
      <c r="D131" s="442" t="s">
        <v>546</v>
      </c>
    </row>
    <row r="132" spans="4:4" x14ac:dyDescent="0.25">
      <c r="D132" s="442" t="s">
        <v>552</v>
      </c>
    </row>
    <row r="133" spans="4:4" x14ac:dyDescent="0.25">
      <c r="D133" s="442" t="s">
        <v>558</v>
      </c>
    </row>
    <row r="134" spans="4:4" x14ac:dyDescent="0.25">
      <c r="D134" s="442" t="s">
        <v>564</v>
      </c>
    </row>
    <row r="135" spans="4:4" x14ac:dyDescent="0.25">
      <c r="D135" s="442" t="s">
        <v>583</v>
      </c>
    </row>
    <row r="136" spans="4:4" x14ac:dyDescent="0.25">
      <c r="D136" s="442" t="s">
        <v>601</v>
      </c>
    </row>
    <row r="137" spans="4:4" x14ac:dyDescent="0.25">
      <c r="D137" s="442" t="s">
        <v>607</v>
      </c>
    </row>
    <row r="138" spans="4:4" x14ac:dyDescent="0.25">
      <c r="D138" s="442" t="s">
        <v>613</v>
      </c>
    </row>
    <row r="139" spans="4:4" x14ac:dyDescent="0.25">
      <c r="D139" s="442" t="s">
        <v>619</v>
      </c>
    </row>
    <row r="140" spans="4:4" x14ac:dyDescent="0.25">
      <c r="D140" s="442" t="s">
        <v>625</v>
      </c>
    </row>
    <row r="141" spans="4:4" x14ac:dyDescent="0.25">
      <c r="D141" s="442" t="s">
        <v>631</v>
      </c>
    </row>
    <row r="142" spans="4:4" x14ac:dyDescent="0.25">
      <c r="D142" s="442" t="s">
        <v>637</v>
      </c>
    </row>
    <row r="143" spans="4:4" x14ac:dyDescent="0.25">
      <c r="D143" s="442" t="s">
        <v>643</v>
      </c>
    </row>
    <row r="144" spans="4:4" x14ac:dyDescent="0.25">
      <c r="D144" s="442" t="s">
        <v>649</v>
      </c>
    </row>
    <row r="145" spans="4:4" x14ac:dyDescent="0.25">
      <c r="D145" s="442" t="s">
        <v>655</v>
      </c>
    </row>
    <row r="146" spans="4:4" x14ac:dyDescent="0.25">
      <c r="D146" s="442" t="s">
        <v>661</v>
      </c>
    </row>
    <row r="147" spans="4:4" x14ac:dyDescent="0.25">
      <c r="D147" s="442" t="s">
        <v>667</v>
      </c>
    </row>
    <row r="148" spans="4:4" ht="30" x14ac:dyDescent="0.25">
      <c r="D148" s="375" t="s">
        <v>1221</v>
      </c>
    </row>
    <row r="149" spans="4:4" x14ac:dyDescent="0.25">
      <c r="D149" s="442" t="s">
        <v>502</v>
      </c>
    </row>
    <row r="150" spans="4:4" x14ac:dyDescent="0.25">
      <c r="D150" s="442" t="s">
        <v>507</v>
      </c>
    </row>
    <row r="151" spans="4:4" x14ac:dyDescent="0.25">
      <c r="D151" s="442" t="s">
        <v>513</v>
      </c>
    </row>
    <row r="152" spans="4:4" x14ac:dyDescent="0.25">
      <c r="D152" s="442" t="s">
        <v>525</v>
      </c>
    </row>
    <row r="153" spans="4:4" x14ac:dyDescent="0.25">
      <c r="D153" s="442" t="s">
        <v>543</v>
      </c>
    </row>
    <row r="154" spans="4:4" x14ac:dyDescent="0.25">
      <c r="D154" s="442" t="s">
        <v>549</v>
      </c>
    </row>
    <row r="155" spans="4:4" x14ac:dyDescent="0.25">
      <c r="D155" s="442" t="s">
        <v>555</v>
      </c>
    </row>
    <row r="156" spans="4:4" x14ac:dyDescent="0.25">
      <c r="D156" s="442" t="s">
        <v>561</v>
      </c>
    </row>
    <row r="157" spans="4:4" x14ac:dyDescent="0.25">
      <c r="D157" s="442" t="s">
        <v>567</v>
      </c>
    </row>
    <row r="158" spans="4:4" x14ac:dyDescent="0.25">
      <c r="D158" s="442" t="s">
        <v>577</v>
      </c>
    </row>
    <row r="159" spans="4:4" x14ac:dyDescent="0.25">
      <c r="D159" s="442" t="s">
        <v>580</v>
      </c>
    </row>
    <row r="160" spans="4:4" x14ac:dyDescent="0.25">
      <c r="D160" s="442" t="s">
        <v>586</v>
      </c>
    </row>
    <row r="161" spans="4:4" x14ac:dyDescent="0.25">
      <c r="D161" s="442" t="s">
        <v>589</v>
      </c>
    </row>
    <row r="162" spans="4:4" x14ac:dyDescent="0.25">
      <c r="D162" s="442" t="s">
        <v>592</v>
      </c>
    </row>
    <row r="163" spans="4:4" x14ac:dyDescent="0.25">
      <c r="D163" s="442" t="s">
        <v>604</v>
      </c>
    </row>
    <row r="164" spans="4:4" x14ac:dyDescent="0.25">
      <c r="D164" s="442" t="s">
        <v>622</v>
      </c>
    </row>
    <row r="165" spans="4:4" x14ac:dyDescent="0.25">
      <c r="D165" s="442" t="s">
        <v>628</v>
      </c>
    </row>
    <row r="166" spans="4:4" x14ac:dyDescent="0.25">
      <c r="D166" s="442" t="s">
        <v>634</v>
      </c>
    </row>
    <row r="167" spans="4:4" x14ac:dyDescent="0.25">
      <c r="D167" s="442" t="s">
        <v>640</v>
      </c>
    </row>
    <row r="168" spans="4:4" x14ac:dyDescent="0.25">
      <c r="D168" s="442" t="s">
        <v>664</v>
      </c>
    </row>
    <row r="169" spans="4:4" x14ac:dyDescent="0.25">
      <c r="D169" s="442" t="s">
        <v>673</v>
      </c>
    </row>
    <row r="170" spans="4:4" x14ac:dyDescent="0.25">
      <c r="D170" s="442" t="s">
        <v>676</v>
      </c>
    </row>
    <row r="171" spans="4:4" x14ac:dyDescent="0.25">
      <c r="D171" s="442" t="s">
        <v>680</v>
      </c>
    </row>
    <row r="172" spans="4:4" x14ac:dyDescent="0.25">
      <c r="D172" s="442" t="s">
        <v>683</v>
      </c>
    </row>
    <row r="173" spans="4:4" x14ac:dyDescent="0.25">
      <c r="D173" s="442" t="s">
        <v>686</v>
      </c>
    </row>
    <row r="174" spans="4:4" x14ac:dyDescent="0.25">
      <c r="D174" s="442" t="s">
        <v>689</v>
      </c>
    </row>
    <row r="175" spans="4:4" x14ac:dyDescent="0.25">
      <c r="D175" s="442" t="s">
        <v>711</v>
      </c>
    </row>
    <row r="176" spans="4:4" x14ac:dyDescent="0.25">
      <c r="D176" s="442" t="s">
        <v>714</v>
      </c>
    </row>
    <row r="177" spans="4:4" x14ac:dyDescent="0.25">
      <c r="D177" s="442" t="s">
        <v>308</v>
      </c>
    </row>
    <row r="178" spans="4:4" x14ac:dyDescent="0.25">
      <c r="D178" s="442" t="s">
        <v>313</v>
      </c>
    </row>
    <row r="179" spans="4:4" x14ac:dyDescent="0.25">
      <c r="D179" s="442" t="s">
        <v>331</v>
      </c>
    </row>
    <row r="180" spans="4:4" x14ac:dyDescent="0.25">
      <c r="D180" s="442" t="s">
        <v>337</v>
      </c>
    </row>
    <row r="181" spans="4:4" x14ac:dyDescent="0.25">
      <c r="D181" s="442" t="s">
        <v>349</v>
      </c>
    </row>
    <row r="182" spans="4:4" x14ac:dyDescent="0.25">
      <c r="D182" s="442" t="s">
        <v>361</v>
      </c>
    </row>
    <row r="183" spans="4:4" x14ac:dyDescent="0.25">
      <c r="D183" s="442" t="s">
        <v>367</v>
      </c>
    </row>
    <row r="184" spans="4:4" x14ac:dyDescent="0.25">
      <c r="D184" s="442" t="s">
        <v>373</v>
      </c>
    </row>
    <row r="185" spans="4:4" x14ac:dyDescent="0.25">
      <c r="D185" s="442" t="s">
        <v>379</v>
      </c>
    </row>
    <row r="186" spans="4:4" x14ac:dyDescent="0.25">
      <c r="D186" s="442" t="s">
        <v>415</v>
      </c>
    </row>
    <row r="187" spans="4:4" x14ac:dyDescent="0.25">
      <c r="D187" s="442" t="s">
        <v>427</v>
      </c>
    </row>
    <row r="188" spans="4:4" x14ac:dyDescent="0.25">
      <c r="D188" s="442" t="s">
        <v>433</v>
      </c>
    </row>
    <row r="189" spans="4:4" x14ac:dyDescent="0.25">
      <c r="D189" s="442" t="s">
        <v>439</v>
      </c>
    </row>
    <row r="190" spans="4:4" x14ac:dyDescent="0.25">
      <c r="D190" s="442" t="s">
        <v>445</v>
      </c>
    </row>
    <row r="191" spans="4:4" x14ac:dyDescent="0.25">
      <c r="D191" s="442" t="s">
        <v>457</v>
      </c>
    </row>
    <row r="192" spans="4:4" x14ac:dyDescent="0.25">
      <c r="D192" s="442" t="s">
        <v>463</v>
      </c>
    </row>
    <row r="193" spans="4:4" x14ac:dyDescent="0.25">
      <c r="D193" s="442" t="s">
        <v>469</v>
      </c>
    </row>
    <row r="194" spans="4:4" x14ac:dyDescent="0.25">
      <c r="D194" s="442" t="s">
        <v>475</v>
      </c>
    </row>
    <row r="195" spans="4:4" x14ac:dyDescent="0.25">
      <c r="D195" s="442" t="s">
        <v>487</v>
      </c>
    </row>
    <row r="196" spans="4:4" x14ac:dyDescent="0.25">
      <c r="D196" s="442" t="s">
        <v>490</v>
      </c>
    </row>
    <row r="197" spans="4:4" x14ac:dyDescent="0.25">
      <c r="D197" s="442" t="s">
        <v>497</v>
      </c>
    </row>
    <row r="198" spans="4:4" x14ac:dyDescent="0.25">
      <c r="D198" s="442" t="s">
        <v>505</v>
      </c>
    </row>
    <row r="199" spans="4:4" x14ac:dyDescent="0.25">
      <c r="D199" s="442" t="s">
        <v>510</v>
      </c>
    </row>
    <row r="200" spans="4:4" x14ac:dyDescent="0.25">
      <c r="D200" s="442" t="s">
        <v>516</v>
      </c>
    </row>
    <row r="201" spans="4:4" x14ac:dyDescent="0.25">
      <c r="D201" s="442" t="s">
        <v>522</v>
      </c>
    </row>
    <row r="202" spans="4:4" x14ac:dyDescent="0.25">
      <c r="D202" s="442" t="s">
        <v>528</v>
      </c>
    </row>
    <row r="203" spans="4:4" x14ac:dyDescent="0.25">
      <c r="D203" s="442" t="s">
        <v>534</v>
      </c>
    </row>
  </sheetData>
  <sheetProtection algorithmName="SHA-512" hashValue="ZV2N/9WPGozNnczo1xUz+bzA8ituSpiphLNatD2LSdngj5CNt1AybFs3IiyjQcZEIyOZf10Ks7EndPAy4gCJQg==" saltValue="sGkN+itnoX6UNpFxOUDa+Q==" spinCount="100000" sheet="1" objects="1" scenarios="1"/>
  <sortState xmlns:xlrd2="http://schemas.microsoft.com/office/spreadsheetml/2017/richdata2" ref="B8:B16">
    <sortCondition ref="B8:B16"/>
  </sortState>
  <mergeCells count="7">
    <mergeCell ref="Q11:R11"/>
    <mergeCell ref="Q4:R4"/>
    <mergeCell ref="Q19:R19"/>
    <mergeCell ref="J1:K1"/>
    <mergeCell ref="Q2:R2"/>
    <mergeCell ref="Q1:R1"/>
    <mergeCell ref="Q3:R3"/>
  </mergeCells>
  <phoneticPr fontId="11" type="noConversion"/>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437e1cc6-a93b-4714-91f5-817b4ebc4f67" xsi:nil="true"/>
    <lcf76f155ced4ddcb4097134ff3c332f xmlns="437e1cc6-a93b-4714-91f5-817b4ebc4f67">
      <Terms xmlns="http://schemas.microsoft.com/office/infopath/2007/PartnerControls"/>
    </lcf76f155ced4ddcb4097134ff3c332f>
    <TaxCatchAll xmlns="8c0eb733-1c82-4680-97fe-a4579977116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DCD2D3230DE2C849B13CD989DED7952D" ma:contentTypeVersion="13" ma:contentTypeDescription="Create a new document." ma:contentTypeScope="" ma:versionID="4e91accd6bda291788b043ef52ff8126">
  <xsd:schema xmlns:xsd="http://www.w3.org/2001/XMLSchema" xmlns:xs="http://www.w3.org/2001/XMLSchema" xmlns:p="http://schemas.microsoft.com/office/2006/metadata/properties" xmlns:ns2="437e1cc6-a93b-4714-91f5-817b4ebc4f67" xmlns:ns3="8c0eb733-1c82-4680-97fe-a45799771161" targetNamespace="http://schemas.microsoft.com/office/2006/metadata/properties" ma:root="true" ma:fieldsID="7012faaa40572fd7283bbd848f31f064" ns2:_="" ns3:_="">
    <xsd:import namespace="437e1cc6-a93b-4714-91f5-817b4ebc4f67"/>
    <xsd:import namespace="8c0eb733-1c82-4680-97fe-a4579977116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37e1cc6-a93b-4714-91f5-817b4ebc4f6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44b88a2-1063-41c3-ba40-5f24348f805a"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dexed="true" ma:internalName="MediaServiceLocation" ma:readOnly="true">
      <xsd:simpleType>
        <xsd:restriction base="dms:Text"/>
      </xsd:simpleType>
    </xsd:element>
    <xsd:element name="MediaServiceObjectDetectorVersions" ma:index="18"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c0eb733-1c82-4680-97fe-a45799771161"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e10be9e-db41-43e6-a9ac-02d34de9af0e}" ma:internalName="TaxCatchAll" ma:showField="CatchAllData" ma:web="8c0eb733-1c82-4680-97fe-a4579977116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813593D-22F7-408B-BA06-F20BF075A471}">
  <ds:schemaRefs>
    <ds:schemaRef ds:uri="http://schemas.microsoft.com/sharepoint/v3/contenttype/forms"/>
  </ds:schemaRefs>
</ds:datastoreItem>
</file>

<file path=customXml/itemProps2.xml><?xml version="1.0" encoding="utf-8"?>
<ds:datastoreItem xmlns:ds="http://schemas.openxmlformats.org/officeDocument/2006/customXml" ds:itemID="{D21EF452-E2F6-4522-9333-CE24F4249373}">
  <ds:schemaRefs>
    <ds:schemaRef ds:uri="http://schemas.microsoft.com/office/2006/metadata/properties"/>
    <ds:schemaRef ds:uri="http://purl.org/dc/dcmitype/"/>
    <ds:schemaRef ds:uri="http://schemas.microsoft.com/office/2006/documentManagement/types"/>
    <ds:schemaRef ds:uri="http://purl.org/dc/elements/1.1/"/>
    <ds:schemaRef ds:uri="http://schemas.microsoft.com/office/infopath/2007/PartnerControls"/>
    <ds:schemaRef ds:uri="http://purl.org/dc/terms/"/>
    <ds:schemaRef ds:uri="http://www.w3.org/XML/1998/namespace"/>
    <ds:schemaRef ds:uri="http://schemas.openxmlformats.org/package/2006/metadata/core-properties"/>
    <ds:schemaRef ds:uri="8c0eb733-1c82-4680-97fe-a45799771161"/>
    <ds:schemaRef ds:uri="437e1cc6-a93b-4714-91f5-817b4ebc4f67"/>
  </ds:schemaRefs>
</ds:datastoreItem>
</file>

<file path=customXml/itemProps3.xml><?xml version="1.0" encoding="utf-8"?>
<ds:datastoreItem xmlns:ds="http://schemas.openxmlformats.org/officeDocument/2006/customXml" ds:itemID="{2134D090-E5CC-4ED6-87C0-8234AB3DE35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37e1cc6-a93b-4714-91f5-817b4ebc4f67"/>
    <ds:schemaRef ds:uri="8c0eb733-1c82-4680-97fe-a4579977116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26</vt:i4>
      </vt:variant>
    </vt:vector>
  </HeadingPairs>
  <TitlesOfParts>
    <vt:vector size="46" baseType="lpstr">
      <vt:lpstr>Introduction</vt:lpstr>
      <vt:lpstr>1 - Site Details</vt:lpstr>
      <vt:lpstr>2 - Applicant Details</vt:lpstr>
      <vt:lpstr>3 - Land Summary</vt:lpstr>
      <vt:lpstr>WCP 1 - Outline</vt:lpstr>
      <vt:lpstr>WCP 2 - Objectives &amp; Threats</vt:lpstr>
      <vt:lpstr>WCP 3 - Constraints</vt:lpstr>
      <vt:lpstr>WCP 4 - Envt Checks</vt:lpstr>
      <vt:lpstr>WCP 5 - Contacts</vt:lpstr>
      <vt:lpstr>Species List</vt:lpstr>
      <vt:lpstr>4 - Species Breakdown</vt:lpstr>
      <vt:lpstr>5 - Composition &amp; ACs</vt:lpstr>
      <vt:lpstr>6 - Standard Cost Items</vt:lpstr>
      <vt:lpstr>7 - Operational Plan</vt:lpstr>
      <vt:lpstr>8 - Infrastructure</vt:lpstr>
      <vt:lpstr>9 - Scoring</vt:lpstr>
      <vt:lpstr>10 - Grant Values (£)</vt:lpstr>
      <vt:lpstr>WCC Summary</vt:lpstr>
      <vt:lpstr>Tree Procurement Summary </vt:lpstr>
      <vt:lpstr>Look Up Data</vt:lpstr>
      <vt:lpstr>AgentAuthorityForm</vt:lpstr>
      <vt:lpstr>AuthorisedAgent</vt:lpstr>
      <vt:lpstr>BusinessSize</vt:lpstr>
      <vt:lpstr>BusinessType</vt:lpstr>
      <vt:lpstr>Engagement</vt:lpstr>
      <vt:lpstr>LandOccupation</vt:lpstr>
      <vt:lpstr>ManagementControl</vt:lpstr>
      <vt:lpstr>PreferredContact</vt:lpstr>
      <vt:lpstr>'1 - Site Details'!Print_Area</vt:lpstr>
      <vt:lpstr>'10 - Grant Values (£)'!Print_Area</vt:lpstr>
      <vt:lpstr>'2 - Applicant Details'!Print_Area</vt:lpstr>
      <vt:lpstr>'6 - Standard Cost Items'!Print_Area</vt:lpstr>
      <vt:lpstr>'7 - Operational Plan'!Print_Area</vt:lpstr>
      <vt:lpstr>'8 - Infrastructure'!Print_Area</vt:lpstr>
      <vt:lpstr>'9 - Scoring'!Print_Area</vt:lpstr>
      <vt:lpstr>Introduction!Print_Area</vt:lpstr>
      <vt:lpstr>'Species List'!Print_Area</vt:lpstr>
      <vt:lpstr>'Tree Procurement Summary '!Print_Area</vt:lpstr>
      <vt:lpstr>'WCP 1 - Outline'!Print_Area</vt:lpstr>
      <vt:lpstr>'WCP 2 - Objectives &amp; Threats'!Print_Area</vt:lpstr>
      <vt:lpstr>'WCP 3 - Constraints'!Print_Area</vt:lpstr>
      <vt:lpstr>'WCP 4 - Envt Checks'!Print_Area</vt:lpstr>
      <vt:lpstr>'WCP 5 - Contacts'!Print_Area</vt:lpstr>
      <vt:lpstr>Tenants</vt:lpstr>
      <vt:lpstr>WCPG2</vt:lpstr>
      <vt:lpstr>WoodlandCreationPlanningGrant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EWCO@forestrycommission.gov.uk</dc:creator>
  <cp:keywords/>
  <dc:description/>
  <cp:lastModifiedBy>Bailey, William</cp:lastModifiedBy>
  <cp:revision/>
  <cp:lastPrinted>2025-04-24T10:32:50Z</cp:lastPrinted>
  <dcterms:created xsi:type="dcterms:W3CDTF">2021-03-04T07:40:20Z</dcterms:created>
  <dcterms:modified xsi:type="dcterms:W3CDTF">2025-05-15T13:18:31Z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0x010100DCD2D3230DE2C849B13CD989DED7952D</vt:lpwstr>
  </property>
  <property fmtid="{D5CDD505-2E9C-101B-9397-08002B2CF9AE}" pid="3" name="xd_ProgID">
    <vt:lpwstr/>
  </property>
  <property fmtid="{D5CDD505-2E9C-101B-9397-08002B2CF9AE}" pid="4" name="ComplianceAssetId">
    <vt:lpwstr/>
  </property>
  <property fmtid="{D5CDD505-2E9C-101B-9397-08002B2CF9AE}" pid="5" name="TemplateUrl">
    <vt:lpwstr/>
  </property>
  <property fmtid="{D5CDD505-2E9C-101B-9397-08002B2CF9AE}" pid="6" name="_ExtendedDescription">
    <vt:lpwstr/>
  </property>
  <property fmtid="{D5CDD505-2E9C-101B-9397-08002B2CF9AE}" pid="7" name="TriggerFlowInfo">
    <vt:lpwstr/>
  </property>
  <property fmtid="{D5CDD505-2E9C-101B-9397-08002B2CF9AE}" pid="8" name="xd_Signature">
    <vt:bool>false</vt:bool>
  </property>
  <property fmtid="{D5CDD505-2E9C-101B-9397-08002B2CF9AE}" pid="9" name="MediaServiceImageTags">
    <vt:lpwstr/>
  </property>
  <property fmtid="{D5CDD505-2E9C-101B-9397-08002B2CF9AE}" pid="10" name="Order">
    <vt:r8>14863100</vt:r8>
  </property>
  <property fmtid="{D5CDD505-2E9C-101B-9397-08002B2CF9AE}" pid="11" name="_ColorHex">
    <vt:lpwstr/>
  </property>
  <property fmtid="{D5CDD505-2E9C-101B-9397-08002B2CF9AE}" pid="12" name="_Emoji">
    <vt:lpwstr/>
  </property>
  <property fmtid="{D5CDD505-2E9C-101B-9397-08002B2CF9AE}" pid="13" name="_ColorTag">
    <vt:lpwstr/>
  </property>
  <property fmtid="{D5CDD505-2E9C-101B-9397-08002B2CF9AE}" pid="14" name="MSIP_Label_5ad63538-a7d0-4d63-95ef-ceb71aab01ba_Enabled">
    <vt:lpwstr>true</vt:lpwstr>
  </property>
  <property fmtid="{D5CDD505-2E9C-101B-9397-08002B2CF9AE}" pid="15" name="MSIP_Label_5ad63538-a7d0-4d63-95ef-ceb71aab01ba_SetDate">
    <vt:lpwstr>2024-06-19T13:46:41Z</vt:lpwstr>
  </property>
  <property fmtid="{D5CDD505-2E9C-101B-9397-08002B2CF9AE}" pid="16" name="MSIP_Label_5ad63538-a7d0-4d63-95ef-ceb71aab01ba_Method">
    <vt:lpwstr>Standard</vt:lpwstr>
  </property>
  <property fmtid="{D5CDD505-2E9C-101B-9397-08002B2CF9AE}" pid="17" name="MSIP_Label_5ad63538-a7d0-4d63-95ef-ceb71aab01ba_Name">
    <vt:lpwstr>Official</vt:lpwstr>
  </property>
  <property fmtid="{D5CDD505-2E9C-101B-9397-08002B2CF9AE}" pid="18" name="MSIP_Label_5ad63538-a7d0-4d63-95ef-ceb71aab01ba_SiteId">
    <vt:lpwstr>05c525e9-f9e4-4ca2-8c55-e4740272c3bc</vt:lpwstr>
  </property>
  <property fmtid="{D5CDD505-2E9C-101B-9397-08002B2CF9AE}" pid="19" name="MSIP_Label_5ad63538-a7d0-4d63-95ef-ceb71aab01ba_ActionId">
    <vt:lpwstr>bc112545-3b74-4af4-aa6a-8c5924521907</vt:lpwstr>
  </property>
  <property fmtid="{D5CDD505-2E9C-101B-9397-08002B2CF9AE}" pid="20" name="MSIP_Label_5ad63538-a7d0-4d63-95ef-ceb71aab01ba_ContentBits">
    <vt:lpwstr>0</vt:lpwstr>
  </property>
</Properties>
</file>