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ealthsharedservice.sharepoint.com/sites/NW005/socialc/MSIF Grant Team/Reporting Templates/2025-26 Assurance Report/"/>
    </mc:Choice>
  </mc:AlternateContent>
  <xr:revisionPtr revIDLastSave="12" documentId="8_{BD856AE3-48C2-4013-A145-B4733C405E4F}" xr6:coauthVersionLast="47" xr6:coauthVersionMax="47" xr10:uidLastSave="{6B309B2B-ED94-4C18-947F-DB33E18E18E9}"/>
  <bookViews>
    <workbookView xWindow="-120" yWindow="-120" windowWidth="29040" windowHeight="15840" tabRatio="777" xr2:uid="{BA29F70C-D05F-4BC6-AF53-69C71E14BB21}"/>
  </bookViews>
  <sheets>
    <sheet name="Instructions" sheetId="8" r:id="rId1"/>
    <sheet name="Final report (2024 to 2025) -&gt;" sheetId="6" r:id="rId2"/>
    <sheet name="Guidance (2024 to 2025)" sheetId="7" r:id="rId3"/>
    <sheet name="MSIF spend return 2024 to 2025" sheetId="9" r:id="rId4"/>
    <sheet name="2024-25 MSIF Allocations" sheetId="11" state="hidden" r:id="rId5"/>
    <sheet name="2025-26 MSIF Allocations" sheetId="19" state="hidden" r:id="rId6"/>
    <sheet name="2024-25 Fee Rate Reporting" sheetId="25" state="hidden" r:id="rId7"/>
    <sheet name="Fee rates (2024 to 2025)" sheetId="14" r:id="rId8"/>
    <sheet name="Waiting times (2024 to 2025)" sheetId="15" r:id="rId9"/>
    <sheet name="Workforce (2024 to 2025)" sheetId="16" r:id="rId10"/>
    <sheet name="Initial report 2025 to 2026 -&gt;" sheetId="4" r:id="rId11"/>
    <sheet name="Guidance (2025 to 2026)" sheetId="1" r:id="rId12"/>
    <sheet name="Spend return (2025 to 2026)" sheetId="2" r:id="rId13"/>
    <sheet name="Fee rates (2025 to 2026)" sheetId="3" r:id="rId14"/>
    <sheet name="Waiting times (2025 to 2026)" sheetId="22" r:id="rId15"/>
    <sheet name="Workforce (2025 to 2026)" sheetId="21" r:id="rId16"/>
    <sheet name="Source - Dropdowns" sheetId="5" state="hidden" r:id="rId17"/>
    <sheet name="Outputs" sheetId="23" state="hidden" r:id="rId18"/>
    <sheet name="Source - LA list" sheetId="10" state="hidden" r:id="rId19"/>
  </sheets>
  <definedNames>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DUMMY"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MAIN" hidden="1">#REF!</definedName>
    <definedName name="__123Graph_AMONTHLY" hidden="1">#REF!</definedName>
    <definedName name="__123Graph_AMONTHLY2"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DUMMY"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MAIN" hidden="1">#REF!</definedName>
    <definedName name="__123Graph_BMONTHLY" hidden="1">#REF!</definedName>
    <definedName name="__123Graph_BMONTHLY2" hidden="1">#REF!</definedName>
    <definedName name="__123Graph_BPDTRENDS" hidden="1">#REF!</definedName>
    <definedName name="__123Graph_BPIC" hidden="1">#REF!</definedName>
    <definedName name="__123Graph_BTOTAL" hidden="1">#REF!</definedName>
    <definedName name="__123Graph_CACT13BUD" hidden="1">#REF!</definedName>
    <definedName name="__123Graph_CCFSINDIV" hidden="1">#REF!</definedName>
    <definedName name="__123Graph_CCFSUK" hidden="1">#REF!</definedName>
    <definedName name="__123Graph_CDUMMY" hidden="1">#REF!</definedName>
    <definedName name="__123Graph_CEFF" hidden="1">#REF!</definedName>
    <definedName name="__123Graph_CGR14PBF1" hidden="1">#REF!</definedName>
    <definedName name="__123Graph_CLBF" hidden="1">#REF!</definedName>
    <definedName name="__123Graph_CMONTHLY" hidden="1">#REF!</definedName>
    <definedName name="__123Graph_CMONTHLY2" hidden="1">#REF!</definedName>
    <definedName name="__123Graph_CPI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EFF2" hidden="1">#REF!</definedName>
    <definedName name="__123Graph_DGR14PBF1" hidden="1">#REF!</definedName>
    <definedName name="__123Graph_DLBF" hidden="1">#REF!</definedName>
    <definedName name="__123Graph_DMONTHLY2" hidden="1">#REF!</definedName>
    <definedName name="__123Graph_DPIC"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MONTHLY2" hidden="1">#REF!</definedName>
    <definedName name="__123Graph_EPIC"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MONTHLY2"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MAIN" hidden="1">#REF!</definedName>
    <definedName name="__123Graph_XMONTHLY" hidden="1">#REF!</definedName>
    <definedName name="__123Graph_XMONTHLY2"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6" hidden="1">'2024-25 Fee Rate Reporting'!$A$3:$V$156</definedName>
    <definedName name="_xlnm._FilterDatabase" hidden="1">#REF!</definedName>
    <definedName name="_FilterDatabase1" hidden="1">#REF!</definedName>
    <definedName name="_FliterDatabase2" hidden="1">#REF!</definedName>
    <definedName name="_Key1"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VON">#REF!</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EDS">#REF!</definedName>
    <definedName name="BERKS">#REF!</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#REF!</definedName>
    <definedName name="BLPH2" hidden="1">#REF!</definedName>
    <definedName name="BLPH3" hidden="1">#REF!</definedName>
    <definedName name="BLPH4" hidden="1">#REF!</definedName>
    <definedName name="BLPH5" hidden="1">#REF!</definedName>
    <definedName name="BUCKS">#REF!</definedName>
    <definedName name="CAMBS">#REF!</definedName>
    <definedName name="CHESHIRE">#REF!</definedName>
    <definedName name="CLEVELAND">#REF!</definedName>
    <definedName name="CLWYD">#REF!</definedName>
    <definedName name="components_by_LA">#REF!</definedName>
    <definedName name="CORNWALL">#REF!</definedName>
    <definedName name="CSP" hidden="1">#REF!</definedName>
    <definedName name="CT" hidden="1">#REF!</definedName>
    <definedName name="CTNABS" hidden="1">#REF!</definedName>
    <definedName name="CUMBRIA">#REF!</definedName>
    <definedName name="_xlnm.Database">#REF!</definedName>
    <definedName name="DERBYSHIRE">#REF!</definedName>
    <definedName name="DEVON">#REF!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ORSET">#REF!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URHAM">#REF!</definedName>
    <definedName name="DYFED">#REF!</definedName>
    <definedName name="E_SUSSEX">#REF!</definedName>
    <definedName name="EFO" hidden="1">#REF!</definedName>
    <definedName name="eh" hidden="1">{"'Trust by name'!$A$6:$E$350","'Trust by name'!$A$1:$D$348"}</definedName>
    <definedName name="ESSEX">#REF!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males_UK">#REF!</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jkhkhk" hidden="1">#REF!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mf" hidden="1">#REF!</definedName>
    <definedName name="Impact_Tables_2" hidden="1">#REF!</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KENT">#REF!</definedName>
    <definedName name="LANCS">#REF!</definedName>
    <definedName name="LEICS">#REF!</definedName>
    <definedName name="LINCS">#REF!</definedName>
    <definedName name="LONDON">#REF!</definedName>
    <definedName name="M_GLAM">#REF!</definedName>
    <definedName name="males_UK">#REF!</definedName>
    <definedName name="MERSEYSIDE">#REF!</definedName>
    <definedName name="n" hidden="1">{#N/A,#N/A,FALSE,"TMCOMP96";#N/A,#N/A,FALSE,"MAT96";#N/A,#N/A,FALSE,"FANDA96";#N/A,#N/A,FALSE,"INTRAN96";#N/A,#N/A,FALSE,"NAA9697";#N/A,#N/A,FALSE,"ECWEBB";#N/A,#N/A,FALSE,"MFT96";#N/A,#N/A,FALSE,"CTrecon"}</definedName>
    <definedName name="N_YORKS">#REF!</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hidden="1">#REF!</definedName>
    <definedName name="NOCONFLICT" hidden="1">{#N/A,#N/A,FALSE,"TMCOMP96";#N/A,#N/A,FALSE,"MAT96";#N/A,#N/A,FALSE,"FANDA96";#N/A,#N/A,FALSE,"INTRAN96";#N/A,#N/A,FALSE,"NAA9697";#N/A,#N/A,FALSE,"ECWEBB";#N/A,#N/A,FALSE,"MFT96";#N/A,#N/A,FALSE,"CTrecon"}</definedName>
    <definedName name="NORFOLK">#REF!</definedName>
    <definedName name="NORTHANTS">#REF!</definedName>
    <definedName name="NORTHUMBERLAND">#REF!</definedName>
    <definedName name="NOTTS">#REF!</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XON">#REF!</definedName>
    <definedName name="Pal_Workbook_GUID" hidden="1">"N7IQZZD5YBE28RGZHB5UQVKH"</definedName>
    <definedName name="Pal_Workbook_GUID_1" hidden="1">"N7IQZZD5YBE28RGZHB5UQVKH"</definedName>
    <definedName name="persons_UK">#REF!</definedName>
    <definedName name="Pop" hidden="1">#REF!</definedName>
    <definedName name="Population" hidden="1">#REF!</definedName>
    <definedName name="POWYS">#REF!</definedName>
    <definedName name="pp" hidden="1">#REF!</definedName>
    <definedName name="Prodtest" hidden="1">#REF!</definedName>
    <definedName name="Profiles" hidden="1">#REF!</definedName>
    <definedName name="Projections"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_GLAM">#REF!</definedName>
    <definedName name="S_YORKS">#REF!</definedName>
    <definedName name="SAM_CTRY_UK">#REF!</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heet1">#REF!</definedName>
    <definedName name="SHROPS">#REF!</definedName>
    <definedName name="SOMERSET">#REF!</definedName>
    <definedName name="sssss" hidden="1">{#N/A,#N/A,FALSE,"TMCOMP96";#N/A,#N/A,FALSE,"MAT96";#N/A,#N/A,FALSE,"FANDA96";#N/A,#N/A,FALSE,"INTRAN96";#N/A,#N/A,FALSE,"NAA9697";#N/A,#N/A,FALSE,"ECWEBB";#N/A,#N/A,FALSE,"MFT96";#N/A,#N/A,FALSE,"CTrecon"}</definedName>
    <definedName name="STAFFS">#REF!</definedName>
    <definedName name="SUFFOLK">#REF!</definedName>
    <definedName name="SURREY">#REF!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YNE_WEAR">#REF!</definedName>
    <definedName name="UK">#REF!</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Val">#REF!</definedName>
    <definedName name="W_GLAM">#REF!</definedName>
    <definedName name="W_MIDS">#REF!</definedName>
    <definedName name="W_SUSSEX">#REF!</definedName>
    <definedName name="W_YORKS">#REF!</definedName>
    <definedName name="WARWICKS">#REF!</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ILTS">#REF!</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YOY_L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6" i="11" l="1"/>
  <c r="B20" i="9"/>
  <c r="B19" i="9"/>
  <c r="B30" i="8" l="1"/>
  <c r="B44" i="8"/>
  <c r="B48" i="9"/>
  <c r="B21" i="2" l="1"/>
  <c r="B22" i="2" s="1"/>
  <c r="C28" i="14" l="1"/>
  <c r="C29" i="14"/>
  <c r="C30" i="14"/>
  <c r="C31" i="14"/>
  <c r="C32" i="14"/>
  <c r="C33" i="14"/>
  <c r="B33" i="14"/>
  <c r="E33" i="14" s="1"/>
  <c r="B32" i="14"/>
  <c r="E32" i="14" s="1"/>
  <c r="B31" i="14"/>
  <c r="E31" i="14" s="1"/>
  <c r="B30" i="14"/>
  <c r="E30" i="14" s="1"/>
  <c r="B28" i="14"/>
  <c r="E28" i="14" s="1"/>
  <c r="B29" i="14"/>
  <c r="E29" i="14" s="1"/>
  <c r="B31" i="8"/>
  <c r="E5" i="23"/>
  <c r="E3" i="23" l="1"/>
  <c r="B3" i="23"/>
  <c r="C3" i="23"/>
  <c r="D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B5" i="23"/>
  <c r="C5" i="23"/>
  <c r="F5" i="23"/>
  <c r="G5" i="23"/>
  <c r="H5" i="23"/>
  <c r="I5" i="23"/>
  <c r="J5" i="23"/>
  <c r="K5" i="23"/>
  <c r="L5" i="23"/>
  <c r="M5" i="23"/>
  <c r="N5" i="23"/>
  <c r="O5" i="23"/>
  <c r="P5" i="23"/>
  <c r="R5" i="23"/>
  <c r="S5" i="23"/>
  <c r="T5" i="23"/>
  <c r="U5" i="23"/>
  <c r="V5" i="23"/>
  <c r="W5" i="23"/>
  <c r="X5" i="23"/>
  <c r="Y5" i="23"/>
  <c r="Z5" i="23"/>
  <c r="AA5" i="23"/>
  <c r="AC5" i="23"/>
  <c r="AD5" i="23"/>
  <c r="AE5" i="23"/>
  <c r="AF5" i="23"/>
  <c r="AG5" i="23"/>
  <c r="AH5" i="23"/>
  <c r="AI5" i="23"/>
  <c r="AJ5" i="23"/>
  <c r="AK5" i="23"/>
  <c r="AL5" i="23"/>
  <c r="AM5" i="23"/>
  <c r="AN5" i="23"/>
  <c r="AO5" i="23"/>
  <c r="B49" i="8" l="1"/>
  <c r="C49" i="8" s="1"/>
  <c r="B50" i="8"/>
  <c r="C50" i="8" s="1"/>
  <c r="B51" i="8"/>
  <c r="C51" i="8" s="1"/>
  <c r="B52" i="8"/>
  <c r="C52" i="8" s="1"/>
  <c r="B53" i="8"/>
  <c r="C53" i="8" s="1"/>
  <c r="B48" i="8"/>
  <c r="C48" i="8" s="1"/>
  <c r="C44" i="8"/>
  <c r="B43" i="8"/>
  <c r="C43" i="8" s="1"/>
  <c r="B40" i="8"/>
  <c r="C40" i="8" s="1"/>
  <c r="B39" i="8"/>
  <c r="C39" i="8" s="1"/>
  <c r="B38" i="8"/>
  <c r="C38" i="8" s="1"/>
  <c r="B37" i="8"/>
  <c r="C37" i="8" s="1"/>
  <c r="B36" i="8"/>
  <c r="C36" i="8" s="1"/>
  <c r="B35" i="8"/>
  <c r="C35" i="8" l="1"/>
  <c r="Q5" i="23"/>
  <c r="B29" i="8"/>
  <c r="C29" i="8" s="1"/>
  <c r="B28" i="8"/>
  <c r="C28" i="8" s="1"/>
  <c r="B27" i="8"/>
  <c r="C27" i="8" s="1"/>
  <c r="B26" i="8"/>
  <c r="C26" i="8" s="1"/>
  <c r="B25" i="8"/>
  <c r="C25" i="8" s="1"/>
  <c r="B24" i="8"/>
  <c r="C24" i="8" l="1"/>
  <c r="B24" i="2" l="1"/>
  <c r="B23" i="2"/>
  <c r="E32" i="3" l="1"/>
  <c r="E30" i="3"/>
  <c r="B29" i="3" l="1"/>
  <c r="D29" i="3" s="1"/>
  <c r="B30" i="3"/>
  <c r="D30" i="3" s="1"/>
  <c r="B31" i="3"/>
  <c r="D31" i="3" s="1"/>
  <c r="B32" i="3"/>
  <c r="D32" i="3" s="1"/>
  <c r="B33" i="3"/>
  <c r="D33" i="3" s="1"/>
  <c r="B28" i="3"/>
  <c r="D28" i="3" s="1"/>
  <c r="F32" i="14" l="1"/>
  <c r="F30" i="14"/>
  <c r="D5" i="23" l="1"/>
  <c r="AB5" i="23" l="1"/>
  <c r="C31" i="8"/>
  <c r="C48" i="9"/>
  <c r="B55" i="8" l="1" a="1"/>
  <c r="B55" i="8" s="1"/>
  <c r="C55" i="8" s="1"/>
  <c r="C3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<sst xmlns="http://schemas.openxmlformats.org/spreadsheetml/2006/main" count="1461" uniqueCount="711">
  <si>
    <t>Market Sustainability and Improvement Fund (MSIF): information to be reported by each local authority</t>
  </si>
  <si>
    <t>Background and context</t>
  </si>
  <si>
    <t>As set out in the guidance for each grant, local authorities are required to submit both an initial and final report in each year of the fund, confirming how the funding has been spent and performance against each of the three target areas.</t>
  </si>
  <si>
    <t>Instructions</t>
  </si>
  <si>
    <t>Given that this template includes 2 different reports covering 2 different years, it is important that the person completing the template takes time to read the Guidance tab at the beginning of each section in order to minimise the risk of incorrect data being entered.</t>
  </si>
  <si>
    <t>Conditions and data validation</t>
  </si>
  <si>
    <t>This template makes use of data validation checks to ensure that reports have provided the required information. In order for the report to meet the reporting requirements of the department, it must meet all the conditions set out below. The coloured box beside each condition will turn green if the condition is met and remain red if it is not. If a return has not met a given condition, the local authority will be asked to explain why they were not able to provide the required piece of information and may be asked to resubmit.</t>
  </si>
  <si>
    <t>Condition</t>
  </si>
  <si>
    <t>Has the condition been met?</t>
  </si>
  <si>
    <t>2024 to 2025 MSIF Spend Return</t>
  </si>
  <si>
    <t>Has a local authority been selected?</t>
  </si>
  <si>
    <t>Has a name and email address been provided?</t>
  </si>
  <si>
    <t>Homecare 18+</t>
  </si>
  <si>
    <t>Care homes without nursing 65+</t>
  </si>
  <si>
    <t>Care homes with nursing 65+</t>
  </si>
  <si>
    <t>Care homes without nursing 18-64</t>
  </si>
  <si>
    <t>Care homes with nursing 18-64</t>
  </si>
  <si>
    <t>Supported Living 18+</t>
  </si>
  <si>
    <t>Have all the conditions been met?</t>
  </si>
  <si>
    <t>- confirmation that the local authority has spent its share of the grant in full on adult social care</t>
  </si>
  <si>
    <t>- a record of performance against the metrics specified in each of the target areas</t>
  </si>
  <si>
    <t>Overview of report</t>
  </si>
  <si>
    <t>Further details on each area can be found in the relevant tab.</t>
  </si>
  <si>
    <t>Instructions/guidance</t>
  </si>
  <si>
    <t>Description</t>
  </si>
  <si>
    <t>Data Item</t>
  </si>
  <si>
    <t>Local authority name</t>
  </si>
  <si>
    <t xml:space="preserve">       Of which continued Fair Cost of Care funding</t>
  </si>
  <si>
    <t>Email address</t>
  </si>
  <si>
    <t>Please select response</t>
  </si>
  <si>
    <t>(3) Please confirm that the Fair Cost of Care portion of the funding has been used to maintain fee uplifts originally made as part of the 2022 to 2023 Market Sustainability and Fair Cost of Care Fund.</t>
  </si>
  <si>
    <t>Increasing workforce capacity and retention</t>
  </si>
  <si>
    <t>Reducing waiting times</t>
  </si>
  <si>
    <t>Total spending on administrative costs of the fund</t>
  </si>
  <si>
    <t>(6) (Optional) If you have chosen different target areas in 2024 to 2025 than 2023 to 2024, please use the text box below to explain your decision (Maximum 500 characters).</t>
  </si>
  <si>
    <t>Target Area: Increasing fee rates to adult social care providers</t>
  </si>
  <si>
    <t xml:space="preserve">This fee rate collection gives us better and more timely insight into the fee rates paid to external care providers. </t>
  </si>
  <si>
    <t>Local authorities are reminded that, as with previous years, fee rate data provided to the department will be published.</t>
  </si>
  <si>
    <t>Instructions/guidance:</t>
  </si>
  <si>
    <t xml:space="preserve">These questions cover actual average (mean) fees paid by your local authority (gross of client contributions/user charges) to external care providers for your local authority's eligible clients. </t>
  </si>
  <si>
    <t>Specifically the averages should:</t>
  </si>
  <si>
    <t xml:space="preserve">- EXCLUDE any fee rates paid to internal care providers </t>
  </si>
  <si>
    <t>- EXCLUDE any care packages which are part funded by Continuing Health Care funding</t>
  </si>
  <si>
    <t>- EXCLUDE/BE NET OF any amounts that you usually include in reported fee rates but are not paid to care providers, for example your local authority's own staff costs in managing the commissioning of places</t>
  </si>
  <si>
    <t>- INCLUDE/BE GROSS OF client contributions/user charges</t>
  </si>
  <si>
    <t xml:space="preserve">- INCLUDE fees paid under spot and block contracts, fees paid under a dynamic purchasing 
system, payments for time travel in home care, any allowances for external provider staff training, fees directly commissioned by your local authority and fees commissioned by your local authority as part of a Managed Personal Budget </t>
  </si>
  <si>
    <t xml:space="preserve">Please leave any missing data cells as blank. For example, do not attempt to enter '0' or 'N/A'. </t>
  </si>
  <si>
    <t xml:space="preserve">(1) Please report your average external fee rate for the following service types. </t>
  </si>
  <si>
    <t>Average amount paid to external providers for 18+ home care (£ per contact hour)</t>
  </si>
  <si>
    <t>Average amount paid to external provider care homes without nursing for clients aged 65+ (£ per client per week)</t>
  </si>
  <si>
    <t>Average amount paid to external provider care homes with nursing for clients aged 65+ (£ per client per week)</t>
  </si>
  <si>
    <t>Average amount paid to external provider care homes without nursing for clients aged 18-64 (£ per client per week)</t>
  </si>
  <si>
    <t>Average amount paid to external provider care homes with nursing for clients aged 18-64 (£ per client per week)</t>
  </si>
  <si>
    <t>Average amount paid to external provider supported living for clients aged 18+ (£ per blended hour, reflecting core and additional hours*)</t>
  </si>
  <si>
    <t>**Blended denotes weighted average between core and additional hours.</t>
  </si>
  <si>
    <t>(3) Please detail any other fee uplifts not described by the categories above. If possible, please provide the same information for these other fee uplifts as asked for in columns B and D of the table above. Alternatively, local authorities may wish to provide a link to their published 'rate card' (Maximum 1,000 characters).</t>
  </si>
  <si>
    <t>Target Area: waiting times</t>
  </si>
  <si>
    <t>To assess improvements in waiting times, the department will monitor waiting times using the client level data (CLD) submitted for the year 2024 to 2025 as follows:</t>
  </si>
  <si>
    <t>- DHSC will calculate waiting time metrics based on the average wait for new clients from request or referral to the service starting. The metrics have been designed to calculate waiting times retrospectively for those who receive services. We find a client's first service, find the assessment for the same service type that occurred before the service and then find the request that happened before that</t>
  </si>
  <si>
    <t>- separate waiting time metrics will be calculated for community care, residential care, nursing care, and short-term care</t>
  </si>
  <si>
    <t>This waiting time information replaces the previous waiting time information collected as part of the 2023 to 2024 MSIF returns. As it is produced by DHSC on data that local authorities are already reporting via CLD, there is no need for local authorities to report waiting time data for 2024 to 2025 separately in this return.</t>
  </si>
  <si>
    <t xml:space="preserve">This reporting template does however give local authorities the opportunity to provide additional context on their waiting time metric, such as activities undertaken to reduce waiting times. </t>
  </si>
  <si>
    <t>(1) (Optional) Please use the text box below to provide any additional context on your waiting times return, including the model of care you operate (strengths based, three-conversation approach, and so on) or how you expect your CLD return to influence the metric (Maximum 1,000 characters).</t>
  </si>
  <si>
    <t>2024 to 2025 workforce reporting</t>
  </si>
  <si>
    <t xml:space="preserve">Instructions/guidance: </t>
  </si>
  <si>
    <t>To assess improvements in workforce capacity, DHSC will estimate a metric of workforce growth based on Capacity Tracker data as follows:</t>
  </si>
  <si>
    <t>- CQC-registered providers report their directly employed headcount in Capacity Tracker every month</t>
  </si>
  <si>
    <t>- DHSC calculate a workforce growth measure at local authority level, based on the proportional increase in headcount in CQC-registered providers that are registered within the local authority. The raw data is cleaned to remove outliers</t>
  </si>
  <si>
    <t>- the workforce growth measure is calculated separately for the domiciliary and residential sectors, for each local authority. We will estimate workforce growth between April 2024 and April 2025</t>
  </si>
  <si>
    <t xml:space="preserve">This workforce metric replaces the previous workforce information collected as part of the 2023 to 2024 MSIF returns. As it is produced by DHSC based on data that providers are already reporting, there is no need for local authorities to collect their own workforce data from providers as part of the 2024 to 2025 fund. </t>
  </si>
  <si>
    <t xml:space="preserve">This reporting template does however give local authorities the opportunity to provide additional context on their workforce reporting, such as activities undertaken to boost workforce capacity and retention. </t>
  </si>
  <si>
    <t>(1) (Optional) Please use the text box below to provide additional context on your workforce return (Maximum 1,000 characters).</t>
  </si>
  <si>
    <t>Local Authority*</t>
  </si>
  <si>
    <t>Adult Social Care Market Sustainability and Improvement Fund allocations to local authorities 2024-25 from the £162 million portion</t>
  </si>
  <si>
    <t>2024-25 MSIF Allocation</t>
  </si>
  <si>
    <t>Barnet</t>
  </si>
  <si>
    <t>Barnsley</t>
  </si>
  <si>
    <t>Bedford</t>
  </si>
  <si>
    <t>Bexley</t>
  </si>
  <si>
    <t>Birmingham</t>
  </si>
  <si>
    <t>Blackburn with Darwen</t>
  </si>
  <si>
    <t>Blackpool</t>
  </si>
  <si>
    <t>Bolton</t>
  </si>
  <si>
    <t>Bournemouth, Christchurch and Poole</t>
  </si>
  <si>
    <t>Bracknell Forest</t>
  </si>
  <si>
    <t>Bradford</t>
  </si>
  <si>
    <t>Brent</t>
  </si>
  <si>
    <t>Bristol, City of</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</si>
  <si>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</si>
  <si>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</si>
  <si>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</si>
  <si>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</si>
  <si>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</si>
  <si>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</si>
  <si>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</si>
  <si>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</si>
  <si>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</si>
  <si>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</si>
  <si>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</si>
  <si>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</si>
  <si>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</si>
  <si>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Cumberland</t>
  </si>
  <si>
    <t>Darlington</t>
  </si>
  <si>
    <t>Derby</t>
  </si>
  <si>
    <t>Derbyshire</t>
  </si>
  <si>
    <t>Devon</t>
  </si>
  <si>
    <t>Doncaster</t>
  </si>
  <si>
    <t>Dorset</t>
  </si>
  <si>
    <t>Dudley</t>
  </si>
  <si>
    <t>County Durham</t>
  </si>
  <si>
    <t>Ealing</t>
  </si>
  <si>
    <t>East Riding of Yorkshire</t>
  </si>
  <si>
    <t>East Sussex</t>
  </si>
  <si>
    <t>Enfield</t>
  </si>
  <si>
    <t>Essex</t>
  </si>
  <si>
    <t>Gateshead</t>
  </si>
  <si>
    <t>Gloucestershire</t>
  </si>
  <si>
    <t>Greenwich</t>
  </si>
  <si>
    <t>Hackney</t>
  </si>
  <si>
    <t>Halton</t>
  </si>
  <si>
    <t>Hampshire</t>
  </si>
  <si>
    <t>Haringey</t>
  </si>
  <si>
    <t>Harrow</t>
  </si>
  <si>
    <t>Hartlepool</t>
  </si>
  <si>
    <t>Havering</t>
  </si>
  <si>
    <t>Herefordshire, County of</t>
  </si>
  <si>
    <t>Hertfordshire</t>
  </si>
  <si>
    <t>Hillingdon</t>
  </si>
  <si>
    <t>Hounslow</t>
  </si>
  <si>
    <t>Isle of Wight</t>
  </si>
  <si>
    <t>Isles of Scilly</t>
  </si>
  <si>
    <t>Islington</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</si>
  <si>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</si>
  <si>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</si>
  <si>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</si>
  <si>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</si>
  <si>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</si>
  <si>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</si>
  <si>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</si>
  <si>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</si>
  <si>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</si>
  <si>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</si>
  <si>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</si>
  <si>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</si>
  <si>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</si>
  <si>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</si>
  <si>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</si>
  <si>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</si>
  <si>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</si>
  <si>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</si>
  <si>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</si>
  <si>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</si>
  <si>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</si>
  <si>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</si>
  <si>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</si>
  <si>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</si>
  <si>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</si>
  <si>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</si>
  <si>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</si>
  <si>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</si>
  <si>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</si>
  <si>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</si>
  <si>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</si>
  <si>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</si>
  <si>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</si>
  <si>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</si>
  <si>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</si>
  <si>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</si>
  <si>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</si>
  <si>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</si>
  <si>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</si>
  <si>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</si>
  <si>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</si>
  <si>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</si>
  <si>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</si>
  <si>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</si>
  <si>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</si>
  <si>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</si>
  <si>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</si>
  <si>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</si>
  <si>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</si>
  <si>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</si>
  <si>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</si>
  <si>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</si>
  <si>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</si>
  <si>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</si>
  <si>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</si>
  <si>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</si>
  <si>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</si>
  <si>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</si>
  <si>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</si>
  <si>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</si>
  <si>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</si>
  <si>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</si>
  <si>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</si>
  <si>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</si>
  <si>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</si>
  <si>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</si>
  <si>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Thurrock</t>
  </si>
  <si>
    <t>Torbay</t>
  </si>
  <si>
    <t>Tower Hamlets</t>
  </si>
  <si>
    <t>Trafford</t>
  </si>
  <si>
    <t>Wakefield</t>
  </si>
  <si>
    <t>Walsall</t>
  </si>
  <si>
    <t>Waltham Forest</t>
  </si>
  <si>
    <t>Wandsworth</t>
  </si>
  <si>
    <t>Warrington</t>
  </si>
  <si>
    <t>Warwickshire</t>
  </si>
  <si>
    <t>West Berkshire</t>
  </si>
  <si>
    <t>Westmorland and Furness</t>
  </si>
  <si>
    <t>West Northamptonshire</t>
  </si>
  <si>
    <t>West Sussex</t>
  </si>
  <si>
    <t>Westminster</t>
  </si>
  <si>
    <t>Wigan</t>
  </si>
  <si>
    <t>Wiltshire</t>
  </si>
  <si>
    <t>Wirral</t>
  </si>
  <si>
    <t>Wokingham</t>
  </si>
  <si>
    <t>Wolverhampton</t>
  </si>
  <si>
    <t>Worcestershire</t>
  </si>
  <si>
    <t>York</t>
  </si>
  <si>
    <t>The 2 reports have been included in the one Excel template in order to reduce the reporting burden on local authorities and prevent duplication.</t>
  </si>
  <si>
    <t>This initial report will be followed by a final report due in May 2026.</t>
  </si>
  <si>
    <t>-  the local authority’s share of the Local Authority Better Care Grant (formerly the improved Better Care Fund (iBCF) and Discharge Fund) for 2023 to 2024, 2024 to 2025 and 2025 to 2026</t>
  </si>
  <si>
    <t>- resources raised in 2023 to 2024, 2024 to 2025 and 2025 to 2026 from the adult social care precept</t>
  </si>
  <si>
    <t xml:space="preserve">- the local authority's share of additional Social Care Grant allocation for 2023 to 2024, 2024 to 2025 and 2025 to 2026, in line with aggregate use of this funding in previous years </t>
  </si>
  <si>
    <t xml:space="preserve">- we also expect local authority spending on adult social care to increase to reflect demand and cost pressures and that local authorities will make use of the increase in income from unhypothecated sources, including the Recovery Grant. </t>
  </si>
  <si>
    <t>Total 2025 to 2026 MSIF allocation</t>
  </si>
  <si>
    <t>Name of individual completing this return</t>
  </si>
  <si>
    <t>(3) Please confirm expected administration costs as part of the Market Sustainability and Improvement Fund for 2025 to 2026.</t>
  </si>
  <si>
    <t>Administrative cost of fund</t>
  </si>
  <si>
    <t>This fee rate collection gives us better and more timely insight into the fee rates paid to external providers.</t>
  </si>
  <si>
    <t>Local authorities are reminded that as with previous years, fee rate data provided to the department will be published.</t>
  </si>
  <si>
    <t>These questions cover actual average (mean) fee rates paid by your local authority (gross of client contributions/user charges) to external care providers for your local authority's eligible clients.</t>
  </si>
  <si>
    <t>Specifically, the averages should:</t>
  </si>
  <si>
    <t>- EXCLUDE any fee rates paid to internal care providers</t>
  </si>
  <si>
    <t>- EXCLUDE any health care packages which are part funded by Continuing Health Care funding</t>
  </si>
  <si>
    <t>- EXCLUDE/BE NET OF any amounts that you usually include in reported fee rates but are not paid to care providers. For example, your local authority's own staff costs in managing the commissioning of places</t>
  </si>
  <si>
    <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t>
  </si>
  <si>
    <t>Please leave any missing data cells blank. Do not attempt to enter 0 or 'N/A'.</t>
  </si>
  <si>
    <t>(1) Please report your average external fee rate for the following service types.</t>
  </si>
  <si>
    <t>Average amount paid to external provider supported living for clients aged 18+ (£ per blended hour, reflecting core and additional hours**)</t>
  </si>
  <si>
    <t>*We define 'provisional' as follows: Councils should report a fee rate that best reflects the actual average fee rate (including uplifts) that they expect for the 2025 to 2026 financial year.</t>
  </si>
  <si>
    <t>(2) Please detail any other fee uplifts not described by the categories above. If possible, please provide the same information for these other fee uplifts as asked for in columns B and C of the table above. Alternatively, local authorities may wish to provide a link to their published 'rate card' (Maximum 1,000 characters).</t>
  </si>
  <si>
    <t>asPtk3</t>
  </si>
  <si>
    <t>2025 to 2026 Market Sustainability and Improvement Fund (MSIF): information to be reported by each local authority</t>
  </si>
  <si>
    <t>2025 to 2026 waiting times reporting</t>
  </si>
  <si>
    <t>The waiting times metric will be derived using data submitted by local authorities to client level data (CLD) as in 2024 to 2025. Local authorities are therefore reminded of the importance of completing their CLD returns in an accurate and timely manner.</t>
  </si>
  <si>
    <t>In order to ensure good data coverage and quality, local authorities are asked to encourage their providers to complete their Capacity Tracker returns.</t>
  </si>
  <si>
    <t>Yes - the funding has been allocated in full to adult social care</t>
  </si>
  <si>
    <t>No - the funding has not been allocated in full to adult social care</t>
  </si>
  <si>
    <t>Yes - the funding has been used to maintain fee uplifts</t>
  </si>
  <si>
    <t>No - the funding has not been used to maintain fee uplifts</t>
  </si>
  <si>
    <t>Yes - we are seeking improvement in this area</t>
  </si>
  <si>
    <t>No - we are not seeking improvement in this area</t>
  </si>
  <si>
    <t>Yes - the funding has been spent in full on adult social care</t>
  </si>
  <si>
    <t>No - the funding has not been spent in full on adult social care</t>
  </si>
  <si>
    <t>Yes - we targeted this area</t>
  </si>
  <si>
    <t>No - we did not target this area</t>
  </si>
  <si>
    <t>CATEGORY</t>
  </si>
  <si>
    <t>LANAME</t>
  </si>
  <si>
    <t>LAONSCODE</t>
  </si>
  <si>
    <t>FUND</t>
  </si>
  <si>
    <t>CONTACT</t>
  </si>
  <si>
    <t>SPEND</t>
  </si>
  <si>
    <t>FEE</t>
  </si>
  <si>
    <t>WAIT</t>
  </si>
  <si>
    <t>WORK</t>
  </si>
  <si>
    <t>OTHER</t>
  </si>
  <si>
    <t>INDEX VALUES</t>
  </si>
  <si>
    <t>COMPOSITE</t>
  </si>
  <si>
    <t>NAMES</t>
  </si>
  <si>
    <t>laname</t>
  </si>
  <si>
    <t>laonscode</t>
  </si>
  <si>
    <t>MSIF_fund_alloc_2425</t>
  </si>
  <si>
    <t>FCOC_fund_2425</t>
  </si>
  <si>
    <t>contact_name</t>
  </si>
  <si>
    <t>contact_email</t>
  </si>
  <si>
    <t>MSIF_fund_2425_to_ASC</t>
  </si>
  <si>
    <t>FCOC_fund_2425_to_fees</t>
  </si>
  <si>
    <t>target_area_fee_rates_2425</t>
  </si>
  <si>
    <t>target_area_workforce_2425</t>
  </si>
  <si>
    <t>target_area_waiting_times_2425</t>
  </si>
  <si>
    <t>confirm_spend_fee_rates_2425</t>
  </si>
  <si>
    <t>confirm_spend_workforce_2425</t>
  </si>
  <si>
    <t>confirm_spend_waiting_times_2425</t>
  </si>
  <si>
    <t>confirm_spend_admin_2425</t>
  </si>
  <si>
    <t>confirm_spend_total_2425</t>
  </si>
  <si>
    <t>dom_18_fee_rate_2425_final</t>
  </si>
  <si>
    <t>res_65_fee_rate_2425_final</t>
  </si>
  <si>
    <t>nurs_65_fee_rate_2425_final</t>
  </si>
  <si>
    <t>res_18_64_fee_rate_2425_final</t>
  </si>
  <si>
    <t>nurs_18_64_fee_rate_2425_final</t>
  </si>
  <si>
    <t>sup_living_18_fee_rate_2425_final</t>
  </si>
  <si>
    <t>fee_diff_text_2425</t>
  </si>
  <si>
    <t>fee_uplift_text_2425</t>
  </si>
  <si>
    <t>wait_times_text_2425</t>
  </si>
  <si>
    <t>workforce_text_2425</t>
  </si>
  <si>
    <t>MSIF_fund_alloc_2526</t>
  </si>
  <si>
    <t>MSIF_fund_2526_to_asc</t>
  </si>
  <si>
    <t>dom_18_fee_rate_2526</t>
  </si>
  <si>
    <t>prov_res_65_fee_rate_2526</t>
  </si>
  <si>
    <t>prov_nurs_65_fee_rate_2526</t>
  </si>
  <si>
    <t>prov_res_18_64_fee_rate_2526</t>
  </si>
  <si>
    <t>prov_nurs_18_64_fee_rate_2526</t>
  </si>
  <si>
    <t>prov_sup_living_18_fee_rate_2526</t>
  </si>
  <si>
    <t>prov_fee_uplift_text_2526</t>
  </si>
  <si>
    <t>waiting_times_text_2526</t>
  </si>
  <si>
    <t>workforce_text_2526</t>
  </si>
  <si>
    <t>template_version</t>
  </si>
  <si>
    <t>original_template_check</t>
  </si>
  <si>
    <t>VALUES</t>
  </si>
  <si>
    <t>LA Name</t>
  </si>
  <si>
    <t>ONS Code</t>
  </si>
  <si>
    <t>Barking and Dagenham</t>
  </si>
  <si>
    <t>E09000002</t>
  </si>
  <si>
    <t>E09000003</t>
  </si>
  <si>
    <t>E08000016</t>
  </si>
  <si>
    <t>Bath and North East Somerset</t>
  </si>
  <si>
    <t>E06000022</t>
  </si>
  <si>
    <t>E06000055</t>
  </si>
  <si>
    <t>E09000004</t>
  </si>
  <si>
    <t>E08000025</t>
  </si>
  <si>
    <t>E06000008</t>
  </si>
  <si>
    <t>E06000009</t>
  </si>
  <si>
    <t>E08000001</t>
  </si>
  <si>
    <t>E06000058</t>
  </si>
  <si>
    <t>E06000036</t>
  </si>
  <si>
    <t>E08000032</t>
  </si>
  <si>
    <t>E09000005</t>
  </si>
  <si>
    <t>Brighton and Hove</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</si>
  <si>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</si>
  <si>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</si>
  <si>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</si>
  <si>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</si>
  <si>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</si>
  <si>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</si>
  <si>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</si>
  <si>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</si>
  <si>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</si>
  <si>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</si>
  <si>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</si>
  <si>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</si>
  <si>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</si>
  <si>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</si>
  <si>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</si>
  <si>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</si>
  <si>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</si>
  <si>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</si>
  <si>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</si>
  <si>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</si>
  <si>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</si>
  <si>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</si>
  <si>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</si>
  <si>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</si>
  <si>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</si>
  <si>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</si>
  <si>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</si>
  <si>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</si>
  <si>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</si>
  <si>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</si>
  <si>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</si>
  <si>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</si>
  <si>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</si>
  <si>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</si>
  <si>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Hammersmith and Fulham</t>
  </si>
  <si>
    <t>E09000013</t>
  </si>
  <si>
    <t>E10000014</t>
  </si>
  <si>
    <t>E09000014</t>
  </si>
  <si>
    <t>E09000015</t>
  </si>
  <si>
    <t>E06000001</t>
  </si>
  <si>
    <t>E09000016</t>
  </si>
  <si>
    <t>E06000019</t>
  </si>
  <si>
    <t>E10000015</t>
  </si>
  <si>
    <t>E09000017</t>
  </si>
  <si>
    <t>E09000018</t>
  </si>
  <si>
    <t>E06000046</t>
  </si>
  <si>
    <t>E06000053</t>
  </si>
  <si>
    <t>E09000019</t>
  </si>
  <si>
    <t>Kensington and Chelsea</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</si>
  <si>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</si>
  <si>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</si>
  <si>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</si>
  <si>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</si>
  <si>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</si>
  <si>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</si>
  <si>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</si>
  <si>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</si>
  <si>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</si>
  <si>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</si>
  <si>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</si>
  <si>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</si>
  <si>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</si>
  <si>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</si>
  <si>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</si>
  <si>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</si>
  <si>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</si>
  <si>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</si>
  <si>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</si>
  <si>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</si>
  <si>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</si>
  <si>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</si>
  <si>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</si>
  <si>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</si>
  <si>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</si>
  <si>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</si>
  <si>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</si>
  <si>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</si>
  <si>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</si>
  <si>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</si>
  <si>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</si>
  <si>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</si>
  <si>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</si>
  <si>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</si>
  <si>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</si>
  <si>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</si>
  <si>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</si>
  <si>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</si>
  <si>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</si>
  <si>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Redcar and Cleveland</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</si>
  <si>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</si>
  <si>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</si>
  <si>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</si>
  <si>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</si>
  <si>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</si>
  <si>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</si>
  <si>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</si>
  <si>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</si>
  <si>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</si>
  <si>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</si>
  <si>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</si>
  <si>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</si>
  <si>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</si>
  <si>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</si>
  <si>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</si>
  <si>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</si>
  <si>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</si>
  <si>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</si>
  <si>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</si>
  <si>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</si>
  <si>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</si>
  <si>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</si>
  <si>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</si>
  <si>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</si>
  <si>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</si>
  <si>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</si>
  <si>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</si>
  <si>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</si>
  <si>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</si>
  <si>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Telford and Wrekin</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</si>
  <si>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</si>
  <si>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</si>
  <si>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</si>
  <si>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</si>
  <si>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</si>
  <si>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</si>
  <si>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</si>
  <si>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</si>
  <si>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</si>
  <si>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</si>
  <si>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</si>
  <si>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</si>
  <si>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</si>
  <si>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</si>
  <si>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</si>
  <si>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</si>
  <si>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</si>
  <si>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</si>
  <si>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Windsor and Maidenhead</t>
  </si>
  <si>
    <t>E06000040</t>
  </si>
  <si>
    <t>E08000015</t>
  </si>
  <si>
    <t>E06000041</t>
  </si>
  <si>
    <t>E08000031</t>
  </si>
  <si>
    <t>E10000034</t>
  </si>
  <si>
    <t>E06000014</t>
  </si>
  <si>
    <t>Table A: fees paid to external care providers, Self-reported local authority returns as at 2024 to 2025</t>
  </si>
  <si>
    <t>This worksheet contains one table</t>
  </si>
  <si>
    <t>Local authority</t>
  </si>
  <si>
    <t xml:space="preserve"> Average fee rate per contact hour for external providers of home care in 2023-24 (provisional)</t>
  </si>
  <si>
    <t xml:space="preserve"> Average fee rate per contact hour for external providers of home care in 2023-24 (final)</t>
  </si>
  <si>
    <t>Average fee rate per contact hour for external providers of home care in 2024-25 (provisional)</t>
  </si>
  <si>
    <t>Average fee rate per week for external providers of care homes without nursing for clients aged 65+ in 2023-24 (provisional)</t>
  </si>
  <si>
    <t>Average fee rate per week for external providers of care homes without nursing for clients aged 65+ in 2023-24 (final)</t>
  </si>
  <si>
    <t>Average fee rate per week for external providers of care homes without nursing for clients aged 65+ in 2024-25 (provisional)</t>
  </si>
  <si>
    <t>Average fee rate per week for external providers of care homes with nursing for clients aged 65+ in 2023-24 (provisional)</t>
  </si>
  <si>
    <t>Average fee rate per week for external providers of care homes with nursing for clients aged 65+ in 2023-24 (final)</t>
  </si>
  <si>
    <t>Average fee rate per week for external providers of care homes with nursing for clients aged 65+ in 2024-25 (provisional)</t>
  </si>
  <si>
    <t xml:space="preserve"> Average fee rate per blended hour for external providers of supported living in 2023-24 (provisional)</t>
  </si>
  <si>
    <t xml:space="preserve"> Average fee rate per blended hour for external providers of supported living in 2023-24 (final)</t>
  </si>
  <si>
    <t>Average fee rate per blended hour for external providers of supported living in 2024-25 (provisional)</t>
  </si>
  <si>
    <t>Average fee rate per week for external providers of care homes without nursing for clients aged 18-64 in 2023-24 (provisional)</t>
  </si>
  <si>
    <t>Average fee rate per week for external providers of care homes without nursing for clients aged 18-64 in 2023-24 (final)</t>
  </si>
  <si>
    <t>Average fee rate per week for external providers of care homes without nursing for clients aged 18-64 in 2024-25 (provisional)</t>
  </si>
  <si>
    <t>Average fee rate per week for external providers of care homes with nursing for clients aged 18-64 in 2023-24 (provisional)</t>
  </si>
  <si>
    <t>Average fee rate per week for external providers of care homes with nursing for clients aged 18-64 in 2023-24 (final)</t>
  </si>
  <si>
    <t>Average fee rate per week for external providers of care homes with nursing for clients aged 18-64 in 2024-25 (provisional)</t>
  </si>
  <si>
    <t>Additional commentary on why the 2023-24 fee rates in this publication (Column C in the collection template) differ from previously collected 2023-24 fee rates (Column B in the collection template)</t>
  </si>
  <si>
    <t>32:average new placements in 23/24 was £1882 compared to £1705 in 22/23. 6 residents affected by Chaseview’s closure resulting in placements at higher costs. 3 placements above £5000, 8 placements between £2000 &amp; £5000_x000D_
_x000D_
33:colleagues who provided 22/23 data &amp; 23/24 provisional rates have left. We have better intelligence of information &amp; our performance team have given more accurate &amp; consistent data. 9 placements above £1000 ended &amp; 1 high-cost home closed resulting in placements at lower costs</t>
  </si>
  <si>
    <t>For homecare - the 23/24 shows flat movement because whilst we afforded the majority of providers a c2% increase (contractual minimum), to support managing the Councils overarching financial position we have made changes to our commissioning approach to increase the propotion of packages purchased from better value for money providers. Our average framework rate has increased to £19.84ph, but our average commisisoned rate (hours commissioned / hourly rate) is £19.25 for 23/24._x000D_
_x000D_
For 18-64 care home placements (with and without nursing) we have calculated the figures in column D based on avg unit costs. Using the same methodology, we have re-calculated our avg fee levels for 18-64 care home fees without nursing as £1655pw and for 18-64 care home with nursing as £1575pw. That equates to increases of 4% (without nursing) and 12% (with nursing) respectively.</t>
  </si>
  <si>
    <t>Actual average costs per client for 23/24 is based on data from our financial system (Controcc) as at financial year end and links back to ADASS quarterly reporting data.  Provisional costs as previously submitted was based on the % uplift in fee rates agreed for 23/24.</t>
  </si>
  <si>
    <t xml:space="preserve">The rates for home care did not rise as quickly as predicted as we were able to attract new providers to our framework to deliver support at our published rate which reduced our use of spot purchased care._x000D_
_x000D_
The rates for care homes for people aged 65+ did increase more rapidly than predicted so the majority of funding was allocated towards this area._x000D_
_x000D_
The average rates for care homes for people aged 18-64 fell as we were able to find services more appropriate to the needs of some individuals that were on high cost placements.  This will fluctuate considerably as this group is small and one person changing their care will change these figures dramatically._x000D_
</t>
  </si>
  <si>
    <t>Provisional average fee rates were reported on based on actual rates paid to providers following uplifts for 2023/24 in April 2023. Final average rates for 2023/24 are based on rates paid to providers for the full financial year._x000D_
The 18+ home care rate reduced slightly during the financial as new business is mainly going through a framework contract that is more cost effective compared to the spot market where some rates are above the cost of care rate._x000D_
The 18+ supported living rate increased following an uplift agreed in-year following negotiations on the 2024/25 uplift level with one the Councils biggest supported living provider. One of the Councils other Supported Living Provider received their uplift for 2023/24 early in November 2022 that reduced the implied uplift in comparison to if they hadn't received it early._x000D_
The increase in rate for care homes without nursing for clients aged 65+ is due to a reduction in the number of care homes that accept the Councils standard rates that were replaced in year with higher spot purchased rates for new placements._x000D_
The reduction in rate for care homes with nursing for clients aged 65+ is due to improvements in reporting to exclude clients who are partly funded by the NHS._x000D_
The increase in rate for care homes without nursing for clients aged 18-64 is due to uplifts being agreed for out of area placements during the financial year and increases in spot rates for new placements._x000D_
The increase in rate for care homes with nursing for clients aged 18-64 is due a new placement for a client with higher level of support need compared to the average increasing the rate in a small sample of clients.</t>
  </si>
  <si>
    <t>The final average home care rate increased from £19.27 in 2022/23 to £20.23 in 2023/24 (+4.98%). Supported Living rates are recorded as weekly cost. Client records were manually examined to report a blended rate reflective of shared support, core support and 1-2-1 support. The care home rates are based on weighted mean. We do not take a blanket approach and consider individual circumstances. There is a lack of capacity in settings which can meet high-acuity needs, such as dementia nursing.</t>
  </si>
  <si>
    <t>Figures reported for column C were estimated based on 2022/2023 cost data and annual fee increase percentages. Column D figures are based on actual data recorded dor 2023/2024.</t>
  </si>
  <si>
    <t>The LA operates different commissioning arrangements and agrees uplifts each year to its standard framework hourly/weekly rates however individual packages of care are commissioned to meet individual need. As such the average rates calculated in 2023/24 only differ marginally from framework and planned rates due to the variation in commissions for specific need.</t>
  </si>
  <si>
    <t>BLANK</t>
  </si>
  <si>
    <t>All Care Home fee rates have increased from provisional rates to final.  This is because some providers hadn’t received an uplift when provisional rates were calculated.  Also throughout the year more packages have been commisioned with an additional cost above the initial fee rate set.</t>
  </si>
  <si>
    <t>The actual reflects an average cost of the placements at the end of the year, the planned was the estimate at the beginning of the year. The average is affected by market conditions as well as variance in care needs of the service users.</t>
  </si>
  <si>
    <t>A budgeted lift of 7.5% was applied to calculate the 2023/24 return. Increases in specific markets varies (0.9% - 12.3%) although the average increase is in the region of 7%. The utilisation of a different, more accurate data set has impacted the meaningful year on year comparison._x000D_
_x000D_
Expected increases in complex nursing and complex Residential LD accounts for greater proportionate costs. Being a small Local Authority fluctuations in service volume pull through larger year to year variances.</t>
  </si>
  <si>
    <t>Updated to reflect new payments made in 23/24 and further data cleansing to ensure accuracy.  Supported Living providers received a further uplift (2.9%) in Q4 of 23/24.</t>
  </si>
  <si>
    <t>Some differences relate to inflationary pressure in year with a number of providers needing whole service review and renegotiation of base fees to ensure sustainability. This relates primarily to accommodation in the 18-64 market (Residential and Supported living) and the sufficient availability of placements. This is most acute in transition costs with a number of more expensive childrens placements unable to move into relative ASC placements. BCC has works to analyse costs at the provider level to manage the market both in terms of increases and reductions where possible to hold the unit price. In the 65+ market the proliferation of spend down cases continues to skew residential costs above the average LA funded placement. This is in addition of the inclusion of those with Learning Disability and Mental Health placements over the age of 65. These costs are more in line with the 18-64 averages and skews the overall average.</t>
  </si>
  <si>
    <t>Due to significant inflationary pressures amplified by provider expectations brought about by FCOC announcements care home fees increased at a greater level than anticipated with the average fees increasing for each month of the year</t>
  </si>
  <si>
    <t>Line 33 shows as a reduced % uplift. This is due to several residents in high cost care homes passing away bringing the average weekly cost down despite 14.2% fee uplift.</t>
  </si>
  <si>
    <t>Homecare fee is dependent on the mix of hours provided by different providers, as they all have different rates._x000D_
_x000D_
Residential and nursing care placements are awarded uplifts (budgeted), but new placements in 23-24 for over 65s have invariably cost more than ending placements, causing the average fee rate to increase over and above the average fee rate with budgted uplifts.</t>
  </si>
  <si>
    <t>Key difference was care homes with nursing 18-64 which was 10% lower than projected. This relates to a small number of residents with specialist support leading to greater variance. Homecare differed slightly due to a mid year procurement. Suported living rates were higher than expected as at 2023 submission some provider rates were still being negotiated and were eventally agreed at a higher rate than anticipated. Only commissioned  SL day rates are listed (as in previous submission)</t>
  </si>
  <si>
    <t>With respect to line 34 (Supported Living) we are unable to report on core hours or night hours due to the way care plans are loaded in our systems; the figure reported in cell D34 is the average of the hourly day-time rate paid to supported living providers; this is the same methodology that we have used for previous years</t>
  </si>
  <si>
    <t>Considerable lack of nursing supply for the 18-64 clients and the increasing number of complex clients has often resulted in inflated pricing across the market, and limited local supply.  The home care rate has increased. The council followed a robust cost of care excecise which allows for a local living wage and CPI. For 23/24  the published CPI rate for October 23 was used.  The reduction of older peoples nursing relates to the transfer of pathway 3 to the councils brokerage team, sourcing care at a fairer price.</t>
  </si>
  <si>
    <t>Commissioned service area categories for care homes and age bands covers MH, physical support, LD, dementia and substance misuse, the majority 65+.  Weekly placement charges, in excess of the applied 10.1% inflationary uplift, have been spread across the service groups.  This is predominantly due to the increase in resident care/support needs but also suggests that providers are increasingly facing difficulties in terms of direct wage and indirect costs to maintain quality service delivery.</t>
  </si>
  <si>
    <t>Movement between 23/24 provisional and outturn are largely in line, we have seen a change in 18-64 with residential increasing and nursing reducing, reflecting the targeted review work of our DMS._x000D_
Care homes aged 18-64 - there is an error in the prior information provided - they should reflect:_x000D_
 - Care homes without nursing (18-64) -22/23 is £1,819.36 and 23/24 provisional is £1,776.71_x000D_
 - Care homes with nursing (18-64) -22/23 is £1,328.20 and 23/24 provisional is £1,435.10</t>
  </si>
  <si>
    <t>N/A - figures remain the same</t>
  </si>
  <si>
    <t>Line 30 - care homes without nursing (65+): new placements more expensive than placements that have ended._x000D_
Line 32- care homes without nursing (18-64): new placements less costly than ended placements._x000D_
Line 33 - care homes with nursing (18-64): new placements less costly than ended placements.</t>
  </si>
  <si>
    <t>Where uplifts differ, this reflects current average rates paid, rather than increase we planned via uplift. This differs for 2 reasons. Where providers have sought ‘exceptional uplifts’ on individual packages with historically lower cost and is evidenced/agreed LBC have provided further uplifts to maintain placement stability. The replacement cost cycle, where providers seek higher fees when replacing placements. Note for Dom Care &amp; SL the unit cost being paid has not changed compared to uplift</t>
  </si>
  <si>
    <t>The final average fee rate for 2023 to 2024 has been calculated based on both Framework Rates (i.e. Fixed Hourly Rates and Usual Price Bandings) and Negotiated Rates (i.e. Specialist Rates, Top Ups).  In October 2023, Cumberland Council applied a 5% uplift to Residential Dementia and Nursing Dementia rates which has increased the Final Average Fee Rate, and in general there has been a slight increase in Negotiated Rates across the Cumberland area.</t>
  </si>
  <si>
    <t>Home Care - slight downwards change in rate because 23-24 forecasts were made using 23-24 values, we had 11 days at a lower rate. Nursing age 18-64: We believe original figure submitted included residential and was incorrect, 2023 fee rate should have been reported at £769.75, which would be an implied uplift of 4.4%.</t>
  </si>
  <si>
    <t>The average fees paid for care home placements all show an increase which reflects  inceased need of people requiring care home placements and local market fee demands when making individual placements.   Home care average costs are slightly lower than predicted which is likely due to fewer enhanced payments for rural travel. Supported lLiving average is also slighly lower which will be as a consequnece of some change in the supported living market.</t>
  </si>
  <si>
    <t>_x000D_
The amount paid for care homes for clients over 65+ is a personalised fee model in Devon. Each care hour is calculated per client and paid at a set hourly rate as well as a set accomodation weekly rate. The provisional rate for 2023 to 2024 was higher as the volume of care hours was forecast higher than the actual number we purchased. The Council has seen a large increase in costs (higher than provisional forecasts) for care homes 18-64 years, this is due to complexity and market sufficiency.</t>
  </si>
  <si>
    <t>Column D updated to average weekly fees paid throughout the 2023/24 financial year</t>
  </si>
  <si>
    <t>H/C rates raised by 9% 22/23 to 23/24.  H/C 23/24 actual rate was lower than provisional due to more packages of care &amp; moving from off framework provision (more expensive than fair cost rates) to framework provision (lower rate set via fair cost methodology) via focussed tendering to onboard to Care Framework. For C/H placements, year end rates align to forecast for 65yrs+. 18-64 nursing; due to small cohort the averages are more sensitive to change  18-64 C/H we are challenged by higher complexity, which we have begun to address via market management.</t>
  </si>
  <si>
    <t>The 2023/24 figures provided in the initial return were based on expected published rates, where as the average actuals were higher due to the demand and the inflationary pressures that providers have been impacted with over the last 12 months.</t>
  </si>
  <si>
    <t>Using the commitment report as at 31/03/24. Based on budget code . We are working to element structure for residential, nursing and supported living. We are INCLUDING one to one costs in our resi and nursing. We are excluding outreach purchased as supported living and (block) PFI .</t>
  </si>
  <si>
    <t>The figures reported in column D have been compiled at a later stage in the financial year than the previously submitted provisional figures in column C.The average amount paid in 2023-24 for nursing aged 18-64 is less than in 2022-23 due to the changing care needs among a small client cohort.</t>
  </si>
  <si>
    <t>We have seen an increase in complexity of need across client groups.</t>
  </si>
  <si>
    <t>A change in the profile of service users and being able to purchase packages between framework and spot throughout the year, has led to differences in price</t>
  </si>
  <si>
    <t>A temporary £200k was awarded to the Homecare market in December 2023 to aid workforce retention.  This increased rates by 6% on an interim basis.</t>
  </si>
  <si>
    <t>Nursing rates - Figures were previously reported including FNC. We have removed FNC for this reporting period as per guidelines. Please note, this means the minus % figures are not accurate and instead Nursing 65+ had a 11% fee increase (£701.70 increased to £776.39) and Nursing 18-24 had a 2% fee increase (£1038.78 increased to £1058.50)._x000D_
Residential Rates – 65+ increase of 18% instead of 9% predicted, and 18-64 decrease of 5% instead of 0% predicted.</t>
  </si>
  <si>
    <t>Individual provider negotations, and tight capacity in the market, has resulted in fees being negotiated to a higher rate than originally anticipated and planned for. Despite our rates being 'set' for the year, some providers are reluctant to accept new placements at the set rates and as such, with every negotiation, we are increasing fee rates to support market sustainability.</t>
  </si>
  <si>
    <t xml:space="preserve">We place many people out of the Borough, especially in 65+ nursing homes, because we have fewer beds, and family requests.  We have less control over the market and homes are quoting full Fair Cost of Care rates, not what they have negotiated with their host authorities._x000D_
People being discharged from hospital are increasingly needing more complex care and homes are becoming much more likely to refuse individuals based on higher levels of need, or requesting 1:1 and other excess payments_x000D_
</t>
  </si>
  <si>
    <t>The figures in table 1 relate to in- borough block contracted PFI care homes.  The annual inflation uplifts, payable from 1st April, for the contracts are based on average inflation rates for the previous financial year. For the May 2023 return estimated figures were used, in column C.  The actual inflation uplift is reported in Column D.</t>
  </si>
  <si>
    <t>Generous annual uplifts, combined with strong market forces resulted in a  higher than expected increase in average fees for care home placements across all client groups. Similarly, significant annual uplifts in the Home Care space were tempered by market forces and capacity changes.</t>
  </si>
  <si>
    <t>A significant number of homecare placements occur at new spot rates through a Dynamic Purchasing System (DPS). Consequently, market rates have significantly influenced the average payment for homecare throughout the year.</t>
  </si>
  <si>
    <t xml:space="preserve">Nursing rates 2023-24 originally submitted did not net off FNC_x000D_
_x000D_
_x000D_
_x000D_
_x000D_
</t>
  </si>
  <si>
    <t>Detailed analysis has taken place for figures for column D and we have updated, based on actuals across the year 2023-24 from our Controcc system that holds all care packages and associated costs.  The only exception was Supported Living.</t>
  </si>
  <si>
    <t>Care Homes - average fee rates at year end showed a marked increase over initial projected rates, a major driver being the increased use of additional 1 to 1 hours to support nursing placements, particularly for 65+ dementia (low client numbers for 18-64 nursing cohort skews this same 1 to 1 impact on fees).  Supported living services – currently costed as weekly fees so best estimate hourly rates provided here. Review planned for 24-25 to re-cost existing and new packages into hourly rates</t>
  </si>
  <si>
    <t>Final average fees are higher than provisional ones for a number of reasons including use of MSIF Workforce funding to increase rates in year, particularly for nursing, and increases in complexity requiring higher than estimated rates to meet the needs of people requiring care and support.</t>
  </si>
  <si>
    <t>The difference in planned and actual fee rates shown represents the outcomes of effective market management processes implemented by the Council. It should be noted that there has been significant increases in fee levels paid to providers by the Council in 2023/24. The slight decrease in the average fee rates paid for working age nursing care is a reflection of the small number of placements of this type.</t>
  </si>
  <si>
    <t xml:space="preserve">Minor differences due to the 'actual' mix of contracted v's spot providers used during the period in homecare (of which contracted providers are paid a higher hourly rate)._x000D_
Care home rates have increased at a greater rate than was planned in the last submission._x000D_
_x000D_
_x000D_
_x000D_
_x000D_
_x000D_
_x000D_
</t>
  </si>
  <si>
    <t>Updated unit costs in column D reflect most up to date activity and cost information</t>
  </si>
  <si>
    <t>[unavailable]</t>
  </si>
  <si>
    <t>Inflation increases were above what we anticipated.</t>
  </si>
  <si>
    <t>Nursing care (65+) - the relatively low number of clients in Nursing Care 65+ (and Nursing18-64) means that changes to the client cohort can result in sigificant movements in average cost if the relative needs / costs of incoming and outgoing clients are very different. It was also the case that at the point at which the initial projections for average costs in 23/24 were completed that some recalibration of fees during the year was being considered which in the event did not take place.</t>
  </si>
  <si>
    <t>We have seen rates increase due to demand and complexities of clients needs.</t>
  </si>
  <si>
    <t>Residential and nursing providers are mostly spot commissioned without fixed fee rates for the year ahead. Residential costs and nursing 18-64 fee rates reflect standard uplifts offered to providers, but nursing 65+ increase reflects inflation in fee rates for new placements made during the year._x000D_
Supported Living -  Majority of providers are paid a weekly rate, which caused difficulties in capturing provisional hourly rate, calculation has been reviewed for final rate.</t>
  </si>
  <si>
    <t>minor variations relating to incidence of non-standard packages being commissioned</t>
  </si>
  <si>
    <t>The reported 2023/24 fee rates reflect actual activity under each heading. These are for the most part broadly in line with anticipated fee levels. We identified via our previous market sustainability plan submission that the availability of nursing beds was a pressure for us in our local market and the higher actual average fee rates reported in the table above reflect the associated average fees we have had to pay in order to procure nursing beds.</t>
  </si>
  <si>
    <t>LCC did not have a nursing rate in 22/23 or for the first half of 23/24. Therefore the split between nursing and non-nursing rate (for 65+) for these years is an estimated split as the actual information was not available. The percentage increase in the nursing rate was relatively small (1.7%), but likely to be due to the 22/23 figure being overestimated. The percentage increase in the combined rate for nursing and non-nursing for people aged 65+ (excl. estimated split) is a 15.9% increase.</t>
  </si>
  <si>
    <t>The weekly rate differences in Column D for residential/nursing clients are higher than Column C due to a recognition of growing client complexity.</t>
  </si>
  <si>
    <t>We have recalculated figs in column B after finding inconsistencies in the previous method. In particular nursing figs have been recalculated due to prior FNC inclusion and some service users previously excluded added. Revised figs: B29=£18.00; B30=£579.40; B31=£613.19; B32=£1,094.69; B33=£1,384.95; B34=£17.92. Revisions would impact column D. Changes to complexity of clients have impacted 23/24 final figs. 23/24 uplifts awarded for residential/nursing were 20-25% for 65+ and 11-13% for 18-64.</t>
  </si>
  <si>
    <t>The original 2023-24 rates were based on FCC data modelling so was limited in scope. The increase in rates would be attributed to higher than estimated increases on out of borough placements where the rate was higher in some cases compared to local increases. The ever changing market and increased acuity of need across the client groups has also resulted in higher average rates paid for placements. Many nursing placements have additional 1:1 support which may be time limited</t>
  </si>
  <si>
    <t>Column D is based on framework rates and actuals including any spot rates top ups for example additional 1:1 care.</t>
  </si>
  <si>
    <t>The implied uplift percentages are higher than the actual uplift percentages awarded to providers in respect of Row 31 due to the increasing costs of placements. In relation to Row 32 and 33 we have now included 1:1 and 2:1 fees in the calculation.</t>
  </si>
  <si>
    <t>Homecare standard hour rate was £23.30.</t>
  </si>
  <si>
    <t>Additional Workforce fund was utilised to increase the care home fees further in 23/24.</t>
  </si>
  <si>
    <t>Supported Living - the original £50-55 was incorrect (took account of add on costs). Original workings only input spot care home rates, we have now included block rates too. Figures are based on the overall average rates across 23/24. Please note under 65 care home relate to physical disability need.</t>
  </si>
  <si>
    <t>Supported Living - as described last year, Newham is not able to distil supported living unit costs into hourly rates for reporting purposes as care is brokered through the councils social care system as a weekly cost. Therefore, the total blended hours for a sample of residents (falling within a small threshold of the average weekly rate) were manually extracted from their care records and used to obtain this average rate and repeated again this year. It appears that this methodology has not reflected actual fee rate increases because all in-borough SL providers were awarded a 7% uplift for 2023-24 and for out-borough host boroughs uplifts were matched.</t>
  </si>
  <si>
    <t>NCC faced significant market pressures throughout the year, especially in working age adult placements where cost pressures were significant, reflected in the price difference between column D and C. WAA prices increases were driven by acuity of needs, and a reducing market due to the market correcting our previous over reliance of Residential provision.  For  65+ bedded care, our fee levels have increased during the financial year with a prevelance of negotiated prices representing increased complexity of need.</t>
  </si>
  <si>
    <t>Home care - number of packages off framework.                                                                                                                 Residential and Nursing - Mix of complexity of need, particular impact on 18-64 age clients fee rates, also some of the average fees are based on a small cohort, so any changes impact average fee rates over the period.</t>
  </si>
  <si>
    <t>For the year of 2023-2024 North Lincolnshire our Home Care rates range from £19.76 to £22.00. For 2024 -2025 the Home Care rates range from £21.42 - £22.57._x000D_
Increased data quality in relation to the number of hours within Home Care has enabled a more accurate reflection of actual fee increases. For Care Homes the perecentage increase on the standard base rate rate was 7.37%, however a number of care settings recieve a rate above the standard fee as they are based on individual care need.</t>
  </si>
  <si>
    <t>The average amount paid to external provider care homes with nursing for clients aged 18-64 has decreased . This does not reflect changes made to how we commisison care and support or our fee modelling. This is a very small cohort of people (2022/23 26 people and 2023/24 31 people) and therefore one package of care can have a large impact on the overall fee. We operate a zoned homecare fees based on rurality. The provisional fee rate for homecare was based on assumotions that included %of new packages of care based in rural areas.</t>
  </si>
  <si>
    <t>We have not increased any fee rates in year but average actual rate paid will depend on mix of clients and the specific services they receive e.g between regular and complex rates, lengths of homecare visits and quality bandings of care homes and the mix of dementia/non dementia services</t>
  </si>
  <si>
    <t>The figures reported above are the average actual rates paid to providers and those for Home Care reflect the reduction in some very high cost packages. Actual costs for Home Care have increased significantly since 2022/23. Our inflation award for Home-Based services was as follows:  All rates below £26 per hour received 9.2% inflation. All rates between £26 and £33 per hour received 3% inflation. No inflation was paid above £33 per hour</t>
  </si>
  <si>
    <t>Most variations from May 2023 predictions reflect minor changes in the mix of service users and service types since the initial prediction._x000D_
_x000D_
The lower-than-projected increase in home care reflects slippage to the implementation date for a scheme to fund guaranteed minimum employment terms for care workers._x000D_
_x000D_
Short-term funding from the workforce MSIF paid to providers during the winter period has not been included in the fee rate calculations, to maintain consistency with the May estimates.</t>
  </si>
  <si>
    <t>The rates are based on the non-weighted average weekly/ hourly contracted rates for 23/24._x000D_
_x000D_
  - Homecare: lead, accredited &amp; outreach_x000D_
  - 65+ residential &amp; nursing: standard care home rate_x000D_
  - 18-64 residential &amp; nursing: average of the banded rates_x000D_
  - Supported living: average of the enhanced and standard rates_x000D_
_x000D_
The % increase above is higher than the actual uplift applied, as the figures above are based on the average weekly/hourly cost, rather than the actual weekly/hourly cost.</t>
  </si>
  <si>
    <t>Provisional figures were 23-24 budgeted figures, based on the commitments and packages commissioned at that time. Final figures are based on actual figures, and actual rates paid</t>
  </si>
  <si>
    <t>Costs have increased due to higher acuity of service users and the additional costs for providers to care of a more complex nature.</t>
  </si>
  <si>
    <t>The number of 18-64 year olds in nursing care is relatively small (under 100), the cost of a placement varies quite condsiderably, minimum being being £500 and the max being £2,665. Any movement wihtin this cohort can lead to variations in the average cost.</t>
  </si>
  <si>
    <t>R32:In 22-3 we supported 34 clients, reducing to 25 in 23-4; also a number of high cost LD placements moved to alternative arrangements - predominantly supported living, meaning average costs significantly dropped, increase applied was 6.52%. However, costs for mental health and physical disability have risen over this period._x000D_
R34: The decrease is due to a change in core hours, some services from last year were decommissioned and not included, increase applied was  5.51% .</t>
  </si>
  <si>
    <t>For line 32 column B above, when we calculated the 2022/23 rate last year for the average amount paid to external care homes without nursing for clients aged 18-64, we mistakenly calculated this focussed on 18-64 people placed in older people's homes. The actual figure that should have been reported is £1635.11 for column B. When compared to the figure in Column D we have entered this year, this would produce a 9.4% increase in rates.</t>
  </si>
  <si>
    <t>We have changed the methodology for calculating the average home care rate to ensure we have an accurate reflection of the current rates paid. We have averaged our short, long and overnight rates to produce the average rate. This methodology has been used for 24/25 rates also.</t>
  </si>
  <si>
    <t xml:space="preserve">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C._x000D_
_x000D_
The successful implementation of a Home Care Platform from 30th January 2023 has brought in a dynamic pricing mechanism linked to a providers price/quality score which is used to rank and award individual packages of care. This has resulted in:_x000D_
 _x000D_
•	Strengthened market capacity due to an increase in the number of providers able to support a wide and often complex range of client needs._x000D_
•	Platform providers now providing majority of total contact hours. _x000D_
•	Provider market setting the rate which has resulted in an average increase of 0.7% above 22/23 levels, instead of the 6% predicted._x000D_
</t>
  </si>
  <si>
    <t>There are no changes from the provision rates to the final rates for 2023-2024</t>
  </si>
  <si>
    <t>Figures in column D represent the actual average cost incurred in 2023/24 based on actual activity whereas figures in Column C were based on both estimated cost and activity reported in the initial return. In the majoriy of cases this has resulted in an increase in the avearge fee due to more complex needs the only exception is without nursing for clients 18-64 which has outturned lower than initially estimated due the a reduction in the average length of stay.</t>
  </si>
  <si>
    <t>With the exception of Homecare all of the numbers are higher because they represent the ammount we have had to pay to secure the services of the care providers we contract with. The Rutland care market is dominated by self funders, so providers will often prioiritise these individuals because they can charge them higher market rates. PLEASE NOTE&lt; WE DO NOT HAVE ANY CARE HOMES WITH NURSING FOR CLIENTS AGED 18-64.</t>
  </si>
  <si>
    <t>Based on final week of 23/24 - variation based on fluctuation in level of need and the number of people supported having changes in levels of need.</t>
  </si>
  <si>
    <t>We undertook a fair cost of care exercise with the Supported Living Market (mainly LD providers) who had not been part of the original cost of care exercise in 2022/23.  The outcome was an increase in standard rate funded by the MSIF fund.</t>
  </si>
  <si>
    <t>Supported Living rate was increased higher than originally proposed.  Initial proposal was to increase to £18.41, but this was then reviewed and final agreed rate was £18.91.  Care home fee rates are higher as average rates reflect additional payments made for some placements, such as with respect to enhanced Staffing / 1:1 care for placements.  In addtition, we have implemented improved financial reporting arrangements.</t>
  </si>
  <si>
    <t>The final 23/24 rates are based on the mean of actual rates experienced in 23/24 rather than estimated rates as provided in the last MSIF return at the start of 23/24.  There will be different people supported in 22/23 compared to 23/24, so the implied uplift calculation is flawed.</t>
  </si>
  <si>
    <t>The average care home fee rates are greater than those reported as part of the Fair Cost of Care exercise as we have continued to see rising rates of care when procuring new packages and have been unable to hold providers to our standard rates of care.</t>
  </si>
  <si>
    <t>Legacy residential and nursing rates in 65+ care homes addressed 23/24 have impacted on actual averages_x000D_
Home Care market mix changed during 23/24 with a greater number of hours commissioned from a smaller number of framework providers at a slightly lower hourly rate which has impacted on actual average 23/24_x000D_
Some of the Supported Living hourly rates in longer term placements have been increased to reflect a higher enhanced rate which has impacted on the average</t>
  </si>
  <si>
    <t>There are very low numbers of younger adult nursing placements, therefore the large movement in unit costs shown above reflect the differences in needs of individuals supported as well as the inflationary impact, and also the impact caused by tightening of the interpretation of the CHC eligibility criteria.</t>
  </si>
  <si>
    <t>The figures orginally set in column C were provisional figures - but in reality for care homes these figures were higher due to the unanticipcated additional uplifts that were required for sustainability.</t>
  </si>
  <si>
    <t>With regards to those people in the 18-64 age category, We have seen an increase in the number of peoples funding streams shifting to Continuing Health Care thus redcuing the number of complex people funded via the Council and reducing the average fee rate for 2023/24.</t>
  </si>
  <si>
    <t>The final home care average rate differs from the provision figure submitted last year because we ran a new tender in July 2023 for a home care platform with new rates going live part way through the year. The average rate following that tender is £22.03ph. The other residential and nursing rates differ because we now have the full years' data to calculate an average.</t>
  </si>
  <si>
    <t>When we provisionally provided Southend's 2023-24 provisional figures it was the amount known and included at budget setting, which did not include the workforce fund, therefore we  and was calculated before the MSIF monies were able to pay the market higher rates throughout the year.</t>
  </si>
  <si>
    <t>The increase in the fees from the provisional 23/24 to the final average for 23/24 is mainly due to inflationary pressures faced by providers and demand.  Please note that 'without nursing clients 18-64' and 'with nursing clients 18-64' have been mixed up as the original submission in May 23 was mixed up.</t>
  </si>
  <si>
    <t>The  figures originally provided in Column C for residential and nursing were based on the standard fee rates paid by the local authority for in borough provision. The updated figures in Column D now incorporate an average of all fees paid by the authority for care provision including locally agreed fees and fees for out of area placements, and captuing fees for additional support such as 1:1 support. In addition, the Council increased its locally agreed fee rate for Nursing  provision. The council commission a number of 18-64 residential and nursing placements out of area, and these tend to be bespoke specialist packages of care for individuals with complex needs.</t>
  </si>
  <si>
    <t xml:space="preserve">Within the care home sector, the Council has experienced a considerable increase in average cost as a result of the increasing costs charged by the market for new placements and providers serving notice on legacy placements, and demanding uplifts over and above the % awarded from our annual discretionary fee review. The Council does not operate a set of rates for care homes, and we commission through a combination of block booked beds and a DPS. The new data was taken as at 31/03/24._x000D_
</t>
  </si>
  <si>
    <t>Planning for 2023/24 was on the basis that increases in average rates would materially only relate to fee uplifts. However given the local market challenges, a combination of increased complexity of individuals in receipt of bed based provision alongside an increased proportion of individuals attracting an enhanced rate to the weekly care home fee when compared to clients leaving services has increased the average price for 2023/24. This was in part funded via MSIF allocations</t>
  </si>
  <si>
    <t>Fees set out in column D reflect increases made in April 2023 (as part of usual inflationary and NLW increases in the contract) but also include additional increases made between November 2023 – March 2024 using the MSIF Workforce Development Fund to further increase wages paid to carers across all regulated services</t>
  </si>
  <si>
    <t>Whilst we applied inflation at 8.7% at the rates provided, the average placement cost, across the whole of Suffolk are the rates provided.</t>
  </si>
  <si>
    <t>Use of MSIF Workforce Fund to pay RLW for Home Care Providers at an additional 3.75% and additional 1% to residential / nursing care providers from 1st Ocober 2023</t>
  </si>
  <si>
    <t xml:space="preserve">The increases for all nursing / residential and supported living 2023/24 average rates were higher than previously forecast due to higher growth in prices during the year after the initial start of year uplifts than previously forecast._x000D_
The increase in the 2023/24 HBC average rate was lower than previously forecast due to successful market management during the year to reduce the average rate after initial start of year uplifts were applied._x000D_
</t>
  </si>
  <si>
    <t>The costs of new placements in Sutton has been significantly higher than our existing rates and this has raised the average fee paid for a placement across all care areas._x000D_
_x000D_
Prior to 4/9/23, all home care providers were on different individually negotiated rates. From 4/9/23, following the recommissioning of home care, a new flat rate of £20.91 was applied to successful and existing spot providers.  It is expected that the 24/25 rate will be higher.</t>
  </si>
  <si>
    <t>The average fee rates will vary during  the financial year as they are dependant on demand and complexity of need.</t>
  </si>
  <si>
    <t>Column C were provisional rates, a number of higher rate clients have moved in 23/24 from external provision to our in house provider and are therefore excluded from the above rate calculations. We have successfully recharged some client costs to the ICB for above the levels we anticipated and these being, in the most part, the higher weekly cost clients with health needs. This has had the impact of reducing the average rates. We know that the 22/23 rates are not comparable with the 23/24 rates reported in the final rate column because, on a like for like basis, our 18-64 residential rates have increased over 22/23 by 3.5%. In addition to this, we also know that our 65+ nursing rate has also increased by around 16% which is not reflected above.</t>
  </si>
  <si>
    <t>**Please be aware tha the submission for 22/23 data contained an error whereby the 'with nursing' and 'without nursing' rows had switched figures in. Therefore it looks like there is a stark difference in this years 'without nursing' and a stark drop in 'with nursing'. We have run the appropirate restrospective data reports to check and double check and are happy with the updated amounts. Should we need to resubmit 22/23 info please do let me know. _x000D_
_x000D_
**Please also be aware as these fee rates are the average, included all package types there is the inclusion of lower and higher rates due to varying needs.</t>
  </si>
  <si>
    <t>With the exception of Home Care and Supported Living, which are framework contract rates, the figures provided in column C were provisional taken from a single data point at the start of the financial year. The figures provided in column D are the average actual costs taken after the completion of the financial year.</t>
  </si>
  <si>
    <t>While our proposed inflationary uplift approach was predicted to be a 9% offer for 23-24, there was some significant variability within that due to the high % of placements that we have out of borough and TH having to in some cases match host borough uplifted rates + we went some way in 23-24 to make some in-borough parity offers for placement providers to try to bring all care home providers to a more comparative standard rate, in some cases this did result in higher than anticipated uplift costs.</t>
  </si>
  <si>
    <t>All fee rates are different as uplifts were processed throughout the year meaning that the provisional rates were always going to be less than the Final average fee rates.</t>
  </si>
  <si>
    <t>Actual paid rates for these cohorts continued to increase during the year as there are price pressures within residential and nursing. Whilst there are published rates, a large number of placements also have either a first party (LA) top up or some form on additional payment.</t>
  </si>
  <si>
    <t>There have been additional inflation awarded on an ad-hoc basis , over and above the original estimates built into the 23-24 return. The average fee rate has also been increased overall due to more expensive new cases that have started during 23-24 pushing up the average.</t>
  </si>
  <si>
    <t>Sourcing spot purchased placements from the market has seen price increases due to increasing complexity and acuity of people requiring care and a market challenged with increasing running costs in terms of energy, food and staffing costs. For some local services the requirement to pay LLW to staff has also had an impact.This explains the variations in columns D and C.</t>
  </si>
  <si>
    <t>18+ Home Care - WBC has recommissioned its Care at Home Service, this included implementing a more efficient geographical structure by aligning providers to specific zones within the town.  This has reduced travel time and costs and allows for more walking routes whilst also freeing up much needed direct care capacity.  The new framework has been successful and has resulted in the majoirty of our commissioned care now with framework rate providers reducing the need for commissioning with high cost providers, as a consequence this has reduced the average fee rate.</t>
  </si>
  <si>
    <t>The figures in cell 'C' and cell 'D' differ because those in cell C would not have accounted for the increased number of spot packages experienced in 2023/24.  D is the actual average after the year has ended calculated on the basis prescribed with one exception.  WCC has been unable to remove part funded CHC clients for the calculation.</t>
  </si>
  <si>
    <t>Home Care rates increased less than forecast as we have seen additional providers enter the market as West Berkshire pays relatively high rates_x000D_
65+ Nursing rates rose faster than forecast as capacity has become constrained and we have had a number of service users with more complex needs which has increased costs_x000D_
For nursing 18-64 we have only 8 clients, of which 7 are around 60 or older. Over this period, one high-cost older client in last year's report became a self-funder and two new clients were placed in lower cost homes.  These reduced the average rate paid.</t>
  </si>
  <si>
    <t>The residential and nursing figures in column D are taken on the average costs as at March 2024 to show the outturn averages as we are unable to report an average across the year.  This will therefore include increases throughout the year that have been higher than the fee uplifts awarded from April 2023.  This reflects the position that market costs and charges are increasing at rates higher than planned uplifts allow.</t>
  </si>
  <si>
    <t>Final 65+ care home rates are higher than the provisional figures due to additional investment in market sustainability.</t>
  </si>
  <si>
    <t>65+ Care Home placements have two seperate rates for Standard and Enhanced, an average between all packages was calculated._x000D_
_x000D_
Supported Living average rate populated through looking at three costs - all hourly day/waking night rate_x000D_
Good Lives Alliance 2023 (GLA) Outreach (Unregulated) - £19.50_x000D_
GLA Supported Living (General Needs) - £20.33_x000D_
GLA Intensive Support Service - £24.00</t>
  </si>
  <si>
    <t>The actual average fee rates for 23/24 exceed the forecast which only allowed for uplifts to current placement. The actual average is a combined rate of uplifts to existing and the increase in the market price for new placements.</t>
  </si>
  <si>
    <t>First set of figures based on early indications during 23-24.  Final figures based on full year actuals and reflects the increases following effective hospital discharge processes which in some cases incurrs additional social care costs for additional hours in residential settings.</t>
  </si>
  <si>
    <t>Minor differences as a result of client turnover as costs are based on individual needs.</t>
  </si>
  <si>
    <t>Figures in column D differ slightly from the provisional figures in column C due to the impact of spot purchase commissioning arrangements and negotiation of care and support based on need</t>
  </si>
  <si>
    <t>Dom care - provisional rate included 24/7 dom care packages, now excluded._x000D_
22/23 18-64 final average fee rates need to be corrected due to data errors, £1,835 for homes without nursing, £1,735 homes with nursing.  Provisional 23/24 rate should have been £1,808 &amp; £1,912.  Final rates higher due to new packages/changes in packages above budgeted expectation.</t>
  </si>
  <si>
    <t>The figures differ for Res and Nurs care as although we have a framework we use , there are occasions when we have to spot purchase and the figures above represent the average weekly cost of all arrangements and thus would naturally differ from the plan. Supported Living providers were given a mid year increase following discussions about teh viability of that market.</t>
  </si>
  <si>
    <t>For 2025 to 2026, Market Sustainability and Improvement Fund MSIF remains one grant totalling £1.05 billion. The primary purpose of the fund in 2025 to 2026 is to support local authorities to maintain improvements since the fund began in 2023 to 2024 and, where possible, seek further improvements.</t>
  </si>
  <si>
    <t>Are the administrative costs of the fund below the limit for the local authority? (Up to £5,000).</t>
  </si>
  <si>
    <t>Local authorities are reminded that the 2025 to 2026 MSIF grant conditions also set a clear expectation that "the funding within this grant is provided on the condition that it is used as part of a wider increase in planned adult social care spending" and that to monitor this, the department will initially compare the increase in the 2025 to 2026 revenue account (RA) budget for adult social care with both the 2024 to 2025 budget (RA) to capture year-on-year increases and the 2022 to 2023 budget (RA) to capture increases over the lifetime of the fund. This work will assume (unless the local authority shows otherwise), that the following will be allocated to adult social care:</t>
  </si>
  <si>
    <t>Please refer back to the 2024 to 2025 tab of this template, where full details on the methodology DHSC will use to estimate waiting times from CLD are set out.</t>
  </si>
  <si>
    <t>The data for the workforce capacity and retention area will be reported using Capacity Tracker as in 2024 to 2025. There is therefore no requirement for local authorities to report workforce data using this template, since it will be collected directly from providers. Please refer back to 2024 to 2025 tabs of this template for full details on this Capacity Tracker methodology.</t>
  </si>
  <si>
    <r>
      <t xml:space="preserve">To reduce the reporting burden, the MSIF capacity plan reporting requirement has been removed. Instead, to reflect the department's desire to better understand local authorities' ongoing strategy regarding market sustainability and capacity in long-term adult social care services, local authorities are required to share a link to their published Market Position Statements (MPS) or another similar published document as part of their final return due by </t>
    </r>
    <r>
      <rPr>
        <b/>
        <sz val="12"/>
        <rFont val="Arial"/>
        <family val="2"/>
      </rPr>
      <t>20 May 2026</t>
    </r>
    <r>
      <rPr>
        <sz val="12"/>
        <rFont val="Arial"/>
        <family val="2"/>
      </rPr>
      <t>.</t>
    </r>
  </si>
  <si>
    <t>Has the local authority confirmed that the 2024 to 2025 MSIF funding was spent in full on adult social care?</t>
  </si>
  <si>
    <t>Has the local authority confirmed that the Fair Cost of Care portion of the 2024 to 2025 funding was used to maintain fee uplifts?</t>
  </si>
  <si>
    <t xml:space="preserve">Has the local authority confirmed which target areas they focused on in 2024 to 2025? </t>
  </si>
  <si>
    <t>Has the local authority confirmed spend on each target area as part of MSIF in 2024 to 2025?</t>
  </si>
  <si>
    <t>Does the total spend match the total 2024 to 2025 MSIF funding allocation?</t>
  </si>
  <si>
    <t>2024-25 Fee Rates</t>
  </si>
  <si>
    <t>Has the final average 2024 to 2025 fee rate for the following types of care been provided:</t>
  </si>
  <si>
    <t>2025-26 Spend Return</t>
  </si>
  <si>
    <t>Has the local authority confirmed that the 2025 to 2026 MSIF funding has been allocated in full to adult social care?</t>
  </si>
  <si>
    <t>2025-26 Fee Rates</t>
  </si>
  <si>
    <t>Has the provisional average 2025 to 2026 fee rate for the following types of care been provided?</t>
  </si>
  <si>
    <t>Are the administrative costs of the fund for 2025 to 2026 below the £1,000 limit for the local authority?</t>
  </si>
  <si>
    <t>2024 to 2025 Market Sustainability and Improvement Fund (MSIF): information to be reported by each local authority</t>
  </si>
  <si>
    <t>Background and context to 2024 to 2025 final report</t>
  </si>
  <si>
    <t>The following tabs of this template therefore set out the information to be submitted as part of the final report for 2024 to 2025. The tabs included in the report are as follows:</t>
  </si>
  <si>
    <r>
      <t>- a spend return for the 2024 to 2025 MSIF money:</t>
    </r>
    <r>
      <rPr>
        <sz val="12"/>
        <rFont val="Arial"/>
        <family val="2"/>
      </rPr>
      <t xml:space="preserve"> to confirm that the funding has been spent on ASC and how it has been spent across the target areas</t>
    </r>
  </si>
  <si>
    <r>
      <t xml:space="preserve">- final reporting metrics on fee rates: </t>
    </r>
    <r>
      <rPr>
        <sz val="12"/>
        <rFont val="Arial"/>
        <family val="2"/>
      </rPr>
      <t>to report final average fee rates for 2024 to 2025 across service types</t>
    </r>
  </si>
  <si>
    <r>
      <t xml:space="preserve">- final reporting metrics on waiting times: </t>
    </r>
    <r>
      <rPr>
        <sz val="12"/>
        <rFont val="Arial"/>
        <family val="2"/>
      </rPr>
      <t>since this metric will be collected using Client Level Data (CLD) for 2024 to 2025, this tab gives local authorities the option to provide any additional context on this area</t>
    </r>
  </si>
  <si>
    <r>
      <t xml:space="preserve">- final reporting metrics on workforce: </t>
    </r>
    <r>
      <rPr>
        <sz val="12"/>
        <rFont val="Arial"/>
        <family val="2"/>
      </rPr>
      <t>since this metric will be collected using Capacity Tracker (CT) data for 2024 to 2025, this tab gives local authorities the option to provide any additional context on this area</t>
    </r>
  </si>
  <si>
    <t>2024 to 2025 MSIF spend return</t>
  </si>
  <si>
    <r>
      <t xml:space="preserve">In the spend return table, please note that </t>
    </r>
    <r>
      <rPr>
        <b/>
        <sz val="12"/>
        <rFont val="Arial"/>
        <family val="2"/>
      </rPr>
      <t xml:space="preserve">all </t>
    </r>
    <r>
      <rPr>
        <sz val="12"/>
        <rFont val="Arial"/>
        <family val="2"/>
      </rPr>
      <t>cells must be completed to fulfill the data validation conditions. Entering £0 is acceptable but the total spend entered across all categories (auto-calculated in row 48) must equal the local authority's grant allocation. Local authorities must enter information into the yellow cells, grey cells will be automatically populated given the information provided by the local authority.</t>
    </r>
  </si>
  <si>
    <t xml:space="preserve">Total 2024 to 2025 MSIF allocation </t>
  </si>
  <si>
    <t>(2) Please confirm that the 2024 to 2025 MSIF funding has been spent in full on adult social care.</t>
  </si>
  <si>
    <t>(4) Please confirm which of the target areas the local authority focused on in 2024 to 2025 (note these should be unchanged from those chosen in the initial report for 2024 to 2025).</t>
  </si>
  <si>
    <t>Increasing fee rates paid to ASC providers</t>
  </si>
  <si>
    <t>(5) Please confirm the level of spend made on each target area as part of the 2024 to 2025 Market Sustainability and Improvement Fund.</t>
  </si>
  <si>
    <t>Total 2024 to 2025 MSIF spending on increasing fee rates*</t>
  </si>
  <si>
    <t>Total 2024 to 2025 MSIF spending on increasing workforce capacity and retention</t>
  </si>
  <si>
    <t>Total 2024 to 2025 MSIF spending on reducing waiting times</t>
  </si>
  <si>
    <t>Total 2024 to 2025 MSIF spend</t>
  </si>
  <si>
    <r>
      <t xml:space="preserve">*Note that the figure entered for total MSIF spending on fee rates should include </t>
    </r>
    <r>
      <rPr>
        <b/>
        <sz val="12"/>
        <rFont val="Arial"/>
        <family val="2"/>
      </rPr>
      <t xml:space="preserve">both </t>
    </r>
    <r>
      <rPr>
        <sz val="12"/>
        <rFont val="Arial"/>
        <family val="2"/>
      </rPr>
      <t>the Fair Cost of Care portion of the fund and any additional fee rate spend made using MSIF money.</t>
    </r>
  </si>
  <si>
    <t>Fee rate data was collected through the MSIF Returns in 2023 to 2024, the Fair Cost of Care process in 2022 to 2023 and the Better Care Fund in earlier years. It builds on the provisional fee rate data for 2024 to 2025 provided in the MSIF initial report.</t>
  </si>
  <si>
    <t>To allow for the calculation of % uplifts, the final 2023 to 2024 fee rate and provisional 2024 to 2025 fee rate previously reported by the local authority are auto-populated in the table below. This information has already been published at:</t>
  </si>
  <si>
    <t>Final average 2023 to 2024 fee rate as reported in initial return</t>
  </si>
  <si>
    <t>Provisional 2024 to 2025 fee rate as reported in initial return</t>
  </si>
  <si>
    <r>
      <t xml:space="preserve">Final average fee rate for 2024 to 2025. 
</t>
    </r>
    <r>
      <rPr>
        <sz val="12"/>
        <rFont val="Arial"/>
        <family val="2"/>
      </rPr>
      <t>If you have newer, better data for 2024 to 2025 than the previous column then enter it below and explain why it differs in the comments. Otherwise enter the provisional 2024 to 2025 figure from the previous column.</t>
    </r>
  </si>
  <si>
    <t>Implied percentage uplift: 2024 to 2025 rates compared to 2023 to 2024 rates</t>
  </si>
  <si>
    <t>(2) Please provide additional commentary if any of the figures provided in column D are different from those reported in the relevant cell in column C for your 2024 to 2025 fee rates (Maximum 500 characters).</t>
  </si>
  <si>
    <t xml:space="preserve">This tab marks the end of the 2024 to 2025 final report and the beginning of the 2025 to 2026 initial report. </t>
  </si>
  <si>
    <t xml:space="preserve">Please read the 2025 to 2026 guidance tab before completing the 2025 to 2026 initial report, noting that some of the reporting metrics are different to those from 2024 to 2025. </t>
  </si>
  <si>
    <t>Background and context to 2025 to 2026 initial report</t>
  </si>
  <si>
    <t>The following tabs of this template set out the information to be reported as part of the Initial Report for 2025 to 2026. The tabs included in the report are as follows:</t>
  </si>
  <si>
    <r>
      <t xml:space="preserve">- a spend return for the 2025 to 2026 funding: </t>
    </r>
    <r>
      <rPr>
        <sz val="12"/>
        <rFont val="Arial"/>
        <family val="2"/>
      </rPr>
      <t>to confirm that the money will be spent on ASC</t>
    </r>
  </si>
  <si>
    <r>
      <t xml:space="preserve">- initial reporting metrics on fee rates: </t>
    </r>
    <r>
      <rPr>
        <sz val="12"/>
        <rFont val="Arial"/>
        <family val="2"/>
      </rPr>
      <t>to report provisional average fee rates for 2025 to 2026 across service types</t>
    </r>
  </si>
  <si>
    <r>
      <t xml:space="preserve">- initial reporting on waiting times: </t>
    </r>
    <r>
      <rPr>
        <sz val="12"/>
        <rFont val="Arial"/>
        <family val="2"/>
      </rPr>
      <t>since this metric will be collected using Client Level Data (CLD) for 2025 to 2026, this tab gives local authorities the option to provide any additional context on this area</t>
    </r>
  </si>
  <si>
    <r>
      <t xml:space="preserve">- initial reporting on workforce: </t>
    </r>
    <r>
      <rPr>
        <sz val="12"/>
        <rFont val="Arial"/>
        <family val="2"/>
      </rPr>
      <t>since this metric will be collected using Capacity Tracker (CT) data for 2025 to 2026, this tab gives local authorities the option to provide any additional context on this area</t>
    </r>
  </si>
  <si>
    <t>2025 to 2026 spend return</t>
  </si>
  <si>
    <t>(1) The following information on the local authority will be auto-populated given the information entered in the 2025 to 2026 section of this template.</t>
  </si>
  <si>
    <t>(2) Please confirm that the 2025 to 2026 MSIF funding has been allocated in full to adult social care.</t>
  </si>
  <si>
    <t>2025 to 2026 fee rate reporting</t>
  </si>
  <si>
    <t>The final 2024 to 2025 average fee rate for each service type will be auto-populated in the table below from the data entered in the 2024 to 2025 Final Report section of this template. We therefore recommend that you complete the 2024 to 2025 Final Report section first before filling out the table below.</t>
  </si>
  <si>
    <t>Final 2024 to 2025 average fee rate (as entered in the 2024 to 2025 section of this template)</t>
  </si>
  <si>
    <t>Provisional* average fee rate for 2025 to 2026, calculated consistently with the 2024 to 2025 rate in the previous column</t>
  </si>
  <si>
    <t>Implied percentage uplift: 2025 to 2026 rates compared to 2024 to 2025 rates</t>
  </si>
  <si>
    <t>(1) (Optional) Please use the text box below to provide any additional context on your waiting times return, such as planned activities to reduce waiting times, they should use the text box below to do so (maximum 1,000 characters).</t>
  </si>
  <si>
    <t>2025 to 2026 workforce reporting</t>
  </si>
  <si>
    <t>(1) (Optional) Please use the text box below to provide additional context on their return, such as planned activities to boost workforce capacity and retention, they should use the text box below to do so (Maximum 1,000 characters).</t>
  </si>
  <si>
    <t>MSIF_fund_2526_admin_costs</t>
  </si>
  <si>
    <t>This tab marks the beginning of the 2024 to 2025 final report.</t>
  </si>
  <si>
    <t>Please read the 2024 to 2025 guidance tab before completing the 2024 to 2025 final report tabs for the spend return and each target area.</t>
  </si>
  <si>
    <t>We recommend that you complete the 2024 to 2025 final report before attempting the 2025 to 2026 initial report.</t>
  </si>
  <si>
    <t xml:space="preserve">The grant guidance (condition 3, paragraph 1.17) for the 2024 to 2025 Market Sustainability and Improvement Fund states that local authorities are required to submit a final report to the department. This final report follows from the initial report submitted in May 2024 and must include: </t>
  </si>
  <si>
    <t xml:space="preserve">The grant guidance (condition 3, paragraph 1.16) of the 2025 to 2026 Market Sustainability and Improvement Fund stated that local authorities are required to submit an initial report to the Department of Health and Social Care (DHSC). This final report must include: </t>
  </si>
  <si>
    <t>Fee rate data has been collected through the MSIF Returns since 2023 to 2024, the Fair Cost of Care process in 2022 to 2023 and the Better Care Fund in earlier years.</t>
  </si>
  <si>
    <r>
      <t xml:space="preserve">Local authorities must use this Excel template to return the required information for both the 2024 to 2025 final report and 2025 to 2026 initial report to DHSC by </t>
    </r>
    <r>
      <rPr>
        <b/>
        <sz val="12"/>
        <rFont val="Arial"/>
        <family val="2"/>
      </rPr>
      <t>11:59pm on 11 June 2025</t>
    </r>
    <r>
      <rPr>
        <sz val="12"/>
        <rFont val="Arial"/>
        <family val="2"/>
      </rPr>
      <t xml:space="preserve">. Once completed, this template should be submitted to the department by emailing </t>
    </r>
    <r>
      <rPr>
        <b/>
        <sz val="12"/>
        <rFont val="Arial"/>
        <family val="2"/>
      </rPr>
      <t>MSIFCorrespondence@dhsc.gov.uk</t>
    </r>
    <r>
      <rPr>
        <sz val="12"/>
        <rFont val="Arial"/>
        <family val="2"/>
      </rPr>
      <t xml:space="preserve"> and attaching a copy. Further details on the required information can be found in the relevant tab. Any questions regarding the metrics, template or submission process should be directed to MSIFCorrespondence@dhsc.gov.uk.</t>
    </r>
  </si>
  <si>
    <t>This spend return asks local authorities to confirm how the money from the 2024 to 2025 MSIF was spent and that it was used in line with the grant conditions. Further guidance on each section is as follows:</t>
  </si>
  <si>
    <t>(1) Please click cell B18 and select your local authority. The 2024 to 2025 MSIF funding allocation for the local authority chosen will then auto populate.</t>
  </si>
  <si>
    <t>This spend return asks local authorities to confirm that the 2025 to 2026 MSIF will be used in line with the grant conditions. Further guidance on each section is as follows:</t>
  </si>
  <si>
    <r>
      <t xml:space="preserve">Section 1: </t>
    </r>
    <r>
      <rPr>
        <sz val="12"/>
        <rFont val="Arial"/>
        <family val="2"/>
      </rPr>
      <t>Allocation should auto-populate once a local authority is selected from drop down menu. Note that the email address provided here will be the one DHSC will contact for any queries relating to this return.</t>
    </r>
  </si>
  <si>
    <r>
      <t>Section 2:</t>
    </r>
    <r>
      <rPr>
        <sz val="12"/>
        <rFont val="Arial"/>
        <family val="2"/>
      </rPr>
      <t xml:space="preserve"> Confirmation required to meet grant condition that all funding be used on ASC. </t>
    </r>
  </si>
  <si>
    <r>
      <t>Section 3:</t>
    </r>
    <r>
      <rPr>
        <sz val="12"/>
        <rFont val="Arial"/>
        <family val="2"/>
      </rPr>
      <t xml:space="preserve"> Confirmation required to meet grant condition that the 'Fair Cost of Care' portion of funding be used to maintain fee uplifts.</t>
    </r>
  </si>
  <si>
    <r>
      <t xml:space="preserve">Section 4: </t>
    </r>
    <r>
      <rPr>
        <sz val="12"/>
        <rFont val="Arial"/>
        <family val="2"/>
      </rPr>
      <t>State which target areas the local authority has focused on in 2024 to 2025, regardless of the level of funding used. These areas should be the same as those selected in the initial report for 2024 to 2025.</t>
    </r>
  </si>
  <si>
    <r>
      <t xml:space="preserve">Section 5: </t>
    </r>
    <r>
      <rPr>
        <sz val="12"/>
        <rFont val="Arial"/>
        <family val="2"/>
      </rPr>
      <t>Report specific amounts spent on each target area in 2024 to 2025, reflecting the target areas chosen in section 5. The sum of cells B44 to B47 is shown in B48 and should equal the allocation in B19. Note that spending on the administrative costs of the fund should not exceed £5,000.</t>
    </r>
  </si>
  <si>
    <r>
      <t xml:space="preserve">Section 1: </t>
    </r>
    <r>
      <rPr>
        <sz val="12"/>
        <rFont val="Arial"/>
        <family val="2"/>
      </rPr>
      <t>No further guidance, allocation and contact details will auto-populate based off information provided in 2024 to 2025 section of this template.</t>
    </r>
  </si>
  <si>
    <r>
      <t>Section 2:</t>
    </r>
    <r>
      <rPr>
        <sz val="12"/>
        <rFont val="Arial"/>
        <family val="2"/>
      </rPr>
      <t xml:space="preserve"> Confirmation required to meet that grant condition that all funding be spent on ASC.</t>
    </r>
  </si>
  <si>
    <r>
      <t>Section 3:</t>
    </r>
    <r>
      <rPr>
        <sz val="12"/>
        <rFont val="Arial"/>
        <family val="2"/>
      </rPr>
      <t xml:space="preserve"> Confirmation required of expected administration costs as part of the Market Sustainability and Improvement Fund for 2025 to 2026.</t>
    </r>
  </si>
  <si>
    <t>The initial report for 2024 to 2025 was submitted to the department by local authorities in May 2024. This Excel template consists of 2 parts: 
Part 1 (yellow tabs - from sheet 2 onwards) is the final report for the 2024 to 2025 fund.
Part 2 (blue tabs - from sheet 8 onwards) is the initial report for the 2025 to 2026 fund.</t>
  </si>
  <si>
    <r>
      <t xml:space="preserve">- EXCLUDE/BE NET OF any amounts that are paid from sources other than eligible local authority funding or and client contributions/user charges, i.e. you should exclude third party top-ups, </t>
    </r>
    <r>
      <rPr>
        <i/>
        <sz val="12"/>
        <rFont val="Arial"/>
        <family val="2"/>
      </rPr>
      <t xml:space="preserve">NHS Funded Nursing Care </t>
    </r>
    <r>
      <rPr>
        <sz val="12"/>
        <rFont val="Arial"/>
        <family val="2"/>
      </rPr>
      <t>and full cost paying clients</t>
    </r>
  </si>
  <si>
    <r>
      <t xml:space="preserve">- EXCLUDE/BE NET OF any amounts that are paid from sources other than eligible local authority funding and client contributions/user charges, i.e. you should exclude third party top-ups, </t>
    </r>
    <r>
      <rPr>
        <i/>
        <sz val="12"/>
        <rFont val="Arial"/>
        <family val="2"/>
      </rPr>
      <t>NHS Funded Nursing Care</t>
    </r>
    <r>
      <rPr>
        <sz val="12"/>
        <rFont val="Arial"/>
        <family val="2"/>
      </rPr>
      <t xml:space="preserve"> and full cost paying clients</t>
    </r>
  </si>
  <si>
    <t>Total</t>
  </si>
  <si>
    <t>Local authority*</t>
  </si>
  <si>
    <t>Market Sustainability and Improvement Fund total allocations to local authorities 2025 to 2026</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</si>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</sst>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quot;£&quot;#,##0.00"/>
    <numFmt numFmtId="165" formatCode="&quot;£&quot;#,##0"/>
    <numFmt numFmtId="166" formatCode="_(* #,##0.00_);_(* \(#,##0.00\);_(* &quot;-&quot;??_);_(@_)"/>
    <numFmt numFmtId="167" formatCode="&quot;£&quot;#,##0.000"/>
    <numFmt numFmtId="168" formatCode="0.0000%"/>
    <numFmt numFmtId="169" formatCode="0.0%"/>
  </numFmts>
  <fonts count="28"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4"/>
      <color theme="0"/>
      <name val="Arial"/>
      <family val="2"/>
    </font>
    <font>
      <b/>
      <sz val="14"/>
      <name val="Arial"/>
      <family val="2"/>
    </font>
    <font>
      <sz val="14"/>
      <name val="Arial"/>
      <family val="2"/>
    </font>
    <font>
      <b/>
      <sz val="11"/>
      <color theme="1"/>
      <name val="Calibri"/>
      <family val="2"/>
      <scheme val="minor"/>
    </font>
    <font>
      <sz val="11"/>
      <color theme="0"/>
      <name val="Calibri"/>
      <family val="2"/>
      <scheme val="minor"/>
    </font>
    <font>
      <sz val="12"/>
      <color theme="0"/>
      <name val="Arial"/>
      <family val="2"/>
    </font>
    <font>
      <u/>
      <sz val="11"/>
      <color theme="10"/>
      <name val="Calibri"/>
      <family val="2"/>
      <scheme val="minor"/>
    </font>
    <font>
      <b/>
      <sz val="12"/>
      <color rgb="FF000000"/>
      <name val="Arial"/>
      <family val="2"/>
    </font>
    <font>
      <sz val="11"/>
      <color theme="1"/>
      <name val="Calibri"/>
      <family val="2"/>
      <scheme val="minor"/>
    </font>
    <font>
      <b/>
      <sz val="15"/>
      <color theme="3"/>
      <name val="Calibri"/>
      <family val="2"/>
      <scheme val="minor"/>
    </font>
    <font>
      <sz val="12"/>
      <name val="Arial"/>
      <family val="2"/>
    </font>
    <font>
      <sz val="12"/>
      <name val="Calibri"/>
      <family val="2"/>
    </font>
    <font>
      <b/>
      <sz val="12"/>
      <color theme="1"/>
      <name val="Calibri"/>
      <family val="2"/>
    </font>
    <font>
      <sz val="12"/>
      <color theme="1"/>
      <name val="Calibri"/>
      <family val="2"/>
    </font>
    <font>
      <b/>
      <sz val="12"/>
      <name val="Arial"/>
      <family val="2"/>
    </font>
    <font>
      <sz val="10"/>
      <name val="Arial"/>
      <family val="2"/>
    </font>
    <font>
      <sz val="11"/>
      <color indexed="8"/>
      <name val="Calibri"/>
      <family val="2"/>
    </font>
    <font>
      <sz val="16"/>
      <name val="Arial"/>
      <family val="2"/>
    </font>
    <font>
      <u/>
      <sz val="12"/>
      <name val="Arial"/>
      <family val="2"/>
    </font>
    <font>
      <sz val="11"/>
      <name val="Arial"/>
      <family val="2"/>
    </font>
    <font>
      <sz val="11"/>
      <name val="Calibri"/>
      <family val="2"/>
      <scheme val="minor"/>
    </font>
    <font>
      <b/>
      <sz val="12"/>
      <color rgb="FFFF0000"/>
      <name val="Arial"/>
      <family val="2"/>
    </font>
    <font>
      <i/>
      <sz val="12"/>
      <name val="Arial"/>
      <family val="2"/>
    </font>
    <font>
      <sz val="12"/>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theme="0" tint="-0.14999847407452621"/>
        <bgColor indexed="64"/>
      </patternFill>
    </fill>
    <fill>
      <patternFill patternType="solid">
        <fgColor theme="8"/>
        <bgColor indexed="64"/>
      </patternFill>
    </fill>
  </fills>
  <borders count="24">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0">
    <xf numFmtId="0" fontId="0" fillId="0" borderId="0"/>
    <xf numFmtId="0" fontId="10" fillId="0" borderId="0" applyNumberFormat="0" applyFill="0" applyBorder="0" applyAlignment="0" applyProtection="0"/>
    <xf numFmtId="0" fontId="13" fillId="0" borderId="12" applyNumberFormat="0" applyFill="0" applyAlignment="0" applyProtection="0"/>
    <xf numFmtId="0" fontId="12" fillId="0" borderId="0"/>
    <xf numFmtId="0" fontId="19" fillId="0" borderId="0"/>
    <xf numFmtId="166" fontId="12" fillId="0" borderId="0" applyFont="0" applyFill="0" applyBorder="0" applyAlignment="0" applyProtection="0"/>
    <xf numFmtId="0" fontId="20" fillId="7" borderId="0" applyNumberFormat="0" applyBorder="0" applyAlignment="0" applyProtection="0"/>
    <xf numFmtId="0" fontId="20" fillId="8" borderId="0" applyNumberFormat="0" applyBorder="0" applyAlignment="0" applyProtection="0"/>
    <xf numFmtId="166" fontId="19" fillId="0" borderId="0" applyFont="0" applyFill="0" applyBorder="0" applyAlignment="0" applyProtection="0"/>
    <xf numFmtId="0" fontId="2" fillId="0" borderId="0"/>
  </cellStyleXfs>
  <cellXfs count="154">
    <xf numFmtId="0" fontId="0" fillId="0" borderId="0" xfId="0"/>
    <xf numFmtId="0" fontId="1" fillId="2" borderId="0" xfId="0" applyFont="1" applyFill="1"/>
    <xf numFmtId="0" fontId="0" fillId="2" borderId="0" xfId="0" applyFill="1"/>
    <xf numFmtId="0" fontId="2" fillId="2" borderId="0" xfId="0" applyFont="1" applyFill="1"/>
    <xf numFmtId="0" fontId="4" fillId="0" borderId="0" xfId="0" applyFont="1"/>
    <xf numFmtId="0" fontId="4" fillId="2" borderId="0" xfId="0" applyFont="1" applyFill="1"/>
    <xf numFmtId="0" fontId="5" fillId="3" borderId="2" xfId="0" applyFont="1" applyFill="1" applyBorder="1" applyAlignment="1">
      <alignment horizontal="left" wrapText="1"/>
    </xf>
    <xf numFmtId="0" fontId="6" fillId="3" borderId="2" xfId="0" applyFont="1" applyFill="1" applyBorder="1" applyAlignment="1">
      <alignment wrapText="1"/>
    </xf>
    <xf numFmtId="0" fontId="6" fillId="3" borderId="1" xfId="0" applyFont="1" applyFill="1" applyBorder="1" applyAlignment="1">
      <alignment wrapText="1"/>
    </xf>
    <xf numFmtId="0" fontId="7" fillId="0" borderId="0" xfId="0" applyFont="1"/>
    <xf numFmtId="0" fontId="11" fillId="0" borderId="10" xfId="0" applyFont="1" applyBorder="1" applyAlignment="1">
      <alignment horizontal="left" vertical="center"/>
    </xf>
    <xf numFmtId="0" fontId="2" fillId="0" borderId="11" xfId="0" applyFont="1" applyBorder="1" applyAlignment="1">
      <alignment horizontal="left" vertical="center"/>
    </xf>
    <xf numFmtId="0" fontId="3" fillId="0" borderId="11" xfId="0" applyFont="1" applyBorder="1" applyAlignment="1">
      <alignment horizontal="left" vertical="center" wrapText="1"/>
    </xf>
    <xf numFmtId="165" fontId="0" fillId="0" borderId="0" xfId="0" applyNumberFormat="1"/>
    <xf numFmtId="0" fontId="15" fillId="0" borderId="0" xfId="3" applyFont="1"/>
    <xf numFmtId="0" fontId="17" fillId="0" borderId="0" xfId="3" applyFont="1" applyAlignment="1">
      <alignment wrapText="1"/>
    </xf>
    <xf numFmtId="0" fontId="17" fillId="0" borderId="0" xfId="3" applyFont="1" applyAlignment="1">
      <alignment vertical="top"/>
    </xf>
    <xf numFmtId="0" fontId="17" fillId="0" borderId="0" xfId="3" applyFont="1"/>
    <xf numFmtId="0" fontId="18" fillId="2" borderId="0" xfId="0" applyFont="1" applyFill="1"/>
    <xf numFmtId="6" fontId="0" fillId="0" borderId="0" xfId="0" applyNumberFormat="1"/>
    <xf numFmtId="167" fontId="0" fillId="0" borderId="0" xfId="0" applyNumberFormat="1"/>
    <xf numFmtId="168" fontId="0" fillId="0" borderId="0" xfId="0" applyNumberFormat="1"/>
    <xf numFmtId="0" fontId="14" fillId="3" borderId="2" xfId="1" applyFont="1" applyFill="1" applyBorder="1" applyAlignment="1" applyProtection="1">
      <alignment wrapText="1"/>
      <protection locked="0"/>
    </xf>
    <xf numFmtId="0" fontId="4" fillId="2" borderId="0" xfId="0" applyFont="1" applyFill="1" applyProtection="1">
      <protection locked="0"/>
    </xf>
    <xf numFmtId="0" fontId="9" fillId="2" borderId="0" xfId="0" applyFont="1" applyFill="1"/>
    <xf numFmtId="0" fontId="0" fillId="0" borderId="0" xfId="0" applyAlignment="1">
      <alignment wrapText="1"/>
    </xf>
    <xf numFmtId="0" fontId="8" fillId="0" borderId="0" xfId="0" applyFont="1" applyAlignment="1">
      <alignment wrapText="1"/>
    </xf>
    <xf numFmtId="0" fontId="8" fillId="0" borderId="0" xfId="0" applyFont="1"/>
    <xf numFmtId="0" fontId="0" fillId="0" borderId="2" xfId="0" applyBorder="1" applyAlignment="1">
      <alignment wrapText="1"/>
    </xf>
    <xf numFmtId="0" fontId="0" fillId="0" borderId="2" xfId="0" applyBorder="1"/>
    <xf numFmtId="165" fontId="2" fillId="0" borderId="0" xfId="0" applyNumberFormat="1" applyFont="1"/>
    <xf numFmtId="0" fontId="2" fillId="0" borderId="0" xfId="0" applyFont="1"/>
    <xf numFmtId="6" fontId="2" fillId="0" borderId="17" xfId="0" applyNumberFormat="1" applyFont="1" applyBorder="1" applyAlignment="1">
      <alignment horizontal="right" vertical="center" wrapText="1"/>
    </xf>
    <xf numFmtId="0" fontId="11" fillId="0" borderId="18" xfId="0" applyFont="1" applyBorder="1" applyAlignment="1">
      <alignment horizontal="left" vertical="center" wrapText="1"/>
    </xf>
    <xf numFmtId="6" fontId="2" fillId="0" borderId="19" xfId="0" applyNumberFormat="1" applyFont="1" applyBorder="1" applyAlignment="1">
      <alignment horizontal="right" vertical="center"/>
    </xf>
    <xf numFmtId="0" fontId="3" fillId="0" borderId="10" xfId="0" applyFont="1" applyBorder="1" applyAlignment="1">
      <alignment wrapText="1"/>
    </xf>
    <xf numFmtId="0" fontId="16" fillId="0" borderId="0" xfId="9" applyFont="1"/>
    <xf numFmtId="0" fontId="17" fillId="0" borderId="0" xfId="3" applyFont="1" applyAlignment="1">
      <alignment horizontal="center" vertical="top" wrapText="1"/>
    </xf>
    <xf numFmtId="0" fontId="17" fillId="0" borderId="0" xfId="3" applyFont="1" applyAlignment="1">
      <alignment vertical="top" wrapText="1"/>
    </xf>
    <xf numFmtId="1" fontId="17" fillId="0" borderId="0" xfId="3" applyNumberFormat="1" applyFont="1" applyAlignment="1">
      <alignment wrapText="1"/>
    </xf>
    <xf numFmtId="165" fontId="17" fillId="0" borderId="0" xfId="3" applyNumberFormat="1" applyFont="1" applyAlignment="1">
      <alignment wrapText="1"/>
    </xf>
    <xf numFmtId="0" fontId="21" fillId="0" borderId="0" xfId="2" applyFont="1" applyFill="1" applyBorder="1" applyAlignment="1">
      <alignment vertical="top"/>
    </xf>
    <xf numFmtId="0" fontId="18" fillId="0" borderId="0" xfId="3" applyFont="1" applyAlignment="1">
      <alignment vertical="top"/>
    </xf>
    <xf numFmtId="0" fontId="14" fillId="0" borderId="0" xfId="3" applyFont="1"/>
    <xf numFmtId="0" fontId="2" fillId="0" borderId="0" xfId="9"/>
    <xf numFmtId="0" fontId="3" fillId="0" borderId="0" xfId="9" applyFont="1"/>
    <xf numFmtId="0" fontId="18" fillId="2" borderId="0" xfId="3" applyFont="1" applyFill="1" applyAlignment="1">
      <alignment horizontal="center" vertical="top" wrapText="1"/>
    </xf>
    <xf numFmtId="0" fontId="18" fillId="2" borderId="21" xfId="3" applyFont="1" applyFill="1" applyBorder="1" applyAlignment="1">
      <alignment horizontal="center" vertical="top" wrapText="1"/>
    </xf>
    <xf numFmtId="0" fontId="2" fillId="2" borderId="14" xfId="3" applyFont="1" applyFill="1" applyBorder="1" applyAlignment="1">
      <alignment vertical="top" wrapText="1"/>
    </xf>
    <xf numFmtId="0" fontId="2" fillId="2" borderId="15" xfId="3" applyFont="1" applyFill="1" applyBorder="1" applyAlignment="1">
      <alignment horizontal="left" vertical="top" wrapText="1"/>
    </xf>
    <xf numFmtId="164" fontId="2" fillId="2" borderId="15" xfId="3" applyNumberFormat="1" applyFont="1" applyFill="1" applyBorder="1" applyAlignment="1">
      <alignment horizontal="right" vertical="top" wrapText="1"/>
    </xf>
    <xf numFmtId="165" fontId="2" fillId="2" borderId="15" xfId="3" applyNumberFormat="1" applyFont="1" applyFill="1" applyBorder="1" applyAlignment="1">
      <alignment horizontal="right" vertical="top" wrapText="1"/>
    </xf>
    <xf numFmtId="164" fontId="2" fillId="2" borderId="15" xfId="3" applyNumberFormat="1" applyFont="1" applyFill="1" applyBorder="1" applyAlignment="1">
      <alignment horizontal="left" vertical="top" wrapText="1"/>
    </xf>
    <xf numFmtId="0" fontId="18" fillId="2" borderId="0" xfId="3" applyFont="1" applyFill="1" applyAlignment="1">
      <alignment vertical="top"/>
    </xf>
    <xf numFmtId="0" fontId="14" fillId="2" borderId="0" xfId="3" applyFont="1" applyFill="1"/>
    <xf numFmtId="0" fontId="3" fillId="2" borderId="0" xfId="9" applyFont="1" applyFill="1"/>
    <xf numFmtId="164" fontId="17" fillId="2" borderId="0" xfId="3" applyNumberFormat="1" applyFont="1" applyFill="1" applyAlignment="1">
      <alignment wrapText="1"/>
    </xf>
    <xf numFmtId="1" fontId="17" fillId="2" borderId="0" xfId="3" applyNumberFormat="1" applyFont="1" applyFill="1" applyAlignment="1">
      <alignment wrapText="1"/>
    </xf>
    <xf numFmtId="165" fontId="17" fillId="2" borderId="0" xfId="3" applyNumberFormat="1" applyFont="1" applyFill="1" applyAlignment="1">
      <alignment wrapText="1"/>
    </xf>
    <xf numFmtId="0" fontId="17" fillId="2" borderId="0" xfId="3" applyFont="1" applyFill="1" applyAlignment="1">
      <alignment vertical="top"/>
    </xf>
    <xf numFmtId="0" fontId="17" fillId="2" borderId="0" xfId="3" applyFont="1" applyFill="1" applyAlignment="1">
      <alignment wrapText="1"/>
    </xf>
    <xf numFmtId="0" fontId="17" fillId="2" borderId="0" xfId="3" applyFont="1" applyFill="1"/>
    <xf numFmtId="0" fontId="14" fillId="2" borderId="0" xfId="0" applyFont="1" applyFill="1" applyProtection="1">
      <protection locked="0"/>
    </xf>
    <xf numFmtId="0" fontId="14" fillId="2" borderId="0" xfId="0" applyFont="1" applyFill="1"/>
    <xf numFmtId="0" fontId="18" fillId="2" borderId="6" xfId="0" applyFont="1" applyFill="1" applyBorder="1"/>
    <xf numFmtId="0" fontId="14" fillId="3" borderId="9" xfId="0" applyFont="1" applyFill="1" applyBorder="1" applyAlignment="1">
      <alignment wrapText="1"/>
    </xf>
    <xf numFmtId="0" fontId="14" fillId="3" borderId="1" xfId="0" applyFont="1" applyFill="1" applyBorder="1" applyAlignment="1">
      <alignment wrapText="1"/>
    </xf>
    <xf numFmtId="0" fontId="14" fillId="2" borderId="14" xfId="0" applyFont="1" applyFill="1" applyBorder="1" applyAlignment="1">
      <alignment wrapText="1"/>
    </xf>
    <xf numFmtId="0" fontId="18" fillId="2" borderId="6" xfId="0" applyFont="1" applyFill="1" applyBorder="1" applyAlignment="1">
      <alignment wrapText="1"/>
    </xf>
    <xf numFmtId="0" fontId="14" fillId="3" borderId="2" xfId="0" applyFont="1" applyFill="1" applyBorder="1" applyAlignment="1">
      <alignment wrapText="1"/>
    </xf>
    <xf numFmtId="0" fontId="14" fillId="2" borderId="0" xfId="0" applyFont="1" applyFill="1" applyAlignment="1">
      <alignment wrapText="1"/>
    </xf>
    <xf numFmtId="0" fontId="18" fillId="2" borderId="0" xfId="0" applyFont="1" applyFill="1" applyAlignment="1">
      <alignment wrapText="1"/>
    </xf>
    <xf numFmtId="0" fontId="14" fillId="2" borderId="9" xfId="0" applyFont="1" applyFill="1" applyBorder="1" applyAlignment="1">
      <alignment wrapText="1"/>
    </xf>
    <xf numFmtId="0" fontId="14" fillId="9" borderId="0" xfId="0" applyFont="1" applyFill="1"/>
    <xf numFmtId="0" fontId="14" fillId="2" borderId="9" xfId="0" applyFont="1" applyFill="1" applyBorder="1"/>
    <xf numFmtId="0" fontId="14" fillId="2" borderId="2" xfId="0" applyFont="1" applyFill="1" applyBorder="1" applyAlignment="1">
      <alignment wrapText="1"/>
    </xf>
    <xf numFmtId="0" fontId="14" fillId="2" borderId="2" xfId="0" applyFont="1" applyFill="1" applyBorder="1"/>
    <xf numFmtId="0" fontId="14" fillId="2" borderId="1" xfId="0" applyFont="1" applyFill="1" applyBorder="1" applyAlignment="1">
      <alignment wrapText="1"/>
    </xf>
    <xf numFmtId="0" fontId="14" fillId="9" borderId="6" xfId="0" applyFont="1" applyFill="1" applyBorder="1"/>
    <xf numFmtId="0" fontId="14" fillId="2" borderId="1" xfId="0" applyFont="1" applyFill="1" applyBorder="1"/>
    <xf numFmtId="0" fontId="14" fillId="2" borderId="6" xfId="0" applyFont="1" applyFill="1" applyBorder="1"/>
    <xf numFmtId="0" fontId="14" fillId="2" borderId="2" xfId="0" applyFont="1" applyFill="1" applyBorder="1" applyAlignment="1">
      <alignment horizontal="left" wrapText="1" indent="1"/>
    </xf>
    <xf numFmtId="0" fontId="14" fillId="2" borderId="1" xfId="0" applyFont="1" applyFill="1" applyBorder="1" applyAlignment="1">
      <alignment horizontal="left" wrapText="1" indent="1"/>
    </xf>
    <xf numFmtId="0" fontId="14" fillId="9" borderId="16" xfId="0" applyFont="1" applyFill="1" applyBorder="1"/>
    <xf numFmtId="0" fontId="14" fillId="2" borderId="2" xfId="0" applyFont="1" applyFill="1" applyBorder="1" applyAlignment="1">
      <alignment horizontal="left" indent="1"/>
    </xf>
    <xf numFmtId="0" fontId="14" fillId="2" borderId="1" xfId="0" applyFont="1" applyFill="1" applyBorder="1" applyAlignment="1">
      <alignment horizontal="left" indent="1"/>
    </xf>
    <xf numFmtId="0" fontId="14" fillId="2" borderId="13" xfId="0" applyFont="1" applyFill="1" applyBorder="1"/>
    <xf numFmtId="0" fontId="18" fillId="2" borderId="7" xfId="0" applyFont="1" applyFill="1" applyBorder="1"/>
    <xf numFmtId="0" fontId="14" fillId="9" borderId="13" xfId="0" applyFont="1" applyFill="1" applyBorder="1"/>
    <xf numFmtId="0" fontId="14" fillId="3" borderId="2" xfId="0" quotePrefix="1" applyFont="1" applyFill="1" applyBorder="1" applyAlignment="1">
      <alignment wrapText="1"/>
    </xf>
    <xf numFmtId="0" fontId="14" fillId="3" borderId="2" xfId="0" quotePrefix="1" applyFont="1" applyFill="1" applyBorder="1"/>
    <xf numFmtId="0" fontId="14" fillId="3" borderId="3" xfId="0" applyFont="1" applyFill="1" applyBorder="1" applyAlignment="1">
      <alignment wrapText="1"/>
    </xf>
    <xf numFmtId="0" fontId="18" fillId="3" borderId="4" xfId="0" quotePrefix="1" applyFont="1" applyFill="1" applyBorder="1" applyAlignment="1">
      <alignment wrapText="1"/>
    </xf>
    <xf numFmtId="0" fontId="14" fillId="3" borderId="4" xfId="0" applyFont="1" applyFill="1" applyBorder="1" applyAlignment="1">
      <alignment wrapText="1"/>
    </xf>
    <xf numFmtId="0" fontId="14" fillId="3" borderId="5" xfId="0" applyFont="1" applyFill="1" applyBorder="1" applyAlignment="1">
      <alignment wrapText="1"/>
    </xf>
    <xf numFmtId="0" fontId="18" fillId="3" borderId="2" xfId="0" applyFont="1" applyFill="1" applyBorder="1" applyAlignment="1">
      <alignment wrapText="1"/>
    </xf>
    <xf numFmtId="0" fontId="18" fillId="4" borderId="6" xfId="0" applyFont="1" applyFill="1" applyBorder="1" applyAlignment="1">
      <alignment wrapText="1"/>
    </xf>
    <xf numFmtId="0" fontId="18" fillId="4" borderId="6" xfId="0" applyFont="1" applyFill="1" applyBorder="1"/>
    <xf numFmtId="0" fontId="14" fillId="5" borderId="5" xfId="0" applyFont="1" applyFill="1" applyBorder="1" applyProtection="1">
      <protection locked="0"/>
    </xf>
    <xf numFmtId="164" fontId="14" fillId="3" borderId="5" xfId="0" applyNumberFormat="1" applyFont="1" applyFill="1" applyBorder="1"/>
    <xf numFmtId="0" fontId="14" fillId="2" borderId="7" xfId="0" applyFont="1" applyFill="1" applyBorder="1" applyAlignment="1">
      <alignment wrapText="1"/>
    </xf>
    <xf numFmtId="0" fontId="14" fillId="5" borderId="8" xfId="0" applyFont="1" applyFill="1" applyBorder="1" applyProtection="1">
      <protection locked="0"/>
    </xf>
    <xf numFmtId="0" fontId="14" fillId="2" borderId="7" xfId="0" applyFont="1" applyFill="1" applyBorder="1"/>
    <xf numFmtId="164" fontId="14" fillId="5" borderId="7" xfId="0" applyNumberFormat="1" applyFont="1" applyFill="1" applyBorder="1" applyProtection="1">
      <protection locked="0"/>
    </xf>
    <xf numFmtId="165" fontId="14" fillId="2" borderId="0" xfId="0" applyNumberFormat="1" applyFont="1" applyFill="1"/>
    <xf numFmtId="164" fontId="14" fillId="3" borderId="7" xfId="0" applyNumberFormat="1" applyFont="1" applyFill="1" applyBorder="1"/>
    <xf numFmtId="0" fontId="14" fillId="3" borderId="7" xfId="0" applyFont="1" applyFill="1" applyBorder="1" applyAlignment="1" applyProtection="1">
      <alignment wrapText="1"/>
      <protection locked="0"/>
    </xf>
    <xf numFmtId="0" fontId="22" fillId="3" borderId="2" xfId="1" applyFont="1" applyFill="1" applyBorder="1" applyAlignment="1" applyProtection="1">
      <alignment wrapText="1"/>
      <protection locked="0"/>
    </xf>
    <xf numFmtId="0" fontId="18" fillId="3" borderId="4" xfId="0" applyFont="1" applyFill="1" applyBorder="1" applyAlignment="1">
      <alignment wrapText="1"/>
    </xf>
    <xf numFmtId="0" fontId="14" fillId="3" borderId="4" xfId="0" applyFont="1" applyFill="1" applyBorder="1"/>
    <xf numFmtId="0" fontId="14" fillId="3" borderId="4" xfId="0" quotePrefix="1" applyFont="1" applyFill="1" applyBorder="1"/>
    <xf numFmtId="0" fontId="14" fillId="3" borderId="4" xfId="0" quotePrefix="1" applyFont="1" applyFill="1" applyBorder="1" applyAlignment="1">
      <alignment wrapText="1"/>
    </xf>
    <xf numFmtId="0" fontId="14" fillId="3" borderId="5" xfId="0" applyFont="1" applyFill="1" applyBorder="1"/>
    <xf numFmtId="0" fontId="18" fillId="4" borderId="6" xfId="0" applyFont="1" applyFill="1" applyBorder="1" applyAlignment="1">
      <alignment horizontal="center" wrapText="1"/>
    </xf>
    <xf numFmtId="164" fontId="14" fillId="3" borderId="8" xfId="0" applyNumberFormat="1" applyFont="1" applyFill="1" applyBorder="1"/>
    <xf numFmtId="164" fontId="14" fillId="5" borderId="8" xfId="0" applyNumberFormat="1" applyFont="1" applyFill="1" applyBorder="1" applyProtection="1">
      <protection locked="0"/>
    </xf>
    <xf numFmtId="169" fontId="14" fillId="3" borderId="7" xfId="0" applyNumberFormat="1" applyFont="1" applyFill="1" applyBorder="1"/>
    <xf numFmtId="0" fontId="19" fillId="2" borderId="0" xfId="0" applyFont="1" applyFill="1"/>
    <xf numFmtId="0" fontId="14" fillId="3" borderId="7" xfId="0" applyFont="1" applyFill="1" applyBorder="1" applyProtection="1">
      <protection locked="0"/>
    </xf>
    <xf numFmtId="0" fontId="14" fillId="3" borderId="8" xfId="0" applyFont="1" applyFill="1" applyBorder="1" applyAlignment="1" applyProtection="1">
      <alignment vertical="top"/>
      <protection locked="0"/>
    </xf>
    <xf numFmtId="0" fontId="14" fillId="3" borderId="2" xfId="0" quotePrefix="1" applyFont="1" applyFill="1" applyBorder="1" applyAlignment="1">
      <alignment horizontal="left" wrapText="1"/>
    </xf>
    <xf numFmtId="0" fontId="14" fillId="3" borderId="2" xfId="0" applyFont="1" applyFill="1" applyBorder="1"/>
    <xf numFmtId="49" fontId="14" fillId="6" borderId="8" xfId="0" applyNumberFormat="1" applyFont="1" applyFill="1" applyBorder="1" applyAlignment="1" applyProtection="1">
      <alignment vertical="top" wrapText="1"/>
      <protection locked="0"/>
    </xf>
    <xf numFmtId="0" fontId="5" fillId="3" borderId="2" xfId="0" applyFont="1" applyFill="1" applyBorder="1"/>
    <xf numFmtId="0" fontId="23" fillId="2" borderId="0" xfId="0" applyFont="1" applyFill="1" applyProtection="1">
      <protection locked="0"/>
    </xf>
    <xf numFmtId="0" fontId="14" fillId="3" borderId="5" xfId="0" quotePrefix="1" applyFont="1" applyFill="1" applyBorder="1" applyAlignment="1">
      <alignment wrapText="1"/>
    </xf>
    <xf numFmtId="0" fontId="14" fillId="2" borderId="15" xfId="0" quotePrefix="1" applyFont="1" applyFill="1" applyBorder="1" applyAlignment="1">
      <alignment wrapText="1"/>
    </xf>
    <xf numFmtId="0" fontId="18" fillId="2" borderId="16" xfId="0" applyFont="1" applyFill="1" applyBorder="1"/>
    <xf numFmtId="0" fontId="23" fillId="2" borderId="0" xfId="0" applyFont="1" applyFill="1"/>
    <xf numFmtId="0" fontId="24" fillId="2" borderId="0" xfId="0" applyFont="1" applyFill="1"/>
    <xf numFmtId="0" fontId="18" fillId="2" borderId="0" xfId="0" quotePrefix="1" applyFont="1" applyFill="1" applyAlignment="1">
      <alignment horizontal="left"/>
    </xf>
    <xf numFmtId="0" fontId="14" fillId="3" borderId="8" xfId="0" applyFont="1" applyFill="1" applyBorder="1"/>
    <xf numFmtId="0" fontId="14" fillId="10" borderId="5" xfId="0" applyFont="1" applyFill="1" applyBorder="1" applyProtection="1">
      <protection locked="0"/>
    </xf>
    <xf numFmtId="0" fontId="14" fillId="3" borderId="1" xfId="0" applyFont="1" applyFill="1" applyBorder="1"/>
    <xf numFmtId="164" fontId="14" fillId="3" borderId="8" xfId="0" applyNumberFormat="1" applyFont="1" applyFill="1" applyBorder="1" applyAlignment="1">
      <alignment horizontal="center"/>
    </xf>
    <xf numFmtId="164" fontId="14" fillId="10" borderId="8" xfId="0" applyNumberFormat="1" applyFont="1" applyFill="1" applyBorder="1" applyAlignment="1" applyProtection="1">
      <alignment horizontal="center"/>
      <protection locked="0"/>
    </xf>
    <xf numFmtId="0" fontId="19" fillId="2" borderId="0" xfId="0" applyFont="1" applyFill="1" applyAlignment="1">
      <alignment wrapText="1"/>
    </xf>
    <xf numFmtId="169" fontId="14" fillId="3" borderId="8" xfId="0" applyNumberFormat="1" applyFont="1" applyFill="1" applyBorder="1" applyAlignment="1">
      <alignment horizontal="center"/>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23" fillId="3" borderId="2" xfId="0" applyFont="1" applyFill="1" applyBorder="1"/>
    <xf numFmtId="0" fontId="18" fillId="3" borderId="1" xfId="0" applyFont="1" applyFill="1" applyBorder="1" applyAlignment="1">
      <alignment wrapText="1"/>
    </xf>
    <xf numFmtId="8" fontId="14" fillId="10" borderId="5" xfId="0" applyNumberFormat="1" applyFont="1" applyFill="1" applyBorder="1" applyProtection="1">
      <protection locked="0"/>
    </xf>
    <xf numFmtId="0" fontId="8" fillId="2" borderId="0" xfId="0" applyFont="1" applyFill="1"/>
    <xf numFmtId="0" fontId="18" fillId="2" borderId="0" xfId="0" applyFont="1" applyFill="1" applyAlignment="1">
      <alignment horizontal="left"/>
    </xf>
    <xf numFmtId="0" fontId="25" fillId="2" borderId="0" xfId="0" applyFont="1" applyFill="1"/>
    <xf numFmtId="164" fontId="2" fillId="5" borderId="8" xfId="0" applyNumberFormat="1" applyFont="1" applyFill="1" applyBorder="1" applyProtection="1">
      <protection locked="0"/>
    </xf>
    <xf numFmtId="6" fontId="2" fillId="0" borderId="10" xfId="0" applyNumberFormat="1" applyFont="1" applyBorder="1"/>
    <xf numFmtId="6" fontId="2" fillId="0" borderId="20" xfId="0" applyNumberFormat="1" applyFont="1" applyBorder="1"/>
    <xf numFmtId="0" fontId="11" fillId="0" borderId="22" xfId="0" applyFont="1" applyBorder="1" applyAlignment="1">
      <alignment horizontal="left" vertical="center" wrapText="1"/>
    </xf>
    <xf numFmtId="0" fontId="27" fillId="0" borderId="11" xfId="0" applyFont="1" applyBorder="1" applyAlignment="1">
      <alignment horizontal="left" vertical="center"/>
    </xf>
    <xf numFmtId="6" fontId="27" fillId="0" borderId="23" xfId="0" applyNumberFormat="1" applyFont="1" applyBorder="1" applyAlignment="1">
      <alignment horizontal="left" vertical="center"/>
    </xf>
    <xf numFmtId="0" fontId="11" fillId="0" borderId="11" xfId="0" applyFont="1" applyBorder="1" applyAlignment="1">
      <alignment horizontal="left" vertical="center"/>
    </xf>
  </cellXfs>
  <cellStyles count="10">
    <cellStyle name="20% - Accent1 2" xfId="6" xr:uid="{F66EC660-5385-493B-9A79-CFA80E5D9753}"/>
    <cellStyle name="20% - Accent6 2" xfId="7" xr:uid="{BE983A11-5668-4EBD-8EB1-9C13E7DDA345}"/>
    <cellStyle name="Comma 2" xfId="5" xr:uid="{F5233433-B135-4487-8867-1AB1BF713C58}"/>
    <cellStyle name="Comma 2 2" xfId="8" xr:uid="{16F9710B-DEB7-4270-B902-D9A1DFE79773}"/>
    <cellStyle name="Heading 1" xfId="2" builtinId="16"/>
    <cellStyle name="Hyperlink" xfId="1" builtinId="8"/>
    <cellStyle name="Normal" xfId="0" builtinId="0"/>
    <cellStyle name="Normal 2" xfId="3" xr:uid="{F45294A4-546E-4822-A5A5-C2477CB8C7D8}"/>
    <cellStyle name="Normal 2 2 2" xfId="4" xr:uid="{C2A67752-DA4A-428E-9739-81417151FD39}"/>
    <cellStyle name="Normal 3" xfId="9" xr:uid="{E836AAC3-8676-4C87-9043-18B21BE9C4C7}"/>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74C8D2-ED72-4D27-A820-46C6687011DB}" name="TableA" displayName="TableA" ref="A3:U156" totalsRowShown="0" headerRowDxfId="31" dataDxfId="30" tableBorderDxfId="29" headerRowCellStyle="Normal 2" dataCellStyle="Normal 2">
  <tableColumns count="21">
    <tableColumn id="1" xr3:uid="{33EE1109-CB51-48BB-BDF7-70B6C70D564D}" name="ONS Code" dataDxfId="28" dataCellStyle="Normal 2"/>
    <tableColumn id="2" xr3:uid="{2BAC54AB-0EA6-46E5-B660-B193771D54EE}" name="Local authority" dataDxfId="27" dataCellStyle="Normal 2"/>
    <tableColumn id="27" xr3:uid="{B511E9C3-9AB9-42B7-A9F5-4444E27DBAAF}" name=" Average fee rate per contact hour for external providers of home care in 2023-24 (provisional)" dataDxfId="26" dataCellStyle="Normal 2"/>
    <tableColumn id="3" xr3:uid="{77C1BD3D-8EE5-4DDA-A83A-AA3C1D336894}" name=" Average fee rate per contact hour for external providers of home care in 2023-24 (final)" dataDxfId="25" dataCellStyle="Normal 2"/>
    <tableColumn id="4" xr3:uid="{741B296A-5F2F-41D4-8094-340AD3AC2210}" name="Average fee rate per contact hour for external providers of home care in 2024-25 (provisional)" dataDxfId="24" dataCellStyle="Normal 2"/>
    <tableColumn id="17" xr3:uid="{1AE02D18-C261-4148-AF3B-61E116394C96}" name="Average fee rate per week for external providers of care homes without nursing for clients aged 65+ in 2023-24 (provisional)" dataDxfId="23" dataCellStyle="Normal 2"/>
    <tableColumn id="5" xr3:uid="{54B887D0-29AF-445A-A3F4-65BC6AFAC449}" name="Average fee rate per week for external providers of care homes without nursing for clients aged 65+ in 2023-24 (final)" dataDxfId="22" dataCellStyle="Normal 2"/>
    <tableColumn id="6" xr3:uid="{FFEC1A07-17B8-48FC-BCBA-DBFC4DD4C817}" name="Average fee rate per week for external providers of care homes without nursing for clients aged 65+ in 2024-25 (provisional)" dataDxfId="21" dataCellStyle="Normal 2"/>
    <tableColumn id="19" xr3:uid="{35F59374-5117-48E0-9241-F3385B6B014D}" name="Average fee rate per week for external providers of care homes with nursing for clients aged 65+ in 2023-24 (provisional)" dataDxfId="20" dataCellStyle="Normal 2"/>
    <tableColumn id="7" xr3:uid="{59A5ABE7-82C5-423A-957F-DBC0A7D57524}" name="Average fee rate per week for external providers of care homes with nursing for clients aged 65+ in 2023-24 (final)" dataDxfId="19" dataCellStyle="Normal 2"/>
    <tableColumn id="8" xr3:uid="{5FAF5B1F-B22C-4138-A5BB-BD58D7990AA0}" name="Average fee rate per week for external providers of care homes with nursing for clients aged 65+ in 2024-25 (provisional)" dataDxfId="18" dataCellStyle="Normal 2"/>
    <tableColumn id="21" xr3:uid="{1562F2D3-D910-4A77-B5CF-E44B97644842}" name=" Average fee rate per blended hour for external providers of supported living in 2023-24 (provisional)" dataDxfId="17" dataCellStyle="Normal 2"/>
    <tableColumn id="9" xr3:uid="{ADB0F7A1-DFC2-40F0-AD73-7EFDCD3294F9}" name=" Average fee rate per blended hour for external providers of supported living in 2023-24 (final)" dataDxfId="16" dataCellStyle="Normal 2"/>
    <tableColumn id="10" xr3:uid="{286CA2D6-D69D-49E0-96FA-189E21CF0BF9}" name="Average fee rate per blended hour for external providers of supported living in 2024-25 (provisional)" dataDxfId="15" dataCellStyle="Normal 2"/>
    <tableColumn id="23" xr3:uid="{AB00C4E5-6FBD-48D1-A45C-7083283CCEE6}" name="Average fee rate per week for external providers of care homes without nursing for clients aged 18-64 in 2023-24 (provisional)" dataDxfId="14" dataCellStyle="Normal 2"/>
    <tableColumn id="11" xr3:uid="{E0425493-AEA3-4783-AAF1-3A145E3AA6A6}" name="Average fee rate per week for external providers of care homes without nursing for clients aged 18-64 in 2023-24 (final)" dataDxfId="13" dataCellStyle="Normal 2"/>
    <tableColumn id="12" xr3:uid="{03B41C84-C794-4D36-9D67-28ED8E409749}" name="Average fee rate per week for external providers of care homes without nursing for clients aged 18-64 in 2024-25 (provisional)" dataDxfId="12" dataCellStyle="Normal 2"/>
    <tableColumn id="25" xr3:uid="{FAC1DDB6-688D-4C01-A905-A114A4A6B9ED}" name="Average fee rate per week for external providers of care homes with nursing for clients aged 18-64 in 2023-24 (provisional)" dataDxfId="11" dataCellStyle="Normal 2"/>
    <tableColumn id="13" xr3:uid="{74BEEEE0-65F2-4F15-88E8-2007B593819A}" name="Average fee rate per week for external providers of care homes with nursing for clients aged 18-64 in 2023-24 (final)" dataDxfId="10" dataCellStyle="Normal 2"/>
    <tableColumn id="14" xr3:uid="{C82EEBBE-FA0E-4169-B2A0-4F1D1E289661}" name="Average fee rate per week for external providers of care homes with nursing for clients aged 18-64 in 2024-25 (provisional)" dataDxfId="9" dataCellStyle="Normal 2"/>
    <tableColumn id="15" xr3:uid="{859C8C39-D935-4FE3-AF72-B541C0FA0984}" name="Additional commentary on why the 2023-24 fee rates in this publication (Column C in the collection template) differ from previously collected 2023-24 fee rates (Column B in the collection template)" dataDxfId="8" dataCellStyle="Normal 2"/>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6307-4001-47AC-9108-694388F8A578}">
  <sheetPr codeName="Sheet1">
    <tabColor theme="2" tint="-9.9978637043366805E-2"/>
  </sheetPr>
  <dimension ref="A1:BH57"/>
  <sheetViews>
    <sheetView tabSelected="1" zoomScaleNormal="100" workbookViewId="0">
      <selection activeCell="A2" sqref="A2"/>
    </sheetView>
  </sheetViews>
  <sheetFormatPr defaultRowHeight="15.75" x14ac:dyDescent="0.25"/>
  <cols>
    <col min="1" max="1" width="123.140625" style="3" customWidth="1"/>
    <col min="2" max="2" width="0.42578125" style="3" hidden="1" customWidth="1"/>
    <col min="3" max="3" width="33.140625" style="3" customWidth="1"/>
    <col min="4" max="60" width="9.140625" style="3"/>
  </cols>
  <sheetData>
    <row r="1" spans="1:60" s="144" customFormat="1" x14ac:dyDescent="0.25">
      <c r="A1" s="18" t="s">
        <v>0</v>
      </c>
      <c r="B1" s="63"/>
      <c r="C1" s="63"/>
      <c r="D1" s="63"/>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row>
    <row r="2" spans="1:60" x14ac:dyDescent="0.25">
      <c r="A2" s="62"/>
      <c r="B2" s="63"/>
      <c r="C2" s="63"/>
      <c r="D2" s="63"/>
    </row>
    <row r="3" spans="1:60" x14ac:dyDescent="0.25">
      <c r="A3" s="18" t="s">
        <v>710</v>
      </c>
      <c r="B3" s="63"/>
      <c r="C3" s="63"/>
      <c r="D3" s="63"/>
    </row>
    <row r="4" spans="1:60" x14ac:dyDescent="0.25">
      <c r="A4" s="18"/>
      <c r="B4" s="63"/>
      <c r="C4" s="63"/>
      <c r="D4" s="63"/>
    </row>
    <row r="5" spans="1:60" x14ac:dyDescent="0.25">
      <c r="A5" s="64" t="s">
        <v>1</v>
      </c>
      <c r="B5" s="63"/>
      <c r="C5" s="63"/>
      <c r="D5" s="63"/>
    </row>
    <row r="6" spans="1:60" ht="45.75" x14ac:dyDescent="0.25">
      <c r="A6" s="65" t="s">
        <v>622</v>
      </c>
      <c r="B6" s="63"/>
      <c r="C6" s="63"/>
      <c r="D6" s="63"/>
    </row>
    <row r="7" spans="1:60" ht="30.75" x14ac:dyDescent="0.25">
      <c r="A7" s="66" t="s">
        <v>2</v>
      </c>
      <c r="B7" s="63"/>
      <c r="C7" s="63"/>
      <c r="D7" s="63"/>
    </row>
    <row r="8" spans="1:60" s="2" customFormat="1" x14ac:dyDescent="0.25">
      <c r="A8" s="67"/>
      <c r="B8" s="63"/>
      <c r="C8" s="63"/>
      <c r="D8" s="6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68" t="s">
        <v>3</v>
      </c>
      <c r="B9" s="63"/>
      <c r="C9" s="63"/>
      <c r="D9" s="63"/>
    </row>
    <row r="10" spans="1:60" ht="60.75" x14ac:dyDescent="0.25">
      <c r="A10" s="69" t="s">
        <v>704</v>
      </c>
      <c r="B10" s="63"/>
      <c r="C10" s="63"/>
      <c r="D10" s="63"/>
    </row>
    <row r="11" spans="1:60" x14ac:dyDescent="0.25">
      <c r="A11" s="69"/>
      <c r="B11" s="63"/>
      <c r="C11" s="63"/>
      <c r="D11" s="63"/>
    </row>
    <row r="12" spans="1:60" ht="45.75" x14ac:dyDescent="0.25">
      <c r="A12" s="69" t="s">
        <v>4</v>
      </c>
      <c r="B12" s="63"/>
      <c r="C12" s="63"/>
      <c r="D12" s="63"/>
    </row>
    <row r="13" spans="1:60" x14ac:dyDescent="0.25">
      <c r="A13" s="69"/>
      <c r="B13" s="63"/>
      <c r="C13" s="63"/>
      <c r="D13" s="63"/>
    </row>
    <row r="14" spans="1:60" ht="77.25" x14ac:dyDescent="0.25">
      <c r="A14" s="69" t="s">
        <v>692</v>
      </c>
      <c r="B14" s="63"/>
      <c r="C14" s="63"/>
      <c r="D14" s="63"/>
    </row>
    <row r="15" spans="1:60" x14ac:dyDescent="0.25">
      <c r="A15" s="69"/>
      <c r="B15" s="63"/>
      <c r="C15" s="63"/>
      <c r="D15" s="63"/>
    </row>
    <row r="16" spans="1:60" ht="60.75" x14ac:dyDescent="0.25">
      <c r="A16" s="69" t="s">
        <v>627</v>
      </c>
      <c r="B16" s="63"/>
      <c r="C16" s="63"/>
      <c r="D16" s="63"/>
    </row>
    <row r="17" spans="1:4" x14ac:dyDescent="0.25">
      <c r="A17" s="67"/>
      <c r="B17" s="63"/>
      <c r="C17" s="63"/>
      <c r="D17" s="63"/>
    </row>
    <row r="18" spans="1:4" x14ac:dyDescent="0.25">
      <c r="A18" s="68" t="s">
        <v>5</v>
      </c>
      <c r="B18" s="63"/>
      <c r="C18" s="63"/>
      <c r="D18" s="63"/>
    </row>
    <row r="19" spans="1:4" ht="75.75" x14ac:dyDescent="0.25">
      <c r="A19" s="66" t="s">
        <v>6</v>
      </c>
      <c r="B19" s="63"/>
      <c r="C19" s="63"/>
      <c r="D19" s="63"/>
    </row>
    <row r="20" spans="1:4" x14ac:dyDescent="0.25">
      <c r="A20" s="70"/>
      <c r="B20" s="63"/>
      <c r="C20" s="63"/>
      <c r="D20" s="63"/>
    </row>
    <row r="21" spans="1:4" x14ac:dyDescent="0.25">
      <c r="A21" s="70"/>
      <c r="B21" s="63"/>
      <c r="C21" s="63"/>
      <c r="D21" s="63"/>
    </row>
    <row r="22" spans="1:4" x14ac:dyDescent="0.25">
      <c r="A22" s="71" t="s">
        <v>7</v>
      </c>
      <c r="B22" s="18"/>
      <c r="C22" s="18" t="s">
        <v>8</v>
      </c>
      <c r="D22" s="63"/>
    </row>
    <row r="23" spans="1:4" x14ac:dyDescent="0.25">
      <c r="A23" s="68" t="s">
        <v>9</v>
      </c>
      <c r="B23" s="64"/>
      <c r="C23" s="64"/>
      <c r="D23" s="63"/>
    </row>
    <row r="24" spans="1:4" x14ac:dyDescent="0.25">
      <c r="A24" s="72" t="s">
        <v>10</v>
      </c>
      <c r="B24" s="73">
        <f>IF('MSIF spend return 2024 to 2025'!B18="",0,1)</f>
        <v>0</v>
      </c>
      <c r="C24" s="74" t="str">
        <f t="shared" ref="C24:C31" si="0">IF(B24=1,"Yes","No")</f>
        <v>No</v>
      </c>
      <c r="D24" s="63"/>
    </row>
    <row r="25" spans="1:4" x14ac:dyDescent="0.25">
      <c r="A25" s="75" t="s">
        <v>11</v>
      </c>
      <c r="B25" s="73">
        <f>IF(ISBLANK('MSIF spend return 2024 to 2025'!B21),0,1)*IF(ISNUMBER(SEARCH("@",'MSIF spend return 2024 to 2025'!B22)),1,0)</f>
        <v>0</v>
      </c>
      <c r="C25" s="76" t="str">
        <f t="shared" si="0"/>
        <v>No</v>
      </c>
      <c r="D25" s="63"/>
    </row>
    <row r="26" spans="1:4" x14ac:dyDescent="0.25">
      <c r="A26" s="75" t="s">
        <v>628</v>
      </c>
      <c r="B26" s="73">
        <f>IF('MSIF spend return 2024 to 2025'!B27="Yes - the funding has been spent in full on adult social care",1,0)</f>
        <v>0</v>
      </c>
      <c r="C26" s="76" t="str">
        <f t="shared" si="0"/>
        <v>No</v>
      </c>
      <c r="D26" s="63"/>
    </row>
    <row r="27" spans="1:4" ht="30.75" x14ac:dyDescent="0.25">
      <c r="A27" s="75" t="s">
        <v>629</v>
      </c>
      <c r="B27" s="73">
        <f>IF('MSIF spend return 2024 to 2025'!B32="Yes - the funding has been used to maintain fee uplifts",1,0)</f>
        <v>0</v>
      </c>
      <c r="C27" s="76" t="str">
        <f t="shared" si="0"/>
        <v>No</v>
      </c>
      <c r="D27" s="63"/>
    </row>
    <row r="28" spans="1:4" x14ac:dyDescent="0.25">
      <c r="A28" s="75" t="s">
        <v>630</v>
      </c>
      <c r="B28" s="73">
        <f>IF(OR('MSIF spend return 2024 to 2025'!B37="Yes - we targeted this area",'MSIF spend return 2024 to 2025'!B38="Yes - we targeted this area",'MSIF spend return 2024 to 2025'!B39="Yes - we targeted this area"),1,0)</f>
        <v>0</v>
      </c>
      <c r="C28" s="76" t="str">
        <f t="shared" si="0"/>
        <v>No</v>
      </c>
      <c r="D28" s="63"/>
    </row>
    <row r="29" spans="1:4" x14ac:dyDescent="0.25">
      <c r="A29" s="75" t="s">
        <v>631</v>
      </c>
      <c r="B29" s="73">
        <f>IF(OR(ISTEXT('MSIF spend return 2024 to 2025'!B44),ISBLANK('MSIF spend return 2024 to 2025'!B44),'MSIF spend return 2024 to 2025'!B44&lt;0),0,1)*IF(OR(ISTEXT('MSIF spend return 2024 to 2025'!B45),ISBLANK('MSIF spend return 2024 to 2025'!B45),'MSIF spend return 2024 to 2025'!B45&lt;0),0,1)*IF(OR(ISTEXT('MSIF spend return 2024 to 2025'!B46),ISBLANK('MSIF spend return 2024 to 2025'!B46),'MSIF spend return 2024 to 2025'!B46&lt;0),0,1)*IF(OR(ISTEXT('MSIF spend return 2024 to 2025'!B47),ISBLANK('MSIF spend return 2024 to 2025'!B47),'MSIF spend return 2024 to 2025'!B47&lt;0),0,1)</f>
        <v>0</v>
      </c>
      <c r="C29" s="76" t="str">
        <f t="shared" si="0"/>
        <v>No</v>
      </c>
      <c r="D29" s="63"/>
    </row>
    <row r="30" spans="1:4" x14ac:dyDescent="0.25">
      <c r="A30" s="75" t="s">
        <v>623</v>
      </c>
      <c r="B30" s="73">
        <f>IFERROR(IF(AND(ISNUMBER('MSIF spend return 2024 to 2025'!B47),'MSIF spend return 2024 to 2025'!B47&gt;=0,'MSIF spend return 2024 to 2025'!B47&lt;=5000),1,0),0)</f>
        <v>0</v>
      </c>
      <c r="C30" s="76" t="str">
        <f t="shared" si="0"/>
        <v>No</v>
      </c>
      <c r="D30" s="63"/>
    </row>
    <row r="31" spans="1:4" x14ac:dyDescent="0.25">
      <c r="A31" s="77" t="s">
        <v>632</v>
      </c>
      <c r="B31" s="78">
        <f>IFERROR(IF(AND('MSIF spend return 2024 to 2025'!B48&gt;='MSIF spend return 2024 to 2025'!B19-100,'MSIF spend return 2024 to 2025'!B48&lt;='MSIF spend return 2024 to 2025'!B19+100),1,0),0)</f>
        <v>0</v>
      </c>
      <c r="C31" s="79" t="str">
        <f t="shared" si="0"/>
        <v>No</v>
      </c>
      <c r="D31" s="63"/>
    </row>
    <row r="32" spans="1:4" x14ac:dyDescent="0.25">
      <c r="A32" s="70"/>
      <c r="B32" s="63"/>
      <c r="C32" s="63"/>
      <c r="D32" s="63"/>
    </row>
    <row r="33" spans="1:4" x14ac:dyDescent="0.25">
      <c r="A33" s="68" t="s">
        <v>633</v>
      </c>
      <c r="B33" s="80"/>
      <c r="C33" s="80"/>
      <c r="D33" s="63"/>
    </row>
    <row r="34" spans="1:4" x14ac:dyDescent="0.25">
      <c r="A34" s="72" t="s">
        <v>634</v>
      </c>
      <c r="B34" s="63"/>
      <c r="C34" s="74"/>
      <c r="D34" s="63"/>
    </row>
    <row r="35" spans="1:4" x14ac:dyDescent="0.25">
      <c r="A35" s="81" t="s">
        <v>12</v>
      </c>
      <c r="B35" s="73">
        <f>IF(OR(ISBLANK('Fee rates (2024 to 2025)'!D28),ISTEXT('Fee rates (2024 to 2025)'!D28),'Fee rates (2024 to 2025)'!D28&lt;0,'Fee rates (2024 to 2025)'!D28=0),0,1)</f>
        <v>0</v>
      </c>
      <c r="C35" s="76" t="str">
        <f t="shared" ref="C35:C40" si="1">IF(B35=1,"Yes","No")</f>
        <v>No</v>
      </c>
      <c r="D35" s="63"/>
    </row>
    <row r="36" spans="1:4" x14ac:dyDescent="0.25">
      <c r="A36" s="81" t="s">
        <v>13</v>
      </c>
      <c r="B36" s="73">
        <f>IF(OR(ISBLANK('Fee rates (2024 to 2025)'!D29),ISTEXT('Fee rates (2024 to 2025)'!D29),'Fee rates (2024 to 2025)'!D29&lt;0,'Fee rates (2024 to 2025)'!D29=0),0,1)</f>
        <v>0</v>
      </c>
      <c r="C36" s="76" t="str">
        <f t="shared" si="1"/>
        <v>No</v>
      </c>
      <c r="D36" s="63"/>
    </row>
    <row r="37" spans="1:4" x14ac:dyDescent="0.25">
      <c r="A37" s="81" t="s">
        <v>14</v>
      </c>
      <c r="B37" s="73">
        <f>IF(OR(ISBLANK('Fee rates (2024 to 2025)'!D30),ISTEXT('Fee rates (2024 to 2025)'!D30),'Fee rates (2024 to 2025)'!D30&lt;0,'Fee rates (2024 to 2025)'!D30=0),0,1)</f>
        <v>0</v>
      </c>
      <c r="C37" s="76" t="str">
        <f t="shared" si="1"/>
        <v>No</v>
      </c>
      <c r="D37" s="63"/>
    </row>
    <row r="38" spans="1:4" x14ac:dyDescent="0.25">
      <c r="A38" s="81" t="s">
        <v>15</v>
      </c>
      <c r="B38" s="73">
        <f>IF(OR(ISBLANK('Fee rates (2024 to 2025)'!D31),ISTEXT('Fee rates (2024 to 2025)'!D31),'Fee rates (2024 to 2025)'!D31&lt;0,'Fee rates (2024 to 2025)'!D31=0),0,1)</f>
        <v>0</v>
      </c>
      <c r="C38" s="76" t="str">
        <f t="shared" si="1"/>
        <v>No</v>
      </c>
      <c r="D38" s="63"/>
    </row>
    <row r="39" spans="1:4" x14ac:dyDescent="0.25">
      <c r="A39" s="81" t="s">
        <v>16</v>
      </c>
      <c r="B39" s="73">
        <f>IF(OR(ISBLANK('Fee rates (2024 to 2025)'!D32),ISTEXT('Fee rates (2024 to 2025)'!D32),'Fee rates (2024 to 2025)'!D32&lt;0,'Fee rates (2024 to 2025)'!D32=0),0,1)</f>
        <v>0</v>
      </c>
      <c r="C39" s="76" t="str">
        <f t="shared" si="1"/>
        <v>No</v>
      </c>
      <c r="D39" s="63"/>
    </row>
    <row r="40" spans="1:4" x14ac:dyDescent="0.25">
      <c r="A40" s="82" t="s">
        <v>17</v>
      </c>
      <c r="B40" s="83">
        <f>IF(OR(ISBLANK('Fee rates (2024 to 2025)'!D33),ISTEXT('Fee rates (2024 to 2025)'!D33),'Fee rates (2024 to 2025)'!D33&lt;0,'Fee rates (2024 to 2025)'!D33=0),0,1)</f>
        <v>0</v>
      </c>
      <c r="C40" s="79" t="str">
        <f t="shared" si="1"/>
        <v>No</v>
      </c>
      <c r="D40" s="63"/>
    </row>
    <row r="41" spans="1:4" x14ac:dyDescent="0.25">
      <c r="A41" s="70"/>
      <c r="B41" s="63"/>
      <c r="C41" s="63"/>
      <c r="D41" s="63"/>
    </row>
    <row r="42" spans="1:4" x14ac:dyDescent="0.25">
      <c r="A42" s="64" t="s">
        <v>635</v>
      </c>
      <c r="B42" s="80"/>
      <c r="C42" s="80"/>
      <c r="D42" s="63"/>
    </row>
    <row r="43" spans="1:4" x14ac:dyDescent="0.25">
      <c r="A43" s="72" t="s">
        <v>636</v>
      </c>
      <c r="B43" s="73">
        <f>IF('Spend return (2025 to 2026)'!B29="Yes - the funding has been allocated in full to adult social care",1,0)</f>
        <v>0</v>
      </c>
      <c r="C43" s="76" t="str">
        <f t="shared" ref="C43:C44" si="2">IF(B43=1,"Yes","No")</f>
        <v>No</v>
      </c>
      <c r="D43" s="63"/>
    </row>
    <row r="44" spans="1:4" x14ac:dyDescent="0.25">
      <c r="A44" s="77" t="s">
        <v>639</v>
      </c>
      <c r="B44" s="78">
        <f>IFERROR(IF(AND(ISNUMBER('Spend return (2025 to 2026)'!B34),'Spend return (2025 to 2026)'!B34&gt;=0,'Spend return (2025 to 2026)'!B34&lt;=1000),1,0),0)</f>
        <v>0</v>
      </c>
      <c r="C44" s="79" t="str">
        <f t="shared" si="2"/>
        <v>No</v>
      </c>
      <c r="D44" s="63"/>
    </row>
    <row r="45" spans="1:4" x14ac:dyDescent="0.25">
      <c r="A45" s="63"/>
      <c r="B45" s="63"/>
      <c r="C45" s="63"/>
      <c r="D45" s="63"/>
    </row>
    <row r="46" spans="1:4" x14ac:dyDescent="0.25">
      <c r="A46" s="64" t="s">
        <v>637</v>
      </c>
      <c r="B46" s="80"/>
      <c r="C46" s="80"/>
      <c r="D46" s="63"/>
    </row>
    <row r="47" spans="1:4" x14ac:dyDescent="0.25">
      <c r="A47" s="74" t="s">
        <v>638</v>
      </c>
      <c r="B47" s="63"/>
      <c r="C47" s="74"/>
      <c r="D47" s="63"/>
    </row>
    <row r="48" spans="1:4" x14ac:dyDescent="0.25">
      <c r="A48" s="84" t="s">
        <v>12</v>
      </c>
      <c r="B48" s="73">
        <f>IF(OR(ISBLANK('Fee rates (2025 to 2026)'!C28),ISTEXT('Fee rates (2025 to 2026)'!C28),'Fee rates (2025 to 2026)'!C28&lt;0,'Fee rates (2025 to 2026)'!C28=0),0,1)</f>
        <v>0</v>
      </c>
      <c r="C48" s="76" t="str">
        <f>IF(B48=1,"Yes","No")</f>
        <v>No</v>
      </c>
      <c r="D48" s="63"/>
    </row>
    <row r="49" spans="1:4" x14ac:dyDescent="0.25">
      <c r="A49" s="84" t="s">
        <v>13</v>
      </c>
      <c r="B49" s="73">
        <f>IF(OR(ISBLANK('Fee rates (2025 to 2026)'!C29),ISTEXT('Fee rates (2025 to 2026)'!C29),'Fee rates (2025 to 2026)'!C29&lt;0,'Fee rates (2025 to 2026)'!C29=0),0,1)</f>
        <v>0</v>
      </c>
      <c r="C49" s="76" t="str">
        <f t="shared" ref="C49:C53" si="3">IF(B49=1,"Yes","No")</f>
        <v>No</v>
      </c>
      <c r="D49" s="63"/>
    </row>
    <row r="50" spans="1:4" x14ac:dyDescent="0.25">
      <c r="A50" s="84" t="s">
        <v>14</v>
      </c>
      <c r="B50" s="73">
        <f>IF(OR(ISBLANK('Fee rates (2025 to 2026)'!C30),ISTEXT('Fee rates (2025 to 2026)'!C30),'Fee rates (2025 to 2026)'!C30&lt;0,'Fee rates (2025 to 2026)'!C30=0),0,1)</f>
        <v>0</v>
      </c>
      <c r="C50" s="76" t="str">
        <f t="shared" si="3"/>
        <v>No</v>
      </c>
      <c r="D50" s="63"/>
    </row>
    <row r="51" spans="1:4" x14ac:dyDescent="0.25">
      <c r="A51" s="84" t="s">
        <v>15</v>
      </c>
      <c r="B51" s="73">
        <f>IF(OR(ISBLANK('Fee rates (2025 to 2026)'!C31),ISTEXT('Fee rates (2025 to 2026)'!C31),'Fee rates (2025 to 2026)'!C31&lt;0,'Fee rates (2025 to 2026)'!C31=0),0,1)</f>
        <v>0</v>
      </c>
      <c r="C51" s="76" t="str">
        <f t="shared" si="3"/>
        <v>No</v>
      </c>
      <c r="D51" s="63"/>
    </row>
    <row r="52" spans="1:4" x14ac:dyDescent="0.25">
      <c r="A52" s="84" t="s">
        <v>16</v>
      </c>
      <c r="B52" s="73">
        <f>IF(OR(ISBLANK('Fee rates (2025 to 2026)'!C32),ISTEXT('Fee rates (2025 to 2026)'!C32),'Fee rates (2025 to 2026)'!C32&lt;0,'Fee rates (2025 to 2026)'!C32=0),0,1)</f>
        <v>0</v>
      </c>
      <c r="C52" s="76" t="str">
        <f t="shared" si="3"/>
        <v>No</v>
      </c>
      <c r="D52" s="63"/>
    </row>
    <row r="53" spans="1:4" x14ac:dyDescent="0.25">
      <c r="A53" s="85" t="s">
        <v>17</v>
      </c>
      <c r="B53" s="83">
        <f>IF(OR(ISBLANK('Fee rates (2025 to 2026)'!C33),ISTEXT('Fee rates (2025 to 2026)'!C33),'Fee rates (2025 to 2026)'!C33&lt;0,'Fee rates (2025 to 2026)'!C33=0),0,1)</f>
        <v>0</v>
      </c>
      <c r="C53" s="79" t="str">
        <f t="shared" si="3"/>
        <v>No</v>
      </c>
      <c r="D53" s="63"/>
    </row>
    <row r="54" spans="1:4" x14ac:dyDescent="0.25">
      <c r="A54" s="63"/>
      <c r="B54" s="63"/>
      <c r="C54" s="86"/>
      <c r="D54" s="63"/>
    </row>
    <row r="55" spans="1:4" x14ac:dyDescent="0.25">
      <c r="A55" s="87" t="s">
        <v>18</v>
      </c>
      <c r="B55" s="88" cm="1">
        <f t="array" ref="B55">IF(PRODUCT(IF(B24:B31="N/A",1,B24:B31),IF(B35:B40="N/A",1,B35:B40),IF(B43:B44="N/A",1,B43:B44),IF(B48:B53="N/A",1,B48:B53))&gt;0,1,0)</f>
        <v>0</v>
      </c>
      <c r="C55" s="87" t="str">
        <f>IF(B55=1,"Yes","No")</f>
        <v>No</v>
      </c>
      <c r="D55" s="63"/>
    </row>
    <row r="56" spans="1:4" x14ac:dyDescent="0.25">
      <c r="A56" s="63"/>
      <c r="B56" s="63"/>
      <c r="C56" s="63"/>
      <c r="D56" s="63"/>
    </row>
    <row r="57" spans="1:4" x14ac:dyDescent="0.25">
      <c r="A57" s="63"/>
      <c r="B57" s="63"/>
      <c r="C57" s="63"/>
      <c r="D57" s="63"/>
    </row>
  </sheetData>
  <sheetProtection algorithmName="SHA-512" hashValue="3rxH1Q1n/rBQYCTlMoQHm47IhPYPInVrvHl2Rd1O6jxb3/683OdX+tH2V++geIScmG4yo4EdV/xD3xrQukgARw==" saltValue="9LshfmEN27TeogUJ8ywobA==" spinCount="100000" sheet="1" selectLockedCells="1"/>
  <conditionalFormatting sqref="C24:C31 C43:C44">
    <cfRule type="cellIs" dxfId="7" priority="15" operator="equal">
      <formula>"No"</formula>
    </cfRule>
    <cfRule type="cellIs" dxfId="6" priority="16" operator="equal">
      <formula>"Yes"</formula>
    </cfRule>
  </conditionalFormatting>
  <conditionalFormatting sqref="C35:C40">
    <cfRule type="cellIs" dxfId="5" priority="11" operator="equal">
      <formula>"No"</formula>
    </cfRule>
    <cfRule type="cellIs" dxfId="4" priority="12" operator="equal">
      <formula>"Yes"</formula>
    </cfRule>
  </conditionalFormatting>
  <conditionalFormatting sqref="C48:C53">
    <cfRule type="cellIs" dxfId="3" priority="3" operator="equal">
      <formula>"No"</formula>
    </cfRule>
    <cfRule type="cellIs" dxfId="2" priority="4" operator="equal">
      <formula>"Yes"</formula>
    </cfRule>
  </conditionalFormatting>
  <conditionalFormatting sqref="C55">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DFF-187A-4F9A-86FF-A072D1CB2E12}">
  <sheetPr codeName="Sheet2">
    <tabColor theme="1"/>
  </sheetPr>
  <dimension ref="A1:BS14"/>
  <sheetViews>
    <sheetView workbookViewId="0">
      <selection activeCell="A19" sqref="A19"/>
    </sheetView>
  </sheetViews>
  <sheetFormatPr defaultRowHeight="15" x14ac:dyDescent="0.25"/>
  <cols>
    <col min="1" max="1" width="122.140625" style="1" customWidth="1"/>
    <col min="2" max="39" width="9.140625" style="1"/>
    <col min="40" max="71" width="9.140625" style="2"/>
  </cols>
  <sheetData>
    <row r="1" spans="1:3" ht="18" x14ac:dyDescent="0.25">
      <c r="A1" s="123" t="s">
        <v>686</v>
      </c>
      <c r="B1" s="128"/>
      <c r="C1" s="128"/>
    </row>
    <row r="2" spans="1:3" x14ac:dyDescent="0.25">
      <c r="A2" s="141"/>
      <c r="B2" s="128"/>
      <c r="C2" s="128"/>
    </row>
    <row r="3" spans="1:3" ht="31.5" x14ac:dyDescent="0.25">
      <c r="A3" s="95" t="s">
        <v>687</v>
      </c>
      <c r="B3" s="128"/>
      <c r="C3" s="128"/>
    </row>
    <row r="4" spans="1:3" ht="15.75" x14ac:dyDescent="0.25">
      <c r="A4" s="121"/>
      <c r="B4" s="128"/>
      <c r="C4" s="128"/>
    </row>
    <row r="5" spans="1:3" ht="31.5" x14ac:dyDescent="0.25">
      <c r="A5" s="142" t="s">
        <v>688</v>
      </c>
      <c r="B5" s="128"/>
      <c r="C5" s="128"/>
    </row>
    <row r="6" spans="1:3" x14ac:dyDescent="0.25">
      <c r="A6" s="128"/>
      <c r="B6" s="128"/>
      <c r="C6" s="128"/>
    </row>
    <row r="7" spans="1:3" x14ac:dyDescent="0.25">
      <c r="A7" s="128"/>
      <c r="B7" s="128"/>
      <c r="C7" s="128"/>
    </row>
    <row r="8" spans="1:3" x14ac:dyDescent="0.25">
      <c r="A8" s="128"/>
      <c r="B8" s="128"/>
      <c r="C8" s="128"/>
    </row>
    <row r="9" spans="1:3" x14ac:dyDescent="0.25">
      <c r="A9" s="128"/>
      <c r="B9" s="128"/>
      <c r="C9" s="128"/>
    </row>
    <row r="10" spans="1:3" x14ac:dyDescent="0.25">
      <c r="A10" s="128"/>
      <c r="B10" s="128"/>
      <c r="C10" s="128"/>
    </row>
    <row r="11" spans="1:3" x14ac:dyDescent="0.25">
      <c r="A11" s="128"/>
      <c r="B11" s="128"/>
      <c r="C11" s="128"/>
    </row>
    <row r="12" spans="1:3" x14ac:dyDescent="0.25">
      <c r="A12" s="128"/>
      <c r="B12" s="128"/>
      <c r="C12" s="128"/>
    </row>
    <row r="13" spans="1:3" x14ac:dyDescent="0.25">
      <c r="A13" s="128"/>
      <c r="B13" s="128"/>
      <c r="C13" s="128"/>
    </row>
    <row r="14" spans="1:3" x14ac:dyDescent="0.25">
      <c r="A14" s="128"/>
      <c r="B14" s="128"/>
      <c r="C14" s="128"/>
    </row>
  </sheetData>
  <sheetProtection algorithmName="SHA-512" hashValue="Oz9X4LrCRXqyrPuDYHaZylzYwLWGcYm91q4ctu3TDuAA8MWA5g+PxUQF94uQOzbsIy8FHWpxAMs9wPxnD7o4Cw==" saltValue="n6El5hmZjOQigHZPnj2vc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28F7-6DCE-47FE-B174-1269BE7533B9}">
  <sheetPr codeName="Sheet3">
    <tabColor theme="2" tint="-9.9978637043366805E-2"/>
  </sheetPr>
  <dimension ref="A1:AW24"/>
  <sheetViews>
    <sheetView topLeftCell="A8" zoomScaleNormal="100" workbookViewId="0">
      <selection activeCell="A3" sqref="A3"/>
    </sheetView>
  </sheetViews>
  <sheetFormatPr defaultRowHeight="15.75" x14ac:dyDescent="0.25"/>
  <cols>
    <col min="1" max="1" width="122.140625" style="3" customWidth="1"/>
    <col min="2" max="49" width="9.140625" style="3"/>
  </cols>
  <sheetData>
    <row r="1" spans="1:49" s="129" customFormat="1" x14ac:dyDescent="0.25">
      <c r="A1" s="18" t="s">
        <v>640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row>
    <row r="2" spans="1:49" x14ac:dyDescent="0.25">
      <c r="A2" s="63"/>
      <c r="B2" s="63"/>
    </row>
    <row r="3" spans="1:49" x14ac:dyDescent="0.25">
      <c r="A3" s="62"/>
      <c r="B3" s="63"/>
    </row>
    <row r="4" spans="1:49" x14ac:dyDescent="0.25">
      <c r="A4" s="64" t="s">
        <v>641</v>
      </c>
      <c r="B4" s="63"/>
    </row>
    <row r="5" spans="1:49" ht="45.75" x14ac:dyDescent="0.25">
      <c r="A5" s="69" t="s">
        <v>689</v>
      </c>
      <c r="B5" s="63"/>
    </row>
    <row r="6" spans="1:49" x14ac:dyDescent="0.25">
      <c r="A6" s="89" t="s">
        <v>19</v>
      </c>
      <c r="B6" s="63"/>
    </row>
    <row r="7" spans="1:49" x14ac:dyDescent="0.25">
      <c r="A7" s="90" t="s">
        <v>20</v>
      </c>
      <c r="B7" s="63"/>
    </row>
    <row r="8" spans="1:49" x14ac:dyDescent="0.25">
      <c r="A8" s="66"/>
      <c r="B8" s="63"/>
    </row>
    <row r="9" spans="1:49" x14ac:dyDescent="0.25">
      <c r="A9" s="63"/>
      <c r="B9" s="63"/>
    </row>
    <row r="10" spans="1:49" x14ac:dyDescent="0.25">
      <c r="A10" s="63"/>
      <c r="B10" s="63"/>
    </row>
    <row r="11" spans="1:49" x14ac:dyDescent="0.25">
      <c r="A11" s="68" t="s">
        <v>21</v>
      </c>
      <c r="B11" s="63"/>
    </row>
    <row r="12" spans="1:49" ht="30.75" x14ac:dyDescent="0.25">
      <c r="A12" s="91" t="s">
        <v>642</v>
      </c>
      <c r="B12" s="63"/>
    </row>
    <row r="13" spans="1:49" ht="31.5" x14ac:dyDescent="0.25">
      <c r="A13" s="92" t="s">
        <v>643</v>
      </c>
      <c r="B13" s="63"/>
    </row>
    <row r="14" spans="1:49" x14ac:dyDescent="0.25">
      <c r="A14" s="92" t="s">
        <v>644</v>
      </c>
      <c r="B14" s="63"/>
    </row>
    <row r="15" spans="1:49" ht="31.5" x14ac:dyDescent="0.25">
      <c r="A15" s="92" t="s">
        <v>645</v>
      </c>
      <c r="B15" s="63"/>
    </row>
    <row r="16" spans="1:49" ht="31.5" x14ac:dyDescent="0.25">
      <c r="A16" s="92" t="s">
        <v>646</v>
      </c>
      <c r="B16" s="63"/>
    </row>
    <row r="17" spans="1:2" x14ac:dyDescent="0.25">
      <c r="A17" s="93" t="s">
        <v>22</v>
      </c>
      <c r="B17" s="63"/>
    </row>
    <row r="18" spans="1:2" x14ac:dyDescent="0.25">
      <c r="A18" s="94"/>
      <c r="B18" s="63"/>
    </row>
    <row r="19" spans="1:2" x14ac:dyDescent="0.25">
      <c r="A19" s="63"/>
      <c r="B19" s="63"/>
    </row>
    <row r="20" spans="1:2" x14ac:dyDescent="0.25">
      <c r="A20" s="63"/>
      <c r="B20" s="63"/>
    </row>
    <row r="21" spans="1:2" x14ac:dyDescent="0.25">
      <c r="A21" s="63"/>
      <c r="B21" s="63"/>
    </row>
    <row r="22" spans="1:2" x14ac:dyDescent="0.25">
      <c r="A22" s="63"/>
      <c r="B22" s="63"/>
    </row>
    <row r="23" spans="1:2" x14ac:dyDescent="0.25">
      <c r="A23" s="63"/>
      <c r="B23" s="63"/>
    </row>
    <row r="24" spans="1:2" x14ac:dyDescent="0.25">
      <c r="A24" s="63"/>
      <c r="B24" s="63"/>
    </row>
  </sheetData>
  <sheetProtection algorithmName="SHA-512" hashValue="N4HUsLxLWOWHApFnoMnu1MPAs5ebrJoMx5EbaKm0VjDsq776Ypkkn1sEXRilQwUKlq7K4EM1bpq5jgPmYuPVUg==" saltValue="BbVIkYD/uIfX/d5ofxT+CA=="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F45F-9086-48D7-902D-6CD5C9653BE1}">
  <sheetPr codeName="Sheet4">
    <tabColor theme="7"/>
  </sheetPr>
  <dimension ref="A1:BF135"/>
  <sheetViews>
    <sheetView zoomScaleNormal="100" workbookViewId="0">
      <selection activeCell="B21" sqref="B21"/>
    </sheetView>
  </sheetViews>
  <sheetFormatPr defaultRowHeight="15.75" x14ac:dyDescent="0.25"/>
  <cols>
    <col min="1" max="1" width="122.140625" style="3" customWidth="1"/>
    <col min="2" max="2" width="57.140625" style="3" customWidth="1"/>
    <col min="3" max="3" width="9.140625" style="3"/>
    <col min="4" max="4" width="11" style="3" customWidth="1"/>
    <col min="5" max="58" width="9.140625" style="3"/>
  </cols>
  <sheetData>
    <row r="1" spans="1:58" s="129" customFormat="1" x14ac:dyDescent="0.25">
      <c r="A1" s="18" t="s">
        <v>640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row>
    <row r="2" spans="1:58" x14ac:dyDescent="0.25">
      <c r="A2" s="62"/>
      <c r="B2" s="63"/>
      <c r="C2" s="63"/>
      <c r="D2" s="63"/>
      <c r="E2" s="63"/>
      <c r="F2" s="63"/>
      <c r="G2" s="63"/>
    </row>
    <row r="3" spans="1:58" x14ac:dyDescent="0.25">
      <c r="A3" s="18" t="s">
        <v>647</v>
      </c>
      <c r="B3" s="63"/>
      <c r="C3" s="63"/>
      <c r="D3" s="63"/>
      <c r="E3" s="63"/>
      <c r="F3" s="63"/>
      <c r="G3" s="63"/>
    </row>
    <row r="4" spans="1:58" x14ac:dyDescent="0.25">
      <c r="A4" s="63"/>
      <c r="B4" s="63"/>
      <c r="C4" s="63"/>
      <c r="D4" s="63"/>
      <c r="E4" s="63"/>
      <c r="F4" s="63"/>
      <c r="G4" s="63"/>
    </row>
    <row r="5" spans="1:58" x14ac:dyDescent="0.25">
      <c r="A5" s="64" t="s">
        <v>23</v>
      </c>
      <c r="B5" s="63"/>
      <c r="C5" s="63"/>
      <c r="D5" s="63"/>
      <c r="E5" s="63"/>
      <c r="F5" s="63"/>
      <c r="G5" s="63"/>
    </row>
    <row r="6" spans="1:58" ht="30.75" x14ac:dyDescent="0.25">
      <c r="A6" s="65" t="s">
        <v>693</v>
      </c>
      <c r="B6" s="63"/>
      <c r="C6" s="63"/>
      <c r="D6" s="63"/>
      <c r="E6" s="63"/>
      <c r="F6" s="63"/>
      <c r="G6" s="63"/>
    </row>
    <row r="7" spans="1:58" ht="31.5" x14ac:dyDescent="0.25">
      <c r="A7" s="95" t="s">
        <v>696</v>
      </c>
      <c r="B7" s="63"/>
      <c r="C7" s="63"/>
      <c r="D7" s="63"/>
      <c r="E7" s="63"/>
      <c r="F7" s="63"/>
      <c r="G7" s="63"/>
    </row>
    <row r="8" spans="1:58" x14ac:dyDescent="0.25">
      <c r="A8" s="95" t="s">
        <v>697</v>
      </c>
      <c r="B8" s="63"/>
      <c r="C8" s="63"/>
      <c r="D8" s="63"/>
      <c r="E8" s="63"/>
      <c r="F8" s="63"/>
      <c r="G8" s="63"/>
    </row>
    <row r="9" spans="1:58" ht="31.5" x14ac:dyDescent="0.25">
      <c r="A9" s="95" t="s">
        <v>698</v>
      </c>
      <c r="B9" s="63"/>
      <c r="C9" s="63"/>
      <c r="D9" s="63"/>
      <c r="E9" s="63"/>
      <c r="F9" s="63"/>
      <c r="G9" s="63"/>
    </row>
    <row r="10" spans="1:58" ht="31.5" x14ac:dyDescent="0.25">
      <c r="A10" s="95" t="s">
        <v>699</v>
      </c>
      <c r="B10" s="63"/>
      <c r="C10" s="63"/>
      <c r="D10" s="63"/>
      <c r="E10" s="63"/>
      <c r="F10" s="63"/>
      <c r="G10" s="63"/>
    </row>
    <row r="11" spans="1:58" ht="46.5" x14ac:dyDescent="0.25">
      <c r="A11" s="95" t="s">
        <v>700</v>
      </c>
      <c r="B11" s="63"/>
      <c r="C11" s="63"/>
      <c r="D11" s="63"/>
      <c r="E11" s="63"/>
      <c r="F11" s="63"/>
      <c r="G11" s="63"/>
    </row>
    <row r="12" spans="1:58" x14ac:dyDescent="0.25">
      <c r="A12" s="95"/>
      <c r="B12" s="63"/>
      <c r="C12" s="63"/>
      <c r="D12" s="63"/>
      <c r="E12" s="63"/>
      <c r="F12" s="63"/>
      <c r="G12" s="63"/>
    </row>
    <row r="13" spans="1:58" ht="61.5" x14ac:dyDescent="0.25">
      <c r="A13" s="94" t="s">
        <v>648</v>
      </c>
      <c r="B13" s="63"/>
      <c r="C13" s="63"/>
      <c r="D13" s="63"/>
      <c r="E13" s="63"/>
      <c r="F13" s="63"/>
      <c r="G13" s="63"/>
    </row>
    <row r="14" spans="1:58" x14ac:dyDescent="0.25">
      <c r="A14" s="70"/>
      <c r="B14" s="63"/>
      <c r="C14" s="63"/>
      <c r="D14" s="63"/>
      <c r="E14" s="63"/>
      <c r="F14" s="63"/>
      <c r="G14" s="63"/>
    </row>
    <row r="15" spans="1:58" x14ac:dyDescent="0.25">
      <c r="A15" s="70"/>
      <c r="B15" s="63"/>
      <c r="C15" s="63"/>
      <c r="D15" s="63"/>
      <c r="E15" s="63"/>
      <c r="F15" s="63"/>
      <c r="G15" s="63"/>
    </row>
    <row r="16" spans="1:58" x14ac:dyDescent="0.25">
      <c r="A16" s="18" t="s">
        <v>694</v>
      </c>
      <c r="B16" s="63"/>
      <c r="C16" s="63"/>
      <c r="D16" s="63"/>
      <c r="E16" s="63"/>
      <c r="F16" s="63"/>
      <c r="G16" s="63"/>
    </row>
    <row r="17" spans="1:7" x14ac:dyDescent="0.25">
      <c r="A17" s="96" t="s">
        <v>24</v>
      </c>
      <c r="B17" s="97" t="s">
        <v>25</v>
      </c>
      <c r="C17" s="63"/>
      <c r="D17" s="63"/>
      <c r="E17" s="63"/>
      <c r="F17" s="63"/>
      <c r="G17" s="63"/>
    </row>
    <row r="18" spans="1:7" x14ac:dyDescent="0.25">
      <c r="A18" s="77" t="s">
        <v>26</v>
      </c>
      <c r="B18" s="98"/>
      <c r="C18" s="63"/>
      <c r="D18" s="63"/>
      <c r="E18" s="63"/>
      <c r="F18" s="63"/>
      <c r="G18" s="63"/>
    </row>
    <row r="19" spans="1:7" x14ac:dyDescent="0.25">
      <c r="A19" s="77" t="s">
        <v>649</v>
      </c>
      <c r="B19" s="99" t="str">
        <f>IFERROR(INDEX('2024-25 MSIF Allocations'!C2:C154,MATCH('MSIF spend return 2024 to 2025'!B18,'2024-25 MSIF Allocations'!A2:A154,0)),"")</f>
        <v/>
      </c>
      <c r="C19" s="63"/>
      <c r="D19" s="63"/>
      <c r="E19" s="63"/>
      <c r="F19" s="63"/>
      <c r="G19" s="63"/>
    </row>
    <row r="20" spans="1:7" x14ac:dyDescent="0.25">
      <c r="A20" s="77" t="s">
        <v>27</v>
      </c>
      <c r="B20" s="99" t="str">
        <f>IFERROR(INDEX('2024-25 MSIF Allocations'!B2:B154,MATCH('MSIF spend return 2024 to 2025'!B18,'2024-25 MSIF Allocations'!A2:A154,0)),"")</f>
        <v/>
      </c>
      <c r="C20" s="63"/>
      <c r="D20" s="63"/>
      <c r="E20" s="63"/>
      <c r="F20" s="63"/>
      <c r="G20" s="63"/>
    </row>
    <row r="21" spans="1:7" x14ac:dyDescent="0.25">
      <c r="A21" s="100" t="s">
        <v>227</v>
      </c>
      <c r="B21" s="101"/>
      <c r="C21" s="63"/>
      <c r="D21" s="63"/>
      <c r="E21" s="63"/>
      <c r="F21" s="63"/>
      <c r="G21" s="63"/>
    </row>
    <row r="22" spans="1:7" x14ac:dyDescent="0.25">
      <c r="A22" s="100" t="s">
        <v>28</v>
      </c>
      <c r="B22" s="101"/>
      <c r="C22" s="63"/>
      <c r="D22" s="63"/>
      <c r="E22" s="63"/>
      <c r="F22" s="63"/>
      <c r="G22" s="63"/>
    </row>
    <row r="23" spans="1:7" x14ac:dyDescent="0.25">
      <c r="A23" s="71"/>
      <c r="B23" s="63"/>
      <c r="C23" s="63"/>
      <c r="D23" s="63"/>
      <c r="E23" s="63"/>
      <c r="F23" s="63"/>
      <c r="G23" s="63"/>
    </row>
    <row r="24" spans="1:7" x14ac:dyDescent="0.25">
      <c r="A24" s="63"/>
      <c r="B24" s="63"/>
      <c r="C24" s="63"/>
      <c r="D24" s="63"/>
      <c r="E24" s="63"/>
      <c r="F24" s="63"/>
      <c r="G24" s="63"/>
    </row>
    <row r="25" spans="1:7" x14ac:dyDescent="0.25">
      <c r="A25" s="71" t="s">
        <v>650</v>
      </c>
      <c r="B25" s="63"/>
      <c r="C25" s="63"/>
      <c r="D25" s="63"/>
      <c r="E25" s="63"/>
      <c r="F25" s="63"/>
      <c r="G25" s="63"/>
    </row>
    <row r="26" spans="1:7" x14ac:dyDescent="0.25">
      <c r="A26" s="96" t="s">
        <v>24</v>
      </c>
      <c r="B26" s="97" t="s">
        <v>25</v>
      </c>
      <c r="C26" s="63"/>
      <c r="D26" s="63"/>
      <c r="E26" s="63"/>
      <c r="F26" s="63"/>
      <c r="G26" s="63"/>
    </row>
    <row r="27" spans="1:7" x14ac:dyDescent="0.25">
      <c r="A27" s="100" t="s">
        <v>29</v>
      </c>
      <c r="B27" s="101"/>
      <c r="C27" s="63"/>
      <c r="D27" s="63"/>
      <c r="E27" s="63"/>
      <c r="F27" s="63"/>
      <c r="G27" s="63"/>
    </row>
    <row r="28" spans="1:7" x14ac:dyDescent="0.25">
      <c r="A28" s="70"/>
      <c r="B28" s="63"/>
      <c r="C28" s="63"/>
      <c r="D28" s="63"/>
      <c r="E28" s="63"/>
      <c r="F28" s="63"/>
      <c r="G28" s="63"/>
    </row>
    <row r="29" spans="1:7" x14ac:dyDescent="0.25">
      <c r="A29" s="70"/>
      <c r="B29" s="63"/>
      <c r="C29" s="63"/>
      <c r="D29" s="63"/>
      <c r="E29" s="63"/>
      <c r="F29" s="63"/>
      <c r="G29" s="63"/>
    </row>
    <row r="30" spans="1:7" x14ac:dyDescent="0.25">
      <c r="A30" s="18" t="s">
        <v>30</v>
      </c>
      <c r="B30" s="63"/>
      <c r="C30" s="63"/>
      <c r="D30" s="63"/>
      <c r="E30" s="63"/>
      <c r="F30" s="63"/>
      <c r="G30" s="63"/>
    </row>
    <row r="31" spans="1:7" x14ac:dyDescent="0.25">
      <c r="A31" s="96" t="s">
        <v>24</v>
      </c>
      <c r="B31" s="97" t="s">
        <v>25</v>
      </c>
      <c r="C31" s="63"/>
      <c r="D31" s="63"/>
      <c r="E31" s="63"/>
      <c r="F31" s="63"/>
      <c r="G31" s="63"/>
    </row>
    <row r="32" spans="1:7" x14ac:dyDescent="0.25">
      <c r="A32" s="100" t="s">
        <v>29</v>
      </c>
      <c r="B32" s="101"/>
      <c r="C32" s="63"/>
      <c r="D32" s="63"/>
      <c r="E32" s="63"/>
      <c r="F32" s="63"/>
      <c r="G32" s="63"/>
    </row>
    <row r="33" spans="1:7" x14ac:dyDescent="0.25">
      <c r="A33" s="70"/>
      <c r="B33" s="63"/>
      <c r="C33" s="63"/>
      <c r="D33" s="63"/>
      <c r="E33" s="63"/>
      <c r="F33" s="63"/>
      <c r="G33" s="63"/>
    </row>
    <row r="34" spans="1:7" x14ac:dyDescent="0.25">
      <c r="A34" s="70"/>
      <c r="B34" s="63"/>
      <c r="C34" s="63"/>
      <c r="D34" s="63"/>
      <c r="E34" s="63"/>
      <c r="F34" s="63"/>
      <c r="G34" s="63"/>
    </row>
    <row r="35" spans="1:7" x14ac:dyDescent="0.25">
      <c r="A35" s="18" t="s">
        <v>651</v>
      </c>
      <c r="B35" s="63"/>
      <c r="C35" s="63"/>
      <c r="D35" s="63"/>
      <c r="E35" s="63"/>
      <c r="F35" s="63"/>
      <c r="G35" s="63"/>
    </row>
    <row r="36" spans="1:7" x14ac:dyDescent="0.25">
      <c r="A36" s="96" t="s">
        <v>24</v>
      </c>
      <c r="B36" s="97" t="s">
        <v>25</v>
      </c>
      <c r="C36" s="63"/>
      <c r="D36" s="63"/>
      <c r="E36" s="63"/>
      <c r="F36" s="63"/>
      <c r="G36" s="63"/>
    </row>
    <row r="37" spans="1:7" x14ac:dyDescent="0.25">
      <c r="A37" s="102" t="s">
        <v>652</v>
      </c>
      <c r="B37" s="101"/>
      <c r="C37" s="63"/>
      <c r="D37" s="63"/>
      <c r="E37" s="63"/>
      <c r="F37" s="63"/>
      <c r="G37" s="63"/>
    </row>
    <row r="38" spans="1:7" x14ac:dyDescent="0.25">
      <c r="A38" s="102" t="s">
        <v>31</v>
      </c>
      <c r="B38" s="101"/>
      <c r="C38" s="63"/>
      <c r="D38" s="63"/>
      <c r="E38" s="63"/>
      <c r="F38" s="63"/>
      <c r="G38" s="63"/>
    </row>
    <row r="39" spans="1:7" x14ac:dyDescent="0.25">
      <c r="A39" s="102" t="s">
        <v>32</v>
      </c>
      <c r="B39" s="101"/>
      <c r="C39" s="63"/>
      <c r="D39" s="63"/>
      <c r="E39" s="63"/>
      <c r="F39" s="63"/>
      <c r="G39" s="63"/>
    </row>
    <row r="40" spans="1:7" x14ac:dyDescent="0.25">
      <c r="A40" s="63"/>
      <c r="B40" s="63"/>
      <c r="C40" s="63"/>
      <c r="D40" s="63"/>
      <c r="E40" s="63"/>
      <c r="F40" s="63"/>
      <c r="G40" s="63"/>
    </row>
    <row r="41" spans="1:7" x14ac:dyDescent="0.25">
      <c r="A41" s="63"/>
      <c r="B41" s="63"/>
      <c r="C41" s="63"/>
      <c r="D41" s="63"/>
      <c r="E41" s="63"/>
      <c r="F41" s="63"/>
      <c r="G41" s="63"/>
    </row>
    <row r="42" spans="1:7" x14ac:dyDescent="0.25">
      <c r="A42" s="18" t="s">
        <v>653</v>
      </c>
      <c r="B42" s="63"/>
      <c r="C42" s="63"/>
      <c r="D42" s="63"/>
      <c r="E42" s="63"/>
      <c r="F42" s="63"/>
      <c r="G42" s="63"/>
    </row>
    <row r="43" spans="1:7" x14ac:dyDescent="0.25">
      <c r="A43" s="96" t="s">
        <v>24</v>
      </c>
      <c r="B43" s="97" t="s">
        <v>25</v>
      </c>
      <c r="C43" s="63"/>
      <c r="D43" s="63"/>
      <c r="E43" s="63"/>
      <c r="F43" s="63"/>
      <c r="G43" s="63"/>
    </row>
    <row r="44" spans="1:7" x14ac:dyDescent="0.25">
      <c r="A44" s="102" t="s">
        <v>654</v>
      </c>
      <c r="B44" s="103"/>
      <c r="C44" s="63"/>
      <c r="D44" s="63"/>
      <c r="E44" s="63"/>
      <c r="F44" s="63"/>
      <c r="G44" s="63"/>
    </row>
    <row r="45" spans="1:7" x14ac:dyDescent="0.25">
      <c r="A45" s="102" t="s">
        <v>655</v>
      </c>
      <c r="B45" s="103"/>
      <c r="C45" s="63"/>
      <c r="D45" s="63"/>
      <c r="E45" s="63"/>
      <c r="F45" s="63"/>
      <c r="G45" s="63"/>
    </row>
    <row r="46" spans="1:7" x14ac:dyDescent="0.25">
      <c r="A46" s="102" t="s">
        <v>656</v>
      </c>
      <c r="B46" s="103"/>
      <c r="C46" s="63"/>
      <c r="D46" s="63"/>
      <c r="E46" s="63"/>
      <c r="F46" s="63"/>
      <c r="G46" s="63"/>
    </row>
    <row r="47" spans="1:7" x14ac:dyDescent="0.25">
      <c r="A47" s="102" t="s">
        <v>33</v>
      </c>
      <c r="B47" s="103"/>
      <c r="C47" s="104"/>
      <c r="D47" s="63"/>
      <c r="E47" s="63"/>
      <c r="F47" s="63"/>
      <c r="G47" s="63"/>
    </row>
    <row r="48" spans="1:7" x14ac:dyDescent="0.25">
      <c r="A48" s="87" t="s">
        <v>657</v>
      </c>
      <c r="B48" s="105">
        <f>IFERROR(SUM(B44:B47),"")</f>
        <v>0</v>
      </c>
      <c r="C48" s="63" t="str">
        <f>IFERROR(IF(B48&gt;B19,"Warning: total reported spend exceeds total allocation.",""),"")</f>
        <v/>
      </c>
      <c r="D48" s="63"/>
      <c r="E48" s="63"/>
      <c r="F48" s="63"/>
      <c r="G48" s="63"/>
    </row>
    <row r="49" spans="1:7" x14ac:dyDescent="0.25">
      <c r="A49" s="63"/>
      <c r="B49" s="63"/>
      <c r="C49" s="63"/>
      <c r="D49" s="63"/>
      <c r="E49" s="63"/>
      <c r="F49" s="63"/>
      <c r="G49" s="63"/>
    </row>
    <row r="50" spans="1:7" x14ac:dyDescent="0.25">
      <c r="A50" s="63" t="s">
        <v>658</v>
      </c>
      <c r="B50" s="63"/>
      <c r="C50" s="63"/>
      <c r="D50" s="63"/>
      <c r="E50" s="63"/>
      <c r="F50" s="63"/>
      <c r="G50" s="63"/>
    </row>
    <row r="51" spans="1:7" x14ac:dyDescent="0.25">
      <c r="A51" s="63"/>
      <c r="B51" s="63"/>
      <c r="C51" s="63"/>
      <c r="D51" s="63"/>
      <c r="E51" s="63"/>
      <c r="F51" s="63"/>
      <c r="G51" s="63"/>
    </row>
    <row r="52" spans="1:7" x14ac:dyDescent="0.25">
      <c r="A52" s="63"/>
      <c r="B52" s="63"/>
      <c r="C52" s="63"/>
      <c r="D52" s="63"/>
      <c r="E52" s="63"/>
      <c r="F52" s="63"/>
      <c r="G52" s="63"/>
    </row>
    <row r="53" spans="1:7" ht="31.5" x14ac:dyDescent="0.25">
      <c r="A53" s="71" t="s">
        <v>34</v>
      </c>
      <c r="B53" s="63"/>
      <c r="C53" s="63"/>
      <c r="D53" s="63"/>
      <c r="E53" s="63"/>
      <c r="F53" s="63"/>
      <c r="G53" s="63"/>
    </row>
    <row r="54" spans="1:7" ht="135.6" customHeight="1" x14ac:dyDescent="0.25">
      <c r="A54" s="106"/>
      <c r="B54" s="63"/>
      <c r="C54" s="63"/>
      <c r="D54" s="63"/>
      <c r="E54" s="63"/>
      <c r="F54" s="63"/>
      <c r="G54" s="63"/>
    </row>
    <row r="55" spans="1:7" x14ac:dyDescent="0.25">
      <c r="A55" s="63"/>
      <c r="B55" s="63"/>
      <c r="C55" s="63"/>
      <c r="D55" s="63"/>
      <c r="E55" s="63"/>
      <c r="F55" s="63"/>
      <c r="G55" s="63"/>
    </row>
    <row r="56" spans="1:7" x14ac:dyDescent="0.25">
      <c r="A56" s="63"/>
      <c r="B56" s="63"/>
      <c r="C56" s="63"/>
      <c r="D56" s="63"/>
      <c r="E56" s="63"/>
      <c r="F56" s="63"/>
      <c r="G56" s="63"/>
    </row>
    <row r="57" spans="1:7" x14ac:dyDescent="0.25">
      <c r="A57" s="63"/>
      <c r="B57" s="63"/>
      <c r="C57" s="63"/>
      <c r="D57" s="63"/>
      <c r="E57" s="63"/>
      <c r="F57" s="63"/>
      <c r="G57" s="63"/>
    </row>
    <row r="58" spans="1:7" x14ac:dyDescent="0.25">
      <c r="A58" s="63"/>
      <c r="B58" s="63"/>
      <c r="C58" s="63"/>
      <c r="D58" s="63"/>
      <c r="E58" s="63"/>
      <c r="F58" s="63"/>
      <c r="G58" s="63"/>
    </row>
    <row r="59" spans="1:7" x14ac:dyDescent="0.25">
      <c r="A59" s="63"/>
      <c r="B59" s="63"/>
      <c r="C59" s="63"/>
      <c r="D59" s="63"/>
      <c r="E59" s="63"/>
      <c r="F59" s="63"/>
      <c r="G59" s="63"/>
    </row>
    <row r="60" spans="1:7" x14ac:dyDescent="0.25">
      <c r="A60" s="63"/>
      <c r="B60" s="63"/>
      <c r="C60" s="63"/>
      <c r="D60" s="63"/>
      <c r="E60" s="63"/>
      <c r="F60" s="63"/>
      <c r="G60" s="63"/>
    </row>
    <row r="61" spans="1:7" x14ac:dyDescent="0.25">
      <c r="A61" s="63"/>
      <c r="B61" s="63"/>
      <c r="C61" s="63"/>
      <c r="D61" s="63"/>
      <c r="E61" s="63"/>
      <c r="F61" s="63"/>
      <c r="G61" s="63"/>
    </row>
    <row r="62" spans="1:7" x14ac:dyDescent="0.25">
      <c r="A62" s="63"/>
      <c r="B62" s="63"/>
      <c r="C62" s="63"/>
      <c r="D62" s="63"/>
      <c r="E62" s="63"/>
      <c r="F62" s="63"/>
      <c r="G62" s="63"/>
    </row>
    <row r="63" spans="1:7" x14ac:dyDescent="0.25">
      <c r="A63" s="63"/>
      <c r="B63" s="63"/>
      <c r="C63" s="63"/>
      <c r="D63" s="63"/>
      <c r="E63" s="63"/>
      <c r="F63" s="63"/>
      <c r="G63" s="63"/>
    </row>
    <row r="64" spans="1:7" x14ac:dyDescent="0.25">
      <c r="A64" s="63"/>
      <c r="B64" s="63"/>
      <c r="C64" s="63"/>
      <c r="D64" s="63"/>
      <c r="E64" s="63"/>
      <c r="F64" s="63"/>
      <c r="G64" s="63"/>
    </row>
    <row r="65" spans="1:7" x14ac:dyDescent="0.25">
      <c r="A65" s="63"/>
      <c r="B65" s="63"/>
      <c r="C65" s="63"/>
      <c r="D65" s="63"/>
      <c r="E65" s="63"/>
      <c r="F65" s="63"/>
      <c r="G65" s="63"/>
    </row>
    <row r="66" spans="1:7" x14ac:dyDescent="0.25">
      <c r="A66" s="63"/>
      <c r="B66" s="63"/>
      <c r="C66" s="63"/>
      <c r="D66" s="63"/>
      <c r="E66" s="63"/>
      <c r="F66" s="63"/>
      <c r="G66" s="63"/>
    </row>
    <row r="67" spans="1:7" x14ac:dyDescent="0.25">
      <c r="A67" s="63"/>
      <c r="B67" s="63"/>
      <c r="C67" s="63"/>
      <c r="D67" s="63"/>
      <c r="E67" s="63"/>
      <c r="F67" s="63"/>
      <c r="G67" s="63"/>
    </row>
    <row r="68" spans="1:7" x14ac:dyDescent="0.25">
      <c r="A68" s="63"/>
      <c r="B68" s="63"/>
      <c r="C68" s="63"/>
      <c r="D68" s="63"/>
      <c r="E68" s="63"/>
      <c r="F68" s="63"/>
      <c r="G68" s="63"/>
    </row>
    <row r="69" spans="1:7" x14ac:dyDescent="0.25">
      <c r="A69" s="63"/>
      <c r="B69" s="63"/>
      <c r="C69" s="63"/>
      <c r="D69" s="63"/>
      <c r="E69" s="63"/>
      <c r="F69" s="63"/>
      <c r="G69" s="63"/>
    </row>
    <row r="70" spans="1:7" x14ac:dyDescent="0.25">
      <c r="A70" s="63"/>
      <c r="B70" s="63"/>
      <c r="C70" s="63"/>
      <c r="D70" s="63"/>
      <c r="E70" s="63"/>
      <c r="F70" s="63"/>
      <c r="G70" s="63"/>
    </row>
    <row r="71" spans="1:7" x14ac:dyDescent="0.25">
      <c r="A71" s="63"/>
      <c r="B71" s="63"/>
      <c r="C71" s="63"/>
      <c r="D71" s="63"/>
      <c r="E71" s="63"/>
      <c r="F71" s="63"/>
      <c r="G71" s="63"/>
    </row>
    <row r="72" spans="1:7" x14ac:dyDescent="0.25">
      <c r="A72" s="63"/>
      <c r="B72" s="63"/>
      <c r="C72" s="63"/>
      <c r="D72" s="63"/>
      <c r="E72" s="63"/>
      <c r="F72" s="63"/>
      <c r="G72" s="63"/>
    </row>
    <row r="73" spans="1:7" x14ac:dyDescent="0.25">
      <c r="A73" s="63"/>
      <c r="B73" s="63"/>
      <c r="C73" s="63"/>
      <c r="D73" s="63"/>
      <c r="E73" s="63"/>
      <c r="F73" s="63"/>
      <c r="G73" s="63"/>
    </row>
    <row r="74" spans="1:7" x14ac:dyDescent="0.25">
      <c r="A74" s="63"/>
      <c r="B74" s="63"/>
      <c r="C74" s="63"/>
      <c r="D74" s="63"/>
      <c r="E74" s="63"/>
      <c r="F74" s="63"/>
      <c r="G74" s="63"/>
    </row>
    <row r="75" spans="1:7" x14ac:dyDescent="0.25">
      <c r="A75" s="63"/>
      <c r="B75" s="63"/>
      <c r="C75" s="63"/>
      <c r="D75" s="63"/>
      <c r="E75" s="63"/>
      <c r="F75" s="63"/>
      <c r="G75" s="63"/>
    </row>
    <row r="76" spans="1:7" x14ac:dyDescent="0.25">
      <c r="A76" s="63"/>
      <c r="B76" s="63"/>
      <c r="C76" s="63"/>
      <c r="D76" s="63"/>
      <c r="E76" s="63"/>
      <c r="F76" s="63"/>
      <c r="G76" s="63"/>
    </row>
    <row r="77" spans="1:7" x14ac:dyDescent="0.25">
      <c r="A77" s="63"/>
      <c r="B77" s="63"/>
      <c r="C77" s="63"/>
      <c r="D77" s="63"/>
      <c r="E77" s="63"/>
      <c r="F77" s="63"/>
      <c r="G77" s="63"/>
    </row>
    <row r="78" spans="1:7" x14ac:dyDescent="0.25">
      <c r="A78" s="63"/>
      <c r="B78" s="63"/>
      <c r="C78" s="63"/>
      <c r="D78" s="63"/>
      <c r="E78" s="63"/>
      <c r="F78" s="63"/>
      <c r="G78" s="63"/>
    </row>
    <row r="79" spans="1:7" x14ac:dyDescent="0.25">
      <c r="A79" s="63"/>
      <c r="B79" s="63"/>
      <c r="C79" s="63"/>
      <c r="D79" s="63"/>
      <c r="E79" s="63"/>
      <c r="F79" s="63"/>
      <c r="G79" s="63"/>
    </row>
    <row r="80" spans="1:7" x14ac:dyDescent="0.25">
      <c r="A80" s="63"/>
      <c r="B80" s="63"/>
      <c r="C80" s="63"/>
      <c r="D80" s="63"/>
      <c r="E80" s="63"/>
      <c r="F80" s="63"/>
      <c r="G80" s="63"/>
    </row>
    <row r="81" spans="1:7" x14ac:dyDescent="0.25">
      <c r="A81" s="63"/>
      <c r="B81" s="63"/>
      <c r="C81" s="63"/>
      <c r="D81" s="63"/>
      <c r="E81" s="63"/>
      <c r="F81" s="63"/>
      <c r="G81" s="63"/>
    </row>
    <row r="82" spans="1:7" x14ac:dyDescent="0.25">
      <c r="A82" s="63"/>
      <c r="B82" s="63"/>
      <c r="C82" s="63"/>
      <c r="D82" s="63"/>
      <c r="E82" s="63"/>
      <c r="F82" s="63"/>
      <c r="G82" s="63"/>
    </row>
    <row r="83" spans="1:7" x14ac:dyDescent="0.25">
      <c r="A83" s="63"/>
      <c r="B83" s="63"/>
      <c r="C83" s="63"/>
      <c r="D83" s="63"/>
      <c r="E83" s="63"/>
      <c r="F83" s="63"/>
      <c r="G83" s="63"/>
    </row>
    <row r="84" spans="1:7" x14ac:dyDescent="0.25">
      <c r="A84" s="63"/>
      <c r="B84" s="63"/>
      <c r="C84" s="63"/>
      <c r="D84" s="63"/>
      <c r="E84" s="63"/>
      <c r="F84" s="63"/>
      <c r="G84" s="63"/>
    </row>
    <row r="85" spans="1:7" x14ac:dyDescent="0.25">
      <c r="A85" s="63"/>
      <c r="B85" s="63"/>
      <c r="C85" s="63"/>
      <c r="D85" s="63"/>
      <c r="E85" s="63"/>
      <c r="F85" s="63"/>
      <c r="G85" s="63"/>
    </row>
    <row r="86" spans="1:7" x14ac:dyDescent="0.25">
      <c r="A86" s="63"/>
      <c r="B86" s="63"/>
      <c r="C86" s="63"/>
      <c r="D86" s="63"/>
      <c r="E86" s="63"/>
      <c r="F86" s="63"/>
      <c r="G86" s="63"/>
    </row>
    <row r="87" spans="1:7" x14ac:dyDescent="0.25">
      <c r="A87" s="63"/>
      <c r="B87" s="63"/>
      <c r="C87" s="63"/>
      <c r="D87" s="63"/>
      <c r="E87" s="63"/>
      <c r="F87" s="63"/>
      <c r="G87" s="63"/>
    </row>
    <row r="88" spans="1:7" x14ac:dyDescent="0.25">
      <c r="A88" s="63"/>
      <c r="B88" s="63"/>
      <c r="C88" s="63"/>
      <c r="D88" s="63"/>
      <c r="E88" s="63"/>
      <c r="F88" s="63"/>
      <c r="G88" s="63"/>
    </row>
    <row r="89" spans="1:7" x14ac:dyDescent="0.25">
      <c r="A89" s="63"/>
      <c r="B89" s="63"/>
      <c r="C89" s="63"/>
      <c r="D89" s="63"/>
      <c r="E89" s="63"/>
      <c r="F89" s="63"/>
      <c r="G89" s="63"/>
    </row>
    <row r="90" spans="1:7" x14ac:dyDescent="0.25">
      <c r="A90" s="63"/>
      <c r="B90" s="63"/>
      <c r="C90" s="63"/>
      <c r="D90" s="63"/>
      <c r="E90" s="63"/>
      <c r="F90" s="63"/>
      <c r="G90" s="63"/>
    </row>
    <row r="91" spans="1:7" x14ac:dyDescent="0.25">
      <c r="A91" s="63"/>
      <c r="B91" s="63"/>
      <c r="C91" s="63"/>
      <c r="D91" s="63"/>
      <c r="E91" s="63"/>
      <c r="F91" s="63"/>
      <c r="G91" s="63"/>
    </row>
    <row r="92" spans="1:7" x14ac:dyDescent="0.25">
      <c r="A92" s="63"/>
      <c r="B92" s="63"/>
      <c r="C92" s="63"/>
      <c r="D92" s="63"/>
      <c r="E92" s="63"/>
      <c r="F92" s="63"/>
      <c r="G92" s="63"/>
    </row>
    <row r="93" spans="1:7" x14ac:dyDescent="0.25">
      <c r="A93" s="63"/>
      <c r="B93" s="63"/>
      <c r="C93" s="63"/>
      <c r="D93" s="63"/>
      <c r="E93" s="63"/>
      <c r="F93" s="63"/>
      <c r="G93" s="63"/>
    </row>
    <row r="94" spans="1:7" x14ac:dyDescent="0.25">
      <c r="A94" s="63"/>
      <c r="B94" s="63"/>
      <c r="C94" s="63"/>
      <c r="D94" s="63"/>
      <c r="E94" s="63"/>
      <c r="F94" s="63"/>
      <c r="G94" s="63"/>
    </row>
    <row r="95" spans="1:7" x14ac:dyDescent="0.25">
      <c r="A95" s="63"/>
      <c r="B95" s="63"/>
      <c r="C95" s="63"/>
      <c r="D95" s="63"/>
      <c r="E95" s="63"/>
      <c r="F95" s="63"/>
      <c r="G95" s="63"/>
    </row>
    <row r="96" spans="1:7" x14ac:dyDescent="0.25">
      <c r="A96" s="63"/>
      <c r="B96" s="63"/>
      <c r="C96" s="63"/>
      <c r="D96" s="63"/>
      <c r="E96" s="63"/>
      <c r="F96" s="63"/>
      <c r="G96" s="63"/>
    </row>
    <row r="97" spans="1:7" x14ac:dyDescent="0.25">
      <c r="A97" s="63"/>
      <c r="B97" s="63"/>
      <c r="C97" s="63"/>
      <c r="D97" s="63"/>
      <c r="E97" s="63"/>
      <c r="F97" s="63"/>
      <c r="G97" s="63"/>
    </row>
    <row r="98" spans="1:7" x14ac:dyDescent="0.25">
      <c r="A98" s="63"/>
      <c r="B98" s="63"/>
      <c r="C98" s="63"/>
      <c r="D98" s="63"/>
      <c r="E98" s="63"/>
      <c r="F98" s="63"/>
      <c r="G98" s="63"/>
    </row>
    <row r="99" spans="1:7" x14ac:dyDescent="0.25">
      <c r="A99" s="63"/>
      <c r="B99" s="63"/>
      <c r="C99" s="63"/>
      <c r="D99" s="63"/>
      <c r="E99" s="63"/>
      <c r="F99" s="63"/>
      <c r="G99" s="63"/>
    </row>
    <row r="100" spans="1:7" x14ac:dyDescent="0.25">
      <c r="A100" s="63"/>
      <c r="B100" s="63"/>
      <c r="C100" s="63"/>
      <c r="D100" s="63"/>
      <c r="E100" s="63"/>
      <c r="F100" s="63"/>
      <c r="G100" s="63"/>
    </row>
    <row r="101" spans="1:7" x14ac:dyDescent="0.25">
      <c r="A101" s="63"/>
      <c r="B101" s="63"/>
      <c r="C101" s="63"/>
      <c r="D101" s="63"/>
      <c r="E101" s="63"/>
      <c r="F101" s="63"/>
      <c r="G101" s="63"/>
    </row>
    <row r="102" spans="1:7" x14ac:dyDescent="0.25">
      <c r="A102" s="63"/>
      <c r="B102" s="63"/>
      <c r="C102" s="63"/>
      <c r="D102" s="63"/>
      <c r="E102" s="63"/>
      <c r="F102" s="63"/>
      <c r="G102" s="63"/>
    </row>
    <row r="103" spans="1:7" x14ac:dyDescent="0.25">
      <c r="A103" s="63"/>
      <c r="B103" s="63"/>
      <c r="C103" s="63"/>
      <c r="D103" s="63"/>
      <c r="E103" s="63"/>
      <c r="F103" s="63"/>
      <c r="G103" s="63"/>
    </row>
    <row r="104" spans="1:7" x14ac:dyDescent="0.25">
      <c r="A104" s="63"/>
      <c r="B104" s="63"/>
      <c r="C104" s="63"/>
      <c r="D104" s="63"/>
      <c r="E104" s="63"/>
      <c r="F104" s="63"/>
      <c r="G104" s="63"/>
    </row>
    <row r="105" spans="1:7" x14ac:dyDescent="0.25">
      <c r="A105" s="63"/>
      <c r="B105" s="63"/>
      <c r="C105" s="63"/>
      <c r="D105" s="63"/>
      <c r="E105" s="63"/>
      <c r="F105" s="63"/>
      <c r="G105" s="63"/>
    </row>
    <row r="106" spans="1:7" x14ac:dyDescent="0.25">
      <c r="A106" s="63"/>
      <c r="B106" s="63"/>
      <c r="C106" s="63"/>
      <c r="D106" s="63"/>
      <c r="E106" s="63"/>
      <c r="F106" s="63"/>
      <c r="G106" s="63"/>
    </row>
    <row r="107" spans="1:7" x14ac:dyDescent="0.25">
      <c r="A107" s="63"/>
      <c r="B107" s="63"/>
      <c r="C107" s="63"/>
      <c r="D107" s="63"/>
      <c r="E107" s="63"/>
      <c r="F107" s="63"/>
      <c r="G107" s="63"/>
    </row>
    <row r="108" spans="1:7" x14ac:dyDescent="0.25">
      <c r="A108" s="63"/>
      <c r="B108" s="63"/>
      <c r="C108" s="63"/>
      <c r="D108" s="63"/>
      <c r="E108" s="63"/>
      <c r="F108" s="63"/>
      <c r="G108" s="63"/>
    </row>
    <row r="109" spans="1:7" x14ac:dyDescent="0.25">
      <c r="A109" s="63"/>
      <c r="B109" s="63"/>
      <c r="C109" s="63"/>
      <c r="D109" s="63"/>
      <c r="E109" s="63"/>
      <c r="F109" s="63"/>
      <c r="G109" s="63"/>
    </row>
    <row r="110" spans="1:7" x14ac:dyDescent="0.25">
      <c r="A110" s="63"/>
      <c r="B110" s="63"/>
      <c r="C110" s="63"/>
      <c r="D110" s="63"/>
      <c r="E110" s="63"/>
      <c r="F110" s="63"/>
      <c r="G110" s="63"/>
    </row>
    <row r="111" spans="1:7" x14ac:dyDescent="0.25">
      <c r="A111" s="63"/>
      <c r="B111" s="63"/>
      <c r="C111" s="63"/>
      <c r="D111" s="63"/>
      <c r="E111" s="63"/>
      <c r="F111" s="63"/>
      <c r="G111" s="63"/>
    </row>
    <row r="112" spans="1:7" x14ac:dyDescent="0.25">
      <c r="A112" s="63"/>
      <c r="B112" s="63"/>
      <c r="C112" s="63"/>
      <c r="D112" s="63"/>
      <c r="E112" s="63"/>
      <c r="F112" s="63"/>
      <c r="G112" s="63"/>
    </row>
    <row r="113" spans="1:7" x14ac:dyDescent="0.25">
      <c r="A113" s="63"/>
      <c r="B113" s="63"/>
      <c r="C113" s="63"/>
      <c r="D113" s="63"/>
      <c r="E113" s="63"/>
      <c r="F113" s="63"/>
      <c r="G113" s="63"/>
    </row>
    <row r="114" spans="1:7" x14ac:dyDescent="0.25">
      <c r="A114" s="63"/>
      <c r="B114" s="63"/>
      <c r="C114" s="63"/>
      <c r="D114" s="63"/>
      <c r="E114" s="63"/>
      <c r="F114" s="63"/>
      <c r="G114" s="63"/>
    </row>
    <row r="115" spans="1:7" x14ac:dyDescent="0.25">
      <c r="A115" s="63"/>
      <c r="B115" s="63"/>
      <c r="C115" s="63"/>
      <c r="D115" s="63"/>
      <c r="E115" s="63"/>
      <c r="F115" s="63"/>
      <c r="G115" s="63"/>
    </row>
    <row r="116" spans="1:7" x14ac:dyDescent="0.25">
      <c r="A116" s="63"/>
      <c r="B116" s="63"/>
      <c r="C116" s="63"/>
      <c r="D116" s="63"/>
      <c r="E116" s="63"/>
      <c r="F116" s="63"/>
      <c r="G116" s="63"/>
    </row>
    <row r="117" spans="1:7" x14ac:dyDescent="0.25">
      <c r="A117" s="63"/>
      <c r="B117" s="63"/>
      <c r="C117" s="63"/>
      <c r="D117" s="63"/>
      <c r="E117" s="63"/>
      <c r="F117" s="63"/>
      <c r="G117" s="63"/>
    </row>
    <row r="118" spans="1:7" x14ac:dyDescent="0.25">
      <c r="A118" s="63"/>
      <c r="B118" s="63"/>
      <c r="C118" s="63"/>
      <c r="D118" s="63"/>
      <c r="E118" s="63"/>
      <c r="F118" s="63"/>
      <c r="G118" s="63"/>
    </row>
    <row r="119" spans="1:7" x14ac:dyDescent="0.25">
      <c r="A119" s="63"/>
      <c r="B119" s="63"/>
      <c r="C119" s="63"/>
      <c r="D119" s="63"/>
      <c r="E119" s="63"/>
      <c r="F119" s="63"/>
      <c r="G119" s="63"/>
    </row>
    <row r="120" spans="1:7" x14ac:dyDescent="0.25">
      <c r="A120" s="63"/>
      <c r="B120" s="63"/>
      <c r="C120" s="63"/>
      <c r="D120" s="63"/>
      <c r="E120" s="63"/>
      <c r="F120" s="63"/>
      <c r="G120" s="63"/>
    </row>
    <row r="121" spans="1:7" x14ac:dyDescent="0.25">
      <c r="A121" s="63"/>
      <c r="B121" s="63"/>
      <c r="C121" s="63"/>
      <c r="D121" s="63"/>
      <c r="E121" s="63"/>
      <c r="F121" s="63"/>
      <c r="G121" s="63"/>
    </row>
    <row r="122" spans="1:7" x14ac:dyDescent="0.25">
      <c r="A122" s="63"/>
      <c r="B122" s="63"/>
      <c r="C122" s="63"/>
      <c r="D122" s="63"/>
      <c r="E122" s="63"/>
      <c r="F122" s="63"/>
      <c r="G122" s="63"/>
    </row>
    <row r="123" spans="1:7" x14ac:dyDescent="0.25">
      <c r="A123" s="63"/>
      <c r="B123" s="63"/>
      <c r="C123" s="63"/>
      <c r="D123" s="63"/>
      <c r="E123" s="63"/>
      <c r="F123" s="63"/>
      <c r="G123" s="63"/>
    </row>
    <row r="124" spans="1:7" x14ac:dyDescent="0.25">
      <c r="A124" s="63"/>
      <c r="B124" s="63"/>
      <c r="C124" s="63"/>
      <c r="D124" s="63"/>
      <c r="E124" s="63"/>
      <c r="F124" s="63"/>
      <c r="G124" s="63"/>
    </row>
    <row r="125" spans="1:7" x14ac:dyDescent="0.25">
      <c r="A125" s="63"/>
      <c r="B125" s="63"/>
      <c r="C125" s="63"/>
      <c r="D125" s="63"/>
      <c r="E125" s="63"/>
      <c r="F125" s="63"/>
      <c r="G125" s="63"/>
    </row>
    <row r="126" spans="1:7" x14ac:dyDescent="0.25">
      <c r="A126" s="63"/>
      <c r="B126" s="63"/>
      <c r="C126" s="63"/>
      <c r="D126" s="63"/>
      <c r="E126" s="63"/>
      <c r="F126" s="63"/>
      <c r="G126" s="63"/>
    </row>
    <row r="127" spans="1:7" x14ac:dyDescent="0.25">
      <c r="A127" s="63"/>
      <c r="B127" s="63"/>
      <c r="C127" s="63"/>
      <c r="D127" s="63"/>
      <c r="E127" s="63"/>
      <c r="F127" s="63"/>
      <c r="G127" s="63"/>
    </row>
    <row r="128" spans="1:7" x14ac:dyDescent="0.25">
      <c r="A128" s="63"/>
      <c r="B128" s="63"/>
      <c r="C128" s="63"/>
      <c r="D128" s="63"/>
      <c r="E128" s="63"/>
      <c r="F128" s="63"/>
      <c r="G128" s="63"/>
    </row>
    <row r="129" spans="1:7" x14ac:dyDescent="0.25">
      <c r="A129" s="63"/>
      <c r="B129" s="63"/>
      <c r="C129" s="63"/>
      <c r="D129" s="63"/>
      <c r="E129" s="63"/>
      <c r="F129" s="63"/>
      <c r="G129" s="63"/>
    </row>
    <row r="130" spans="1:7" x14ac:dyDescent="0.25">
      <c r="A130" s="63"/>
      <c r="B130" s="63"/>
      <c r="C130" s="63"/>
      <c r="D130" s="63"/>
      <c r="E130" s="63"/>
      <c r="F130" s="63"/>
      <c r="G130" s="63"/>
    </row>
    <row r="131" spans="1:7" x14ac:dyDescent="0.25">
      <c r="A131" s="63"/>
      <c r="B131" s="63"/>
      <c r="C131" s="63"/>
      <c r="D131" s="63"/>
      <c r="E131" s="63"/>
      <c r="F131" s="63"/>
      <c r="G131" s="63"/>
    </row>
    <row r="132" spans="1:7" x14ac:dyDescent="0.25">
      <c r="A132" s="63"/>
      <c r="B132" s="63"/>
      <c r="C132" s="63"/>
      <c r="D132" s="63"/>
      <c r="E132" s="63"/>
      <c r="F132" s="63"/>
      <c r="G132" s="63"/>
    </row>
    <row r="133" spans="1:7" x14ac:dyDescent="0.25">
      <c r="A133" s="63"/>
      <c r="B133" s="63"/>
      <c r="C133" s="63"/>
      <c r="D133" s="63"/>
      <c r="E133" s="63"/>
      <c r="F133" s="63"/>
      <c r="G133" s="63"/>
    </row>
    <row r="134" spans="1:7" x14ac:dyDescent="0.25">
      <c r="A134" s="63"/>
      <c r="B134" s="63"/>
      <c r="C134" s="63"/>
      <c r="D134" s="63"/>
      <c r="E134" s="63"/>
      <c r="F134" s="63"/>
      <c r="G134" s="63"/>
    </row>
    <row r="135" spans="1:7" x14ac:dyDescent="0.25">
      <c r="A135" s="63"/>
      <c r="B135" s="63"/>
      <c r="C135" s="63"/>
      <c r="D135" s="63"/>
      <c r="E135" s="63"/>
      <c r="F135" s="63"/>
      <c r="G135" s="63"/>
    </row>
  </sheetData>
  <sheetProtection algorithmName="SHA-512" hashValue="AQq6cq2ckAEp+y85HchjQ++wfGkrJPYIH0uKuwCDHN8RPdogLeThS2HBGK0QKXLzPBwaAzEVHQy12oAEJa2RDg==" saltValue="fBQoR6LOa70ofZc+PikKnQ==" spinCount="100000" sheet="1" selectLockedCells="1"/>
  <dataValidations count="6">
    <dataValidation type="custom" allowBlank="1" showInputMessage="1" showErrorMessage="1" errorTitle="Invalid Input" error="Please enter text" sqref="B21" xr:uid="{2ABEF237-5A26-4F94-8ABF-F42E3C77FA45}">
      <formula1>ISTEXT(B21)</formula1>
    </dataValidation>
    <dataValidation type="custom" allowBlank="1" showInputMessage="1" showErrorMessage="1" errorTitle="Invalid Input" error="Please enter a valid email address." sqref="B22" xr:uid="{63575D0A-B914-40E3-AEAE-A39B33A73294}">
      <formula1>FIND("@",B22)&gt;0</formula1>
    </dataValidation>
    <dataValidation type="custom" allowBlank="1" showInputMessage="1" showErrorMessage="1" errorTitle="Invalid Input" error="Please enter a numeric value greater than or equal to 0." sqref="B44:B45" xr:uid="{07AE3916-3F30-43E9-8B8E-34B17177D6B2}">
      <formula1>AND(ISNUMBER(B44),B44&gt;=0)</formula1>
    </dataValidation>
    <dataValidation type="custom" allowBlank="1" showInputMessage="1" showErrorMessage="1" errorTitle="Invalid Input" error="Please enter a numeric value greater or equal to 0." sqref="B46" xr:uid="{ECC3FA61-4C2E-4892-868F-A3E1ED4562C9}">
      <formula1>AND(ISNUMBER(B46),B46&gt;=0)</formula1>
    </dataValidation>
    <dataValidation type="custom" allowBlank="1" showInputMessage="1" showErrorMessage="1" errorTitle="Invalid Input" error="Please enter a numeric value greater than or equal to 0._x000a__x000a_Please note 'administrative costs of fund' should not exceed £5,000." sqref="B47" xr:uid="{0B1E9A70-034E-40AA-8446-56D67C3087E5}">
      <formula1>AND(ISNUMBER(B47), B47&gt;=0, B47&lt;=5000)</formula1>
    </dataValidation>
    <dataValidation type="textLength" errorStyle="warning" operator="lessThanOrEqual" allowBlank="1" showInputMessage="1" showErrorMessage="1" errorTitle="Invalid Input" error="Maximum character limit reached, please do not exceed 500 characters." sqref="A54" xr:uid="{0E1C299D-722E-4B9C-A618-266C77068520}">
      <formula1>500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AF67217-ACDE-499B-89EC-C59DB70F6D9A}">
          <x14:formula1>
            <xm:f>'Source - LA list'!$A$2:$A$154</xm:f>
          </x14:formula1>
          <xm:sqref>B18</xm:sqref>
        </x14:dataValidation>
        <x14:dataValidation type="list" allowBlank="1" showInputMessage="1" showErrorMessage="1" xr:uid="{F051E1D0-2FE6-46E1-BBD0-D57CC97C4795}">
          <x14:formula1>
            <xm:f>'Source - Dropdowns'!$A$12:$A$13</xm:f>
          </x14:formula1>
          <xm:sqref>B27</xm:sqref>
        </x14:dataValidation>
        <x14:dataValidation type="list" allowBlank="1" showInputMessage="1" showErrorMessage="1" xr:uid="{B6AD36DA-2A27-4F83-8134-E78F48DBCAE5}">
          <x14:formula1>
            <xm:f>'Source - Dropdowns'!$A$5:$A$6</xm:f>
          </x14:formula1>
          <xm:sqref>B32</xm:sqref>
        </x14:dataValidation>
        <x14:dataValidation type="list" allowBlank="1" showInputMessage="1" showErrorMessage="1" xr:uid="{B5CE39CA-BBA6-4FC9-B3EE-44C61DB23DFD}">
          <x14:formula1>
            <xm:f>'Source - Dropdowns'!$A$15:$A$16</xm:f>
          </x14:formula1>
          <xm:sqref>B37:B39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3538-3477-401C-A153-8EC9A88F5EE4}">
  <sheetPr codeName="Sheet12"/>
  <dimension ref="A1:D159"/>
  <sheetViews>
    <sheetView zoomScaleNormal="100" workbookViewId="0">
      <selection activeCell="C163" sqref="C163"/>
    </sheetView>
  </sheetViews>
  <sheetFormatPr defaultRowHeight="15.75" x14ac:dyDescent="0.25"/>
  <cols>
    <col min="1" max="1" width="41.140625" customWidth="1"/>
    <col min="2" max="2" width="30.7109375" customWidth="1"/>
    <col min="3" max="3" width="24.42578125" style="31" customWidth="1"/>
    <col min="4" max="4" width="11.140625" customWidth="1"/>
    <col min="5" max="5" width="12.5703125" bestFit="1" customWidth="1"/>
    <col min="6" max="6" width="12.42578125" bestFit="1" customWidth="1"/>
  </cols>
  <sheetData>
    <row r="1" spans="1:4" ht="95.25" thickBot="1" x14ac:dyDescent="0.3">
      <c r="A1" s="10" t="s">
        <v>72</v>
      </c>
      <c r="B1" s="33" t="s">
        <v>73</v>
      </c>
      <c r="C1" s="35" t="s">
        <v>74</v>
      </c>
    </row>
    <row r="2" spans="1:4" ht="16.5" thickBot="1" x14ac:dyDescent="0.3">
      <c r="A2" s="11" t="s">
        <v>313</v>
      </c>
      <c r="B2" s="34">
        <v>616316</v>
      </c>
      <c r="C2" s="148">
        <v>3994643</v>
      </c>
    </row>
    <row r="3" spans="1:4" ht="16.5" thickBot="1" x14ac:dyDescent="0.3">
      <c r="A3" s="11" t="s">
        <v>75</v>
      </c>
      <c r="B3" s="34">
        <v>977055</v>
      </c>
      <c r="C3" s="148">
        <v>6332764</v>
      </c>
    </row>
    <row r="4" spans="1:4" ht="16.5" thickBot="1" x14ac:dyDescent="0.3">
      <c r="A4" s="11" t="s">
        <v>76</v>
      </c>
      <c r="B4" s="34">
        <v>835921</v>
      </c>
      <c r="C4" s="148">
        <v>5418004</v>
      </c>
    </row>
    <row r="5" spans="1:4" ht="16.5" thickBot="1" x14ac:dyDescent="0.3">
      <c r="A5" s="11" t="s">
        <v>317</v>
      </c>
      <c r="B5" s="34">
        <v>492583</v>
      </c>
      <c r="C5" s="148">
        <v>3192668</v>
      </c>
    </row>
    <row r="6" spans="1:4" ht="16.5" thickBot="1" x14ac:dyDescent="0.3">
      <c r="A6" s="11" t="s">
        <v>77</v>
      </c>
      <c r="B6" s="34">
        <v>419048</v>
      </c>
      <c r="C6" s="148">
        <v>2716053</v>
      </c>
    </row>
    <row r="7" spans="1:4" ht="16.5" thickBot="1" x14ac:dyDescent="0.3">
      <c r="A7" s="11" t="s">
        <v>78</v>
      </c>
      <c r="B7" s="34">
        <v>626653</v>
      </c>
      <c r="C7" s="148">
        <v>4061639</v>
      </c>
    </row>
    <row r="8" spans="1:4" ht="16.5" thickBot="1" x14ac:dyDescent="0.3">
      <c r="A8" s="11" t="s">
        <v>79</v>
      </c>
      <c r="B8" s="34">
        <v>3780199</v>
      </c>
      <c r="C8" s="148">
        <v>24501292</v>
      </c>
      <c r="D8" s="19"/>
    </row>
    <row r="9" spans="1:4" ht="16.5" thickBot="1" x14ac:dyDescent="0.3">
      <c r="A9" s="11" t="s">
        <v>80</v>
      </c>
      <c r="B9" s="34">
        <v>515981</v>
      </c>
      <c r="C9" s="148">
        <v>3344322</v>
      </c>
    </row>
    <row r="10" spans="1:4" ht="16.5" thickBot="1" x14ac:dyDescent="0.3">
      <c r="A10" s="11" t="s">
        <v>81</v>
      </c>
      <c r="B10" s="34">
        <v>609987</v>
      </c>
      <c r="C10" s="148">
        <v>3953620</v>
      </c>
    </row>
    <row r="11" spans="1:4" ht="16.5" thickBot="1" x14ac:dyDescent="0.3">
      <c r="A11" s="11" t="s">
        <v>82</v>
      </c>
      <c r="B11" s="34">
        <v>938319</v>
      </c>
      <c r="C11" s="148">
        <v>6081698</v>
      </c>
    </row>
    <row r="12" spans="1:4" ht="16.5" thickBot="1" x14ac:dyDescent="0.3">
      <c r="A12" s="11" t="s">
        <v>83</v>
      </c>
      <c r="B12" s="34">
        <v>1181178</v>
      </c>
      <c r="C12" s="148">
        <v>7655786</v>
      </c>
    </row>
    <row r="13" spans="1:4" ht="16.5" thickBot="1" x14ac:dyDescent="0.3">
      <c r="A13" s="11" t="s">
        <v>84</v>
      </c>
      <c r="B13" s="34">
        <v>244239</v>
      </c>
      <c r="C13" s="148">
        <v>1583032</v>
      </c>
    </row>
    <row r="14" spans="1:4" ht="16.5" thickBot="1" x14ac:dyDescent="0.3">
      <c r="A14" s="11" t="s">
        <v>85</v>
      </c>
      <c r="B14" s="34">
        <v>1550616</v>
      </c>
      <c r="C14" s="148">
        <v>10050291</v>
      </c>
    </row>
    <row r="15" spans="1:4" ht="16.5" thickBot="1" x14ac:dyDescent="0.3">
      <c r="A15" s="11" t="s">
        <v>86</v>
      </c>
      <c r="B15" s="34">
        <v>906550</v>
      </c>
      <c r="C15" s="148">
        <v>5875786</v>
      </c>
    </row>
    <row r="16" spans="1:4" ht="16.5" thickBot="1" x14ac:dyDescent="0.3">
      <c r="A16" s="11" t="s">
        <v>329</v>
      </c>
      <c r="B16" s="34">
        <v>829346</v>
      </c>
      <c r="C16" s="148">
        <v>5375388</v>
      </c>
    </row>
    <row r="17" spans="1:4" ht="16.5" thickBot="1" x14ac:dyDescent="0.3">
      <c r="A17" s="11" t="s">
        <v>87</v>
      </c>
      <c r="B17" s="34">
        <v>1369147</v>
      </c>
      <c r="C17" s="148">
        <v>8874101</v>
      </c>
    </row>
    <row r="18" spans="1:4" ht="16.5" thickBot="1" x14ac:dyDescent="0.3">
      <c r="A18" s="11" t="s">
        <v>88</v>
      </c>
      <c r="B18" s="34">
        <v>803557</v>
      </c>
      <c r="C18" s="148">
        <v>5208242</v>
      </c>
    </row>
    <row r="19" spans="1:4" ht="16.5" thickBot="1" x14ac:dyDescent="0.3">
      <c r="A19" s="11" t="s">
        <v>89</v>
      </c>
      <c r="B19" s="34">
        <v>1128140</v>
      </c>
      <c r="C19" s="148">
        <v>7312018</v>
      </c>
    </row>
    <row r="20" spans="1:4" ht="16.5" thickBot="1" x14ac:dyDescent="0.3">
      <c r="A20" s="11" t="s">
        <v>90</v>
      </c>
      <c r="B20" s="34">
        <v>551280</v>
      </c>
      <c r="C20" s="148">
        <v>3573110</v>
      </c>
    </row>
    <row r="21" spans="1:4" ht="16.5" thickBot="1" x14ac:dyDescent="0.3">
      <c r="A21" s="11" t="s">
        <v>91</v>
      </c>
      <c r="B21" s="34">
        <v>621416</v>
      </c>
      <c r="C21" s="148">
        <v>4027699</v>
      </c>
    </row>
    <row r="22" spans="1:4" ht="16.5" thickBot="1" x14ac:dyDescent="0.3">
      <c r="A22" s="11" t="s">
        <v>92</v>
      </c>
      <c r="B22" s="34">
        <v>1568738</v>
      </c>
      <c r="C22" s="148">
        <v>10167747</v>
      </c>
    </row>
    <row r="23" spans="1:4" ht="16.5" thickBot="1" x14ac:dyDescent="0.3">
      <c r="A23" s="11" t="s">
        <v>93</v>
      </c>
      <c r="B23" s="34">
        <v>867889</v>
      </c>
      <c r="C23" s="148">
        <v>5625209</v>
      </c>
    </row>
    <row r="24" spans="1:4" ht="16.5" thickBot="1" x14ac:dyDescent="0.3">
      <c r="A24" s="11" t="s">
        <v>94</v>
      </c>
      <c r="B24" s="34">
        <v>584531</v>
      </c>
      <c r="C24" s="148">
        <v>3788628</v>
      </c>
    </row>
    <row r="25" spans="1:4" ht="16.5" thickBot="1" x14ac:dyDescent="0.3">
      <c r="A25" s="11" t="s">
        <v>95</v>
      </c>
      <c r="B25" s="34">
        <v>979180</v>
      </c>
      <c r="C25" s="148">
        <v>6346539</v>
      </c>
    </row>
    <row r="26" spans="1:4" ht="16.5" thickBot="1" x14ac:dyDescent="0.3">
      <c r="A26" s="11" t="s">
        <v>96</v>
      </c>
      <c r="B26" s="34">
        <v>990373</v>
      </c>
      <c r="C26" s="148">
        <v>6419083</v>
      </c>
    </row>
    <row r="27" spans="1:4" ht="16.5" thickBot="1" x14ac:dyDescent="0.3">
      <c r="A27" s="11" t="s">
        <v>97</v>
      </c>
      <c r="B27" s="34">
        <v>32934</v>
      </c>
      <c r="C27" s="148">
        <v>213459</v>
      </c>
    </row>
    <row r="28" spans="1:4" ht="16.5" thickBot="1" x14ac:dyDescent="0.3">
      <c r="A28" s="11" t="s">
        <v>98</v>
      </c>
      <c r="B28" s="34">
        <v>1885534</v>
      </c>
      <c r="C28" s="148">
        <v>12221055</v>
      </c>
    </row>
    <row r="29" spans="1:4" ht="16.5" thickBot="1" x14ac:dyDescent="0.3">
      <c r="A29" s="11" t="s">
        <v>109</v>
      </c>
      <c r="B29" s="34">
        <v>1905104</v>
      </c>
      <c r="C29" s="148">
        <v>12347893</v>
      </c>
    </row>
    <row r="30" spans="1:4" ht="16.5" thickBot="1" x14ac:dyDescent="0.3">
      <c r="A30" s="11" t="s">
        <v>99</v>
      </c>
      <c r="B30" s="34">
        <v>1046967</v>
      </c>
      <c r="C30" s="148">
        <v>6785896</v>
      </c>
    </row>
    <row r="31" spans="1:4" ht="16.5" thickBot="1" x14ac:dyDescent="0.3">
      <c r="A31" s="11" t="s">
        <v>100</v>
      </c>
      <c r="B31" s="34">
        <v>945904</v>
      </c>
      <c r="C31" s="148">
        <v>6130859</v>
      </c>
    </row>
    <row r="32" spans="1:4" ht="16.5" thickBot="1" x14ac:dyDescent="0.3">
      <c r="A32" s="11" t="s">
        <v>101</v>
      </c>
      <c r="B32" s="34">
        <v>1034121</v>
      </c>
      <c r="C32" s="148">
        <v>6078276</v>
      </c>
      <c r="D32" s="21"/>
    </row>
    <row r="33" spans="1:3" ht="16.5" thickBot="1" x14ac:dyDescent="0.3">
      <c r="A33" s="11" t="s">
        <v>102</v>
      </c>
      <c r="B33" s="34">
        <v>338291</v>
      </c>
      <c r="C33" s="149">
        <v>2192627</v>
      </c>
    </row>
    <row r="34" spans="1:3" ht="16.5" thickBot="1" x14ac:dyDescent="0.3">
      <c r="A34" s="11" t="s">
        <v>103</v>
      </c>
      <c r="B34" s="34">
        <v>775284</v>
      </c>
      <c r="C34" s="148">
        <v>5024989</v>
      </c>
    </row>
    <row r="35" spans="1:3" ht="16.5" thickBot="1" x14ac:dyDescent="0.3">
      <c r="A35" s="11" t="s">
        <v>104</v>
      </c>
      <c r="B35" s="34">
        <v>2448432</v>
      </c>
      <c r="C35" s="148">
        <v>15869463</v>
      </c>
    </row>
    <row r="36" spans="1:3" ht="16.5" thickBot="1" x14ac:dyDescent="0.3">
      <c r="A36" s="11" t="s">
        <v>105</v>
      </c>
      <c r="B36" s="34">
        <v>2413484</v>
      </c>
      <c r="C36" s="148">
        <v>15642954</v>
      </c>
    </row>
    <row r="37" spans="1:3" ht="16.5" thickBot="1" x14ac:dyDescent="0.3">
      <c r="A37" s="11" t="s">
        <v>106</v>
      </c>
      <c r="B37" s="34">
        <v>1019169</v>
      </c>
      <c r="C37" s="148">
        <v>6605724</v>
      </c>
    </row>
    <row r="38" spans="1:3" ht="16.5" thickBot="1" x14ac:dyDescent="0.3">
      <c r="A38" s="11" t="s">
        <v>107</v>
      </c>
      <c r="B38" s="34">
        <v>1152060</v>
      </c>
      <c r="C38" s="148">
        <v>7467053</v>
      </c>
    </row>
    <row r="39" spans="1:3" ht="16.5" thickBot="1" x14ac:dyDescent="0.3">
      <c r="A39" s="11" t="s">
        <v>108</v>
      </c>
      <c r="B39" s="34">
        <v>1054094</v>
      </c>
      <c r="C39" s="148">
        <v>6832090</v>
      </c>
    </row>
    <row r="40" spans="1:3" ht="16.5" thickBot="1" x14ac:dyDescent="0.3">
      <c r="A40" s="11" t="s">
        <v>110</v>
      </c>
      <c r="B40" s="34">
        <v>956859</v>
      </c>
      <c r="C40" s="148">
        <v>6201862</v>
      </c>
    </row>
    <row r="41" spans="1:3" ht="16.5" thickBot="1" x14ac:dyDescent="0.3">
      <c r="A41" s="11" t="s">
        <v>111</v>
      </c>
      <c r="B41" s="34">
        <v>976029</v>
      </c>
      <c r="C41" s="148">
        <v>6326111</v>
      </c>
    </row>
    <row r="42" spans="1:3" ht="16.5" thickBot="1" x14ac:dyDescent="0.3">
      <c r="A42" s="11" t="s">
        <v>112</v>
      </c>
      <c r="B42" s="34">
        <v>1745314</v>
      </c>
      <c r="C42" s="148">
        <v>11312222</v>
      </c>
    </row>
    <row r="43" spans="1:3" ht="16.5" thickBot="1" x14ac:dyDescent="0.3">
      <c r="A43" s="11" t="s">
        <v>113</v>
      </c>
      <c r="B43" s="34">
        <v>876579</v>
      </c>
      <c r="C43" s="148">
        <v>5681530</v>
      </c>
    </row>
    <row r="44" spans="1:3" ht="16.5" thickBot="1" x14ac:dyDescent="0.3">
      <c r="A44" s="11" t="s">
        <v>114</v>
      </c>
      <c r="B44" s="34">
        <v>3995659</v>
      </c>
      <c r="C44" s="148">
        <v>25897787</v>
      </c>
    </row>
    <row r="45" spans="1:3" ht="16.5" thickBot="1" x14ac:dyDescent="0.3">
      <c r="A45" s="11" t="s">
        <v>115</v>
      </c>
      <c r="B45" s="34">
        <v>764967</v>
      </c>
      <c r="C45" s="148">
        <v>4958120</v>
      </c>
    </row>
    <row r="46" spans="1:3" ht="16.5" thickBot="1" x14ac:dyDescent="0.3">
      <c r="A46" s="11" t="s">
        <v>116</v>
      </c>
      <c r="B46" s="34">
        <v>1707739</v>
      </c>
      <c r="C46" s="148">
        <v>11068681</v>
      </c>
    </row>
    <row r="47" spans="1:3" ht="16.5" thickBot="1" x14ac:dyDescent="0.3">
      <c r="A47" s="11" t="s">
        <v>117</v>
      </c>
      <c r="B47" s="34">
        <v>897937</v>
      </c>
      <c r="C47" s="148">
        <v>5819960</v>
      </c>
    </row>
    <row r="48" spans="1:3" ht="16.5" thickBot="1" x14ac:dyDescent="0.3">
      <c r="A48" s="11" t="s">
        <v>118</v>
      </c>
      <c r="B48" s="34">
        <v>948377</v>
      </c>
      <c r="C48" s="148">
        <v>6146889</v>
      </c>
    </row>
    <row r="49" spans="1:3" ht="16.5" thickBot="1" x14ac:dyDescent="0.3">
      <c r="A49" s="11" t="s">
        <v>119</v>
      </c>
      <c r="B49" s="34">
        <v>431414</v>
      </c>
      <c r="C49" s="148">
        <v>2796203</v>
      </c>
    </row>
    <row r="50" spans="1:3" ht="16.5" thickBot="1" x14ac:dyDescent="0.3">
      <c r="A50" s="11" t="s">
        <v>364</v>
      </c>
      <c r="B50" s="34">
        <v>619907</v>
      </c>
      <c r="C50" s="148">
        <v>4017917</v>
      </c>
    </row>
    <row r="51" spans="1:3" ht="16.5" thickBot="1" x14ac:dyDescent="0.3">
      <c r="A51" s="11" t="s">
        <v>120</v>
      </c>
      <c r="B51" s="34">
        <v>3209285</v>
      </c>
      <c r="C51" s="148">
        <v>20800924</v>
      </c>
    </row>
    <row r="52" spans="1:3" ht="16.5" thickBot="1" x14ac:dyDescent="0.3">
      <c r="A52" s="11" t="s">
        <v>121</v>
      </c>
      <c r="B52" s="34">
        <v>775037</v>
      </c>
      <c r="C52" s="148">
        <v>5023385</v>
      </c>
    </row>
    <row r="53" spans="1:3" ht="16.5" thickBot="1" x14ac:dyDescent="0.3">
      <c r="A53" s="11" t="s">
        <v>122</v>
      </c>
      <c r="B53" s="34">
        <v>654634</v>
      </c>
      <c r="C53" s="148">
        <v>4242999</v>
      </c>
    </row>
    <row r="54" spans="1:3" ht="16.5" thickBot="1" x14ac:dyDescent="0.3">
      <c r="A54" s="11" t="s">
        <v>123</v>
      </c>
      <c r="B54" s="34">
        <v>338258</v>
      </c>
      <c r="C54" s="148">
        <v>2192415</v>
      </c>
    </row>
    <row r="55" spans="1:3" ht="16.5" thickBot="1" x14ac:dyDescent="0.3">
      <c r="A55" s="11" t="s">
        <v>124</v>
      </c>
      <c r="B55" s="34">
        <v>678836</v>
      </c>
      <c r="C55" s="148">
        <v>4399863</v>
      </c>
    </row>
    <row r="56" spans="1:3" ht="16.5" thickBot="1" x14ac:dyDescent="0.3">
      <c r="A56" s="11" t="s">
        <v>125</v>
      </c>
      <c r="B56" s="34">
        <v>594414</v>
      </c>
      <c r="C56" s="148">
        <v>3852684</v>
      </c>
    </row>
    <row r="57" spans="1:3" ht="16.5" thickBot="1" x14ac:dyDescent="0.3">
      <c r="A57" s="11" t="s">
        <v>126</v>
      </c>
      <c r="B57" s="34">
        <v>2790730</v>
      </c>
      <c r="C57" s="148">
        <v>18088066</v>
      </c>
    </row>
    <row r="58" spans="1:3" ht="16.5" thickBot="1" x14ac:dyDescent="0.3">
      <c r="A58" s="11" t="s">
        <v>127</v>
      </c>
      <c r="B58" s="34">
        <v>702748</v>
      </c>
      <c r="C58" s="148">
        <v>4554845</v>
      </c>
    </row>
    <row r="59" spans="1:3" ht="16.5" thickBot="1" x14ac:dyDescent="0.3">
      <c r="A59" s="11" t="s">
        <v>128</v>
      </c>
      <c r="B59" s="34">
        <v>674556</v>
      </c>
      <c r="C59" s="148">
        <v>4372120</v>
      </c>
    </row>
    <row r="60" spans="1:3" ht="16.5" thickBot="1" x14ac:dyDescent="0.3">
      <c r="A60" s="11" t="s">
        <v>129</v>
      </c>
      <c r="B60" s="34">
        <v>517330</v>
      </c>
      <c r="C60" s="148">
        <v>3353067</v>
      </c>
    </row>
    <row r="61" spans="1:3" ht="16.5" thickBot="1" x14ac:dyDescent="0.3">
      <c r="A61" s="11" t="s">
        <v>130</v>
      </c>
      <c r="B61" s="34">
        <v>8546</v>
      </c>
      <c r="C61" s="148">
        <v>55392</v>
      </c>
    </row>
    <row r="62" spans="1:3" ht="16.5" thickBot="1" x14ac:dyDescent="0.3">
      <c r="A62" s="11" t="s">
        <v>131</v>
      </c>
      <c r="B62" s="34">
        <v>867975</v>
      </c>
      <c r="C62" s="148">
        <v>5625764</v>
      </c>
    </row>
    <row r="63" spans="1:3" ht="16.5" thickBot="1" x14ac:dyDescent="0.3">
      <c r="A63" s="11" t="s">
        <v>378</v>
      </c>
      <c r="B63" s="34">
        <v>585094</v>
      </c>
      <c r="C63" s="148">
        <v>3792275</v>
      </c>
    </row>
    <row r="64" spans="1:3" ht="16.5" thickBot="1" x14ac:dyDescent="0.3">
      <c r="A64" s="11" t="s">
        <v>132</v>
      </c>
      <c r="B64" s="34">
        <v>4160993</v>
      </c>
      <c r="C64" s="148">
        <v>26969400</v>
      </c>
    </row>
    <row r="65" spans="1:3" ht="16.5" thickBot="1" x14ac:dyDescent="0.3">
      <c r="A65" s="11" t="s">
        <v>133</v>
      </c>
      <c r="B65" s="34">
        <v>980737</v>
      </c>
      <c r="C65" s="148">
        <v>6356626</v>
      </c>
    </row>
    <row r="66" spans="1:3" ht="16.5" thickBot="1" x14ac:dyDescent="0.3">
      <c r="A66" s="11" t="s">
        <v>134</v>
      </c>
      <c r="B66" s="34">
        <v>386896</v>
      </c>
      <c r="C66" s="148">
        <v>2507658</v>
      </c>
    </row>
    <row r="67" spans="1:3" ht="16.5" thickBot="1" x14ac:dyDescent="0.3">
      <c r="A67" s="11" t="s">
        <v>135</v>
      </c>
      <c r="B67" s="34">
        <v>1255420</v>
      </c>
      <c r="C67" s="148">
        <v>8136981</v>
      </c>
    </row>
    <row r="68" spans="1:3" ht="16.5" thickBot="1" x14ac:dyDescent="0.3">
      <c r="A68" s="11" t="s">
        <v>136</v>
      </c>
      <c r="B68" s="34">
        <v>659513</v>
      </c>
      <c r="C68" s="148">
        <v>4274619</v>
      </c>
    </row>
    <row r="69" spans="1:3" ht="16.5" thickBot="1" x14ac:dyDescent="0.3">
      <c r="A69" s="11" t="s">
        <v>137</v>
      </c>
      <c r="B69" s="34">
        <v>1018518</v>
      </c>
      <c r="C69" s="148">
        <v>6601509</v>
      </c>
    </row>
    <row r="70" spans="1:3" ht="16.5" thickBot="1" x14ac:dyDescent="0.3">
      <c r="A70" s="11" t="s">
        <v>138</v>
      </c>
      <c r="B70" s="34">
        <v>3724752</v>
      </c>
      <c r="C70" s="148">
        <v>24141914</v>
      </c>
    </row>
    <row r="71" spans="1:3" ht="16.5" thickBot="1" x14ac:dyDescent="0.3">
      <c r="A71" s="11" t="s">
        <v>139</v>
      </c>
      <c r="B71" s="34">
        <v>2234742</v>
      </c>
      <c r="C71" s="148">
        <v>14484441</v>
      </c>
    </row>
    <row r="72" spans="1:3" ht="16.5" thickBot="1" x14ac:dyDescent="0.3">
      <c r="A72" s="11" t="s">
        <v>140</v>
      </c>
      <c r="B72" s="34">
        <v>1062273</v>
      </c>
      <c r="C72" s="148">
        <v>6885105</v>
      </c>
    </row>
    <row r="73" spans="1:3" ht="16.5" thickBot="1" x14ac:dyDescent="0.3">
      <c r="A73" s="11" t="s">
        <v>141</v>
      </c>
      <c r="B73" s="34">
        <v>1629617</v>
      </c>
      <c r="C73" s="148">
        <v>10562332</v>
      </c>
    </row>
    <row r="74" spans="1:3" ht="16.5" thickBot="1" x14ac:dyDescent="0.3">
      <c r="A74" s="11" t="s">
        <v>142</v>
      </c>
      <c r="B74" s="34">
        <v>923320</v>
      </c>
      <c r="C74" s="148">
        <v>5984484</v>
      </c>
    </row>
    <row r="75" spans="1:3" ht="16.5" thickBot="1" x14ac:dyDescent="0.3">
      <c r="A75" s="11" t="s">
        <v>143</v>
      </c>
      <c r="B75" s="34">
        <v>2273366</v>
      </c>
      <c r="C75" s="148">
        <v>14734780</v>
      </c>
    </row>
    <row r="76" spans="1:3" ht="16.5" thickBot="1" x14ac:dyDescent="0.3">
      <c r="A76" s="11" t="s">
        <v>144</v>
      </c>
      <c r="B76" s="34">
        <v>1996048</v>
      </c>
      <c r="C76" s="148">
        <v>12937346</v>
      </c>
    </row>
    <row r="77" spans="1:3" ht="16.5" thickBot="1" x14ac:dyDescent="0.3">
      <c r="A77" s="11" t="s">
        <v>145</v>
      </c>
      <c r="B77" s="34">
        <v>531984</v>
      </c>
      <c r="C77" s="148">
        <v>3448046</v>
      </c>
    </row>
    <row r="78" spans="1:3" ht="16.5" thickBot="1" x14ac:dyDescent="0.3">
      <c r="A78" s="11" t="s">
        <v>146</v>
      </c>
      <c r="B78" s="34">
        <v>1799584</v>
      </c>
      <c r="C78" s="148">
        <v>11663968</v>
      </c>
    </row>
    <row r="79" spans="1:3" ht="16.5" thickBot="1" x14ac:dyDescent="0.3">
      <c r="A79" s="11" t="s">
        <v>147</v>
      </c>
      <c r="B79" s="34">
        <v>673563</v>
      </c>
      <c r="C79" s="148">
        <v>4365687</v>
      </c>
    </row>
    <row r="80" spans="1:3" ht="16.5" thickBot="1" x14ac:dyDescent="0.3">
      <c r="A80" s="11" t="s">
        <v>148</v>
      </c>
      <c r="B80" s="34">
        <v>504839</v>
      </c>
      <c r="C80" s="148">
        <v>3272106</v>
      </c>
    </row>
    <row r="81" spans="1:3" ht="16.5" thickBot="1" x14ac:dyDescent="0.3">
      <c r="A81" s="11" t="s">
        <v>149</v>
      </c>
      <c r="B81" s="34">
        <v>511608</v>
      </c>
      <c r="C81" s="148">
        <v>3315976</v>
      </c>
    </row>
    <row r="82" spans="1:3" ht="16.5" thickBot="1" x14ac:dyDescent="0.3">
      <c r="A82" s="11" t="s">
        <v>150</v>
      </c>
      <c r="B82" s="34">
        <v>612953</v>
      </c>
      <c r="C82" s="149">
        <v>3972841</v>
      </c>
    </row>
    <row r="83" spans="1:3" ht="16.5" thickBot="1" x14ac:dyDescent="0.3">
      <c r="A83" s="11" t="s">
        <v>151</v>
      </c>
      <c r="B83" s="34">
        <v>1013061</v>
      </c>
      <c r="C83" s="148">
        <v>6566135</v>
      </c>
    </row>
    <row r="84" spans="1:3" ht="16.5" thickBot="1" x14ac:dyDescent="0.3">
      <c r="A84" s="11" t="s">
        <v>152</v>
      </c>
      <c r="B84" s="34">
        <v>991179</v>
      </c>
      <c r="C84" s="148">
        <v>6424307</v>
      </c>
    </row>
    <row r="85" spans="1:3" ht="16.5" thickBot="1" x14ac:dyDescent="0.3">
      <c r="A85" s="11" t="s">
        <v>153</v>
      </c>
      <c r="B85" s="34">
        <v>2820608</v>
      </c>
      <c r="C85" s="148">
        <v>18281716</v>
      </c>
    </row>
    <row r="86" spans="1:3" ht="16.5" thickBot="1" x14ac:dyDescent="0.3">
      <c r="A86" s="11" t="s">
        <v>154</v>
      </c>
      <c r="B86" s="34">
        <v>526304</v>
      </c>
      <c r="C86" s="148">
        <v>3411231</v>
      </c>
    </row>
    <row r="87" spans="1:3" ht="16.5" thickBot="1" x14ac:dyDescent="0.3">
      <c r="A87" s="11" t="s">
        <v>155</v>
      </c>
      <c r="B87" s="34">
        <v>513620</v>
      </c>
      <c r="C87" s="148">
        <v>3329021</v>
      </c>
    </row>
    <row r="88" spans="1:3" ht="16.5" thickBot="1" x14ac:dyDescent="0.3">
      <c r="A88" s="11" t="s">
        <v>156</v>
      </c>
      <c r="B88" s="34">
        <v>851913</v>
      </c>
      <c r="C88" s="148">
        <v>5521656</v>
      </c>
    </row>
    <row r="89" spans="1:3" ht="16.5" thickBot="1" x14ac:dyDescent="0.3">
      <c r="A89" s="11" t="s">
        <v>157</v>
      </c>
      <c r="B89" s="34">
        <v>623663</v>
      </c>
      <c r="C89" s="148">
        <v>4042261</v>
      </c>
    </row>
    <row r="90" spans="1:3" ht="16.5" thickBot="1" x14ac:dyDescent="0.3">
      <c r="A90" s="11" t="s">
        <v>158</v>
      </c>
      <c r="B90" s="34">
        <v>695977</v>
      </c>
      <c r="C90" s="148">
        <v>4510961</v>
      </c>
    </row>
    <row r="91" spans="1:3" ht="16.5" thickBot="1" x14ac:dyDescent="0.3">
      <c r="A91" s="11" t="s">
        <v>159</v>
      </c>
      <c r="B91" s="34">
        <v>1635931</v>
      </c>
      <c r="C91" s="148">
        <v>10603254</v>
      </c>
    </row>
    <row r="92" spans="1:3" ht="16.5" thickBot="1" x14ac:dyDescent="0.3">
      <c r="A92" s="11" t="s">
        <v>160</v>
      </c>
      <c r="B92" s="34">
        <v>1026980</v>
      </c>
      <c r="C92" s="148">
        <v>6656353</v>
      </c>
    </row>
    <row r="93" spans="1:3" ht="16.5" thickBot="1" x14ac:dyDescent="0.3">
      <c r="A93" s="11" t="s">
        <v>161</v>
      </c>
      <c r="B93" s="34">
        <v>1046269</v>
      </c>
      <c r="C93" s="148">
        <v>6781371</v>
      </c>
    </row>
    <row r="94" spans="1:3" ht="16.5" thickBot="1" x14ac:dyDescent="0.3">
      <c r="A94" s="11" t="s">
        <v>162</v>
      </c>
      <c r="B94" s="34">
        <v>2380772</v>
      </c>
      <c r="C94" s="148">
        <v>15430932</v>
      </c>
    </row>
    <row r="95" spans="1:3" ht="16.5" thickBot="1" x14ac:dyDescent="0.3">
      <c r="A95" s="11" t="s">
        <v>163</v>
      </c>
      <c r="B95" s="34">
        <v>757589</v>
      </c>
      <c r="C95" s="148">
        <v>4910300</v>
      </c>
    </row>
    <row r="96" spans="1:3" ht="16.5" thickBot="1" x14ac:dyDescent="0.3">
      <c r="A96" s="11" t="s">
        <v>164</v>
      </c>
      <c r="B96" s="34">
        <v>1546799</v>
      </c>
      <c r="C96" s="148">
        <v>10025551</v>
      </c>
    </row>
    <row r="97" spans="1:3" ht="16.5" thickBot="1" x14ac:dyDescent="0.3">
      <c r="A97" s="11" t="s">
        <v>165</v>
      </c>
      <c r="B97" s="34">
        <v>535721</v>
      </c>
      <c r="C97" s="148">
        <v>3472268</v>
      </c>
    </row>
    <row r="98" spans="1:3" ht="16.5" thickBot="1" x14ac:dyDescent="0.3">
      <c r="A98" s="11" t="s">
        <v>166</v>
      </c>
      <c r="B98" s="34">
        <v>866771</v>
      </c>
      <c r="C98" s="148">
        <v>5617957</v>
      </c>
    </row>
    <row r="99" spans="1:3" ht="16.5" thickBot="1" x14ac:dyDescent="0.3">
      <c r="A99" s="11" t="s">
        <v>167</v>
      </c>
      <c r="B99" s="34">
        <v>601032</v>
      </c>
      <c r="C99" s="148">
        <v>3895575</v>
      </c>
    </row>
    <row r="100" spans="1:3" ht="16.5" thickBot="1" x14ac:dyDescent="0.3">
      <c r="A100" s="11" t="s">
        <v>168</v>
      </c>
      <c r="B100" s="34">
        <v>384414</v>
      </c>
      <c r="C100" s="148">
        <v>2491572</v>
      </c>
    </row>
    <row r="101" spans="1:3" ht="16.5" thickBot="1" x14ac:dyDescent="0.3">
      <c r="A101" s="11" t="s">
        <v>169</v>
      </c>
      <c r="B101" s="34">
        <v>753284</v>
      </c>
      <c r="C101" s="148">
        <v>4882396</v>
      </c>
    </row>
    <row r="102" spans="1:3" ht="16.5" thickBot="1" x14ac:dyDescent="0.3">
      <c r="A102" s="11" t="s">
        <v>418</v>
      </c>
      <c r="B102" s="34">
        <v>486152</v>
      </c>
      <c r="C102" s="148">
        <v>3150984</v>
      </c>
    </row>
    <row r="103" spans="1:3" ht="16.5" thickBot="1" x14ac:dyDescent="0.3">
      <c r="A103" s="11" t="s">
        <v>170</v>
      </c>
      <c r="B103" s="34">
        <v>446068</v>
      </c>
      <c r="C103" s="148">
        <v>2891184</v>
      </c>
    </row>
    <row r="104" spans="1:3" ht="16.5" thickBot="1" x14ac:dyDescent="0.3">
      <c r="A104" s="11" t="s">
        <v>171</v>
      </c>
      <c r="B104" s="34">
        <v>748142</v>
      </c>
      <c r="C104" s="148">
        <v>4849068</v>
      </c>
    </row>
    <row r="105" spans="1:3" ht="16.5" thickBot="1" x14ac:dyDescent="0.3">
      <c r="A105" s="11" t="s">
        <v>172</v>
      </c>
      <c r="B105" s="34">
        <v>908069</v>
      </c>
      <c r="C105" s="148">
        <v>5885631</v>
      </c>
    </row>
    <row r="106" spans="1:3" ht="16.5" thickBot="1" x14ac:dyDescent="0.3">
      <c r="A106" s="11" t="s">
        <v>173</v>
      </c>
      <c r="B106" s="34">
        <v>91611</v>
      </c>
      <c r="C106" s="148">
        <v>593776</v>
      </c>
    </row>
    <row r="107" spans="1:3" ht="16.5" thickBot="1" x14ac:dyDescent="0.3">
      <c r="A107" s="11" t="s">
        <v>174</v>
      </c>
      <c r="B107" s="34">
        <v>889426</v>
      </c>
      <c r="C107" s="148">
        <v>5764798</v>
      </c>
    </row>
    <row r="108" spans="1:3" ht="16.5" thickBot="1" x14ac:dyDescent="0.3">
      <c r="A108" s="11" t="s">
        <v>175</v>
      </c>
      <c r="B108" s="34">
        <v>1247351</v>
      </c>
      <c r="C108" s="148">
        <v>8084685</v>
      </c>
    </row>
    <row r="109" spans="1:3" ht="16.5" thickBot="1" x14ac:dyDescent="0.3">
      <c r="A109" s="11" t="s">
        <v>176</v>
      </c>
      <c r="B109" s="34">
        <v>1029298</v>
      </c>
      <c r="C109" s="148">
        <v>6671373</v>
      </c>
    </row>
    <row r="110" spans="1:3" ht="16.5" thickBot="1" x14ac:dyDescent="0.3">
      <c r="A110" s="11" t="s">
        <v>177</v>
      </c>
      <c r="B110" s="34">
        <v>1826053</v>
      </c>
      <c r="C110" s="148">
        <v>11835528</v>
      </c>
    </row>
    <row r="111" spans="1:3" ht="16.5" thickBot="1" x14ac:dyDescent="0.3">
      <c r="A111" s="11" t="s">
        <v>178</v>
      </c>
      <c r="B111" s="34">
        <v>940831</v>
      </c>
      <c r="C111" s="148">
        <v>6097977</v>
      </c>
    </row>
    <row r="112" spans="1:3" ht="16.5" thickBot="1" x14ac:dyDescent="0.3">
      <c r="A112" s="11" t="s">
        <v>179</v>
      </c>
      <c r="B112" s="34">
        <v>347931</v>
      </c>
      <c r="C112" s="148">
        <v>2255107</v>
      </c>
    </row>
    <row r="113" spans="1:3" ht="16.5" thickBot="1" x14ac:dyDescent="0.3">
      <c r="A113" s="11" t="s">
        <v>180</v>
      </c>
      <c r="B113" s="34">
        <v>587490</v>
      </c>
      <c r="C113" s="148">
        <v>3807808</v>
      </c>
    </row>
    <row r="114" spans="1:3" ht="16.5" thickBot="1" x14ac:dyDescent="0.3">
      <c r="A114" s="11" t="s">
        <v>181</v>
      </c>
      <c r="B114" s="34">
        <v>1685858</v>
      </c>
      <c r="C114" s="148">
        <v>10926856</v>
      </c>
    </row>
    <row r="115" spans="1:3" ht="16.5" thickBot="1" x14ac:dyDescent="0.3">
      <c r="A115" s="11" t="s">
        <v>182</v>
      </c>
      <c r="B115" s="34">
        <v>631156</v>
      </c>
      <c r="C115" s="148">
        <v>4090824</v>
      </c>
    </row>
    <row r="116" spans="1:3" ht="16.5" thickBot="1" x14ac:dyDescent="0.3">
      <c r="A116" s="11" t="s">
        <v>183</v>
      </c>
      <c r="B116" s="34">
        <v>617801</v>
      </c>
      <c r="C116" s="148">
        <v>4004265</v>
      </c>
    </row>
    <row r="117" spans="1:3" ht="16.5" thickBot="1" x14ac:dyDescent="0.3">
      <c r="A117" s="11" t="s">
        <v>184</v>
      </c>
      <c r="B117" s="34">
        <v>748836</v>
      </c>
      <c r="C117" s="148">
        <v>4853564</v>
      </c>
    </row>
    <row r="118" spans="1:3" ht="16.5" thickBot="1" x14ac:dyDescent="0.3">
      <c r="A118" s="11" t="s">
        <v>185</v>
      </c>
      <c r="B118" s="34">
        <v>556200</v>
      </c>
      <c r="C118" s="148">
        <v>3605002</v>
      </c>
    </row>
    <row r="119" spans="1:3" ht="16.5" thickBot="1" x14ac:dyDescent="0.3">
      <c r="A119" s="11" t="s">
        <v>186</v>
      </c>
      <c r="B119" s="34">
        <v>1060187</v>
      </c>
      <c r="C119" s="148">
        <v>6871583</v>
      </c>
    </row>
    <row r="120" spans="1:3" ht="16.5" thickBot="1" x14ac:dyDescent="0.3">
      <c r="A120" s="11" t="s">
        <v>187</v>
      </c>
      <c r="B120" s="34">
        <v>649928</v>
      </c>
      <c r="C120" s="148">
        <v>4212493</v>
      </c>
    </row>
    <row r="121" spans="1:3" ht="16.5" thickBot="1" x14ac:dyDescent="0.3">
      <c r="A121" s="11" t="s">
        <v>188</v>
      </c>
      <c r="B121" s="34">
        <v>2390826</v>
      </c>
      <c r="C121" s="148">
        <v>15496094</v>
      </c>
    </row>
    <row r="122" spans="1:3" ht="16.5" thickBot="1" x14ac:dyDescent="0.3">
      <c r="A122" s="11" t="s">
        <v>189</v>
      </c>
      <c r="B122" s="34">
        <v>866170</v>
      </c>
      <c r="C122" s="148">
        <v>5614067</v>
      </c>
    </row>
    <row r="123" spans="1:3" ht="16.5" thickBot="1" x14ac:dyDescent="0.3">
      <c r="A123" s="11" t="s">
        <v>190</v>
      </c>
      <c r="B123" s="34">
        <v>570536</v>
      </c>
      <c r="C123" s="148">
        <v>3697919</v>
      </c>
    </row>
    <row r="124" spans="1:3" ht="16.5" thickBot="1" x14ac:dyDescent="0.3">
      <c r="A124" s="11" t="s">
        <v>191</v>
      </c>
      <c r="B124" s="34">
        <v>899030</v>
      </c>
      <c r="C124" s="148">
        <v>5827044</v>
      </c>
    </row>
    <row r="125" spans="1:3" ht="16.5" thickBot="1" x14ac:dyDescent="0.3">
      <c r="A125" s="11" t="s">
        <v>192</v>
      </c>
      <c r="B125" s="34">
        <v>2201444</v>
      </c>
      <c r="C125" s="148">
        <v>14268622</v>
      </c>
    </row>
    <row r="126" spans="1:3" ht="16.5" thickBot="1" x14ac:dyDescent="0.3">
      <c r="A126" s="11" t="s">
        <v>193</v>
      </c>
      <c r="B126" s="34">
        <v>1058250</v>
      </c>
      <c r="C126" s="148">
        <v>6859027</v>
      </c>
    </row>
    <row r="127" spans="1:3" ht="16.5" thickBot="1" x14ac:dyDescent="0.3">
      <c r="A127" s="11" t="s">
        <v>194</v>
      </c>
      <c r="B127" s="34">
        <v>2696380</v>
      </c>
      <c r="C127" s="148">
        <v>17476538</v>
      </c>
    </row>
    <row r="128" spans="1:3" ht="16.5" thickBot="1" x14ac:dyDescent="0.3">
      <c r="A128" s="11" t="s">
        <v>195</v>
      </c>
      <c r="B128" s="34">
        <v>497666</v>
      </c>
      <c r="C128" s="148">
        <v>3225610</v>
      </c>
    </row>
    <row r="129" spans="1:4" ht="16.5" thickBot="1" x14ac:dyDescent="0.3">
      <c r="A129" s="11" t="s">
        <v>196</v>
      </c>
      <c r="B129" s="34">
        <v>519247</v>
      </c>
      <c r="C129" s="148">
        <v>3365493</v>
      </c>
    </row>
    <row r="130" spans="1:4" ht="16.5" thickBot="1" x14ac:dyDescent="0.3">
      <c r="A130" s="11" t="s">
        <v>197</v>
      </c>
      <c r="B130" s="34">
        <v>778974</v>
      </c>
      <c r="C130" s="148">
        <v>5048908</v>
      </c>
    </row>
    <row r="131" spans="1:4" ht="16.5" thickBot="1" x14ac:dyDescent="0.3">
      <c r="A131" s="11" t="s">
        <v>448</v>
      </c>
      <c r="B131" s="34">
        <v>522646</v>
      </c>
      <c r="C131" s="148">
        <v>3387521</v>
      </c>
    </row>
    <row r="132" spans="1:4" ht="16.5" thickBot="1" x14ac:dyDescent="0.3">
      <c r="A132" s="11" t="s">
        <v>198</v>
      </c>
      <c r="B132" s="34">
        <v>441588</v>
      </c>
      <c r="C132" s="148">
        <v>2862144</v>
      </c>
    </row>
    <row r="133" spans="1:4" ht="16.5" thickBot="1" x14ac:dyDescent="0.3">
      <c r="A133" s="11" t="s">
        <v>199</v>
      </c>
      <c r="B133" s="34">
        <v>559291</v>
      </c>
      <c r="C133" s="148">
        <v>3625036</v>
      </c>
    </row>
    <row r="134" spans="1:4" ht="16.5" thickBot="1" x14ac:dyDescent="0.3">
      <c r="A134" s="11" t="s">
        <v>200</v>
      </c>
      <c r="B134" s="34">
        <v>988851</v>
      </c>
      <c r="C134" s="148">
        <v>6409220</v>
      </c>
    </row>
    <row r="135" spans="1:4" ht="16.5" thickBot="1" x14ac:dyDescent="0.3">
      <c r="A135" s="11" t="s">
        <v>201</v>
      </c>
      <c r="B135" s="34">
        <v>638351</v>
      </c>
      <c r="C135" s="148">
        <v>4137458</v>
      </c>
    </row>
    <row r="136" spans="1:4" ht="16.5" thickBot="1" x14ac:dyDescent="0.3">
      <c r="A136" s="11" t="s">
        <v>202</v>
      </c>
      <c r="B136" s="34">
        <v>1112991</v>
      </c>
      <c r="C136" s="148">
        <v>7213830</v>
      </c>
    </row>
    <row r="137" spans="1:4" ht="16.5" thickBot="1" x14ac:dyDescent="0.3">
      <c r="A137" s="11" t="s">
        <v>203</v>
      </c>
      <c r="B137" s="34">
        <v>966482</v>
      </c>
      <c r="C137" s="148">
        <v>6264233</v>
      </c>
    </row>
    <row r="138" spans="1:4" ht="16.5" thickBot="1" x14ac:dyDescent="0.3">
      <c r="A138" s="11" t="s">
        <v>204</v>
      </c>
      <c r="B138" s="34">
        <v>734867</v>
      </c>
      <c r="C138" s="148">
        <v>4763028</v>
      </c>
    </row>
    <row r="139" spans="1:4" ht="16.5" thickBot="1" x14ac:dyDescent="0.3">
      <c r="A139" s="11" t="s">
        <v>205</v>
      </c>
      <c r="B139" s="34">
        <v>875783</v>
      </c>
      <c r="C139" s="148">
        <v>5676370</v>
      </c>
    </row>
    <row r="140" spans="1:4" ht="16.5" thickBot="1" x14ac:dyDescent="0.3">
      <c r="A140" s="11" t="s">
        <v>206</v>
      </c>
      <c r="B140" s="34">
        <v>556023</v>
      </c>
      <c r="C140" s="148">
        <v>3603851</v>
      </c>
    </row>
    <row r="141" spans="1:4" ht="16.5" thickBot="1" x14ac:dyDescent="0.3">
      <c r="A141" s="11" t="s">
        <v>207</v>
      </c>
      <c r="B141" s="34">
        <v>1508344</v>
      </c>
      <c r="C141" s="148">
        <v>9776305</v>
      </c>
    </row>
    <row r="142" spans="1:4" ht="16.5" thickBot="1" x14ac:dyDescent="0.3">
      <c r="A142" s="11" t="s">
        <v>208</v>
      </c>
      <c r="B142" s="34">
        <v>338106</v>
      </c>
      <c r="C142" s="148">
        <v>2191427</v>
      </c>
    </row>
    <row r="143" spans="1:4" ht="16.5" thickBot="1" x14ac:dyDescent="0.3">
      <c r="A143" s="11" t="s">
        <v>209</v>
      </c>
      <c r="B143" s="34">
        <v>658253</v>
      </c>
      <c r="C143" s="148">
        <v>4890820</v>
      </c>
    </row>
    <row r="144" spans="1:4" ht="16.5" thickBot="1" x14ac:dyDescent="0.3">
      <c r="A144" s="11" t="s">
        <v>210</v>
      </c>
      <c r="B144" s="34">
        <v>982135</v>
      </c>
      <c r="C144" s="148">
        <v>6365690</v>
      </c>
      <c r="D144" s="21"/>
    </row>
    <row r="145" spans="1:3" ht="16.5" thickBot="1" x14ac:dyDescent="0.3">
      <c r="A145" s="11" t="s">
        <v>211</v>
      </c>
      <c r="B145" s="34">
        <v>2229830</v>
      </c>
      <c r="C145" s="148">
        <v>14452602</v>
      </c>
    </row>
    <row r="146" spans="1:3" ht="16.5" thickBot="1" x14ac:dyDescent="0.3">
      <c r="A146" s="11" t="s">
        <v>212</v>
      </c>
      <c r="B146" s="34">
        <v>893132</v>
      </c>
      <c r="C146" s="148">
        <v>5788821</v>
      </c>
    </row>
    <row r="147" spans="1:3" ht="16.5" thickBot="1" x14ac:dyDescent="0.3">
      <c r="A147" s="11" t="s">
        <v>213</v>
      </c>
      <c r="B147" s="34">
        <v>1074750</v>
      </c>
      <c r="C147" s="148">
        <v>6965975</v>
      </c>
    </row>
    <row r="148" spans="1:3" ht="16.5" thickBot="1" x14ac:dyDescent="0.3">
      <c r="A148" s="11" t="s">
        <v>214</v>
      </c>
      <c r="B148" s="34">
        <v>1230568</v>
      </c>
      <c r="C148" s="148">
        <v>7975904</v>
      </c>
    </row>
    <row r="149" spans="1:3" ht="16.5" thickBot="1" x14ac:dyDescent="0.3">
      <c r="A149" s="11" t="s">
        <v>467</v>
      </c>
      <c r="B149" s="34">
        <v>321609</v>
      </c>
      <c r="C149" s="149">
        <v>2084500</v>
      </c>
    </row>
    <row r="150" spans="1:3" ht="16.5" thickBot="1" x14ac:dyDescent="0.3">
      <c r="A150" s="11" t="s">
        <v>215</v>
      </c>
      <c r="B150" s="34">
        <v>1215250</v>
      </c>
      <c r="C150" s="148">
        <v>7876618</v>
      </c>
    </row>
    <row r="151" spans="1:3" ht="16.5" thickBot="1" x14ac:dyDescent="0.3">
      <c r="A151" s="11" t="s">
        <v>216</v>
      </c>
      <c r="B151" s="34">
        <v>271073</v>
      </c>
      <c r="C151" s="148">
        <v>1756952</v>
      </c>
    </row>
    <row r="152" spans="1:3" ht="16.5" thickBot="1" x14ac:dyDescent="0.3">
      <c r="A152" s="11" t="s">
        <v>217</v>
      </c>
      <c r="B152" s="34">
        <v>929122</v>
      </c>
      <c r="C152" s="148">
        <v>6022088</v>
      </c>
    </row>
    <row r="153" spans="1:3" ht="16.5" thickBot="1" x14ac:dyDescent="0.3">
      <c r="A153" s="11" t="s">
        <v>218</v>
      </c>
      <c r="B153" s="34">
        <v>1609622</v>
      </c>
      <c r="C153" s="148">
        <v>10432735</v>
      </c>
    </row>
    <row r="154" spans="1:3" ht="16.5" thickBot="1" x14ac:dyDescent="0.3">
      <c r="A154" s="11" t="s">
        <v>219</v>
      </c>
      <c r="B154" s="34">
        <v>493965</v>
      </c>
      <c r="C154" s="148">
        <v>3201628</v>
      </c>
    </row>
    <row r="155" spans="1:3" ht="16.5" thickBot="1" x14ac:dyDescent="0.3"/>
    <row r="156" spans="1:3" ht="16.5" thickBot="1" x14ac:dyDescent="0.3">
      <c r="A156" s="12" t="s">
        <v>707</v>
      </c>
      <c r="B156" s="32">
        <f>SUM(B2:B154)</f>
        <v>162000000</v>
      </c>
      <c r="C156" s="148">
        <v>1050000000</v>
      </c>
    </row>
    <row r="157" spans="1:3" x14ac:dyDescent="0.25">
      <c r="C157" s="30"/>
    </row>
    <row r="158" spans="1:3" x14ac:dyDescent="0.25">
      <c r="B158" s="19"/>
    </row>
    <row r="159" spans="1:3" x14ac:dyDescent="0.25">
      <c r="C159" s="30"/>
    </row>
  </sheetData>
  <sheetProtection algorithmName="SHA-512" hashValue="8nIy81Sn2rx0LON9HHNk9LOEZZF2xiJoLpAJqrdeOK2vLpz42MsqR1Cx9ZT2taAC6KGI9/MAxpuTTWMQJgsfUQ==" saltValue="MzDp2BdEAhS487P5n8E5IA==" spinCount="100000" sheet="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D334-E872-4D3A-AF18-1FB361EFD2A1}">
  <sheetPr codeName="Sheet20"/>
  <dimension ref="A1:E158"/>
  <sheetViews>
    <sheetView workbookViewId="0">
      <selection activeCell="C157" sqref="C157"/>
    </sheetView>
  </sheetViews>
  <sheetFormatPr defaultRowHeight="15" x14ac:dyDescent="0.25"/>
  <cols>
    <col min="1" max="1" width="39.5703125" bestFit="1" customWidth="1"/>
    <col min="2" max="2" width="24.28515625" bestFit="1" customWidth="1"/>
    <col min="4" max="4" width="10.85546875" bestFit="1" customWidth="1"/>
  </cols>
  <sheetData>
    <row r="1" spans="1:2" ht="95.25" thickBot="1" x14ac:dyDescent="0.3">
      <c r="A1" s="10" t="s">
        <v>708</v>
      </c>
      <c r="B1" s="150" t="s">
        <v>709</v>
      </c>
    </row>
    <row r="2" spans="1:2" ht="15.75" thickBot="1" x14ac:dyDescent="0.3">
      <c r="A2" s="151" t="s">
        <v>313</v>
      </c>
      <c r="B2" s="152">
        <v>3994643</v>
      </c>
    </row>
    <row r="3" spans="1:2" ht="15.75" thickBot="1" x14ac:dyDescent="0.3">
      <c r="A3" s="151" t="s">
        <v>75</v>
      </c>
      <c r="B3" s="152">
        <v>6332764</v>
      </c>
    </row>
    <row r="4" spans="1:2" ht="15.75" thickBot="1" x14ac:dyDescent="0.3">
      <c r="A4" s="151" t="s">
        <v>76</v>
      </c>
      <c r="B4" s="152">
        <v>5418004</v>
      </c>
    </row>
    <row r="5" spans="1:2" ht="15.75" thickBot="1" x14ac:dyDescent="0.3">
      <c r="A5" s="151" t="s">
        <v>317</v>
      </c>
      <c r="B5" s="152">
        <v>3192668</v>
      </c>
    </row>
    <row r="6" spans="1:2" ht="15.75" thickBot="1" x14ac:dyDescent="0.3">
      <c r="A6" s="151" t="s">
        <v>77</v>
      </c>
      <c r="B6" s="152">
        <v>2716053</v>
      </c>
    </row>
    <row r="7" spans="1:2" ht="15.75" thickBot="1" x14ac:dyDescent="0.3">
      <c r="A7" s="151" t="s">
        <v>78</v>
      </c>
      <c r="B7" s="152">
        <v>4061639</v>
      </c>
    </row>
    <row r="8" spans="1:2" ht="15.75" thickBot="1" x14ac:dyDescent="0.3">
      <c r="A8" s="151" t="s">
        <v>79</v>
      </c>
      <c r="B8" s="152">
        <v>24501292</v>
      </c>
    </row>
    <row r="9" spans="1:2" ht="15.75" thickBot="1" x14ac:dyDescent="0.3">
      <c r="A9" s="151" t="s">
        <v>80</v>
      </c>
      <c r="B9" s="152">
        <v>3344322</v>
      </c>
    </row>
    <row r="10" spans="1:2" ht="15.75" thickBot="1" x14ac:dyDescent="0.3">
      <c r="A10" s="151" t="s">
        <v>81</v>
      </c>
      <c r="B10" s="152">
        <v>3953620</v>
      </c>
    </row>
    <row r="11" spans="1:2" ht="15.75" thickBot="1" x14ac:dyDescent="0.3">
      <c r="A11" s="151" t="s">
        <v>82</v>
      </c>
      <c r="B11" s="152">
        <v>6081698</v>
      </c>
    </row>
    <row r="12" spans="1:2" ht="15.75" thickBot="1" x14ac:dyDescent="0.3">
      <c r="A12" s="151" t="s">
        <v>83</v>
      </c>
      <c r="B12" s="152">
        <v>7655786</v>
      </c>
    </row>
    <row r="13" spans="1:2" ht="15.75" thickBot="1" x14ac:dyDescent="0.3">
      <c r="A13" s="151" t="s">
        <v>84</v>
      </c>
      <c r="B13" s="152">
        <v>1583032</v>
      </c>
    </row>
    <row r="14" spans="1:2" ht="15.75" thickBot="1" x14ac:dyDescent="0.3">
      <c r="A14" s="151" t="s">
        <v>85</v>
      </c>
      <c r="B14" s="152">
        <v>10050291</v>
      </c>
    </row>
    <row r="15" spans="1:2" ht="15.75" thickBot="1" x14ac:dyDescent="0.3">
      <c r="A15" s="151" t="s">
        <v>86</v>
      </c>
      <c r="B15" s="152">
        <v>5875786</v>
      </c>
    </row>
    <row r="16" spans="1:2" ht="15.75" thickBot="1" x14ac:dyDescent="0.3">
      <c r="A16" s="151" t="s">
        <v>329</v>
      </c>
      <c r="B16" s="152">
        <v>5375388</v>
      </c>
    </row>
    <row r="17" spans="1:2" ht="15.75" thickBot="1" x14ac:dyDescent="0.3">
      <c r="A17" s="151" t="s">
        <v>87</v>
      </c>
      <c r="B17" s="152">
        <v>8874101</v>
      </c>
    </row>
    <row r="18" spans="1:2" ht="15.75" thickBot="1" x14ac:dyDescent="0.3">
      <c r="A18" s="151" t="s">
        <v>88</v>
      </c>
      <c r="B18" s="152">
        <v>5208242</v>
      </c>
    </row>
    <row r="19" spans="1:2" ht="15.75" thickBot="1" x14ac:dyDescent="0.3">
      <c r="A19" s="151" t="s">
        <v>89</v>
      </c>
      <c r="B19" s="152">
        <v>7312018</v>
      </c>
    </row>
    <row r="20" spans="1:2" ht="15.75" thickBot="1" x14ac:dyDescent="0.3">
      <c r="A20" s="151" t="s">
        <v>90</v>
      </c>
      <c r="B20" s="152">
        <v>3573110</v>
      </c>
    </row>
    <row r="21" spans="1:2" ht="15.75" thickBot="1" x14ac:dyDescent="0.3">
      <c r="A21" s="151" t="s">
        <v>91</v>
      </c>
      <c r="B21" s="152">
        <v>4027699</v>
      </c>
    </row>
    <row r="22" spans="1:2" ht="15.75" thickBot="1" x14ac:dyDescent="0.3">
      <c r="A22" s="151" t="s">
        <v>92</v>
      </c>
      <c r="B22" s="152">
        <v>10167747</v>
      </c>
    </row>
    <row r="23" spans="1:2" ht="15.75" thickBot="1" x14ac:dyDescent="0.3">
      <c r="A23" s="151" t="s">
        <v>93</v>
      </c>
      <c r="B23" s="152">
        <v>5625209</v>
      </c>
    </row>
    <row r="24" spans="1:2" ht="15.75" thickBot="1" x14ac:dyDescent="0.3">
      <c r="A24" s="151" t="s">
        <v>94</v>
      </c>
      <c r="B24" s="152">
        <v>3788628</v>
      </c>
    </row>
    <row r="25" spans="1:2" ht="15.75" thickBot="1" x14ac:dyDescent="0.3">
      <c r="A25" s="151" t="s">
        <v>95</v>
      </c>
      <c r="B25" s="152">
        <v>6346539</v>
      </c>
    </row>
    <row r="26" spans="1:2" ht="15.75" thickBot="1" x14ac:dyDescent="0.3">
      <c r="A26" s="151" t="s">
        <v>96</v>
      </c>
      <c r="B26" s="152">
        <v>6419083</v>
      </c>
    </row>
    <row r="27" spans="1:2" ht="15.75" thickBot="1" x14ac:dyDescent="0.3">
      <c r="A27" s="151" t="s">
        <v>97</v>
      </c>
      <c r="B27" s="152">
        <v>213459</v>
      </c>
    </row>
    <row r="28" spans="1:2" ht="15.75" thickBot="1" x14ac:dyDescent="0.3">
      <c r="A28" s="151" t="s">
        <v>98</v>
      </c>
      <c r="B28" s="152">
        <v>12221055</v>
      </c>
    </row>
    <row r="29" spans="1:2" ht="15.75" thickBot="1" x14ac:dyDescent="0.3">
      <c r="A29" s="151" t="s">
        <v>109</v>
      </c>
      <c r="B29" s="152">
        <v>12347893</v>
      </c>
    </row>
    <row r="30" spans="1:2" ht="15.75" thickBot="1" x14ac:dyDescent="0.3">
      <c r="A30" s="151" t="s">
        <v>99</v>
      </c>
      <c r="B30" s="152">
        <v>6785896</v>
      </c>
    </row>
    <row r="31" spans="1:2" ht="15.75" thickBot="1" x14ac:dyDescent="0.3">
      <c r="A31" s="151" t="s">
        <v>100</v>
      </c>
      <c r="B31" s="152">
        <v>6130859</v>
      </c>
    </row>
    <row r="32" spans="1:2" ht="15.75" thickBot="1" x14ac:dyDescent="0.3">
      <c r="A32" s="151" t="s">
        <v>101</v>
      </c>
      <c r="B32" s="152">
        <v>6078276</v>
      </c>
    </row>
    <row r="33" spans="1:2" ht="15.75" thickBot="1" x14ac:dyDescent="0.3">
      <c r="A33" s="151" t="s">
        <v>102</v>
      </c>
      <c r="B33" s="152">
        <v>2192627</v>
      </c>
    </row>
    <row r="34" spans="1:2" ht="15.75" thickBot="1" x14ac:dyDescent="0.3">
      <c r="A34" s="151" t="s">
        <v>103</v>
      </c>
      <c r="B34" s="152">
        <v>5024989</v>
      </c>
    </row>
    <row r="35" spans="1:2" ht="15.75" thickBot="1" x14ac:dyDescent="0.3">
      <c r="A35" s="151" t="s">
        <v>104</v>
      </c>
      <c r="B35" s="152">
        <v>15869463</v>
      </c>
    </row>
    <row r="36" spans="1:2" ht="15.75" thickBot="1" x14ac:dyDescent="0.3">
      <c r="A36" s="151" t="s">
        <v>105</v>
      </c>
      <c r="B36" s="152">
        <v>15642954</v>
      </c>
    </row>
    <row r="37" spans="1:2" ht="15.75" thickBot="1" x14ac:dyDescent="0.3">
      <c r="A37" s="151" t="s">
        <v>106</v>
      </c>
      <c r="B37" s="152">
        <v>6605724</v>
      </c>
    </row>
    <row r="38" spans="1:2" ht="15.75" thickBot="1" x14ac:dyDescent="0.3">
      <c r="A38" s="151" t="s">
        <v>107</v>
      </c>
      <c r="B38" s="152">
        <v>7467053</v>
      </c>
    </row>
    <row r="39" spans="1:2" ht="15.75" thickBot="1" x14ac:dyDescent="0.3">
      <c r="A39" s="151" t="s">
        <v>108</v>
      </c>
      <c r="B39" s="152">
        <v>6832090</v>
      </c>
    </row>
    <row r="40" spans="1:2" ht="15.75" thickBot="1" x14ac:dyDescent="0.3">
      <c r="A40" s="151" t="s">
        <v>110</v>
      </c>
      <c r="B40" s="152">
        <v>6201862</v>
      </c>
    </row>
    <row r="41" spans="1:2" ht="15.75" thickBot="1" x14ac:dyDescent="0.3">
      <c r="A41" s="151" t="s">
        <v>111</v>
      </c>
      <c r="B41" s="152">
        <v>6326111</v>
      </c>
    </row>
    <row r="42" spans="1:2" ht="15.75" thickBot="1" x14ac:dyDescent="0.3">
      <c r="A42" s="151" t="s">
        <v>112</v>
      </c>
      <c r="B42" s="152">
        <v>11312222</v>
      </c>
    </row>
    <row r="43" spans="1:2" ht="15.75" thickBot="1" x14ac:dyDescent="0.3">
      <c r="A43" s="151" t="s">
        <v>113</v>
      </c>
      <c r="B43" s="152">
        <v>5681530</v>
      </c>
    </row>
    <row r="44" spans="1:2" ht="15.75" thickBot="1" x14ac:dyDescent="0.3">
      <c r="A44" s="151" t="s">
        <v>114</v>
      </c>
      <c r="B44" s="152">
        <v>25897787</v>
      </c>
    </row>
    <row r="45" spans="1:2" ht="15.75" thickBot="1" x14ac:dyDescent="0.3">
      <c r="A45" s="151" t="s">
        <v>115</v>
      </c>
      <c r="B45" s="152">
        <v>4958120</v>
      </c>
    </row>
    <row r="46" spans="1:2" ht="15.75" thickBot="1" x14ac:dyDescent="0.3">
      <c r="A46" s="151" t="s">
        <v>116</v>
      </c>
      <c r="B46" s="152">
        <v>11068681</v>
      </c>
    </row>
    <row r="47" spans="1:2" ht="15.75" thickBot="1" x14ac:dyDescent="0.3">
      <c r="A47" s="151" t="s">
        <v>117</v>
      </c>
      <c r="B47" s="152">
        <v>5819960</v>
      </c>
    </row>
    <row r="48" spans="1:2" ht="15.75" thickBot="1" x14ac:dyDescent="0.3">
      <c r="A48" s="151" t="s">
        <v>118</v>
      </c>
      <c r="B48" s="152">
        <v>6146889</v>
      </c>
    </row>
    <row r="49" spans="1:2" ht="15.75" thickBot="1" x14ac:dyDescent="0.3">
      <c r="A49" s="151" t="s">
        <v>119</v>
      </c>
      <c r="B49" s="152">
        <v>2796203</v>
      </c>
    </row>
    <row r="50" spans="1:2" ht="15.75" thickBot="1" x14ac:dyDescent="0.3">
      <c r="A50" s="151" t="s">
        <v>364</v>
      </c>
      <c r="B50" s="152">
        <v>4017917</v>
      </c>
    </row>
    <row r="51" spans="1:2" ht="15.75" thickBot="1" x14ac:dyDescent="0.3">
      <c r="A51" s="151" t="s">
        <v>120</v>
      </c>
      <c r="B51" s="152">
        <v>20800924</v>
      </c>
    </row>
    <row r="52" spans="1:2" ht="15.75" thickBot="1" x14ac:dyDescent="0.3">
      <c r="A52" s="151" t="s">
        <v>121</v>
      </c>
      <c r="B52" s="152">
        <v>5023385</v>
      </c>
    </row>
    <row r="53" spans="1:2" ht="15.75" thickBot="1" x14ac:dyDescent="0.3">
      <c r="A53" s="151" t="s">
        <v>122</v>
      </c>
      <c r="B53" s="152">
        <v>4242999</v>
      </c>
    </row>
    <row r="54" spans="1:2" ht="15.75" thickBot="1" x14ac:dyDescent="0.3">
      <c r="A54" s="151" t="s">
        <v>123</v>
      </c>
      <c r="B54" s="152">
        <v>2192415</v>
      </c>
    </row>
    <row r="55" spans="1:2" ht="15.75" thickBot="1" x14ac:dyDescent="0.3">
      <c r="A55" s="151" t="s">
        <v>124</v>
      </c>
      <c r="B55" s="152">
        <v>4399863</v>
      </c>
    </row>
    <row r="56" spans="1:2" ht="15.75" thickBot="1" x14ac:dyDescent="0.3">
      <c r="A56" s="151" t="s">
        <v>125</v>
      </c>
      <c r="B56" s="152">
        <v>3852684</v>
      </c>
    </row>
    <row r="57" spans="1:2" ht="15.75" thickBot="1" x14ac:dyDescent="0.3">
      <c r="A57" s="151" t="s">
        <v>126</v>
      </c>
      <c r="B57" s="152">
        <v>18088066</v>
      </c>
    </row>
    <row r="58" spans="1:2" ht="15.75" thickBot="1" x14ac:dyDescent="0.3">
      <c r="A58" s="151" t="s">
        <v>127</v>
      </c>
      <c r="B58" s="152">
        <v>4554845</v>
      </c>
    </row>
    <row r="59" spans="1:2" ht="15.75" thickBot="1" x14ac:dyDescent="0.3">
      <c r="A59" s="151" t="s">
        <v>128</v>
      </c>
      <c r="B59" s="152">
        <v>4372120</v>
      </c>
    </row>
    <row r="60" spans="1:2" ht="15.75" thickBot="1" x14ac:dyDescent="0.3">
      <c r="A60" s="151" t="s">
        <v>129</v>
      </c>
      <c r="B60" s="152">
        <v>3353067</v>
      </c>
    </row>
    <row r="61" spans="1:2" ht="15.75" thickBot="1" x14ac:dyDescent="0.3">
      <c r="A61" s="151" t="s">
        <v>130</v>
      </c>
      <c r="B61" s="152">
        <v>55392</v>
      </c>
    </row>
    <row r="62" spans="1:2" ht="15.75" thickBot="1" x14ac:dyDescent="0.3">
      <c r="A62" s="151" t="s">
        <v>131</v>
      </c>
      <c r="B62" s="152">
        <v>5625764</v>
      </c>
    </row>
    <row r="63" spans="1:2" ht="15.75" thickBot="1" x14ac:dyDescent="0.3">
      <c r="A63" s="151" t="s">
        <v>378</v>
      </c>
      <c r="B63" s="152">
        <v>3792275</v>
      </c>
    </row>
    <row r="64" spans="1:2" ht="15.75" thickBot="1" x14ac:dyDescent="0.3">
      <c r="A64" s="151" t="s">
        <v>132</v>
      </c>
      <c r="B64" s="152">
        <v>26969400</v>
      </c>
    </row>
    <row r="65" spans="1:2" ht="15.75" thickBot="1" x14ac:dyDescent="0.3">
      <c r="A65" s="151" t="s">
        <v>133</v>
      </c>
      <c r="B65" s="152">
        <v>6356626</v>
      </c>
    </row>
    <row r="66" spans="1:2" ht="15.75" thickBot="1" x14ac:dyDescent="0.3">
      <c r="A66" s="151" t="s">
        <v>134</v>
      </c>
      <c r="B66" s="152">
        <v>2507658</v>
      </c>
    </row>
    <row r="67" spans="1:2" ht="15.75" thickBot="1" x14ac:dyDescent="0.3">
      <c r="A67" s="151" t="s">
        <v>135</v>
      </c>
      <c r="B67" s="152">
        <v>8136981</v>
      </c>
    </row>
    <row r="68" spans="1:2" ht="15.75" thickBot="1" x14ac:dyDescent="0.3">
      <c r="A68" s="151" t="s">
        <v>136</v>
      </c>
      <c r="B68" s="152">
        <v>4274619</v>
      </c>
    </row>
    <row r="69" spans="1:2" ht="15.75" thickBot="1" x14ac:dyDescent="0.3">
      <c r="A69" s="151" t="s">
        <v>137</v>
      </c>
      <c r="B69" s="152">
        <v>6601509</v>
      </c>
    </row>
    <row r="70" spans="1:2" ht="15.75" thickBot="1" x14ac:dyDescent="0.3">
      <c r="A70" s="151" t="s">
        <v>138</v>
      </c>
      <c r="B70" s="152">
        <v>24141914</v>
      </c>
    </row>
    <row r="71" spans="1:2" ht="15.75" thickBot="1" x14ac:dyDescent="0.3">
      <c r="A71" s="151" t="s">
        <v>139</v>
      </c>
      <c r="B71" s="152">
        <v>14484441</v>
      </c>
    </row>
    <row r="72" spans="1:2" ht="15.75" thickBot="1" x14ac:dyDescent="0.3">
      <c r="A72" s="151" t="s">
        <v>140</v>
      </c>
      <c r="B72" s="152">
        <v>6885105</v>
      </c>
    </row>
    <row r="73" spans="1:2" ht="15.75" thickBot="1" x14ac:dyDescent="0.3">
      <c r="A73" s="151" t="s">
        <v>141</v>
      </c>
      <c r="B73" s="152">
        <v>10562332</v>
      </c>
    </row>
    <row r="74" spans="1:2" ht="15.75" thickBot="1" x14ac:dyDescent="0.3">
      <c r="A74" s="151" t="s">
        <v>142</v>
      </c>
      <c r="B74" s="152">
        <v>5984484</v>
      </c>
    </row>
    <row r="75" spans="1:2" ht="15.75" thickBot="1" x14ac:dyDescent="0.3">
      <c r="A75" s="151" t="s">
        <v>143</v>
      </c>
      <c r="B75" s="152">
        <v>14734780</v>
      </c>
    </row>
    <row r="76" spans="1:2" ht="15.75" thickBot="1" x14ac:dyDescent="0.3">
      <c r="A76" s="151" t="s">
        <v>144</v>
      </c>
      <c r="B76" s="152">
        <v>12937346</v>
      </c>
    </row>
    <row r="77" spans="1:2" ht="15.75" thickBot="1" x14ac:dyDescent="0.3">
      <c r="A77" s="151" t="s">
        <v>145</v>
      </c>
      <c r="B77" s="152">
        <v>3448046</v>
      </c>
    </row>
    <row r="78" spans="1:2" ht="15.75" thickBot="1" x14ac:dyDescent="0.3">
      <c r="A78" s="151" t="s">
        <v>146</v>
      </c>
      <c r="B78" s="152">
        <v>11663968</v>
      </c>
    </row>
    <row r="79" spans="1:2" ht="15.75" thickBot="1" x14ac:dyDescent="0.3">
      <c r="A79" s="151" t="s">
        <v>147</v>
      </c>
      <c r="B79" s="152">
        <v>4365687</v>
      </c>
    </row>
    <row r="80" spans="1:2" ht="15.75" thickBot="1" x14ac:dyDescent="0.3">
      <c r="A80" s="151" t="s">
        <v>148</v>
      </c>
      <c r="B80" s="152">
        <v>3272106</v>
      </c>
    </row>
    <row r="81" spans="1:2" ht="15.75" thickBot="1" x14ac:dyDescent="0.3">
      <c r="A81" s="151" t="s">
        <v>149</v>
      </c>
      <c r="B81" s="152">
        <v>3315976</v>
      </c>
    </row>
    <row r="82" spans="1:2" ht="15.75" thickBot="1" x14ac:dyDescent="0.3">
      <c r="A82" s="151" t="s">
        <v>150</v>
      </c>
      <c r="B82" s="152">
        <v>3972841</v>
      </c>
    </row>
    <row r="83" spans="1:2" ht="15.75" thickBot="1" x14ac:dyDescent="0.3">
      <c r="A83" s="151" t="s">
        <v>151</v>
      </c>
      <c r="B83" s="152">
        <v>6566135</v>
      </c>
    </row>
    <row r="84" spans="1:2" ht="15.75" thickBot="1" x14ac:dyDescent="0.3">
      <c r="A84" s="151" t="s">
        <v>152</v>
      </c>
      <c r="B84" s="152">
        <v>6424307</v>
      </c>
    </row>
    <row r="85" spans="1:2" ht="15.75" thickBot="1" x14ac:dyDescent="0.3">
      <c r="A85" s="151" t="s">
        <v>153</v>
      </c>
      <c r="B85" s="152">
        <v>18281716</v>
      </c>
    </row>
    <row r="86" spans="1:2" ht="15.75" thickBot="1" x14ac:dyDescent="0.3">
      <c r="A86" s="151" t="s">
        <v>154</v>
      </c>
      <c r="B86" s="152">
        <v>3411231</v>
      </c>
    </row>
    <row r="87" spans="1:2" ht="15.75" thickBot="1" x14ac:dyDescent="0.3">
      <c r="A87" s="151" t="s">
        <v>155</v>
      </c>
      <c r="B87" s="152">
        <v>3329021</v>
      </c>
    </row>
    <row r="88" spans="1:2" ht="15.75" thickBot="1" x14ac:dyDescent="0.3">
      <c r="A88" s="151" t="s">
        <v>156</v>
      </c>
      <c r="B88" s="152">
        <v>5521656</v>
      </c>
    </row>
    <row r="89" spans="1:2" ht="15.75" thickBot="1" x14ac:dyDescent="0.3">
      <c r="A89" s="151" t="s">
        <v>157</v>
      </c>
      <c r="B89" s="152">
        <v>4042261</v>
      </c>
    </row>
    <row r="90" spans="1:2" ht="15.75" thickBot="1" x14ac:dyDescent="0.3">
      <c r="A90" s="151" t="s">
        <v>158</v>
      </c>
      <c r="B90" s="152">
        <v>4510961</v>
      </c>
    </row>
    <row r="91" spans="1:2" ht="15.75" thickBot="1" x14ac:dyDescent="0.3">
      <c r="A91" s="151" t="s">
        <v>159</v>
      </c>
      <c r="B91" s="152">
        <v>10603254</v>
      </c>
    </row>
    <row r="92" spans="1:2" ht="15.75" thickBot="1" x14ac:dyDescent="0.3">
      <c r="A92" s="151" t="s">
        <v>160</v>
      </c>
      <c r="B92" s="152">
        <v>6656353</v>
      </c>
    </row>
    <row r="93" spans="1:2" ht="15.75" thickBot="1" x14ac:dyDescent="0.3">
      <c r="A93" s="151" t="s">
        <v>161</v>
      </c>
      <c r="B93" s="152">
        <v>6781371</v>
      </c>
    </row>
    <row r="94" spans="1:2" ht="15.75" thickBot="1" x14ac:dyDescent="0.3">
      <c r="A94" s="151" t="s">
        <v>162</v>
      </c>
      <c r="B94" s="152">
        <v>15430932</v>
      </c>
    </row>
    <row r="95" spans="1:2" ht="15.75" thickBot="1" x14ac:dyDescent="0.3">
      <c r="A95" s="151" t="s">
        <v>163</v>
      </c>
      <c r="B95" s="152">
        <v>4910300</v>
      </c>
    </row>
    <row r="96" spans="1:2" ht="15.75" thickBot="1" x14ac:dyDescent="0.3">
      <c r="A96" s="151" t="s">
        <v>164</v>
      </c>
      <c r="B96" s="152">
        <v>10025551</v>
      </c>
    </row>
    <row r="97" spans="1:2" ht="15.75" thickBot="1" x14ac:dyDescent="0.3">
      <c r="A97" s="151" t="s">
        <v>165</v>
      </c>
      <c r="B97" s="152">
        <v>3472268</v>
      </c>
    </row>
    <row r="98" spans="1:2" ht="15.75" thickBot="1" x14ac:dyDescent="0.3">
      <c r="A98" s="151" t="s">
        <v>166</v>
      </c>
      <c r="B98" s="152">
        <v>5617957</v>
      </c>
    </row>
    <row r="99" spans="1:2" ht="15.75" thickBot="1" x14ac:dyDescent="0.3">
      <c r="A99" s="151" t="s">
        <v>167</v>
      </c>
      <c r="B99" s="152">
        <v>3895575</v>
      </c>
    </row>
    <row r="100" spans="1:2" ht="15.75" thickBot="1" x14ac:dyDescent="0.3">
      <c r="A100" s="151" t="s">
        <v>168</v>
      </c>
      <c r="B100" s="152">
        <v>2491572</v>
      </c>
    </row>
    <row r="101" spans="1:2" ht="15.75" thickBot="1" x14ac:dyDescent="0.3">
      <c r="A101" s="151" t="s">
        <v>169</v>
      </c>
      <c r="B101" s="152">
        <v>4882396</v>
      </c>
    </row>
    <row r="102" spans="1:2" ht="15.75" thickBot="1" x14ac:dyDescent="0.3">
      <c r="A102" s="151" t="s">
        <v>418</v>
      </c>
      <c r="B102" s="152">
        <v>3150984</v>
      </c>
    </row>
    <row r="103" spans="1:2" ht="15.75" thickBot="1" x14ac:dyDescent="0.3">
      <c r="A103" s="151" t="s">
        <v>170</v>
      </c>
      <c r="B103" s="152">
        <v>2891184</v>
      </c>
    </row>
    <row r="104" spans="1:2" ht="15.75" thickBot="1" x14ac:dyDescent="0.3">
      <c r="A104" s="151" t="s">
        <v>171</v>
      </c>
      <c r="B104" s="152">
        <v>4849068</v>
      </c>
    </row>
    <row r="105" spans="1:2" ht="15.75" thickBot="1" x14ac:dyDescent="0.3">
      <c r="A105" s="151" t="s">
        <v>172</v>
      </c>
      <c r="B105" s="152">
        <v>5885631</v>
      </c>
    </row>
    <row r="106" spans="1:2" ht="15.75" thickBot="1" x14ac:dyDescent="0.3">
      <c r="A106" s="151" t="s">
        <v>173</v>
      </c>
      <c r="B106" s="152">
        <v>593776</v>
      </c>
    </row>
    <row r="107" spans="1:2" ht="15.75" thickBot="1" x14ac:dyDescent="0.3">
      <c r="A107" s="151" t="s">
        <v>174</v>
      </c>
      <c r="B107" s="152">
        <v>5764798</v>
      </c>
    </row>
    <row r="108" spans="1:2" ht="15.75" thickBot="1" x14ac:dyDescent="0.3">
      <c r="A108" s="151" t="s">
        <v>175</v>
      </c>
      <c r="B108" s="152">
        <v>8084685</v>
      </c>
    </row>
    <row r="109" spans="1:2" ht="15.75" thickBot="1" x14ac:dyDescent="0.3">
      <c r="A109" s="151" t="s">
        <v>176</v>
      </c>
      <c r="B109" s="152">
        <v>6671373</v>
      </c>
    </row>
    <row r="110" spans="1:2" ht="15.75" thickBot="1" x14ac:dyDescent="0.3">
      <c r="A110" s="151" t="s">
        <v>177</v>
      </c>
      <c r="B110" s="152">
        <v>11835528</v>
      </c>
    </row>
    <row r="111" spans="1:2" ht="15.75" thickBot="1" x14ac:dyDescent="0.3">
      <c r="A111" s="151" t="s">
        <v>178</v>
      </c>
      <c r="B111" s="152">
        <v>6097977</v>
      </c>
    </row>
    <row r="112" spans="1:2" ht="15.75" thickBot="1" x14ac:dyDescent="0.3">
      <c r="A112" s="151" t="s">
        <v>179</v>
      </c>
      <c r="B112" s="152">
        <v>2255107</v>
      </c>
    </row>
    <row r="113" spans="1:2" ht="15.75" thickBot="1" x14ac:dyDescent="0.3">
      <c r="A113" s="151" t="s">
        <v>180</v>
      </c>
      <c r="B113" s="152">
        <v>3807808</v>
      </c>
    </row>
    <row r="114" spans="1:2" ht="15.75" thickBot="1" x14ac:dyDescent="0.3">
      <c r="A114" s="151" t="s">
        <v>181</v>
      </c>
      <c r="B114" s="152">
        <v>10926856</v>
      </c>
    </row>
    <row r="115" spans="1:2" ht="15.75" thickBot="1" x14ac:dyDescent="0.3">
      <c r="A115" s="151" t="s">
        <v>182</v>
      </c>
      <c r="B115" s="152">
        <v>4090824</v>
      </c>
    </row>
    <row r="116" spans="1:2" ht="15.75" thickBot="1" x14ac:dyDescent="0.3">
      <c r="A116" s="151" t="s">
        <v>183</v>
      </c>
      <c r="B116" s="152">
        <v>4004265</v>
      </c>
    </row>
    <row r="117" spans="1:2" ht="15.75" thickBot="1" x14ac:dyDescent="0.3">
      <c r="A117" s="151" t="s">
        <v>184</v>
      </c>
      <c r="B117" s="152">
        <v>4853564</v>
      </c>
    </row>
    <row r="118" spans="1:2" ht="15.75" thickBot="1" x14ac:dyDescent="0.3">
      <c r="A118" s="151" t="s">
        <v>185</v>
      </c>
      <c r="B118" s="152">
        <v>3605002</v>
      </c>
    </row>
    <row r="119" spans="1:2" ht="15.75" thickBot="1" x14ac:dyDescent="0.3">
      <c r="A119" s="151" t="s">
        <v>186</v>
      </c>
      <c r="B119" s="152">
        <v>6871583</v>
      </c>
    </row>
    <row r="120" spans="1:2" ht="15.75" thickBot="1" x14ac:dyDescent="0.3">
      <c r="A120" s="151" t="s">
        <v>187</v>
      </c>
      <c r="B120" s="152">
        <v>4212493</v>
      </c>
    </row>
    <row r="121" spans="1:2" ht="15.75" thickBot="1" x14ac:dyDescent="0.3">
      <c r="A121" s="151" t="s">
        <v>188</v>
      </c>
      <c r="B121" s="152">
        <v>15496094</v>
      </c>
    </row>
    <row r="122" spans="1:2" ht="15.75" thickBot="1" x14ac:dyDescent="0.3">
      <c r="A122" s="151" t="s">
        <v>189</v>
      </c>
      <c r="B122" s="152">
        <v>5614067</v>
      </c>
    </row>
    <row r="123" spans="1:2" ht="15.75" thickBot="1" x14ac:dyDescent="0.3">
      <c r="A123" s="151" t="s">
        <v>190</v>
      </c>
      <c r="B123" s="152">
        <v>3697919</v>
      </c>
    </row>
    <row r="124" spans="1:2" ht="15.75" thickBot="1" x14ac:dyDescent="0.3">
      <c r="A124" s="151" t="s">
        <v>191</v>
      </c>
      <c r="B124" s="152">
        <v>5827044</v>
      </c>
    </row>
    <row r="125" spans="1:2" ht="15.75" thickBot="1" x14ac:dyDescent="0.3">
      <c r="A125" s="151" t="s">
        <v>192</v>
      </c>
      <c r="B125" s="152">
        <v>14268622</v>
      </c>
    </row>
    <row r="126" spans="1:2" ht="15.75" thickBot="1" x14ac:dyDescent="0.3">
      <c r="A126" s="151" t="s">
        <v>193</v>
      </c>
      <c r="B126" s="152">
        <v>6859027</v>
      </c>
    </row>
    <row r="127" spans="1:2" ht="15.75" thickBot="1" x14ac:dyDescent="0.3">
      <c r="A127" s="151" t="s">
        <v>194</v>
      </c>
      <c r="B127" s="152">
        <v>17476538</v>
      </c>
    </row>
    <row r="128" spans="1:2" ht="15.75" thickBot="1" x14ac:dyDescent="0.3">
      <c r="A128" s="151" t="s">
        <v>195</v>
      </c>
      <c r="B128" s="152">
        <v>3225610</v>
      </c>
    </row>
    <row r="129" spans="1:5" ht="15.75" thickBot="1" x14ac:dyDescent="0.3">
      <c r="A129" s="151" t="s">
        <v>196</v>
      </c>
      <c r="B129" s="152">
        <v>3365493</v>
      </c>
    </row>
    <row r="130" spans="1:5" ht="15.75" thickBot="1" x14ac:dyDescent="0.3">
      <c r="A130" s="151" t="s">
        <v>197</v>
      </c>
      <c r="B130" s="152">
        <v>5048908</v>
      </c>
    </row>
    <row r="131" spans="1:5" ht="15.75" thickBot="1" x14ac:dyDescent="0.3">
      <c r="A131" s="151" t="s">
        <v>448</v>
      </c>
      <c r="B131" s="152">
        <v>3387521</v>
      </c>
    </row>
    <row r="132" spans="1:5" ht="15.75" thickBot="1" x14ac:dyDescent="0.3">
      <c r="A132" s="151" t="s">
        <v>198</v>
      </c>
      <c r="B132" s="152">
        <v>2862144</v>
      </c>
    </row>
    <row r="133" spans="1:5" ht="15.75" thickBot="1" x14ac:dyDescent="0.3">
      <c r="A133" s="151" t="s">
        <v>199</v>
      </c>
      <c r="B133" s="152">
        <v>3625036</v>
      </c>
    </row>
    <row r="134" spans="1:5" ht="15.75" thickBot="1" x14ac:dyDescent="0.3">
      <c r="A134" s="151" t="s">
        <v>200</v>
      </c>
      <c r="B134" s="152">
        <v>6409220</v>
      </c>
    </row>
    <row r="135" spans="1:5" ht="15.75" thickBot="1" x14ac:dyDescent="0.3">
      <c r="A135" s="151" t="s">
        <v>201</v>
      </c>
      <c r="B135" s="152">
        <v>4137458</v>
      </c>
    </row>
    <row r="136" spans="1:5" ht="15.75" thickBot="1" x14ac:dyDescent="0.3">
      <c r="A136" s="151" t="s">
        <v>202</v>
      </c>
      <c r="B136" s="152">
        <v>7213830</v>
      </c>
    </row>
    <row r="137" spans="1:5" ht="15.75" thickBot="1" x14ac:dyDescent="0.3">
      <c r="A137" s="151" t="s">
        <v>203</v>
      </c>
      <c r="B137" s="152">
        <v>6264233</v>
      </c>
    </row>
    <row r="138" spans="1:5" ht="15.75" thickBot="1" x14ac:dyDescent="0.3">
      <c r="A138" s="151" t="s">
        <v>204</v>
      </c>
      <c r="B138" s="152">
        <v>4763028</v>
      </c>
    </row>
    <row r="139" spans="1:5" ht="15.75" thickBot="1" x14ac:dyDescent="0.3">
      <c r="A139" s="151" t="s">
        <v>205</v>
      </c>
      <c r="B139" s="152">
        <v>5676370</v>
      </c>
    </row>
    <row r="140" spans="1:5" ht="15.75" thickBot="1" x14ac:dyDescent="0.3">
      <c r="A140" s="151" t="s">
        <v>206</v>
      </c>
      <c r="B140" s="152">
        <v>3603851</v>
      </c>
    </row>
    <row r="141" spans="1:5" ht="15.75" thickBot="1" x14ac:dyDescent="0.3">
      <c r="A141" s="151" t="s">
        <v>207</v>
      </c>
      <c r="B141" s="152">
        <v>9776305</v>
      </c>
    </row>
    <row r="142" spans="1:5" ht="15.75" thickBot="1" x14ac:dyDescent="0.3">
      <c r="A142" s="151" t="s">
        <v>208</v>
      </c>
      <c r="B142" s="152">
        <v>2191427</v>
      </c>
    </row>
    <row r="143" spans="1:5" ht="15.75" thickBot="1" x14ac:dyDescent="0.3">
      <c r="A143" s="151" t="s">
        <v>209</v>
      </c>
      <c r="B143" s="152">
        <v>4890820</v>
      </c>
    </row>
    <row r="144" spans="1:5" ht="15.75" thickBot="1" x14ac:dyDescent="0.3">
      <c r="A144" s="151" t="s">
        <v>210</v>
      </c>
      <c r="B144" s="152">
        <v>6365690</v>
      </c>
      <c r="E144" s="20"/>
    </row>
    <row r="145" spans="1:2" ht="15.75" thickBot="1" x14ac:dyDescent="0.3">
      <c r="A145" s="151" t="s">
        <v>211</v>
      </c>
      <c r="B145" s="152">
        <v>14452602</v>
      </c>
    </row>
    <row r="146" spans="1:2" ht="15.75" thickBot="1" x14ac:dyDescent="0.3">
      <c r="A146" s="151" t="s">
        <v>212</v>
      </c>
      <c r="B146" s="152">
        <v>5788821</v>
      </c>
    </row>
    <row r="147" spans="1:2" ht="15.75" thickBot="1" x14ac:dyDescent="0.3">
      <c r="A147" s="151" t="s">
        <v>213</v>
      </c>
      <c r="B147" s="152">
        <v>6965975</v>
      </c>
    </row>
    <row r="148" spans="1:2" ht="15.75" thickBot="1" x14ac:dyDescent="0.3">
      <c r="A148" s="151" t="s">
        <v>214</v>
      </c>
      <c r="B148" s="152">
        <v>7975904</v>
      </c>
    </row>
    <row r="149" spans="1:2" ht="15.75" thickBot="1" x14ac:dyDescent="0.3">
      <c r="A149" s="151" t="s">
        <v>467</v>
      </c>
      <c r="B149" s="152">
        <v>2084500</v>
      </c>
    </row>
    <row r="150" spans="1:2" ht="15.75" thickBot="1" x14ac:dyDescent="0.3">
      <c r="A150" s="151" t="s">
        <v>215</v>
      </c>
      <c r="B150" s="152">
        <v>7876618</v>
      </c>
    </row>
    <row r="151" spans="1:2" ht="15.75" thickBot="1" x14ac:dyDescent="0.3">
      <c r="A151" s="151" t="s">
        <v>216</v>
      </c>
      <c r="B151" s="152">
        <v>1756952</v>
      </c>
    </row>
    <row r="152" spans="1:2" ht="15.75" thickBot="1" x14ac:dyDescent="0.3">
      <c r="A152" s="151" t="s">
        <v>217</v>
      </c>
      <c r="B152" s="152">
        <v>6022088</v>
      </c>
    </row>
    <row r="153" spans="1:2" ht="15.75" thickBot="1" x14ac:dyDescent="0.3">
      <c r="A153" s="151" t="s">
        <v>218</v>
      </c>
      <c r="B153" s="152">
        <v>10432735</v>
      </c>
    </row>
    <row r="154" spans="1:2" ht="15.75" thickBot="1" x14ac:dyDescent="0.3">
      <c r="A154" s="151" t="s">
        <v>219</v>
      </c>
      <c r="B154" s="152">
        <v>3201628</v>
      </c>
    </row>
    <row r="155" spans="1:2" ht="16.5" thickBot="1" x14ac:dyDescent="0.3">
      <c r="A155" s="153" t="s">
        <v>707</v>
      </c>
      <c r="B155" s="152">
        <v>1050000000</v>
      </c>
    </row>
    <row r="156" spans="1:2" x14ac:dyDescent="0.25">
      <c r="B156" s="13"/>
    </row>
    <row r="158" spans="1:2" x14ac:dyDescent="0.25">
      <c r="B158" s="13"/>
    </row>
  </sheetData>
  <sheetProtection algorithmName="SHA-512" hashValue="2gb3rTTd19Ss9ytYF4RALWuhz0ySj7vk2xnA5nycd4j54ZrmBQEbDNgYC9UPsWqskB0EabwYCxPVoH9YuduACA==" saltValue="tLEoemDNBjt6bZysjemLMA==" spinCount="100000" sheet="1"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95BC-5783-4557-8E8A-6910DFF5F74F}">
  <sheetPr codeName="Sheet5"/>
  <dimension ref="A1:U170"/>
  <sheetViews>
    <sheetView showGridLines="0" topLeftCell="A20" zoomScale="55" zoomScaleNormal="55" workbookViewId="0">
      <selection activeCell="B4" sqref="B4:B156"/>
    </sheetView>
  </sheetViews>
  <sheetFormatPr defaultColWidth="15.140625" defaultRowHeight="15.75" x14ac:dyDescent="0.25"/>
  <cols>
    <col min="1" max="1" width="13.140625" style="15" customWidth="1"/>
    <col min="2" max="2" width="32.42578125" style="15" customWidth="1"/>
    <col min="3" max="3" width="15.140625" style="15" customWidth="1"/>
    <col min="4" max="19" width="15.140625" style="60" customWidth="1"/>
    <col min="20" max="20" width="15.140625" style="15" customWidth="1"/>
    <col min="21" max="21" width="64.42578125" style="15" customWidth="1"/>
    <col min="22" max="22" width="4.5703125" style="15" customWidth="1"/>
    <col min="23" max="16384" width="15.140625" style="15"/>
  </cols>
  <sheetData>
    <row r="1" spans="1:21" s="14" customFormat="1" ht="20.25" x14ac:dyDescent="0.25">
      <c r="A1" s="41" t="s">
        <v>474</v>
      </c>
      <c r="B1" s="42"/>
      <c r="C1" s="42"/>
      <c r="D1" s="53"/>
      <c r="E1" s="53"/>
      <c r="F1" s="53"/>
      <c r="G1" s="53"/>
      <c r="H1" s="54"/>
      <c r="I1" s="54"/>
      <c r="J1" s="54"/>
      <c r="K1" s="54"/>
      <c r="L1" s="54"/>
      <c r="M1" s="54"/>
      <c r="N1" s="54"/>
      <c r="O1" s="54"/>
      <c r="P1" s="54"/>
      <c r="Q1" s="54"/>
      <c r="R1" s="54"/>
      <c r="S1" s="54"/>
      <c r="T1" s="43"/>
      <c r="U1" s="43"/>
    </row>
    <row r="2" spans="1:21" s="36" customFormat="1" ht="14.1" customHeight="1" x14ac:dyDescent="0.25">
      <c r="A2" s="44" t="s">
        <v>475</v>
      </c>
      <c r="B2" s="45"/>
      <c r="C2" s="45"/>
      <c r="D2" s="55"/>
      <c r="E2" s="55"/>
      <c r="F2" s="55"/>
      <c r="G2" s="55"/>
      <c r="H2" s="55"/>
      <c r="I2" s="55"/>
      <c r="J2" s="55"/>
      <c r="K2" s="55"/>
      <c r="L2" s="55"/>
      <c r="M2" s="55"/>
      <c r="N2" s="55"/>
      <c r="O2" s="55"/>
      <c r="P2" s="55"/>
      <c r="Q2" s="55"/>
      <c r="R2" s="55"/>
      <c r="S2" s="55"/>
      <c r="T2" s="45"/>
      <c r="U2" s="45"/>
    </row>
    <row r="3" spans="1:21" s="37" customFormat="1" ht="243.95" customHeight="1" x14ac:dyDescent="0.25">
      <c r="A3" s="46" t="s">
        <v>312</v>
      </c>
      <c r="B3" s="47" t="s">
        <v>476</v>
      </c>
      <c r="C3" s="47" t="s">
        <v>477</v>
      </c>
      <c r="D3" s="47" t="s">
        <v>478</v>
      </c>
      <c r="E3" s="47" t="s">
        <v>479</v>
      </c>
      <c r="F3" s="47" t="s">
        <v>480</v>
      </c>
      <c r="G3" s="47" t="s">
        <v>481</v>
      </c>
      <c r="H3" s="47" t="s">
        <v>482</v>
      </c>
      <c r="I3" s="47" t="s">
        <v>483</v>
      </c>
      <c r="J3" s="47" t="s">
        <v>484</v>
      </c>
      <c r="K3" s="47" t="s">
        <v>485</v>
      </c>
      <c r="L3" s="47" t="s">
        <v>486</v>
      </c>
      <c r="M3" s="47" t="s">
        <v>487</v>
      </c>
      <c r="N3" s="47" t="s">
        <v>488</v>
      </c>
      <c r="O3" s="47" t="s">
        <v>489</v>
      </c>
      <c r="P3" s="47" t="s">
        <v>490</v>
      </c>
      <c r="Q3" s="47" t="s">
        <v>491</v>
      </c>
      <c r="R3" s="47" t="s">
        <v>492</v>
      </c>
      <c r="S3" s="47" t="s">
        <v>493</v>
      </c>
      <c r="T3" s="47" t="s">
        <v>494</v>
      </c>
      <c r="U3" s="47" t="s">
        <v>495</v>
      </c>
    </row>
    <row r="4" spans="1:21" s="38" customFormat="1" ht="150" x14ac:dyDescent="0.25">
      <c r="A4" s="48" t="s">
        <v>314</v>
      </c>
      <c r="B4" s="49" t="s">
        <v>313</v>
      </c>
      <c r="C4" s="50">
        <v>21.42</v>
      </c>
      <c r="D4" s="50">
        <v>20.38</v>
      </c>
      <c r="E4" s="50">
        <v>23.54</v>
      </c>
      <c r="F4" s="51">
        <v>795</v>
      </c>
      <c r="G4" s="51">
        <v>865.43</v>
      </c>
      <c r="H4" s="51">
        <v>908.7</v>
      </c>
      <c r="I4" s="51">
        <v>808</v>
      </c>
      <c r="J4" s="51">
        <v>874.31</v>
      </c>
      <c r="K4" s="51">
        <v>918.03</v>
      </c>
      <c r="L4" s="50">
        <v>24.6</v>
      </c>
      <c r="M4" s="50">
        <v>23.6</v>
      </c>
      <c r="N4" s="50">
        <v>24.78</v>
      </c>
      <c r="O4" s="51">
        <v>1395</v>
      </c>
      <c r="P4" s="51">
        <v>1751.05</v>
      </c>
      <c r="Q4" s="51">
        <v>1838.6</v>
      </c>
      <c r="R4" s="51">
        <v>1885</v>
      </c>
      <c r="S4" s="51">
        <v>975</v>
      </c>
      <c r="T4" s="51">
        <v>1563.92</v>
      </c>
      <c r="U4" s="52" t="s">
        <v>496</v>
      </c>
    </row>
    <row r="5" spans="1:21" s="38" customFormat="1" ht="255" x14ac:dyDescent="0.25">
      <c r="A5" s="48" t="s">
        <v>315</v>
      </c>
      <c r="B5" s="49" t="s">
        <v>75</v>
      </c>
      <c r="C5" s="50">
        <v>20.21</v>
      </c>
      <c r="D5" s="50">
        <v>19.25</v>
      </c>
      <c r="E5" s="50">
        <v>19.75</v>
      </c>
      <c r="F5" s="51">
        <v>950</v>
      </c>
      <c r="G5" s="51">
        <v>970</v>
      </c>
      <c r="H5" s="51">
        <v>1035</v>
      </c>
      <c r="I5" s="51">
        <v>1300</v>
      </c>
      <c r="J5" s="51">
        <v>1125</v>
      </c>
      <c r="K5" s="51">
        <v>1190</v>
      </c>
      <c r="L5" s="50">
        <v>21.42</v>
      </c>
      <c r="M5" s="50">
        <v>20.64</v>
      </c>
      <c r="N5" s="50">
        <v>21.5</v>
      </c>
      <c r="O5" s="51">
        <v>1251.8</v>
      </c>
      <c r="P5" s="51">
        <v>1724</v>
      </c>
      <c r="Q5" s="51">
        <v>1820</v>
      </c>
      <c r="R5" s="51">
        <v>1349.7</v>
      </c>
      <c r="S5" s="51">
        <v>1770.84</v>
      </c>
      <c r="T5" s="51">
        <v>1870</v>
      </c>
      <c r="U5" s="52" t="s">
        <v>497</v>
      </c>
    </row>
    <row r="6" spans="1:21" s="38" customFormat="1" ht="75" x14ac:dyDescent="0.25">
      <c r="A6" s="48" t="s">
        <v>316</v>
      </c>
      <c r="B6" s="49" t="s">
        <v>76</v>
      </c>
      <c r="C6" s="50">
        <v>22.44</v>
      </c>
      <c r="D6" s="50">
        <v>22.27</v>
      </c>
      <c r="E6" s="50">
        <v>24.17</v>
      </c>
      <c r="F6" s="51">
        <v>757.65</v>
      </c>
      <c r="G6" s="51">
        <v>745.84</v>
      </c>
      <c r="H6" s="51">
        <v>818.19</v>
      </c>
      <c r="I6" s="51">
        <v>757.65</v>
      </c>
      <c r="J6" s="51">
        <v>745.84</v>
      </c>
      <c r="K6" s="51">
        <v>818.19</v>
      </c>
      <c r="L6" s="50">
        <v>20.8</v>
      </c>
      <c r="M6" s="50">
        <v>20.97</v>
      </c>
      <c r="N6" s="50">
        <v>22.79</v>
      </c>
      <c r="O6" s="51">
        <v>1057.21</v>
      </c>
      <c r="P6" s="51">
        <v>1204.6199999999999</v>
      </c>
      <c r="Q6" s="51">
        <v>1321.47</v>
      </c>
      <c r="R6" s="51">
        <v>1057.21</v>
      </c>
      <c r="S6" s="51">
        <v>1204.6199999999999</v>
      </c>
      <c r="T6" s="51">
        <v>1321.47</v>
      </c>
      <c r="U6" s="52" t="s">
        <v>498</v>
      </c>
    </row>
    <row r="7" spans="1:21" s="38" customFormat="1" ht="240" x14ac:dyDescent="0.25">
      <c r="A7" s="48" t="s">
        <v>318</v>
      </c>
      <c r="B7" s="49" t="s">
        <v>317</v>
      </c>
      <c r="C7" s="50">
        <v>26.82</v>
      </c>
      <c r="D7" s="50">
        <v>25.4</v>
      </c>
      <c r="E7" s="50">
        <v>25.4</v>
      </c>
      <c r="F7" s="51">
        <v>894.4</v>
      </c>
      <c r="G7" s="51">
        <v>994.15</v>
      </c>
      <c r="H7" s="51">
        <v>1052.6400000000001</v>
      </c>
      <c r="I7" s="51">
        <v>1018.17</v>
      </c>
      <c r="J7" s="51">
        <v>1058.1600000000001</v>
      </c>
      <c r="K7" s="51">
        <v>1058.1600000000001</v>
      </c>
      <c r="L7" s="50">
        <v>21.05</v>
      </c>
      <c r="M7" s="50">
        <v>21.05</v>
      </c>
      <c r="N7" s="50">
        <v>21.68</v>
      </c>
      <c r="O7" s="51">
        <v>2069.67</v>
      </c>
      <c r="P7" s="51">
        <v>1801.62</v>
      </c>
      <c r="Q7" s="51">
        <v>1914.34</v>
      </c>
      <c r="R7" s="51">
        <v>1897.25</v>
      </c>
      <c r="S7" s="51">
        <v>1239.0999999999999</v>
      </c>
      <c r="T7" s="51">
        <v>1239.0999999999999</v>
      </c>
      <c r="U7" s="52" t="s">
        <v>499</v>
      </c>
    </row>
    <row r="8" spans="1:21" s="38" customFormat="1" ht="409.5" x14ac:dyDescent="0.25">
      <c r="A8" s="48" t="s">
        <v>319</v>
      </c>
      <c r="B8" s="49" t="s">
        <v>77</v>
      </c>
      <c r="C8" s="50">
        <v>22.8</v>
      </c>
      <c r="D8" s="50">
        <v>22.67</v>
      </c>
      <c r="E8" s="50">
        <v>23.19</v>
      </c>
      <c r="F8" s="51">
        <v>967.87</v>
      </c>
      <c r="G8" s="51">
        <v>1002.32</v>
      </c>
      <c r="H8" s="51">
        <v>1092.48</v>
      </c>
      <c r="I8" s="51">
        <v>1003.61</v>
      </c>
      <c r="J8" s="51">
        <v>992.27</v>
      </c>
      <c r="K8" s="51">
        <v>1087.79</v>
      </c>
      <c r="L8" s="50">
        <v>18.18</v>
      </c>
      <c r="M8" s="50">
        <v>18.350000000000001</v>
      </c>
      <c r="N8" s="50">
        <v>19.61</v>
      </c>
      <c r="O8" s="51">
        <v>1545.71</v>
      </c>
      <c r="P8" s="51">
        <v>1580.49</v>
      </c>
      <c r="Q8" s="51">
        <v>1689.46</v>
      </c>
      <c r="R8" s="51">
        <v>1386.57</v>
      </c>
      <c r="S8" s="51">
        <v>1633.89</v>
      </c>
      <c r="T8" s="51">
        <v>1577.44</v>
      </c>
      <c r="U8" s="52" t="s">
        <v>500</v>
      </c>
    </row>
    <row r="9" spans="1:21" s="38" customFormat="1" ht="135" x14ac:dyDescent="0.25">
      <c r="A9" s="48" t="s">
        <v>320</v>
      </c>
      <c r="B9" s="49" t="s">
        <v>78</v>
      </c>
      <c r="C9" s="50">
        <v>20.41</v>
      </c>
      <c r="D9" s="50">
        <v>20.23</v>
      </c>
      <c r="E9" s="50">
        <v>21.24</v>
      </c>
      <c r="F9" s="51">
        <v>737.41</v>
      </c>
      <c r="G9" s="51">
        <v>923.06</v>
      </c>
      <c r="H9" s="51">
        <v>969.21</v>
      </c>
      <c r="I9" s="51">
        <v>833.88</v>
      </c>
      <c r="J9" s="51">
        <v>980.36</v>
      </c>
      <c r="K9" s="51">
        <v>1019.57</v>
      </c>
      <c r="L9" s="50">
        <v>14.18</v>
      </c>
      <c r="M9" s="50">
        <v>14.18</v>
      </c>
      <c r="N9" s="50">
        <v>14.6</v>
      </c>
      <c r="O9" s="51">
        <v>1779.92</v>
      </c>
      <c r="P9" s="51">
        <v>1871.5</v>
      </c>
      <c r="Q9" s="51">
        <v>1965.07</v>
      </c>
      <c r="R9" s="51">
        <v>1362.63</v>
      </c>
      <c r="S9" s="51">
        <v>1370.12</v>
      </c>
      <c r="T9" s="51">
        <v>1424.92</v>
      </c>
      <c r="U9" s="52" t="s">
        <v>501</v>
      </c>
    </row>
    <row r="10" spans="1:21" s="38" customFormat="1" ht="60" x14ac:dyDescent="0.25">
      <c r="A10" s="48" t="s">
        <v>321</v>
      </c>
      <c r="B10" s="49" t="s">
        <v>79</v>
      </c>
      <c r="C10" s="50">
        <v>22.97</v>
      </c>
      <c r="D10" s="50">
        <v>22.69</v>
      </c>
      <c r="E10" s="50">
        <v>27.99</v>
      </c>
      <c r="F10" s="51">
        <v>745.31</v>
      </c>
      <c r="G10" s="51">
        <v>760.87</v>
      </c>
      <c r="H10" s="51">
        <v>829.35</v>
      </c>
      <c r="I10" s="51">
        <v>747.4</v>
      </c>
      <c r="J10" s="51">
        <v>771.75</v>
      </c>
      <c r="K10" s="51">
        <v>841.9</v>
      </c>
      <c r="L10" s="50">
        <v>18.420000000000002</v>
      </c>
      <c r="M10" s="50">
        <v>18.47</v>
      </c>
      <c r="N10" s="50">
        <v>20.59</v>
      </c>
      <c r="O10" s="51">
        <v>1476.21</v>
      </c>
      <c r="P10" s="51">
        <v>1548.63</v>
      </c>
      <c r="Q10" s="51">
        <v>1642.79</v>
      </c>
      <c r="R10" s="51">
        <v>1182.9100000000001</v>
      </c>
      <c r="S10" s="51">
        <v>1206.69</v>
      </c>
      <c r="T10" s="51">
        <v>1280.06</v>
      </c>
      <c r="U10" s="52" t="s">
        <v>502</v>
      </c>
    </row>
    <row r="11" spans="1:21" s="38" customFormat="1" ht="105" x14ac:dyDescent="0.25">
      <c r="A11" s="48" t="s">
        <v>322</v>
      </c>
      <c r="B11" s="49" t="s">
        <v>80</v>
      </c>
      <c r="C11" s="50">
        <v>19.71</v>
      </c>
      <c r="D11" s="50">
        <v>19.46</v>
      </c>
      <c r="E11" s="50">
        <v>21.44</v>
      </c>
      <c r="F11" s="51">
        <v>740.44</v>
      </c>
      <c r="G11" s="51">
        <v>715.08</v>
      </c>
      <c r="H11" s="51">
        <v>748.54</v>
      </c>
      <c r="I11" s="51">
        <v>860.8</v>
      </c>
      <c r="J11" s="51">
        <v>799.44</v>
      </c>
      <c r="K11" s="51">
        <v>876.76</v>
      </c>
      <c r="L11" s="50">
        <v>19.46</v>
      </c>
      <c r="M11" s="50">
        <v>19.46</v>
      </c>
      <c r="N11" s="50">
        <v>21.44</v>
      </c>
      <c r="O11" s="51">
        <v>1191.3499999999999</v>
      </c>
      <c r="P11" s="51">
        <v>1097.98</v>
      </c>
      <c r="Q11" s="51">
        <v>1184.76</v>
      </c>
      <c r="R11" s="51">
        <v>1021.88</v>
      </c>
      <c r="S11" s="51">
        <v>1265.55</v>
      </c>
      <c r="T11" s="51">
        <v>1276.45</v>
      </c>
      <c r="U11" s="52" t="s">
        <v>503</v>
      </c>
    </row>
    <row r="12" spans="1:21" s="38" customFormat="1" ht="30" x14ac:dyDescent="0.25">
      <c r="A12" s="48" t="s">
        <v>323</v>
      </c>
      <c r="B12" s="49" t="s">
        <v>81</v>
      </c>
      <c r="C12" s="50">
        <v>19.04</v>
      </c>
      <c r="D12" s="50">
        <v>19.04</v>
      </c>
      <c r="E12" s="50">
        <v>20.7</v>
      </c>
      <c r="F12" s="51">
        <v>642.46</v>
      </c>
      <c r="G12" s="51">
        <v>659.5</v>
      </c>
      <c r="H12" s="51">
        <v>702.38</v>
      </c>
      <c r="I12" s="51">
        <v>715.97</v>
      </c>
      <c r="J12" s="51">
        <v>714.74</v>
      </c>
      <c r="K12" s="51">
        <v>754.94</v>
      </c>
      <c r="L12" s="50">
        <v>19.190000000000001</v>
      </c>
      <c r="M12" s="50">
        <v>19.190000000000001</v>
      </c>
      <c r="N12" s="50">
        <v>20.85</v>
      </c>
      <c r="O12" s="51">
        <v>722.34</v>
      </c>
      <c r="P12" s="51">
        <v>721.11</v>
      </c>
      <c r="Q12" s="51">
        <v>766.29</v>
      </c>
      <c r="R12" s="51">
        <v>781.59</v>
      </c>
      <c r="S12" s="51">
        <v>807.53</v>
      </c>
      <c r="T12" s="51">
        <v>859.03</v>
      </c>
      <c r="U12" s="52" t="s">
        <v>504</v>
      </c>
    </row>
    <row r="13" spans="1:21" s="38" customFormat="1" ht="90" x14ac:dyDescent="0.25">
      <c r="A13" s="48" t="s">
        <v>324</v>
      </c>
      <c r="B13" s="49" t="s">
        <v>82</v>
      </c>
      <c r="C13" s="50">
        <v>21.16</v>
      </c>
      <c r="D13" s="50">
        <v>21.15</v>
      </c>
      <c r="E13" s="50">
        <v>23.05</v>
      </c>
      <c r="F13" s="51">
        <v>706.01</v>
      </c>
      <c r="G13" s="51">
        <v>719.26</v>
      </c>
      <c r="H13" s="51">
        <v>772.1</v>
      </c>
      <c r="I13" s="51">
        <v>756.69</v>
      </c>
      <c r="J13" s="51">
        <v>762.36</v>
      </c>
      <c r="K13" s="51">
        <v>820.04</v>
      </c>
      <c r="L13" s="50">
        <v>18.47</v>
      </c>
      <c r="M13" s="50">
        <v>18.47</v>
      </c>
      <c r="N13" s="50">
        <v>20.420000000000002</v>
      </c>
      <c r="O13" s="51">
        <v>862.49</v>
      </c>
      <c r="P13" s="51">
        <v>922.14</v>
      </c>
      <c r="Q13" s="51">
        <v>989.14</v>
      </c>
      <c r="R13" s="51">
        <v>830.95</v>
      </c>
      <c r="S13" s="51">
        <v>897.2</v>
      </c>
      <c r="T13" s="51">
        <v>950.46</v>
      </c>
      <c r="U13" s="52" t="s">
        <v>505</v>
      </c>
    </row>
    <row r="14" spans="1:21" s="38" customFormat="1" ht="75" x14ac:dyDescent="0.25">
      <c r="A14" s="48" t="s">
        <v>325</v>
      </c>
      <c r="B14" s="49" t="s">
        <v>83</v>
      </c>
      <c r="C14" s="50">
        <v>23.92</v>
      </c>
      <c r="D14" s="50">
        <v>23.9</v>
      </c>
      <c r="E14" s="50">
        <v>25.52</v>
      </c>
      <c r="F14" s="51">
        <v>1076</v>
      </c>
      <c r="G14" s="51">
        <v>1112</v>
      </c>
      <c r="H14" s="51">
        <v>1148</v>
      </c>
      <c r="I14" s="51">
        <v>1128</v>
      </c>
      <c r="J14" s="51">
        <v>1178</v>
      </c>
      <c r="K14" s="51">
        <v>1229</v>
      </c>
      <c r="L14" s="50">
        <v>20.3</v>
      </c>
      <c r="M14" s="50">
        <v>21</v>
      </c>
      <c r="N14" s="50">
        <v>21.9</v>
      </c>
      <c r="O14" s="51">
        <v>1823</v>
      </c>
      <c r="P14" s="51">
        <v>1406</v>
      </c>
      <c r="Q14" s="51">
        <v>1419</v>
      </c>
      <c r="R14" s="51">
        <v>1844</v>
      </c>
      <c r="S14" s="51">
        <v>1598</v>
      </c>
      <c r="T14" s="51">
        <v>1601</v>
      </c>
      <c r="U14" s="52" t="s">
        <v>506</v>
      </c>
    </row>
    <row r="15" spans="1:21" s="38" customFormat="1" ht="150" x14ac:dyDescent="0.25">
      <c r="A15" s="48" t="s">
        <v>326</v>
      </c>
      <c r="B15" s="49" t="s">
        <v>84</v>
      </c>
      <c r="C15" s="50">
        <v>22.04</v>
      </c>
      <c r="D15" s="50">
        <v>20.68</v>
      </c>
      <c r="E15" s="50">
        <v>21.65</v>
      </c>
      <c r="F15" s="51">
        <v>1093.28</v>
      </c>
      <c r="G15" s="51">
        <v>1084.18</v>
      </c>
      <c r="H15" s="51">
        <v>1135.1400000000001</v>
      </c>
      <c r="I15" s="51">
        <v>1164.22</v>
      </c>
      <c r="J15" s="51">
        <v>1192.6500000000001</v>
      </c>
      <c r="K15" s="51">
        <v>1248.7</v>
      </c>
      <c r="L15" s="50">
        <v>20.2</v>
      </c>
      <c r="M15" s="50">
        <v>20.2</v>
      </c>
      <c r="N15" s="50">
        <v>21.15</v>
      </c>
      <c r="O15" s="51">
        <v>2205.9</v>
      </c>
      <c r="P15" s="51">
        <v>2303.38</v>
      </c>
      <c r="Q15" s="51">
        <v>2411.64</v>
      </c>
      <c r="R15" s="51">
        <v>1069.6300000000001</v>
      </c>
      <c r="S15" s="51">
        <v>1047.4000000000001</v>
      </c>
      <c r="T15" s="51">
        <v>1096.6300000000001</v>
      </c>
      <c r="U15" s="52" t="s">
        <v>507</v>
      </c>
    </row>
    <row r="16" spans="1:21" s="38" customFormat="1" ht="45" x14ac:dyDescent="0.25">
      <c r="A16" s="48" t="s">
        <v>327</v>
      </c>
      <c r="B16" s="49" t="s">
        <v>85</v>
      </c>
      <c r="C16" s="50">
        <v>21.79</v>
      </c>
      <c r="D16" s="50">
        <v>21.73</v>
      </c>
      <c r="E16" s="50">
        <v>23.48</v>
      </c>
      <c r="F16" s="51">
        <v>669.8</v>
      </c>
      <c r="G16" s="51">
        <v>683.57</v>
      </c>
      <c r="H16" s="51">
        <v>735.93</v>
      </c>
      <c r="I16" s="51">
        <v>732.69</v>
      </c>
      <c r="J16" s="51">
        <v>738.69</v>
      </c>
      <c r="K16" s="51">
        <v>799.72</v>
      </c>
      <c r="L16" s="50">
        <v>18.03</v>
      </c>
      <c r="M16" s="50">
        <v>18.62</v>
      </c>
      <c r="N16" s="50">
        <v>20.22</v>
      </c>
      <c r="O16" s="51">
        <v>1309.52</v>
      </c>
      <c r="P16" s="51">
        <v>1313</v>
      </c>
      <c r="Q16" s="51">
        <v>1396.2</v>
      </c>
      <c r="R16" s="51">
        <v>1069.47</v>
      </c>
      <c r="S16" s="51">
        <v>1063.05</v>
      </c>
      <c r="T16" s="51">
        <v>1128.5</v>
      </c>
      <c r="U16" s="52" t="s">
        <v>508</v>
      </c>
    </row>
    <row r="17" spans="1:21" s="38" customFormat="1" ht="30" x14ac:dyDescent="0.25">
      <c r="A17" s="48" t="s">
        <v>328</v>
      </c>
      <c r="B17" s="49" t="s">
        <v>86</v>
      </c>
      <c r="C17" s="50">
        <v>19.5</v>
      </c>
      <c r="D17" s="50">
        <v>19.309999999999999</v>
      </c>
      <c r="E17" s="50">
        <v>20</v>
      </c>
      <c r="F17" s="51">
        <v>958</v>
      </c>
      <c r="G17" s="51">
        <v>1092</v>
      </c>
      <c r="H17" s="51">
        <v>1158</v>
      </c>
      <c r="I17" s="51">
        <v>1135.5</v>
      </c>
      <c r="J17" s="51">
        <v>973</v>
      </c>
      <c r="K17" s="51">
        <v>1031</v>
      </c>
      <c r="L17" s="50">
        <v>19.36</v>
      </c>
      <c r="M17" s="50">
        <v>19.36</v>
      </c>
      <c r="N17" s="50">
        <v>20.77</v>
      </c>
      <c r="O17" s="51">
        <v>1951</v>
      </c>
      <c r="P17" s="51">
        <v>1499</v>
      </c>
      <c r="Q17" s="51">
        <v>1589</v>
      </c>
      <c r="R17" s="51">
        <v>1226.7</v>
      </c>
      <c r="S17" s="51">
        <v>1196</v>
      </c>
      <c r="T17" s="51">
        <v>1268</v>
      </c>
      <c r="U17" s="52" t="s">
        <v>504</v>
      </c>
    </row>
    <row r="18" spans="1:21" s="38" customFormat="1" ht="30" x14ac:dyDescent="0.25">
      <c r="A18" s="48" t="s">
        <v>330</v>
      </c>
      <c r="B18" s="49" t="s">
        <v>329</v>
      </c>
      <c r="C18" s="50">
        <v>21.78</v>
      </c>
      <c r="D18" s="50">
        <v>21.78</v>
      </c>
      <c r="E18" s="50">
        <v>22.73</v>
      </c>
      <c r="F18" s="51">
        <v>985</v>
      </c>
      <c r="G18" s="51">
        <v>985</v>
      </c>
      <c r="H18" s="51">
        <v>1084.55</v>
      </c>
      <c r="I18" s="51">
        <v>1114</v>
      </c>
      <c r="J18" s="51">
        <v>1114</v>
      </c>
      <c r="K18" s="51">
        <v>1212.3499999999999</v>
      </c>
      <c r="L18" s="50">
        <v>21.46</v>
      </c>
      <c r="M18" s="50">
        <v>21.46</v>
      </c>
      <c r="N18" s="50">
        <v>22.1</v>
      </c>
      <c r="O18" s="51">
        <v>1431</v>
      </c>
      <c r="P18" s="51">
        <v>1431</v>
      </c>
      <c r="Q18" s="51">
        <v>1502.55</v>
      </c>
      <c r="R18" s="51">
        <v>1282</v>
      </c>
      <c r="S18" s="51">
        <v>1282</v>
      </c>
      <c r="T18" s="51">
        <v>1346.1</v>
      </c>
      <c r="U18" s="52" t="s">
        <v>504</v>
      </c>
    </row>
    <row r="19" spans="1:21" s="38" customFormat="1" ht="255" x14ac:dyDescent="0.25">
      <c r="A19" s="48" t="s">
        <v>331</v>
      </c>
      <c r="B19" s="49" t="s">
        <v>87</v>
      </c>
      <c r="C19" s="50">
        <v>23</v>
      </c>
      <c r="D19" s="50">
        <v>23.44</v>
      </c>
      <c r="E19" s="50">
        <v>24</v>
      </c>
      <c r="F19" s="51">
        <v>832.69</v>
      </c>
      <c r="G19" s="51">
        <v>1039</v>
      </c>
      <c r="H19" s="51">
        <v>1095</v>
      </c>
      <c r="I19" s="51">
        <v>1058.74</v>
      </c>
      <c r="J19" s="51">
        <v>1012</v>
      </c>
      <c r="K19" s="51">
        <v>1078</v>
      </c>
      <c r="L19" s="50">
        <v>23.96</v>
      </c>
      <c r="M19" s="50">
        <v>23.96</v>
      </c>
      <c r="N19" s="50">
        <v>24</v>
      </c>
      <c r="O19" s="51">
        <v>1923</v>
      </c>
      <c r="P19" s="51">
        <v>1964</v>
      </c>
      <c r="Q19" s="51">
        <v>2122</v>
      </c>
      <c r="R19" s="51">
        <v>1495.19</v>
      </c>
      <c r="S19" s="51">
        <v>1275</v>
      </c>
      <c r="T19" s="51">
        <v>1371</v>
      </c>
      <c r="U19" s="52" t="s">
        <v>509</v>
      </c>
    </row>
    <row r="20" spans="1:21" s="38" customFormat="1" ht="60" x14ac:dyDescent="0.25">
      <c r="A20" s="48" t="s">
        <v>332</v>
      </c>
      <c r="B20" s="49" t="s">
        <v>88</v>
      </c>
      <c r="C20" s="50">
        <v>21.94</v>
      </c>
      <c r="D20" s="50">
        <v>21.94</v>
      </c>
      <c r="E20" s="50">
        <v>23.8</v>
      </c>
      <c r="F20" s="51">
        <v>765.12</v>
      </c>
      <c r="G20" s="51">
        <v>955.86</v>
      </c>
      <c r="H20" s="51">
        <v>1161.3900000000001</v>
      </c>
      <c r="I20" s="51">
        <v>955.8</v>
      </c>
      <c r="J20" s="51">
        <v>1141.43</v>
      </c>
      <c r="K20" s="51">
        <v>1396.38</v>
      </c>
      <c r="L20" s="50">
        <v>21.32</v>
      </c>
      <c r="M20" s="50">
        <v>21.32</v>
      </c>
      <c r="N20" s="50">
        <v>22.38</v>
      </c>
      <c r="O20" s="51">
        <v>1574.56</v>
      </c>
      <c r="P20" s="51">
        <v>1712.79</v>
      </c>
      <c r="Q20" s="51">
        <v>1777.61</v>
      </c>
      <c r="R20" s="51">
        <v>1738.55</v>
      </c>
      <c r="S20" s="51">
        <v>1784.95</v>
      </c>
      <c r="T20" s="51">
        <v>1910.24</v>
      </c>
      <c r="U20" s="52" t="s">
        <v>510</v>
      </c>
    </row>
    <row r="21" spans="1:21" s="38" customFormat="1" ht="30" x14ac:dyDescent="0.25">
      <c r="A21" s="48" t="s">
        <v>333</v>
      </c>
      <c r="B21" s="49" t="s">
        <v>89</v>
      </c>
      <c r="C21" s="50">
        <v>23.53</v>
      </c>
      <c r="D21" s="50">
        <v>24.51</v>
      </c>
      <c r="E21" s="50">
        <v>25.17</v>
      </c>
      <c r="F21" s="51">
        <v>1078</v>
      </c>
      <c r="G21" s="51">
        <v>1096</v>
      </c>
      <c r="H21" s="51">
        <v>1119</v>
      </c>
      <c r="I21" s="51">
        <v>1153</v>
      </c>
      <c r="J21" s="51">
        <v>1168</v>
      </c>
      <c r="K21" s="51">
        <v>1158</v>
      </c>
      <c r="L21" s="50">
        <v>19.23</v>
      </c>
      <c r="M21" s="50">
        <v>21.91</v>
      </c>
      <c r="N21" s="50">
        <v>22.78</v>
      </c>
      <c r="O21" s="51">
        <v>2029</v>
      </c>
      <c r="P21" s="51">
        <v>2138</v>
      </c>
      <c r="Q21" s="51">
        <v>2230</v>
      </c>
      <c r="R21" s="51">
        <v>1772</v>
      </c>
      <c r="S21" s="51">
        <v>1793</v>
      </c>
      <c r="T21" s="51">
        <v>1770</v>
      </c>
      <c r="U21" s="52" t="s">
        <v>504</v>
      </c>
    </row>
    <row r="22" spans="1:21" s="38" customFormat="1" ht="45" x14ac:dyDescent="0.25">
      <c r="A22" s="48" t="s">
        <v>334</v>
      </c>
      <c r="B22" s="49" t="s">
        <v>90</v>
      </c>
      <c r="C22" s="50">
        <v>22.33</v>
      </c>
      <c r="D22" s="50">
        <v>22.33</v>
      </c>
      <c r="E22" s="50">
        <v>24.17</v>
      </c>
      <c r="F22" s="51">
        <v>674.6</v>
      </c>
      <c r="G22" s="51">
        <v>674.6</v>
      </c>
      <c r="H22" s="51">
        <v>725.06</v>
      </c>
      <c r="I22" s="51">
        <v>793.12</v>
      </c>
      <c r="J22" s="51">
        <v>793.12</v>
      </c>
      <c r="K22" s="51">
        <v>855.99</v>
      </c>
      <c r="L22" s="50">
        <v>19.88</v>
      </c>
      <c r="M22" s="50">
        <v>19.88</v>
      </c>
      <c r="N22" s="50">
        <v>21.34</v>
      </c>
      <c r="O22" s="51">
        <v>1344.27</v>
      </c>
      <c r="P22" s="51">
        <v>1344.27</v>
      </c>
      <c r="Q22" s="51">
        <v>1443.07</v>
      </c>
      <c r="R22" s="51">
        <v>1022</v>
      </c>
      <c r="S22" s="51">
        <v>1022</v>
      </c>
      <c r="T22" s="51">
        <v>1094.1199999999999</v>
      </c>
      <c r="U22" s="52" t="s">
        <v>511</v>
      </c>
    </row>
    <row r="23" spans="1:21" s="38" customFormat="1" ht="30" x14ac:dyDescent="0.25">
      <c r="A23" s="48" t="s">
        <v>335</v>
      </c>
      <c r="B23" s="49" t="s">
        <v>91</v>
      </c>
      <c r="C23" s="50">
        <v>21.61</v>
      </c>
      <c r="D23" s="50">
        <v>21.61</v>
      </c>
      <c r="E23" s="50">
        <v>22.91</v>
      </c>
      <c r="F23" s="51">
        <v>788.34</v>
      </c>
      <c r="G23" s="51">
        <v>829.77</v>
      </c>
      <c r="H23" s="51">
        <v>879.76</v>
      </c>
      <c r="I23" s="51">
        <v>1064.69</v>
      </c>
      <c r="J23" s="51">
        <v>1262.8900000000001</v>
      </c>
      <c r="K23" s="51">
        <v>1377.81</v>
      </c>
      <c r="L23" s="50">
        <v>20.38</v>
      </c>
      <c r="M23" s="50">
        <v>20.7</v>
      </c>
      <c r="N23" s="50">
        <v>21.94</v>
      </c>
      <c r="O23" s="51">
        <v>1905.46</v>
      </c>
      <c r="P23" s="51">
        <v>1917.95</v>
      </c>
      <c r="Q23" s="51">
        <v>2024.55</v>
      </c>
      <c r="R23" s="51">
        <v>1888.2</v>
      </c>
      <c r="S23" s="51">
        <v>1933.14</v>
      </c>
      <c r="T23" s="51">
        <v>2032.11</v>
      </c>
      <c r="U23" s="52" t="s">
        <v>504</v>
      </c>
    </row>
    <row r="24" spans="1:21" s="38" customFormat="1" ht="120" x14ac:dyDescent="0.25">
      <c r="A24" s="48" t="s">
        <v>336</v>
      </c>
      <c r="B24" s="49" t="s">
        <v>92</v>
      </c>
      <c r="C24" s="50">
        <v>21.97</v>
      </c>
      <c r="D24" s="50">
        <v>21.8</v>
      </c>
      <c r="E24" s="50">
        <v>23.16</v>
      </c>
      <c r="F24" s="51">
        <v>791.1</v>
      </c>
      <c r="G24" s="51">
        <v>807</v>
      </c>
      <c r="H24" s="51">
        <v>864</v>
      </c>
      <c r="I24" s="51">
        <v>969.27</v>
      </c>
      <c r="J24" s="51">
        <v>972</v>
      </c>
      <c r="K24" s="51">
        <v>1029</v>
      </c>
      <c r="L24" s="50">
        <v>19.29</v>
      </c>
      <c r="M24" s="50">
        <v>19.47</v>
      </c>
      <c r="N24" s="50">
        <v>20.93</v>
      </c>
      <c r="O24" s="51">
        <v>1499.09</v>
      </c>
      <c r="P24" s="51">
        <v>1488</v>
      </c>
      <c r="Q24" s="51">
        <v>1592</v>
      </c>
      <c r="R24" s="51">
        <v>1174.5999999999999</v>
      </c>
      <c r="S24" s="51">
        <v>1176</v>
      </c>
      <c r="T24" s="51">
        <v>1258</v>
      </c>
      <c r="U24" s="52" t="s">
        <v>512</v>
      </c>
    </row>
    <row r="25" spans="1:21" s="38" customFormat="1" ht="135" x14ac:dyDescent="0.25">
      <c r="A25" s="48" t="s">
        <v>337</v>
      </c>
      <c r="B25" s="49" t="s">
        <v>93</v>
      </c>
      <c r="C25" s="50">
        <v>20.260000000000002</v>
      </c>
      <c r="D25" s="50">
        <v>20.399999999999999</v>
      </c>
      <c r="E25" s="50">
        <v>22.26</v>
      </c>
      <c r="F25" s="51">
        <v>959</v>
      </c>
      <c r="G25" s="51">
        <v>1019</v>
      </c>
      <c r="H25" s="51">
        <v>1083</v>
      </c>
      <c r="I25" s="51">
        <v>1164</v>
      </c>
      <c r="J25" s="51">
        <v>1012</v>
      </c>
      <c r="K25" s="51">
        <v>1094</v>
      </c>
      <c r="L25" s="50">
        <v>20.22</v>
      </c>
      <c r="M25" s="50">
        <v>20.71</v>
      </c>
      <c r="N25" s="50">
        <v>22.29</v>
      </c>
      <c r="O25" s="51">
        <v>1468</v>
      </c>
      <c r="P25" s="51">
        <v>1577</v>
      </c>
      <c r="Q25" s="51">
        <v>1694</v>
      </c>
      <c r="R25" s="51">
        <v>1585</v>
      </c>
      <c r="S25" s="51">
        <v>1193</v>
      </c>
      <c r="T25" s="51">
        <v>1290</v>
      </c>
      <c r="U25" s="52" t="s">
        <v>513</v>
      </c>
    </row>
    <row r="26" spans="1:21" s="38" customFormat="1" ht="30" x14ac:dyDescent="0.25">
      <c r="A26" s="48" t="s">
        <v>338</v>
      </c>
      <c r="B26" s="49" t="s">
        <v>94</v>
      </c>
      <c r="C26" s="50">
        <v>26.47</v>
      </c>
      <c r="D26" s="50">
        <v>26.64</v>
      </c>
      <c r="E26" s="50">
        <v>26.94</v>
      </c>
      <c r="F26" s="51">
        <v>790.2</v>
      </c>
      <c r="G26" s="51">
        <v>893.48</v>
      </c>
      <c r="H26" s="51">
        <v>975.95</v>
      </c>
      <c r="I26" s="51">
        <v>843.16</v>
      </c>
      <c r="J26" s="51">
        <v>954.12</v>
      </c>
      <c r="K26" s="51">
        <v>1031.79</v>
      </c>
      <c r="L26" s="50">
        <v>26.59</v>
      </c>
      <c r="M26" s="50">
        <v>26.34</v>
      </c>
      <c r="N26" s="50">
        <v>27.32</v>
      </c>
      <c r="O26" s="51">
        <v>1662.58</v>
      </c>
      <c r="P26" s="51">
        <v>1768.61</v>
      </c>
      <c r="Q26" s="51">
        <v>1783.28</v>
      </c>
      <c r="R26" s="51">
        <v>1425.8</v>
      </c>
      <c r="S26" s="51">
        <v>1406.96</v>
      </c>
      <c r="T26" s="51">
        <v>1418.22</v>
      </c>
      <c r="U26" s="52" t="s">
        <v>504</v>
      </c>
    </row>
    <row r="27" spans="1:21" s="38" customFormat="1" ht="90" x14ac:dyDescent="0.25">
      <c r="A27" s="48" t="s">
        <v>339</v>
      </c>
      <c r="B27" s="49" t="s">
        <v>95</v>
      </c>
      <c r="C27" s="50">
        <v>22.75</v>
      </c>
      <c r="D27" s="50">
        <v>22.42</v>
      </c>
      <c r="E27" s="50">
        <v>22.69</v>
      </c>
      <c r="F27" s="51">
        <v>810.59</v>
      </c>
      <c r="G27" s="51">
        <v>872.16</v>
      </c>
      <c r="H27" s="51">
        <v>847.31</v>
      </c>
      <c r="I27" s="51">
        <v>925.36</v>
      </c>
      <c r="J27" s="51">
        <v>1041.72</v>
      </c>
      <c r="K27" s="51">
        <v>1020.64</v>
      </c>
      <c r="L27" s="50">
        <v>17.5</v>
      </c>
      <c r="M27" s="50">
        <v>18.77</v>
      </c>
      <c r="N27" s="50">
        <v>19.3</v>
      </c>
      <c r="O27" s="51">
        <v>1718.84</v>
      </c>
      <c r="P27" s="51">
        <v>2051.94</v>
      </c>
      <c r="Q27" s="51">
        <v>1981.67</v>
      </c>
      <c r="R27" s="51">
        <v>946.38</v>
      </c>
      <c r="S27" s="51">
        <v>1131.47</v>
      </c>
      <c r="T27" s="51">
        <v>1219.76</v>
      </c>
      <c r="U27" s="52" t="s">
        <v>514</v>
      </c>
    </row>
    <row r="28" spans="1:21" s="38" customFormat="1" ht="135" x14ac:dyDescent="0.25">
      <c r="A28" s="48" t="s">
        <v>340</v>
      </c>
      <c r="B28" s="49" t="s">
        <v>96</v>
      </c>
      <c r="C28" s="50">
        <v>23.72</v>
      </c>
      <c r="D28" s="50">
        <v>24.48</v>
      </c>
      <c r="E28" s="50">
        <v>26.03</v>
      </c>
      <c r="F28" s="51">
        <v>700.74</v>
      </c>
      <c r="G28" s="51">
        <v>736.5</v>
      </c>
      <c r="H28" s="51">
        <v>760.29</v>
      </c>
      <c r="I28" s="51">
        <v>836</v>
      </c>
      <c r="J28" s="51">
        <v>818.7</v>
      </c>
      <c r="K28" s="51">
        <v>838.88</v>
      </c>
      <c r="L28" s="50">
        <v>19.36</v>
      </c>
      <c r="M28" s="50">
        <v>19.36</v>
      </c>
      <c r="N28" s="50">
        <v>21.06</v>
      </c>
      <c r="O28" s="51">
        <v>2058.48</v>
      </c>
      <c r="P28" s="51">
        <v>2321.46</v>
      </c>
      <c r="Q28" s="51">
        <v>2431.86</v>
      </c>
      <c r="R28" s="51">
        <v>940.47</v>
      </c>
      <c r="S28" s="51">
        <v>953.32</v>
      </c>
      <c r="T28" s="51">
        <v>940.98</v>
      </c>
      <c r="U28" s="52" t="s">
        <v>515</v>
      </c>
    </row>
    <row r="29" spans="1:21" s="38" customFormat="1" ht="135" x14ac:dyDescent="0.25">
      <c r="A29" s="48" t="s">
        <v>341</v>
      </c>
      <c r="B29" s="49" t="s">
        <v>97</v>
      </c>
      <c r="C29" s="50">
        <v>27.05</v>
      </c>
      <c r="D29" s="50">
        <v>27.05</v>
      </c>
      <c r="E29" s="50">
        <v>29.27</v>
      </c>
      <c r="F29" s="51">
        <v>825.75</v>
      </c>
      <c r="G29" s="51">
        <v>982.98</v>
      </c>
      <c r="H29" s="51">
        <v>1082.26</v>
      </c>
      <c r="I29" s="51">
        <v>1541.4</v>
      </c>
      <c r="J29" s="51">
        <v>1429.04</v>
      </c>
      <c r="K29" s="51">
        <v>1573.37</v>
      </c>
      <c r="L29" s="50">
        <v>36.9</v>
      </c>
      <c r="M29" s="50">
        <v>36.9</v>
      </c>
      <c r="N29" s="50">
        <v>39.92</v>
      </c>
      <c r="O29" s="51">
        <v>1014.9</v>
      </c>
      <c r="P29" s="51">
        <v>1202.44</v>
      </c>
      <c r="Q29" s="51">
        <v>1323.89</v>
      </c>
      <c r="R29" s="51">
        <v>1914.76</v>
      </c>
      <c r="S29" s="51">
        <v>1483.57</v>
      </c>
      <c r="T29" s="51">
        <v>1633.41</v>
      </c>
      <c r="U29" s="52" t="s">
        <v>516</v>
      </c>
    </row>
    <row r="30" spans="1:21" s="38" customFormat="1" ht="150" x14ac:dyDescent="0.25">
      <c r="A30" s="48" t="s">
        <v>342</v>
      </c>
      <c r="B30" s="49" t="s">
        <v>98</v>
      </c>
      <c r="C30" s="50">
        <v>23.82</v>
      </c>
      <c r="D30" s="50">
        <v>23.97</v>
      </c>
      <c r="E30" s="50">
        <v>26.07</v>
      </c>
      <c r="F30" s="51">
        <v>1028.1199999999999</v>
      </c>
      <c r="G30" s="51">
        <v>1029.4000000000001</v>
      </c>
      <c r="H30" s="51">
        <v>1119.47</v>
      </c>
      <c r="I30" s="51">
        <v>1183.22</v>
      </c>
      <c r="J30" s="51">
        <v>1180.72</v>
      </c>
      <c r="K30" s="51">
        <v>1284.03</v>
      </c>
      <c r="L30" s="50">
        <v>20.63</v>
      </c>
      <c r="M30" s="50">
        <v>20.8</v>
      </c>
      <c r="N30" s="50">
        <v>22.62</v>
      </c>
      <c r="O30" s="51">
        <v>1739.15</v>
      </c>
      <c r="P30" s="51">
        <v>2007.62</v>
      </c>
      <c r="Q30" s="51">
        <v>2183.29</v>
      </c>
      <c r="R30" s="51">
        <v>1776.71</v>
      </c>
      <c r="S30" s="51">
        <v>1384.23</v>
      </c>
      <c r="T30" s="51">
        <v>1505.35</v>
      </c>
      <c r="U30" s="52" t="s">
        <v>517</v>
      </c>
    </row>
    <row r="31" spans="1:21" s="38" customFormat="1" ht="30" x14ac:dyDescent="0.25">
      <c r="A31" s="48" t="s">
        <v>343</v>
      </c>
      <c r="B31" s="49" t="s">
        <v>109</v>
      </c>
      <c r="C31" s="50">
        <v>20</v>
      </c>
      <c r="D31" s="50">
        <v>20</v>
      </c>
      <c r="E31" s="50">
        <v>21</v>
      </c>
      <c r="F31" s="51">
        <v>759</v>
      </c>
      <c r="G31" s="51">
        <v>759</v>
      </c>
      <c r="H31" s="51">
        <v>807</v>
      </c>
      <c r="I31" s="51">
        <v>787</v>
      </c>
      <c r="J31" s="51">
        <v>787</v>
      </c>
      <c r="K31" s="51">
        <v>837</v>
      </c>
      <c r="L31" s="50">
        <v>17.64</v>
      </c>
      <c r="M31" s="50">
        <v>17.64</v>
      </c>
      <c r="N31" s="50">
        <v>17.64</v>
      </c>
      <c r="O31" s="51">
        <v>759</v>
      </c>
      <c r="P31" s="51">
        <v>759</v>
      </c>
      <c r="Q31" s="51">
        <v>807</v>
      </c>
      <c r="R31" s="51">
        <v>787</v>
      </c>
      <c r="S31" s="51">
        <v>787</v>
      </c>
      <c r="T31" s="51">
        <v>837</v>
      </c>
      <c r="U31" s="52" t="s">
        <v>518</v>
      </c>
    </row>
    <row r="32" spans="1:21" s="38" customFormat="1" ht="90" x14ac:dyDescent="0.25">
      <c r="A32" s="48" t="s">
        <v>344</v>
      </c>
      <c r="B32" s="49" t="s">
        <v>99</v>
      </c>
      <c r="C32" s="50">
        <v>19.95</v>
      </c>
      <c r="D32" s="50">
        <v>19.79</v>
      </c>
      <c r="E32" s="50">
        <v>21.14</v>
      </c>
      <c r="F32" s="51">
        <v>716.61</v>
      </c>
      <c r="G32" s="51">
        <v>763.57</v>
      </c>
      <c r="H32" s="51">
        <v>813.2</v>
      </c>
      <c r="I32" s="51">
        <v>871.22</v>
      </c>
      <c r="J32" s="51">
        <v>879.31</v>
      </c>
      <c r="K32" s="51">
        <v>936.47</v>
      </c>
      <c r="L32" s="50">
        <v>19.670000000000002</v>
      </c>
      <c r="M32" s="50">
        <v>19.809999999999999</v>
      </c>
      <c r="N32" s="50">
        <v>21.15</v>
      </c>
      <c r="O32" s="51">
        <v>1733.05</v>
      </c>
      <c r="P32" s="51">
        <v>1443.9</v>
      </c>
      <c r="Q32" s="51">
        <v>1537.75</v>
      </c>
      <c r="R32" s="51">
        <v>1244.3399999999999</v>
      </c>
      <c r="S32" s="51">
        <v>1122.8499999999999</v>
      </c>
      <c r="T32" s="51">
        <v>1195.8399999999999</v>
      </c>
      <c r="U32" s="52" t="s">
        <v>519</v>
      </c>
    </row>
    <row r="33" spans="1:21" s="38" customFormat="1" ht="135" x14ac:dyDescent="0.25">
      <c r="A33" s="48" t="s">
        <v>345</v>
      </c>
      <c r="B33" s="49" t="s">
        <v>100</v>
      </c>
      <c r="C33" s="50">
        <v>19.62</v>
      </c>
      <c r="D33" s="50">
        <v>19.62</v>
      </c>
      <c r="E33" s="50">
        <v>21.16</v>
      </c>
      <c r="F33" s="51">
        <v>924.31</v>
      </c>
      <c r="G33" s="51">
        <v>1000.42</v>
      </c>
      <c r="H33" s="51">
        <v>1073.1500000000001</v>
      </c>
      <c r="I33" s="51">
        <v>992.49</v>
      </c>
      <c r="J33" s="51">
        <v>1044.18</v>
      </c>
      <c r="K33" s="51">
        <v>1120.0899999999999</v>
      </c>
      <c r="L33" s="50">
        <v>18.89</v>
      </c>
      <c r="M33" s="50">
        <v>18.89</v>
      </c>
      <c r="N33" s="50">
        <v>20.37</v>
      </c>
      <c r="O33" s="51">
        <v>1587.13</v>
      </c>
      <c r="P33" s="51">
        <v>1661.22</v>
      </c>
      <c r="Q33" s="51">
        <v>1781.99</v>
      </c>
      <c r="R33" s="51">
        <v>1288.07</v>
      </c>
      <c r="S33" s="51">
        <v>1332.43</v>
      </c>
      <c r="T33" s="51">
        <v>1429.3</v>
      </c>
      <c r="U33" s="52" t="s">
        <v>520</v>
      </c>
    </row>
    <row r="34" spans="1:21" s="38" customFormat="1" ht="120" x14ac:dyDescent="0.25">
      <c r="A34" s="48" t="s">
        <v>346</v>
      </c>
      <c r="B34" s="49" t="s">
        <v>101</v>
      </c>
      <c r="C34" s="50">
        <v>21.43</v>
      </c>
      <c r="D34" s="50">
        <v>22.22</v>
      </c>
      <c r="E34" s="50">
        <v>24.2</v>
      </c>
      <c r="F34" s="51">
        <v>824.85</v>
      </c>
      <c r="G34" s="51">
        <v>835.51</v>
      </c>
      <c r="H34" s="51">
        <v>913.01</v>
      </c>
      <c r="I34" s="51">
        <v>866.47</v>
      </c>
      <c r="J34" s="51">
        <v>892.48</v>
      </c>
      <c r="K34" s="51">
        <v>993.9</v>
      </c>
      <c r="L34" s="50">
        <v>19.239999999999998</v>
      </c>
      <c r="M34" s="50">
        <v>19.29</v>
      </c>
      <c r="N34" s="50">
        <v>21.09</v>
      </c>
      <c r="O34" s="51">
        <v>1611.09</v>
      </c>
      <c r="P34" s="51">
        <v>1712.67</v>
      </c>
      <c r="Q34" s="51">
        <v>1909.73</v>
      </c>
      <c r="R34" s="51">
        <v>1112.55</v>
      </c>
      <c r="S34" s="51">
        <v>1032.94</v>
      </c>
      <c r="T34" s="51">
        <v>976.59</v>
      </c>
      <c r="U34" s="52" t="s">
        <v>521</v>
      </c>
    </row>
    <row r="35" spans="1:21" s="38" customFormat="1" x14ac:dyDescent="0.25">
      <c r="A35" s="48" t="s">
        <v>347</v>
      </c>
      <c r="B35" s="49" t="s">
        <v>102</v>
      </c>
      <c r="C35" s="50">
        <v>20.09</v>
      </c>
      <c r="D35" s="50">
        <v>19.52</v>
      </c>
      <c r="E35" s="50">
        <v>21.13</v>
      </c>
      <c r="F35" s="51">
        <v>713.09</v>
      </c>
      <c r="G35" s="51">
        <v>735</v>
      </c>
      <c r="H35" s="51">
        <v>800</v>
      </c>
      <c r="I35" s="51">
        <v>748.57</v>
      </c>
      <c r="J35" s="51">
        <v>828</v>
      </c>
      <c r="K35" s="51">
        <v>901</v>
      </c>
      <c r="L35" s="50">
        <v>19.72</v>
      </c>
      <c r="M35" s="50">
        <v>18.91</v>
      </c>
      <c r="N35" s="50">
        <v>20.47</v>
      </c>
      <c r="O35" s="51">
        <v>781</v>
      </c>
      <c r="P35" s="51">
        <v>1396</v>
      </c>
      <c r="Q35" s="51">
        <v>1518</v>
      </c>
      <c r="R35" s="51">
        <v>781</v>
      </c>
      <c r="S35" s="51">
        <v>1136</v>
      </c>
      <c r="T35" s="51">
        <v>1235</v>
      </c>
      <c r="U35" s="52" t="s">
        <v>504</v>
      </c>
    </row>
    <row r="36" spans="1:21" s="38" customFormat="1" ht="90" x14ac:dyDescent="0.25">
      <c r="A36" s="48" t="s">
        <v>348</v>
      </c>
      <c r="B36" s="49" t="s">
        <v>103</v>
      </c>
      <c r="C36" s="50">
        <v>20.16</v>
      </c>
      <c r="D36" s="50">
        <v>19.82</v>
      </c>
      <c r="E36" s="50">
        <v>21.23</v>
      </c>
      <c r="F36" s="51">
        <v>660.31</v>
      </c>
      <c r="G36" s="51">
        <v>717.04</v>
      </c>
      <c r="H36" s="51">
        <v>772.97</v>
      </c>
      <c r="I36" s="51">
        <v>686.36</v>
      </c>
      <c r="J36" s="51">
        <v>691.34</v>
      </c>
      <c r="K36" s="51">
        <v>745.26</v>
      </c>
      <c r="L36" s="50">
        <v>16.64</v>
      </c>
      <c r="M36" s="50">
        <v>17.239999999999998</v>
      </c>
      <c r="N36" s="50">
        <v>18.46</v>
      </c>
      <c r="O36" s="51">
        <v>1422.86</v>
      </c>
      <c r="P36" s="51">
        <v>1503.46</v>
      </c>
      <c r="Q36" s="51">
        <v>1620.73</v>
      </c>
      <c r="R36" s="51">
        <v>1274.79</v>
      </c>
      <c r="S36" s="51">
        <v>804.13</v>
      </c>
      <c r="T36" s="51">
        <v>866.85</v>
      </c>
      <c r="U36" s="52" t="s">
        <v>522</v>
      </c>
    </row>
    <row r="37" spans="1:21" s="38" customFormat="1" ht="120" x14ac:dyDescent="0.25">
      <c r="A37" s="48" t="s">
        <v>349</v>
      </c>
      <c r="B37" s="49" t="s">
        <v>104</v>
      </c>
      <c r="C37" s="50">
        <v>26.77</v>
      </c>
      <c r="D37" s="50">
        <v>27.6</v>
      </c>
      <c r="E37" s="50">
        <v>29.85</v>
      </c>
      <c r="F37" s="51">
        <v>896.44</v>
      </c>
      <c r="G37" s="51">
        <v>902.22</v>
      </c>
      <c r="H37" s="51">
        <v>973.5</v>
      </c>
      <c r="I37" s="51">
        <v>1034.44</v>
      </c>
      <c r="J37" s="51">
        <v>1054.8599999999999</v>
      </c>
      <c r="K37" s="51">
        <v>1138.19</v>
      </c>
      <c r="L37" s="50">
        <v>19.690000000000001</v>
      </c>
      <c r="M37" s="50">
        <v>19.399999999999999</v>
      </c>
      <c r="N37" s="50">
        <v>20.84</v>
      </c>
      <c r="O37" s="51">
        <v>1766.77</v>
      </c>
      <c r="P37" s="51">
        <v>1816.5</v>
      </c>
      <c r="Q37" s="51">
        <v>1960</v>
      </c>
      <c r="R37" s="51">
        <v>1495.1</v>
      </c>
      <c r="S37" s="51">
        <v>1485.26</v>
      </c>
      <c r="T37" s="51">
        <v>1602.6</v>
      </c>
      <c r="U37" s="52" t="s">
        <v>523</v>
      </c>
    </row>
    <row r="38" spans="1:21" s="38" customFormat="1" ht="150" x14ac:dyDescent="0.25">
      <c r="A38" s="48" t="s">
        <v>350</v>
      </c>
      <c r="B38" s="49" t="s">
        <v>105</v>
      </c>
      <c r="C38" s="50">
        <v>25.97</v>
      </c>
      <c r="D38" s="50">
        <v>25.95</v>
      </c>
      <c r="E38" s="50">
        <v>27.71</v>
      </c>
      <c r="F38" s="51">
        <v>1025.25</v>
      </c>
      <c r="G38" s="51">
        <v>988.62</v>
      </c>
      <c r="H38" s="51">
        <v>1066.8900000000001</v>
      </c>
      <c r="I38" s="51">
        <v>1277.95</v>
      </c>
      <c r="J38" s="51">
        <v>1210.98</v>
      </c>
      <c r="K38" s="51">
        <v>1306.8499999999999</v>
      </c>
      <c r="L38" s="50">
        <v>20.92</v>
      </c>
      <c r="M38" s="50">
        <v>20.61</v>
      </c>
      <c r="N38" s="50">
        <v>22.01</v>
      </c>
      <c r="O38" s="51">
        <v>1554.29</v>
      </c>
      <c r="P38" s="51">
        <v>1450.05</v>
      </c>
      <c r="Q38" s="51">
        <v>1564.85</v>
      </c>
      <c r="R38" s="51">
        <v>1286.83</v>
      </c>
      <c r="S38" s="51">
        <v>1431.75</v>
      </c>
      <c r="T38" s="51">
        <v>1545.1</v>
      </c>
      <c r="U38" s="52" t="s">
        <v>524</v>
      </c>
    </row>
    <row r="39" spans="1:21" s="38" customFormat="1" ht="30" x14ac:dyDescent="0.25">
      <c r="A39" s="48" t="s">
        <v>351</v>
      </c>
      <c r="B39" s="49" t="s">
        <v>106</v>
      </c>
      <c r="C39" s="50">
        <v>24.6</v>
      </c>
      <c r="D39" s="50">
        <v>24.6</v>
      </c>
      <c r="E39" s="50">
        <v>26.92</v>
      </c>
      <c r="F39" s="51">
        <v>695.49</v>
      </c>
      <c r="G39" s="51">
        <v>727.11</v>
      </c>
      <c r="H39" s="51">
        <v>795.58</v>
      </c>
      <c r="I39" s="51">
        <v>739.76</v>
      </c>
      <c r="J39" s="51">
        <v>778.45</v>
      </c>
      <c r="K39" s="51">
        <v>850.99</v>
      </c>
      <c r="L39" s="50">
        <v>20.54</v>
      </c>
      <c r="M39" s="50">
        <v>20.54</v>
      </c>
      <c r="N39" s="50">
        <v>22.45</v>
      </c>
      <c r="O39" s="51">
        <v>1446.89</v>
      </c>
      <c r="P39" s="51">
        <v>1742.17</v>
      </c>
      <c r="Q39" s="51">
        <v>1913.71</v>
      </c>
      <c r="R39" s="51">
        <v>1082.96</v>
      </c>
      <c r="S39" s="51">
        <v>1258.28</v>
      </c>
      <c r="T39" s="51">
        <v>1493.26</v>
      </c>
      <c r="U39" s="52" t="s">
        <v>525</v>
      </c>
    </row>
    <row r="40" spans="1:21" s="38" customFormat="1" ht="150" x14ac:dyDescent="0.25">
      <c r="A40" s="48" t="s">
        <v>352</v>
      </c>
      <c r="B40" s="49" t="s">
        <v>107</v>
      </c>
      <c r="C40" s="50">
        <v>27.24</v>
      </c>
      <c r="D40" s="50">
        <v>26.39</v>
      </c>
      <c r="E40" s="50">
        <v>26.61</v>
      </c>
      <c r="F40" s="51">
        <v>1101</v>
      </c>
      <c r="G40" s="51">
        <v>1099</v>
      </c>
      <c r="H40" s="51">
        <v>1127</v>
      </c>
      <c r="I40" s="51">
        <v>1128</v>
      </c>
      <c r="J40" s="51">
        <v>1125</v>
      </c>
      <c r="K40" s="51">
        <v>1127</v>
      </c>
      <c r="L40" s="50">
        <v>22.22</v>
      </c>
      <c r="M40" s="50">
        <v>22.22</v>
      </c>
      <c r="N40" s="50">
        <v>23.11</v>
      </c>
      <c r="O40" s="51">
        <v>1850</v>
      </c>
      <c r="P40" s="51">
        <v>2204</v>
      </c>
      <c r="Q40" s="51">
        <v>1832</v>
      </c>
      <c r="R40" s="51">
        <v>1295</v>
      </c>
      <c r="S40" s="51">
        <v>1538</v>
      </c>
      <c r="T40" s="51">
        <v>1474</v>
      </c>
      <c r="U40" s="52" t="s">
        <v>526</v>
      </c>
    </row>
    <row r="41" spans="1:21" s="38" customFormat="1" ht="75" x14ac:dyDescent="0.25">
      <c r="A41" s="48" t="s">
        <v>353</v>
      </c>
      <c r="B41" s="49" t="s">
        <v>108</v>
      </c>
      <c r="C41" s="50">
        <v>19.72</v>
      </c>
      <c r="D41" s="50">
        <v>19.72</v>
      </c>
      <c r="E41" s="50">
        <v>20.88</v>
      </c>
      <c r="F41" s="51">
        <v>594.11</v>
      </c>
      <c r="G41" s="51">
        <v>647.80999999999995</v>
      </c>
      <c r="H41" s="51">
        <v>660.35</v>
      </c>
      <c r="I41" s="51">
        <v>763.21</v>
      </c>
      <c r="J41" s="51">
        <v>1063.46</v>
      </c>
      <c r="K41" s="51">
        <v>1057.94</v>
      </c>
      <c r="L41" s="50">
        <v>17.170000000000002</v>
      </c>
      <c r="M41" s="50">
        <v>17.23</v>
      </c>
      <c r="N41" s="50">
        <v>18.440000000000001</v>
      </c>
      <c r="O41" s="51">
        <v>1568.36</v>
      </c>
      <c r="P41" s="51">
        <v>1619.72</v>
      </c>
      <c r="Q41" s="51">
        <v>1604.28</v>
      </c>
      <c r="R41" s="51">
        <v>1623.24</v>
      </c>
      <c r="S41" s="51">
        <v>1439.77</v>
      </c>
      <c r="T41" s="51">
        <v>1303.94</v>
      </c>
      <c r="U41" s="52" t="s">
        <v>527</v>
      </c>
    </row>
    <row r="42" spans="1:21" s="38" customFormat="1" ht="75" x14ac:dyDescent="0.25">
      <c r="A42" s="48" t="s">
        <v>354</v>
      </c>
      <c r="B42" s="49" t="s">
        <v>110</v>
      </c>
      <c r="C42" s="50">
        <v>17.600000000000001</v>
      </c>
      <c r="D42" s="50">
        <v>17.52</v>
      </c>
      <c r="E42" s="50">
        <v>18.87</v>
      </c>
      <c r="F42" s="51">
        <v>868.11</v>
      </c>
      <c r="G42" s="51">
        <v>1025.52</v>
      </c>
      <c r="H42" s="51">
        <v>1128.07</v>
      </c>
      <c r="I42" s="51">
        <v>990.83</v>
      </c>
      <c r="J42" s="51">
        <v>1058.0899999999999</v>
      </c>
      <c r="K42" s="51">
        <v>1163.9000000000001</v>
      </c>
      <c r="L42" s="50">
        <v>24.71</v>
      </c>
      <c r="M42" s="50">
        <v>22.05</v>
      </c>
      <c r="N42" s="50">
        <v>23.75</v>
      </c>
      <c r="O42" s="51">
        <v>1634.07</v>
      </c>
      <c r="P42" s="51">
        <v>1623.84</v>
      </c>
      <c r="Q42" s="51">
        <v>1786.22</v>
      </c>
      <c r="R42" s="51">
        <v>1184.05</v>
      </c>
      <c r="S42" s="51">
        <v>1331.15</v>
      </c>
      <c r="T42" s="51">
        <v>1464.27</v>
      </c>
      <c r="U42" s="52" t="s">
        <v>528</v>
      </c>
    </row>
    <row r="43" spans="1:21" s="38" customFormat="1" ht="75" x14ac:dyDescent="0.25">
      <c r="A43" s="48" t="s">
        <v>355</v>
      </c>
      <c r="B43" s="49" t="s">
        <v>111</v>
      </c>
      <c r="C43" s="50">
        <v>23.44</v>
      </c>
      <c r="D43" s="50">
        <v>25.27</v>
      </c>
      <c r="E43" s="50">
        <v>27.07</v>
      </c>
      <c r="F43" s="51">
        <v>777.69</v>
      </c>
      <c r="G43" s="51">
        <v>806.53</v>
      </c>
      <c r="H43" s="51">
        <v>876</v>
      </c>
      <c r="I43" s="51">
        <v>908.22</v>
      </c>
      <c r="J43" s="51">
        <v>940.94</v>
      </c>
      <c r="K43" s="51">
        <v>1022</v>
      </c>
      <c r="L43" s="50">
        <v>20.079999999999998</v>
      </c>
      <c r="M43" s="50">
        <v>19.48</v>
      </c>
      <c r="N43" s="50">
        <v>21</v>
      </c>
      <c r="O43" s="51">
        <v>980.73</v>
      </c>
      <c r="P43" s="51">
        <v>988.8</v>
      </c>
      <c r="Q43" s="51">
        <v>1074</v>
      </c>
      <c r="R43" s="51">
        <v>877.14</v>
      </c>
      <c r="S43" s="51">
        <v>782.22</v>
      </c>
      <c r="T43" s="51">
        <v>850</v>
      </c>
      <c r="U43" s="52" t="s">
        <v>529</v>
      </c>
    </row>
    <row r="44" spans="1:21" s="38" customFormat="1" ht="30" x14ac:dyDescent="0.25">
      <c r="A44" s="48" t="s">
        <v>356</v>
      </c>
      <c r="B44" s="49" t="s">
        <v>112</v>
      </c>
      <c r="C44" s="50">
        <v>24.9</v>
      </c>
      <c r="D44" s="50">
        <v>25.3</v>
      </c>
      <c r="E44" s="50">
        <v>27.07</v>
      </c>
      <c r="F44" s="51">
        <v>844.8</v>
      </c>
      <c r="G44" s="51">
        <v>886</v>
      </c>
      <c r="H44" s="51">
        <v>948.02</v>
      </c>
      <c r="I44" s="51">
        <v>887.7</v>
      </c>
      <c r="J44" s="51">
        <v>947</v>
      </c>
      <c r="K44" s="51">
        <v>1013.29</v>
      </c>
      <c r="L44" s="50">
        <v>20.58</v>
      </c>
      <c r="M44" s="50">
        <v>20.58</v>
      </c>
      <c r="N44" s="50">
        <v>22.02</v>
      </c>
      <c r="O44" s="51">
        <v>1850.2</v>
      </c>
      <c r="P44" s="51">
        <v>1943</v>
      </c>
      <c r="Q44" s="51">
        <v>2079.0100000000002</v>
      </c>
      <c r="R44" s="51">
        <v>1491.6</v>
      </c>
      <c r="S44" s="51">
        <v>1679</v>
      </c>
      <c r="T44" s="51">
        <v>1796.53</v>
      </c>
      <c r="U44" s="52" t="s">
        <v>530</v>
      </c>
    </row>
    <row r="45" spans="1:21" s="38" customFormat="1" x14ac:dyDescent="0.25">
      <c r="A45" s="48" t="s">
        <v>357</v>
      </c>
      <c r="B45" s="49" t="s">
        <v>113</v>
      </c>
      <c r="C45" s="50">
        <v>18.32</v>
      </c>
      <c r="D45" s="50">
        <v>18.32</v>
      </c>
      <c r="E45" s="50">
        <v>19.11</v>
      </c>
      <c r="F45" s="51">
        <v>914.17</v>
      </c>
      <c r="G45" s="51">
        <v>1109.8699999999999</v>
      </c>
      <c r="H45" s="51">
        <v>973.76</v>
      </c>
      <c r="I45" s="51">
        <v>1038.6600000000001</v>
      </c>
      <c r="J45" s="51">
        <v>1182.1600000000001</v>
      </c>
      <c r="K45" s="51">
        <v>1003.09</v>
      </c>
      <c r="L45" s="50">
        <v>17.899999999999999</v>
      </c>
      <c r="M45" s="50">
        <v>18.32</v>
      </c>
      <c r="N45" s="50">
        <v>19.11</v>
      </c>
      <c r="O45" s="51">
        <v>1021.59</v>
      </c>
      <c r="P45" s="51">
        <v>1174.8800000000001</v>
      </c>
      <c r="Q45" s="51">
        <v>1327.19</v>
      </c>
      <c r="R45" s="51">
        <v>996.72</v>
      </c>
      <c r="S45" s="51">
        <v>1153.25</v>
      </c>
      <c r="T45" s="51">
        <v>1119.67</v>
      </c>
      <c r="U45" s="52" t="s">
        <v>504</v>
      </c>
    </row>
    <row r="46" spans="1:21" s="38" customFormat="1" ht="45" x14ac:dyDescent="0.25">
      <c r="A46" s="48" t="s">
        <v>358</v>
      </c>
      <c r="B46" s="49" t="s">
        <v>114</v>
      </c>
      <c r="C46" s="50">
        <v>23.86</v>
      </c>
      <c r="D46" s="50">
        <v>24.9</v>
      </c>
      <c r="E46" s="50">
        <v>26.52</v>
      </c>
      <c r="F46" s="51">
        <v>710.65</v>
      </c>
      <c r="G46" s="51">
        <v>715.85</v>
      </c>
      <c r="H46" s="51">
        <v>768.68</v>
      </c>
      <c r="I46" s="51">
        <v>940.6</v>
      </c>
      <c r="J46" s="51">
        <v>974.97</v>
      </c>
      <c r="K46" s="51">
        <v>1047.51</v>
      </c>
      <c r="L46" s="50">
        <v>19.61</v>
      </c>
      <c r="M46" s="50">
        <v>19.43</v>
      </c>
      <c r="N46" s="50">
        <v>21.3</v>
      </c>
      <c r="O46" s="51">
        <v>1926.78</v>
      </c>
      <c r="P46" s="51">
        <v>2004.4</v>
      </c>
      <c r="Q46" s="51">
        <v>2148.52</v>
      </c>
      <c r="R46" s="51">
        <v>1268.49</v>
      </c>
      <c r="S46" s="51">
        <v>1362.39</v>
      </c>
      <c r="T46" s="51">
        <v>1460.35</v>
      </c>
      <c r="U46" s="52" t="s">
        <v>531</v>
      </c>
    </row>
    <row r="47" spans="1:21" s="38" customFormat="1" ht="45" x14ac:dyDescent="0.25">
      <c r="A47" s="48" t="s">
        <v>359</v>
      </c>
      <c r="B47" s="49" t="s">
        <v>115</v>
      </c>
      <c r="C47" s="50">
        <v>19.36</v>
      </c>
      <c r="D47" s="50">
        <v>19.690000000000001</v>
      </c>
      <c r="E47" s="50">
        <v>21.14</v>
      </c>
      <c r="F47" s="51">
        <v>784.57</v>
      </c>
      <c r="G47" s="51">
        <v>784.57</v>
      </c>
      <c r="H47" s="51">
        <v>845.92</v>
      </c>
      <c r="I47" s="51">
        <v>838.96</v>
      </c>
      <c r="J47" s="51">
        <v>838.96</v>
      </c>
      <c r="K47" s="51">
        <v>904.57</v>
      </c>
      <c r="L47" s="50">
        <v>20.239999999999998</v>
      </c>
      <c r="M47" s="50">
        <v>20.239999999999998</v>
      </c>
      <c r="N47" s="50">
        <v>22.11</v>
      </c>
      <c r="O47" s="51">
        <v>1090.53</v>
      </c>
      <c r="P47" s="51">
        <v>1090.53</v>
      </c>
      <c r="Q47" s="51">
        <v>1175.81</v>
      </c>
      <c r="R47" s="51">
        <v>1188.93</v>
      </c>
      <c r="S47" s="51">
        <v>1188.93</v>
      </c>
      <c r="T47" s="51">
        <v>1281.9000000000001</v>
      </c>
      <c r="U47" s="52" t="s">
        <v>532</v>
      </c>
    </row>
    <row r="48" spans="1:21" s="38" customFormat="1" ht="135" x14ac:dyDescent="0.25">
      <c r="A48" s="48" t="s">
        <v>360</v>
      </c>
      <c r="B48" s="49" t="s">
        <v>116</v>
      </c>
      <c r="C48" s="50">
        <v>26.47</v>
      </c>
      <c r="D48" s="50">
        <v>26.45</v>
      </c>
      <c r="E48" s="50">
        <v>27.93</v>
      </c>
      <c r="F48" s="51">
        <v>739.36</v>
      </c>
      <c r="G48" s="51">
        <v>798.07</v>
      </c>
      <c r="H48" s="51">
        <v>842.76</v>
      </c>
      <c r="I48" s="51">
        <v>999.11</v>
      </c>
      <c r="J48" s="51">
        <v>776.39</v>
      </c>
      <c r="K48" s="51">
        <v>819.87</v>
      </c>
      <c r="L48" s="50">
        <v>19.53</v>
      </c>
      <c r="M48" s="50">
        <v>20.61</v>
      </c>
      <c r="N48" s="50">
        <v>21.76</v>
      </c>
      <c r="O48" s="51">
        <v>1638.62</v>
      </c>
      <c r="P48" s="51">
        <v>1553.43</v>
      </c>
      <c r="Q48" s="51">
        <v>1640.42</v>
      </c>
      <c r="R48" s="51">
        <v>1094.47</v>
      </c>
      <c r="S48" s="51">
        <v>1058.5</v>
      </c>
      <c r="T48" s="51">
        <v>1117.78</v>
      </c>
      <c r="U48" s="52" t="s">
        <v>533</v>
      </c>
    </row>
    <row r="49" spans="1:21" s="38" customFormat="1" ht="105" x14ac:dyDescent="0.25">
      <c r="A49" s="48" t="s">
        <v>361</v>
      </c>
      <c r="B49" s="49" t="s">
        <v>117</v>
      </c>
      <c r="C49" s="50">
        <v>20.05</v>
      </c>
      <c r="D49" s="50">
        <v>20.62</v>
      </c>
      <c r="E49" s="50">
        <v>21.24</v>
      </c>
      <c r="F49" s="51">
        <v>886.7</v>
      </c>
      <c r="G49" s="51">
        <v>954</v>
      </c>
      <c r="H49" s="51">
        <v>982.62</v>
      </c>
      <c r="I49" s="51">
        <v>840</v>
      </c>
      <c r="J49" s="51">
        <v>893.18</v>
      </c>
      <c r="K49" s="51">
        <v>919.98</v>
      </c>
      <c r="L49" s="50">
        <v>22.47</v>
      </c>
      <c r="M49" s="50">
        <v>22.95</v>
      </c>
      <c r="N49" s="50">
        <v>23.64</v>
      </c>
      <c r="O49" s="51">
        <v>1290</v>
      </c>
      <c r="P49" s="51">
        <v>1364.62</v>
      </c>
      <c r="Q49" s="51">
        <v>1405.56</v>
      </c>
      <c r="R49" s="51">
        <v>914</v>
      </c>
      <c r="S49" s="51">
        <v>917.96</v>
      </c>
      <c r="T49" s="51">
        <v>945.5</v>
      </c>
      <c r="U49" s="52" t="s">
        <v>534</v>
      </c>
    </row>
    <row r="50" spans="1:21" s="38" customFormat="1" ht="150" x14ac:dyDescent="0.25">
      <c r="A50" s="48" t="s">
        <v>362</v>
      </c>
      <c r="B50" s="49" t="s">
        <v>118</v>
      </c>
      <c r="C50" s="50">
        <v>19.75</v>
      </c>
      <c r="D50" s="50">
        <v>19.850000000000001</v>
      </c>
      <c r="E50" s="50">
        <v>21.44</v>
      </c>
      <c r="F50" s="51">
        <v>857</v>
      </c>
      <c r="G50" s="51">
        <v>918.62</v>
      </c>
      <c r="H50" s="51">
        <v>958.67</v>
      </c>
      <c r="I50" s="51">
        <v>1032</v>
      </c>
      <c r="J50" s="51">
        <v>1130.82</v>
      </c>
      <c r="K50" s="51">
        <v>1178.44</v>
      </c>
      <c r="L50" s="50">
        <v>19.3</v>
      </c>
      <c r="M50" s="50">
        <v>20</v>
      </c>
      <c r="N50" s="50">
        <v>20.8</v>
      </c>
      <c r="O50" s="51">
        <v>1223</v>
      </c>
      <c r="P50" s="51">
        <v>1366.55</v>
      </c>
      <c r="Q50" s="51">
        <v>1403.32</v>
      </c>
      <c r="R50" s="51">
        <v>1102</v>
      </c>
      <c r="S50" s="51">
        <v>1265.92</v>
      </c>
      <c r="T50" s="51">
        <v>1294.03</v>
      </c>
      <c r="U50" s="52" t="s">
        <v>535</v>
      </c>
    </row>
    <row r="51" spans="1:21" s="38" customFormat="1" x14ac:dyDescent="0.25">
      <c r="A51" s="48" t="s">
        <v>363</v>
      </c>
      <c r="B51" s="49" t="s">
        <v>119</v>
      </c>
      <c r="C51" s="50">
        <v>19.61</v>
      </c>
      <c r="D51" s="50">
        <v>19.61</v>
      </c>
      <c r="E51" s="50">
        <v>21.18</v>
      </c>
      <c r="F51" s="51">
        <v>615.86</v>
      </c>
      <c r="G51" s="51">
        <v>580.44000000000005</v>
      </c>
      <c r="H51" s="51">
        <v>615.08000000000004</v>
      </c>
      <c r="I51" s="51">
        <v>660.65</v>
      </c>
      <c r="J51" s="51">
        <v>614.08000000000004</v>
      </c>
      <c r="K51" s="51">
        <v>676.6</v>
      </c>
      <c r="L51" s="50">
        <v>18.100000000000001</v>
      </c>
      <c r="M51" s="50">
        <v>18.100000000000001</v>
      </c>
      <c r="N51" s="50">
        <v>19.55</v>
      </c>
      <c r="O51" s="51">
        <v>1450.05</v>
      </c>
      <c r="P51" s="51">
        <v>1460.2</v>
      </c>
      <c r="Q51" s="51">
        <v>1615</v>
      </c>
      <c r="R51" s="51">
        <v>1851.46</v>
      </c>
      <c r="S51" s="51">
        <v>1593.68</v>
      </c>
      <c r="T51" s="51">
        <v>1851.46</v>
      </c>
      <c r="U51" s="52" t="s">
        <v>504</v>
      </c>
    </row>
    <row r="52" spans="1:21" s="38" customFormat="1" ht="90" x14ac:dyDescent="0.25">
      <c r="A52" s="48" t="s">
        <v>365</v>
      </c>
      <c r="B52" s="49" t="s">
        <v>364</v>
      </c>
      <c r="C52" s="50">
        <v>19.5</v>
      </c>
      <c r="D52" s="50">
        <v>19.5</v>
      </c>
      <c r="E52" s="50">
        <v>20.28</v>
      </c>
      <c r="F52" s="51">
        <v>1092.67</v>
      </c>
      <c r="G52" s="51">
        <v>1089.68</v>
      </c>
      <c r="H52" s="51">
        <v>1127.82</v>
      </c>
      <c r="I52" s="51">
        <v>1092.67</v>
      </c>
      <c r="J52" s="51">
        <v>1089.68</v>
      </c>
      <c r="K52" s="51">
        <v>1127.82</v>
      </c>
      <c r="L52" s="50">
        <v>18.27</v>
      </c>
      <c r="M52" s="50">
        <v>20.97</v>
      </c>
      <c r="N52" s="50">
        <v>21.81</v>
      </c>
      <c r="O52" s="51">
        <v>1092.67</v>
      </c>
      <c r="P52" s="51">
        <v>1089.68</v>
      </c>
      <c r="Q52" s="51">
        <v>1127.82</v>
      </c>
      <c r="R52" s="51">
        <v>1092.67</v>
      </c>
      <c r="S52" s="51">
        <v>1089.68</v>
      </c>
      <c r="T52" s="51">
        <v>1127.82</v>
      </c>
      <c r="U52" s="52" t="s">
        <v>536</v>
      </c>
    </row>
    <row r="53" spans="1:21" s="38" customFormat="1" ht="75" x14ac:dyDescent="0.25">
      <c r="A53" s="48" t="s">
        <v>366</v>
      </c>
      <c r="B53" s="49" t="s">
        <v>120</v>
      </c>
      <c r="C53" s="50">
        <v>25.52</v>
      </c>
      <c r="D53" s="50">
        <v>24.32</v>
      </c>
      <c r="E53" s="50">
        <v>25.54</v>
      </c>
      <c r="F53" s="51">
        <v>1049</v>
      </c>
      <c r="G53" s="51">
        <v>1167</v>
      </c>
      <c r="H53" s="51">
        <v>1225.3499999999999</v>
      </c>
      <c r="I53" s="51">
        <v>1176</v>
      </c>
      <c r="J53" s="51">
        <v>1296</v>
      </c>
      <c r="K53" s="51">
        <v>1360.8</v>
      </c>
      <c r="L53" s="50">
        <v>20.92</v>
      </c>
      <c r="M53" s="50">
        <v>18.75</v>
      </c>
      <c r="N53" s="50">
        <v>19.690000000000001</v>
      </c>
      <c r="O53" s="51">
        <v>1572.97</v>
      </c>
      <c r="P53" s="51">
        <v>1790</v>
      </c>
      <c r="Q53" s="51">
        <v>1879.5</v>
      </c>
      <c r="R53" s="51">
        <v>1284.71</v>
      </c>
      <c r="S53" s="51">
        <v>1508</v>
      </c>
      <c r="T53" s="51">
        <v>1583.4</v>
      </c>
      <c r="U53" s="52" t="s">
        <v>537</v>
      </c>
    </row>
    <row r="54" spans="1:21" s="38" customFormat="1" ht="60" x14ac:dyDescent="0.25">
      <c r="A54" s="48" t="s">
        <v>367</v>
      </c>
      <c r="B54" s="49" t="s">
        <v>121</v>
      </c>
      <c r="C54" s="50">
        <v>19.04</v>
      </c>
      <c r="D54" s="50">
        <v>18.11</v>
      </c>
      <c r="E54" s="50">
        <v>18.5</v>
      </c>
      <c r="F54" s="51">
        <v>915.01</v>
      </c>
      <c r="G54" s="51">
        <v>1061.33</v>
      </c>
      <c r="H54" s="51">
        <v>1085</v>
      </c>
      <c r="I54" s="51">
        <v>1149.26</v>
      </c>
      <c r="J54" s="51">
        <v>940.36</v>
      </c>
      <c r="K54" s="51">
        <v>1370</v>
      </c>
      <c r="L54" s="50">
        <v>20.27</v>
      </c>
      <c r="M54" s="50">
        <v>19.22</v>
      </c>
      <c r="N54" s="50">
        <v>19.5</v>
      </c>
      <c r="O54" s="51">
        <v>1458.5</v>
      </c>
      <c r="P54" s="51">
        <v>1509.96</v>
      </c>
      <c r="Q54" s="51">
        <v>1545</v>
      </c>
      <c r="R54" s="51">
        <v>1261.47</v>
      </c>
      <c r="S54" s="51">
        <v>1190.05</v>
      </c>
      <c r="T54" s="51">
        <v>1440</v>
      </c>
      <c r="U54" s="52" t="s">
        <v>538</v>
      </c>
    </row>
    <row r="55" spans="1:21" s="38" customFormat="1" ht="105" x14ac:dyDescent="0.25">
      <c r="A55" s="48" t="s">
        <v>368</v>
      </c>
      <c r="B55" s="49" t="s">
        <v>122</v>
      </c>
      <c r="C55" s="50">
        <v>17.399999999999999</v>
      </c>
      <c r="D55" s="50">
        <v>17.45</v>
      </c>
      <c r="E55" s="50">
        <v>17.45</v>
      </c>
      <c r="F55" s="51">
        <v>901.67</v>
      </c>
      <c r="G55" s="51">
        <v>938.86</v>
      </c>
      <c r="H55" s="51">
        <v>993.42</v>
      </c>
      <c r="I55" s="51">
        <v>1214.83</v>
      </c>
      <c r="J55" s="51">
        <v>1059.24</v>
      </c>
      <c r="K55" s="51">
        <v>1124.2</v>
      </c>
      <c r="L55" s="50">
        <v>21.8</v>
      </c>
      <c r="M55" s="50">
        <v>22.17</v>
      </c>
      <c r="N55" s="50">
        <v>22.97</v>
      </c>
      <c r="O55" s="51">
        <v>1883</v>
      </c>
      <c r="P55" s="51">
        <v>1906.36</v>
      </c>
      <c r="Q55" s="51">
        <v>1980.48</v>
      </c>
      <c r="R55" s="51">
        <v>1398.46</v>
      </c>
      <c r="S55" s="51">
        <v>1433.05</v>
      </c>
      <c r="T55" s="51">
        <v>1503.11</v>
      </c>
      <c r="U55" s="52" t="s">
        <v>539</v>
      </c>
    </row>
    <row r="56" spans="1:21" s="38" customFormat="1" ht="60" x14ac:dyDescent="0.25">
      <c r="A56" s="48" t="s">
        <v>369</v>
      </c>
      <c r="B56" s="49" t="s">
        <v>123</v>
      </c>
      <c r="C56" s="50">
        <v>20.09</v>
      </c>
      <c r="D56" s="50">
        <v>20.02</v>
      </c>
      <c r="E56" s="50">
        <v>21.8</v>
      </c>
      <c r="F56" s="51">
        <v>759</v>
      </c>
      <c r="G56" s="51">
        <v>783.49</v>
      </c>
      <c r="H56" s="51">
        <v>836.22</v>
      </c>
      <c r="I56" s="51">
        <v>764</v>
      </c>
      <c r="J56" s="51">
        <v>769.96</v>
      </c>
      <c r="K56" s="51">
        <v>821.78</v>
      </c>
      <c r="L56" s="50">
        <v>19.739999999999998</v>
      </c>
      <c r="M56" s="50">
        <v>19.739999999999998</v>
      </c>
      <c r="N56" s="50">
        <v>21.5</v>
      </c>
      <c r="O56" s="51">
        <v>1453</v>
      </c>
      <c r="P56" s="51">
        <v>1655.33</v>
      </c>
      <c r="Q56" s="51">
        <v>1766.73</v>
      </c>
      <c r="R56" s="51">
        <v>753</v>
      </c>
      <c r="S56" s="51">
        <v>782.99</v>
      </c>
      <c r="T56" s="51">
        <v>835.69</v>
      </c>
      <c r="U56" s="52" t="s">
        <v>540</v>
      </c>
    </row>
    <row r="57" spans="1:21" s="38" customFormat="1" ht="135" x14ac:dyDescent="0.25">
      <c r="A57" s="48" t="s">
        <v>370</v>
      </c>
      <c r="B57" s="49" t="s">
        <v>124</v>
      </c>
      <c r="C57" s="50">
        <v>21.84</v>
      </c>
      <c r="D57" s="50">
        <v>21.84</v>
      </c>
      <c r="E57" s="50">
        <v>23.37</v>
      </c>
      <c r="F57" s="51">
        <v>940.68</v>
      </c>
      <c r="G57" s="51">
        <v>1020.4</v>
      </c>
      <c r="H57" s="51">
        <v>1113.83</v>
      </c>
      <c r="I57" s="51">
        <v>975.62</v>
      </c>
      <c r="J57" s="51">
        <v>1125.94</v>
      </c>
      <c r="K57" s="51">
        <v>1181</v>
      </c>
      <c r="L57" s="50">
        <v>19.05</v>
      </c>
      <c r="M57" s="50">
        <v>19</v>
      </c>
      <c r="N57" s="50">
        <v>19.57</v>
      </c>
      <c r="O57" s="51">
        <v>1665.22</v>
      </c>
      <c r="P57" s="51">
        <v>1741.88</v>
      </c>
      <c r="Q57" s="51">
        <v>1816.81</v>
      </c>
      <c r="R57" s="51">
        <v>1164.54</v>
      </c>
      <c r="S57" s="51">
        <v>1351.54</v>
      </c>
      <c r="T57" s="51">
        <v>1388.66</v>
      </c>
      <c r="U57" s="52" t="s">
        <v>541</v>
      </c>
    </row>
    <row r="58" spans="1:21" s="38" customFormat="1" x14ac:dyDescent="0.25">
      <c r="A58" s="48" t="s">
        <v>371</v>
      </c>
      <c r="B58" s="49" t="s">
        <v>125</v>
      </c>
      <c r="C58" s="50">
        <v>22.57</v>
      </c>
      <c r="D58" s="50">
        <v>22.73</v>
      </c>
      <c r="E58" s="50">
        <v>24.32</v>
      </c>
      <c r="F58" s="51">
        <v>797.25</v>
      </c>
      <c r="G58" s="51">
        <v>938.91</v>
      </c>
      <c r="H58" s="51">
        <v>1004.63</v>
      </c>
      <c r="I58" s="51">
        <v>816.72</v>
      </c>
      <c r="J58" s="51">
        <v>1020.3</v>
      </c>
      <c r="K58" s="51">
        <v>1091.72</v>
      </c>
      <c r="L58" s="50">
        <v>18.440000000000001</v>
      </c>
      <c r="M58" s="50">
        <v>18.46</v>
      </c>
      <c r="N58" s="50">
        <v>19.61</v>
      </c>
      <c r="O58" s="51">
        <v>1771.03</v>
      </c>
      <c r="P58" s="51">
        <v>1899.34</v>
      </c>
      <c r="Q58" s="51">
        <v>2032.29</v>
      </c>
      <c r="R58" s="51">
        <v>1165.8499999999999</v>
      </c>
      <c r="S58" s="51">
        <v>1240.04</v>
      </c>
      <c r="T58" s="51">
        <v>1326.84</v>
      </c>
      <c r="U58" s="52" t="s">
        <v>504</v>
      </c>
    </row>
    <row r="59" spans="1:21" s="38" customFormat="1" ht="75" x14ac:dyDescent="0.25">
      <c r="A59" s="48" t="s">
        <v>372</v>
      </c>
      <c r="B59" s="49" t="s">
        <v>126</v>
      </c>
      <c r="C59" s="50">
        <v>27.77</v>
      </c>
      <c r="D59" s="50">
        <v>28.28</v>
      </c>
      <c r="E59" s="50">
        <v>30.03</v>
      </c>
      <c r="F59" s="51">
        <v>760.64</v>
      </c>
      <c r="G59" s="51">
        <v>779.87</v>
      </c>
      <c r="H59" s="51">
        <v>834.85</v>
      </c>
      <c r="I59" s="51">
        <v>815.59</v>
      </c>
      <c r="J59" s="51">
        <v>857.45</v>
      </c>
      <c r="K59" s="51">
        <v>953.67</v>
      </c>
      <c r="L59" s="50">
        <v>20.99</v>
      </c>
      <c r="M59" s="50">
        <v>22.13</v>
      </c>
      <c r="N59" s="50">
        <v>23.49</v>
      </c>
      <c r="O59" s="51">
        <v>1889.44</v>
      </c>
      <c r="P59" s="51">
        <v>2058.2399999999998</v>
      </c>
      <c r="Q59" s="51">
        <v>2223.0100000000002</v>
      </c>
      <c r="R59" s="51">
        <v>1375.94</v>
      </c>
      <c r="S59" s="51">
        <v>1401.54</v>
      </c>
      <c r="T59" s="51">
        <v>1528.41</v>
      </c>
      <c r="U59" s="52" t="s">
        <v>542</v>
      </c>
    </row>
    <row r="60" spans="1:21" s="38" customFormat="1" ht="105" x14ac:dyDescent="0.25">
      <c r="A60" s="48" t="s">
        <v>373</v>
      </c>
      <c r="B60" s="49" t="s">
        <v>127</v>
      </c>
      <c r="C60" s="50">
        <v>20.55</v>
      </c>
      <c r="D60" s="50">
        <v>19.18</v>
      </c>
      <c r="E60" s="50">
        <v>20.62</v>
      </c>
      <c r="F60" s="51">
        <v>1019.71</v>
      </c>
      <c r="G60" s="51">
        <v>961.36</v>
      </c>
      <c r="H60" s="51">
        <v>1033.56</v>
      </c>
      <c r="I60" s="51">
        <v>969.85</v>
      </c>
      <c r="J60" s="51">
        <v>957.29</v>
      </c>
      <c r="K60" s="51">
        <v>1029.18</v>
      </c>
      <c r="L60" s="50">
        <v>21.1</v>
      </c>
      <c r="M60" s="50">
        <v>20.85</v>
      </c>
      <c r="N60" s="50">
        <v>22.42</v>
      </c>
      <c r="O60" s="51">
        <v>1803.21</v>
      </c>
      <c r="P60" s="51">
        <v>1659.27</v>
      </c>
      <c r="Q60" s="51">
        <v>1783.88</v>
      </c>
      <c r="R60" s="51">
        <v>1322.97</v>
      </c>
      <c r="S60" s="51">
        <v>1292.31</v>
      </c>
      <c r="T60" s="51">
        <v>1389.37</v>
      </c>
      <c r="U60" s="52" t="s">
        <v>543</v>
      </c>
    </row>
    <row r="61" spans="1:21" s="38" customFormat="1" ht="180" x14ac:dyDescent="0.25">
      <c r="A61" s="48" t="s">
        <v>374</v>
      </c>
      <c r="B61" s="49" t="s">
        <v>128</v>
      </c>
      <c r="C61" s="50">
        <v>21.56</v>
      </c>
      <c r="D61" s="50">
        <v>21.58</v>
      </c>
      <c r="E61" s="50">
        <v>23.15</v>
      </c>
      <c r="F61" s="51">
        <v>1187.74</v>
      </c>
      <c r="G61" s="51">
        <v>1194.3699999999999</v>
      </c>
      <c r="H61" s="51">
        <v>1347.84</v>
      </c>
      <c r="I61" s="51">
        <v>999.62</v>
      </c>
      <c r="J61" s="51">
        <v>1052.3</v>
      </c>
      <c r="K61" s="51">
        <v>1167.8499999999999</v>
      </c>
      <c r="L61" s="50">
        <v>21.12</v>
      </c>
      <c r="M61" s="50">
        <v>21.12</v>
      </c>
      <c r="N61" s="50">
        <v>23.04</v>
      </c>
      <c r="O61" s="51">
        <v>1892.16</v>
      </c>
      <c r="P61" s="51">
        <v>2006.55</v>
      </c>
      <c r="Q61" s="51">
        <v>2157.38</v>
      </c>
      <c r="R61" s="51">
        <v>1308.3499999999999</v>
      </c>
      <c r="S61" s="51">
        <v>1233.8800000000001</v>
      </c>
      <c r="T61" s="51">
        <v>1444.89</v>
      </c>
      <c r="U61" s="52" t="s">
        <v>544</v>
      </c>
    </row>
    <row r="62" spans="1:21" s="38" customFormat="1" ht="30" x14ac:dyDescent="0.25">
      <c r="A62" s="48" t="s">
        <v>375</v>
      </c>
      <c r="B62" s="49" t="s">
        <v>129</v>
      </c>
      <c r="C62" s="50">
        <v>22.52</v>
      </c>
      <c r="D62" s="50">
        <v>22.52</v>
      </c>
      <c r="E62" s="50">
        <v>24</v>
      </c>
      <c r="F62" s="51">
        <v>793</v>
      </c>
      <c r="G62" s="51">
        <v>793.39</v>
      </c>
      <c r="H62" s="51">
        <v>844.96</v>
      </c>
      <c r="I62" s="51">
        <v>1024</v>
      </c>
      <c r="J62" s="51">
        <v>981.35</v>
      </c>
      <c r="K62" s="51">
        <v>1045.1300000000001</v>
      </c>
      <c r="L62" s="50">
        <v>19.23</v>
      </c>
      <c r="M62" s="50">
        <v>19.329999999999998</v>
      </c>
      <c r="N62" s="50">
        <v>19.899999999999999</v>
      </c>
      <c r="O62" s="51">
        <v>1406</v>
      </c>
      <c r="P62" s="51">
        <v>1393.02</v>
      </c>
      <c r="Q62" s="51">
        <v>1483.57</v>
      </c>
      <c r="R62" s="51">
        <v>1290</v>
      </c>
      <c r="S62" s="51">
        <v>1173.29</v>
      </c>
      <c r="T62" s="51">
        <v>1249.55</v>
      </c>
      <c r="U62" s="52" t="s">
        <v>545</v>
      </c>
    </row>
    <row r="63" spans="1:21" s="38" customFormat="1" x14ac:dyDescent="0.25">
      <c r="A63" s="48" t="s">
        <v>376</v>
      </c>
      <c r="B63" s="49" t="s">
        <v>130</v>
      </c>
      <c r="C63" s="50">
        <v>33.03</v>
      </c>
      <c r="D63" s="50">
        <v>30.03</v>
      </c>
      <c r="E63" s="50">
        <v>32.43</v>
      </c>
      <c r="F63" s="51">
        <v>2047.09</v>
      </c>
      <c r="G63" s="51">
        <v>1858.04</v>
      </c>
      <c r="H63" s="51">
        <v>2006.68</v>
      </c>
      <c r="I63" s="51" t="s">
        <v>546</v>
      </c>
      <c r="J63" s="51" t="s">
        <v>546</v>
      </c>
      <c r="K63" s="51" t="s">
        <v>546</v>
      </c>
      <c r="L63" s="50" t="s">
        <v>546</v>
      </c>
      <c r="M63" s="50" t="s">
        <v>546</v>
      </c>
      <c r="N63" s="50" t="s">
        <v>546</v>
      </c>
      <c r="O63" s="51" t="s">
        <v>546</v>
      </c>
      <c r="P63" s="51" t="s">
        <v>546</v>
      </c>
      <c r="Q63" s="51" t="s">
        <v>546</v>
      </c>
      <c r="R63" s="51" t="s">
        <v>546</v>
      </c>
      <c r="S63" s="51" t="s">
        <v>546</v>
      </c>
      <c r="T63" s="51" t="s">
        <v>546</v>
      </c>
      <c r="U63" s="52" t="s">
        <v>504</v>
      </c>
    </row>
    <row r="64" spans="1:21" s="38" customFormat="1" x14ac:dyDescent="0.25">
      <c r="A64" s="48" t="s">
        <v>377</v>
      </c>
      <c r="B64" s="49" t="s">
        <v>131</v>
      </c>
      <c r="C64" s="50">
        <v>19.63</v>
      </c>
      <c r="D64" s="50">
        <v>19.239999999999998</v>
      </c>
      <c r="E64" s="50">
        <v>20.95</v>
      </c>
      <c r="F64" s="51">
        <v>901.06</v>
      </c>
      <c r="G64" s="51">
        <v>966.31</v>
      </c>
      <c r="H64" s="51">
        <v>1027.28</v>
      </c>
      <c r="I64" s="51">
        <v>1050.75</v>
      </c>
      <c r="J64" s="51">
        <v>1074.3800000000001</v>
      </c>
      <c r="K64" s="51">
        <v>1142.17</v>
      </c>
      <c r="L64" s="50">
        <v>19.350000000000001</v>
      </c>
      <c r="M64" s="50">
        <v>20.190000000000001</v>
      </c>
      <c r="N64" s="50">
        <v>21.85</v>
      </c>
      <c r="O64" s="51">
        <v>1724.21</v>
      </c>
      <c r="P64" s="51">
        <v>1799.65</v>
      </c>
      <c r="Q64" s="51">
        <v>1913.21</v>
      </c>
      <c r="R64" s="51">
        <v>1455.62</v>
      </c>
      <c r="S64" s="51">
        <v>1706</v>
      </c>
      <c r="T64" s="51">
        <v>1813.65</v>
      </c>
      <c r="U64" s="52" t="s">
        <v>547</v>
      </c>
    </row>
    <row r="65" spans="1:21" s="38" customFormat="1" x14ac:dyDescent="0.25">
      <c r="A65" s="48" t="s">
        <v>379</v>
      </c>
      <c r="B65" s="49" t="s">
        <v>378</v>
      </c>
      <c r="C65" s="50">
        <v>20.02</v>
      </c>
      <c r="D65" s="50">
        <v>20.37</v>
      </c>
      <c r="E65" s="50">
        <v>21.93</v>
      </c>
      <c r="F65" s="51">
        <v>982.25</v>
      </c>
      <c r="G65" s="51">
        <v>1066.92</v>
      </c>
      <c r="H65" s="51">
        <v>1102.92</v>
      </c>
      <c r="I65" s="51">
        <v>930.6</v>
      </c>
      <c r="J65" s="51">
        <v>926.5</v>
      </c>
      <c r="K65" s="51">
        <v>933.78</v>
      </c>
      <c r="L65" s="50">
        <v>25.57</v>
      </c>
      <c r="M65" s="50">
        <v>25.57</v>
      </c>
      <c r="N65" s="50">
        <v>25.57</v>
      </c>
      <c r="O65" s="51">
        <v>1437.32</v>
      </c>
      <c r="P65" s="51">
        <v>1558.85</v>
      </c>
      <c r="Q65" s="51">
        <v>1619.12</v>
      </c>
      <c r="R65" s="51">
        <v>798.25</v>
      </c>
      <c r="S65" s="51">
        <v>816.63</v>
      </c>
      <c r="T65" s="51">
        <v>820.16</v>
      </c>
      <c r="U65" s="52" t="s">
        <v>504</v>
      </c>
    </row>
    <row r="66" spans="1:21" s="38" customFormat="1" x14ac:dyDescent="0.25">
      <c r="A66" s="48" t="s">
        <v>380</v>
      </c>
      <c r="B66" s="49" t="s">
        <v>132</v>
      </c>
      <c r="C66" s="50">
        <v>25.72</v>
      </c>
      <c r="D66" s="50">
        <v>26.21</v>
      </c>
      <c r="E66" s="50">
        <v>27.44</v>
      </c>
      <c r="F66" s="51">
        <v>773.98</v>
      </c>
      <c r="G66" s="51">
        <v>884.06</v>
      </c>
      <c r="H66" s="51">
        <v>921.19</v>
      </c>
      <c r="I66" s="51">
        <v>947.05</v>
      </c>
      <c r="J66" s="51">
        <v>1081.2</v>
      </c>
      <c r="K66" s="51">
        <v>1127.69</v>
      </c>
      <c r="L66" s="50">
        <v>18.03</v>
      </c>
      <c r="M66" s="50">
        <v>18.79</v>
      </c>
      <c r="N66" s="50">
        <v>19.73</v>
      </c>
      <c r="O66" s="51">
        <v>1574.58</v>
      </c>
      <c r="P66" s="51">
        <v>1605.41</v>
      </c>
      <c r="Q66" s="51">
        <v>1683.27</v>
      </c>
      <c r="R66" s="51">
        <v>1190.54</v>
      </c>
      <c r="S66" s="51">
        <v>1309.29</v>
      </c>
      <c r="T66" s="51">
        <v>1372.79</v>
      </c>
      <c r="U66" s="52" t="s">
        <v>504</v>
      </c>
    </row>
    <row r="67" spans="1:21" s="38" customFormat="1" ht="120" x14ac:dyDescent="0.25">
      <c r="A67" s="48" t="s">
        <v>381</v>
      </c>
      <c r="B67" s="49" t="s">
        <v>133</v>
      </c>
      <c r="C67" s="50">
        <v>22.8</v>
      </c>
      <c r="D67" s="50">
        <v>23.47</v>
      </c>
      <c r="E67" s="50">
        <v>24.6</v>
      </c>
      <c r="F67" s="51">
        <v>718.96</v>
      </c>
      <c r="G67" s="51">
        <v>721.04</v>
      </c>
      <c r="H67" s="51">
        <v>774.52</v>
      </c>
      <c r="I67" s="51">
        <v>1025.4100000000001</v>
      </c>
      <c r="J67" s="51">
        <v>823.71</v>
      </c>
      <c r="K67" s="51">
        <v>897.12</v>
      </c>
      <c r="L67" s="50">
        <v>18.53</v>
      </c>
      <c r="M67" s="50">
        <v>19.62</v>
      </c>
      <c r="N67" s="50">
        <v>20.84</v>
      </c>
      <c r="O67" s="51">
        <v>1276.53</v>
      </c>
      <c r="P67" s="51">
        <v>1347.02</v>
      </c>
      <c r="Q67" s="51">
        <v>1417.35</v>
      </c>
      <c r="R67" s="51">
        <v>1343.18</v>
      </c>
      <c r="S67" s="51">
        <v>1299</v>
      </c>
      <c r="T67" s="51">
        <v>1385.79</v>
      </c>
      <c r="U67" s="52" t="s">
        <v>548</v>
      </c>
    </row>
    <row r="68" spans="1:21" s="38" customFormat="1" ht="30" x14ac:dyDescent="0.25">
      <c r="A68" s="48" t="s">
        <v>382</v>
      </c>
      <c r="B68" s="49" t="s">
        <v>134</v>
      </c>
      <c r="C68" s="50">
        <v>18.010000000000002</v>
      </c>
      <c r="D68" s="50">
        <v>18.010000000000002</v>
      </c>
      <c r="E68" s="50">
        <v>18.91</v>
      </c>
      <c r="F68" s="51">
        <v>976.4</v>
      </c>
      <c r="G68" s="51">
        <v>1023.61</v>
      </c>
      <c r="H68" s="51">
        <v>1064.49</v>
      </c>
      <c r="I68" s="51">
        <v>904.7</v>
      </c>
      <c r="J68" s="51">
        <v>988.05</v>
      </c>
      <c r="K68" s="51">
        <v>1006.64</v>
      </c>
      <c r="L68" s="50">
        <v>20.97</v>
      </c>
      <c r="M68" s="50">
        <v>21.24</v>
      </c>
      <c r="N68" s="50">
        <v>21.27</v>
      </c>
      <c r="O68" s="51">
        <v>1739.4</v>
      </c>
      <c r="P68" s="51">
        <v>1781.16</v>
      </c>
      <c r="Q68" s="51">
        <v>1833.44</v>
      </c>
      <c r="R68" s="51">
        <v>1368.5</v>
      </c>
      <c r="S68" s="51">
        <v>1383</v>
      </c>
      <c r="T68" s="51">
        <v>1322.82</v>
      </c>
      <c r="U68" s="52" t="s">
        <v>549</v>
      </c>
    </row>
    <row r="69" spans="1:21" s="38" customFormat="1" x14ac:dyDescent="0.25">
      <c r="A69" s="48" t="s">
        <v>383</v>
      </c>
      <c r="B69" s="49" t="s">
        <v>135</v>
      </c>
      <c r="C69" s="50">
        <v>23.31</v>
      </c>
      <c r="D69" s="50">
        <v>23.31</v>
      </c>
      <c r="E69" s="50">
        <v>24.71</v>
      </c>
      <c r="F69" s="51">
        <v>771.98</v>
      </c>
      <c r="G69" s="51">
        <v>772.15</v>
      </c>
      <c r="H69" s="51">
        <v>809.06</v>
      </c>
      <c r="I69" s="51">
        <v>880.7</v>
      </c>
      <c r="J69" s="51">
        <v>1042.5999999999999</v>
      </c>
      <c r="K69" s="51">
        <v>1098.54</v>
      </c>
      <c r="L69" s="50">
        <v>20.82</v>
      </c>
      <c r="M69" s="50">
        <v>21.7</v>
      </c>
      <c r="N69" s="50">
        <v>23</v>
      </c>
      <c r="O69" s="51">
        <v>1898.48</v>
      </c>
      <c r="P69" s="51">
        <v>2088.75</v>
      </c>
      <c r="Q69" s="51">
        <v>2160.61</v>
      </c>
      <c r="R69" s="51">
        <v>1918.39</v>
      </c>
      <c r="S69" s="51">
        <v>2381.63</v>
      </c>
      <c r="T69" s="51">
        <v>2512.62</v>
      </c>
      <c r="U69" s="52" t="s">
        <v>504</v>
      </c>
    </row>
    <row r="70" spans="1:21" s="38" customFormat="1" x14ac:dyDescent="0.25">
      <c r="A70" s="48" t="s">
        <v>384</v>
      </c>
      <c r="B70" s="49" t="s">
        <v>136</v>
      </c>
      <c r="C70" s="50">
        <v>19.68</v>
      </c>
      <c r="D70" s="50">
        <v>19.68</v>
      </c>
      <c r="E70" s="50">
        <v>21.92</v>
      </c>
      <c r="F70" s="51">
        <v>625.77</v>
      </c>
      <c r="G70" s="51">
        <v>625.77</v>
      </c>
      <c r="H70" s="51">
        <v>685.37</v>
      </c>
      <c r="I70" s="51">
        <v>656.12</v>
      </c>
      <c r="J70" s="51">
        <v>656.12</v>
      </c>
      <c r="K70" s="51">
        <v>718.57</v>
      </c>
      <c r="L70" s="50">
        <v>18.7</v>
      </c>
      <c r="M70" s="50">
        <v>18.7</v>
      </c>
      <c r="N70" s="50">
        <v>21.11</v>
      </c>
      <c r="O70" s="51">
        <v>625.77</v>
      </c>
      <c r="P70" s="51">
        <v>625.77</v>
      </c>
      <c r="Q70" s="51">
        <v>685.37</v>
      </c>
      <c r="R70" s="51">
        <v>656.12</v>
      </c>
      <c r="S70" s="51">
        <v>656.12</v>
      </c>
      <c r="T70" s="51">
        <v>718.57</v>
      </c>
      <c r="U70" s="52" t="s">
        <v>504</v>
      </c>
    </row>
    <row r="71" spans="1:21" s="38" customFormat="1" ht="135" x14ac:dyDescent="0.25">
      <c r="A71" s="48" t="s">
        <v>385</v>
      </c>
      <c r="B71" s="49" t="s">
        <v>137</v>
      </c>
      <c r="C71" s="50">
        <v>19.059999999999999</v>
      </c>
      <c r="D71" s="50">
        <v>19.100000000000001</v>
      </c>
      <c r="E71" s="50">
        <v>21.77</v>
      </c>
      <c r="F71" s="51">
        <v>839.48</v>
      </c>
      <c r="G71" s="51">
        <v>784</v>
      </c>
      <c r="H71" s="51">
        <v>784</v>
      </c>
      <c r="I71" s="51">
        <v>909.46</v>
      </c>
      <c r="J71" s="51">
        <v>953.7</v>
      </c>
      <c r="K71" s="51">
        <v>953.7</v>
      </c>
      <c r="L71" s="50">
        <v>26.53</v>
      </c>
      <c r="M71" s="50">
        <v>22.27</v>
      </c>
      <c r="N71" s="50">
        <v>22.27</v>
      </c>
      <c r="O71" s="51">
        <v>1692.39</v>
      </c>
      <c r="P71" s="51">
        <v>1683</v>
      </c>
      <c r="Q71" s="51">
        <v>1683</v>
      </c>
      <c r="R71" s="51">
        <v>1302.53</v>
      </c>
      <c r="S71" s="51">
        <v>1307</v>
      </c>
      <c r="T71" s="51">
        <v>1307</v>
      </c>
      <c r="U71" s="52" t="s">
        <v>550</v>
      </c>
    </row>
    <row r="72" spans="1:21" s="38" customFormat="1" x14ac:dyDescent="0.25">
      <c r="A72" s="48" t="s">
        <v>386</v>
      </c>
      <c r="B72" s="49" t="s">
        <v>138</v>
      </c>
      <c r="C72" s="50">
        <v>21.02</v>
      </c>
      <c r="D72" s="50">
        <v>21.02</v>
      </c>
      <c r="E72" s="50">
        <v>22.53</v>
      </c>
      <c r="F72" s="51">
        <v>707.1</v>
      </c>
      <c r="G72" s="51">
        <v>707.1</v>
      </c>
      <c r="H72" s="51">
        <v>770.74</v>
      </c>
      <c r="I72" s="51">
        <v>783.39</v>
      </c>
      <c r="J72" s="51">
        <v>783.39</v>
      </c>
      <c r="K72" s="51">
        <v>853.9</v>
      </c>
      <c r="L72" s="50">
        <v>19.309999999999999</v>
      </c>
      <c r="M72" s="50">
        <v>19.309999999999999</v>
      </c>
      <c r="N72" s="50">
        <v>21.5</v>
      </c>
      <c r="O72" s="51">
        <v>796.23</v>
      </c>
      <c r="P72" s="51">
        <v>796.23</v>
      </c>
      <c r="Q72" s="51">
        <v>867.89</v>
      </c>
      <c r="R72" s="51">
        <v>934.84</v>
      </c>
      <c r="S72" s="51">
        <v>934.84</v>
      </c>
      <c r="T72" s="51">
        <v>1018.98</v>
      </c>
      <c r="U72" s="52" t="s">
        <v>504</v>
      </c>
    </row>
    <row r="73" spans="1:21" s="38" customFormat="1" ht="30" x14ac:dyDescent="0.25">
      <c r="A73" s="48" t="s">
        <v>387</v>
      </c>
      <c r="B73" s="49" t="s">
        <v>139</v>
      </c>
      <c r="C73" s="50">
        <v>22.66</v>
      </c>
      <c r="D73" s="50">
        <v>22.62</v>
      </c>
      <c r="E73" s="50">
        <v>24.21</v>
      </c>
      <c r="F73" s="51">
        <v>730.73</v>
      </c>
      <c r="G73" s="51">
        <v>731.22</v>
      </c>
      <c r="H73" s="51">
        <v>775.09</v>
      </c>
      <c r="I73" s="51">
        <v>842.22</v>
      </c>
      <c r="J73" s="51">
        <v>900</v>
      </c>
      <c r="K73" s="51">
        <v>954.08</v>
      </c>
      <c r="L73" s="50">
        <v>20.94</v>
      </c>
      <c r="M73" s="50">
        <v>21.42</v>
      </c>
      <c r="N73" s="50">
        <v>22.71</v>
      </c>
      <c r="O73" s="51">
        <v>1426.94</v>
      </c>
      <c r="P73" s="51">
        <v>1674.53</v>
      </c>
      <c r="Q73" s="51">
        <v>1775</v>
      </c>
      <c r="R73" s="51">
        <v>1222.57</v>
      </c>
      <c r="S73" s="51">
        <v>1225.25</v>
      </c>
      <c r="T73" s="51">
        <v>1298.77</v>
      </c>
      <c r="U73" s="52" t="s">
        <v>551</v>
      </c>
    </row>
    <row r="74" spans="1:21" s="38" customFormat="1" ht="120" x14ac:dyDescent="0.25">
      <c r="A74" s="48" t="s">
        <v>388</v>
      </c>
      <c r="B74" s="49" t="s">
        <v>140</v>
      </c>
      <c r="C74" s="50">
        <v>19.739999999999998</v>
      </c>
      <c r="D74" s="50">
        <v>19.73</v>
      </c>
      <c r="E74" s="50">
        <v>21.38</v>
      </c>
      <c r="F74" s="51">
        <v>878.09</v>
      </c>
      <c r="G74" s="51">
        <v>868.49</v>
      </c>
      <c r="H74" s="51">
        <v>937.3</v>
      </c>
      <c r="I74" s="51">
        <v>1034.21</v>
      </c>
      <c r="J74" s="51">
        <v>1045.05</v>
      </c>
      <c r="K74" s="51">
        <v>1131.74</v>
      </c>
      <c r="L74" s="50">
        <v>19.440000000000001</v>
      </c>
      <c r="M74" s="50">
        <v>19.47</v>
      </c>
      <c r="N74" s="50">
        <v>21.18</v>
      </c>
      <c r="O74" s="51">
        <v>1637.16</v>
      </c>
      <c r="P74" s="51">
        <v>1586.2</v>
      </c>
      <c r="Q74" s="51">
        <v>1726.16</v>
      </c>
      <c r="R74" s="51">
        <v>1038.3900000000001</v>
      </c>
      <c r="S74" s="51">
        <v>1085.5899999999999</v>
      </c>
      <c r="T74" s="51">
        <v>1176.25</v>
      </c>
      <c r="U74" s="52" t="s">
        <v>552</v>
      </c>
    </row>
    <row r="75" spans="1:21" s="38" customFormat="1" ht="120" x14ac:dyDescent="0.25">
      <c r="A75" s="48" t="s">
        <v>389</v>
      </c>
      <c r="B75" s="49" t="s">
        <v>141</v>
      </c>
      <c r="C75" s="50">
        <v>22.53</v>
      </c>
      <c r="D75" s="50">
        <v>22.47</v>
      </c>
      <c r="E75" s="50">
        <v>24.12</v>
      </c>
      <c r="F75" s="51">
        <v>807.76</v>
      </c>
      <c r="G75" s="51">
        <v>876.89</v>
      </c>
      <c r="H75" s="51">
        <v>922.49</v>
      </c>
      <c r="I75" s="51">
        <v>1161.07</v>
      </c>
      <c r="J75" s="51">
        <v>1062.43</v>
      </c>
      <c r="K75" s="51">
        <v>1117.68</v>
      </c>
      <c r="L75" s="50">
        <v>19.48</v>
      </c>
      <c r="M75" s="50">
        <v>19.55</v>
      </c>
      <c r="N75" s="50">
        <v>21.14</v>
      </c>
      <c r="O75" s="51">
        <v>1509.12</v>
      </c>
      <c r="P75" s="51">
        <v>1595.01</v>
      </c>
      <c r="Q75" s="51">
        <v>1678.01</v>
      </c>
      <c r="R75" s="51">
        <v>1509.12</v>
      </c>
      <c r="S75" s="51">
        <v>1595.07</v>
      </c>
      <c r="T75" s="51">
        <v>1678.01</v>
      </c>
      <c r="U75" s="52" t="s">
        <v>553</v>
      </c>
    </row>
    <row r="76" spans="1:21" s="38" customFormat="1" x14ac:dyDescent="0.25">
      <c r="A76" s="48" t="s">
        <v>390</v>
      </c>
      <c r="B76" s="49" t="s">
        <v>142</v>
      </c>
      <c r="C76" s="50">
        <v>21.79</v>
      </c>
      <c r="D76" s="50">
        <v>21.79</v>
      </c>
      <c r="E76" s="50">
        <v>23.14</v>
      </c>
      <c r="F76" s="51">
        <v>967.25</v>
      </c>
      <c r="G76" s="51">
        <v>967.25</v>
      </c>
      <c r="H76" s="51">
        <v>1050.3900000000001</v>
      </c>
      <c r="I76" s="51">
        <v>1285.25</v>
      </c>
      <c r="J76" s="51">
        <v>1285.25</v>
      </c>
      <c r="K76" s="51">
        <v>1078.21</v>
      </c>
      <c r="L76" s="50">
        <v>19.54</v>
      </c>
      <c r="M76" s="50">
        <v>19.54</v>
      </c>
      <c r="N76" s="50">
        <v>20.61</v>
      </c>
      <c r="O76" s="51">
        <v>1517.92</v>
      </c>
      <c r="P76" s="51">
        <v>1517.92</v>
      </c>
      <c r="Q76" s="51">
        <v>1953.43</v>
      </c>
      <c r="R76" s="51">
        <v>1128.9000000000001</v>
      </c>
      <c r="S76" s="51">
        <v>1128.9000000000001</v>
      </c>
      <c r="T76" s="51">
        <v>1528.07</v>
      </c>
      <c r="U76" s="52" t="s">
        <v>504</v>
      </c>
    </row>
    <row r="77" spans="1:21" s="38" customFormat="1" ht="45" x14ac:dyDescent="0.25">
      <c r="A77" s="48" t="s">
        <v>391</v>
      </c>
      <c r="B77" s="49" t="s">
        <v>143</v>
      </c>
      <c r="C77" s="50">
        <v>21.45</v>
      </c>
      <c r="D77" s="50">
        <v>21.63</v>
      </c>
      <c r="E77" s="50">
        <v>23.36</v>
      </c>
      <c r="F77" s="51">
        <v>656</v>
      </c>
      <c r="G77" s="51">
        <v>682.79</v>
      </c>
      <c r="H77" s="51">
        <v>732.63</v>
      </c>
      <c r="I77" s="51">
        <v>683</v>
      </c>
      <c r="J77" s="51">
        <v>721.3</v>
      </c>
      <c r="K77" s="51">
        <v>773.95</v>
      </c>
      <c r="L77" s="50">
        <v>19.309999999999999</v>
      </c>
      <c r="M77" s="50">
        <v>19.37</v>
      </c>
      <c r="N77" s="50">
        <v>20.98</v>
      </c>
      <c r="O77" s="51">
        <v>1453.55</v>
      </c>
      <c r="P77" s="51">
        <v>1512</v>
      </c>
      <c r="Q77" s="51">
        <v>1622.38</v>
      </c>
      <c r="R77" s="51">
        <v>948</v>
      </c>
      <c r="S77" s="51">
        <v>1010.83</v>
      </c>
      <c r="T77" s="51">
        <v>1084.6199999999999</v>
      </c>
      <c r="U77" s="52" t="s">
        <v>554</v>
      </c>
    </row>
    <row r="78" spans="1:21" s="38" customFormat="1" ht="135" x14ac:dyDescent="0.25">
      <c r="A78" s="48" t="s">
        <v>392</v>
      </c>
      <c r="B78" s="49" t="s">
        <v>144</v>
      </c>
      <c r="C78" s="50">
        <v>21.01</v>
      </c>
      <c r="D78" s="50">
        <v>20.53</v>
      </c>
      <c r="E78" s="50">
        <v>21.68</v>
      </c>
      <c r="F78" s="51">
        <v>709.96</v>
      </c>
      <c r="G78" s="51">
        <v>697.37</v>
      </c>
      <c r="H78" s="51">
        <v>755.25</v>
      </c>
      <c r="I78" s="51">
        <v>980.81</v>
      </c>
      <c r="J78" s="51">
        <v>718.3</v>
      </c>
      <c r="K78" s="51">
        <v>778.64</v>
      </c>
      <c r="L78" s="50">
        <v>19.61</v>
      </c>
      <c r="M78" s="50">
        <v>20.96</v>
      </c>
      <c r="N78" s="50">
        <v>22.2</v>
      </c>
      <c r="O78" s="51">
        <v>817.1</v>
      </c>
      <c r="P78" s="51">
        <v>1431.94</v>
      </c>
      <c r="Q78" s="51">
        <v>1551.25</v>
      </c>
      <c r="R78" s="51">
        <v>1002.08</v>
      </c>
      <c r="S78" s="51">
        <v>1441.38</v>
      </c>
      <c r="T78" s="51">
        <v>1551.49</v>
      </c>
      <c r="U78" s="52" t="s">
        <v>555</v>
      </c>
    </row>
    <row r="79" spans="1:21" s="38" customFormat="1" ht="135" x14ac:dyDescent="0.25">
      <c r="A79" s="48" t="s">
        <v>393</v>
      </c>
      <c r="B79" s="49" t="s">
        <v>145</v>
      </c>
      <c r="C79" s="50">
        <v>19</v>
      </c>
      <c r="D79" s="50">
        <v>19.21</v>
      </c>
      <c r="E79" s="50">
        <v>19.47</v>
      </c>
      <c r="F79" s="51">
        <v>725.58</v>
      </c>
      <c r="G79" s="51">
        <v>760.4</v>
      </c>
      <c r="H79" s="51">
        <v>800.65</v>
      </c>
      <c r="I79" s="51">
        <v>828.27</v>
      </c>
      <c r="J79" s="51">
        <v>855.98</v>
      </c>
      <c r="K79" s="51">
        <v>911.95</v>
      </c>
      <c r="L79" s="50">
        <v>19.18</v>
      </c>
      <c r="M79" s="50">
        <v>21.69</v>
      </c>
      <c r="N79" s="50">
        <v>24.25</v>
      </c>
      <c r="O79" s="51">
        <v>867.1</v>
      </c>
      <c r="P79" s="51">
        <v>1238.72</v>
      </c>
      <c r="Q79" s="51">
        <v>1306.9100000000001</v>
      </c>
      <c r="R79" s="51">
        <v>1136.79</v>
      </c>
      <c r="S79" s="51">
        <v>1132.31</v>
      </c>
      <c r="T79" s="51">
        <v>1188.2</v>
      </c>
      <c r="U79" s="52" t="s">
        <v>556</v>
      </c>
    </row>
    <row r="80" spans="1:21" s="38" customFormat="1" ht="30" x14ac:dyDescent="0.25">
      <c r="A80" s="48" t="s">
        <v>394</v>
      </c>
      <c r="B80" s="49" t="s">
        <v>146</v>
      </c>
      <c r="C80" s="50">
        <v>20.149999999999999</v>
      </c>
      <c r="D80" s="50">
        <v>20.149999999999999</v>
      </c>
      <c r="E80" s="50">
        <v>23</v>
      </c>
      <c r="F80" s="51">
        <v>720.11</v>
      </c>
      <c r="G80" s="51">
        <v>783</v>
      </c>
      <c r="H80" s="51">
        <v>908.91</v>
      </c>
      <c r="I80" s="51">
        <v>846.99</v>
      </c>
      <c r="J80" s="51">
        <v>954.08</v>
      </c>
      <c r="K80" s="51">
        <v>1149.3800000000001</v>
      </c>
      <c r="L80" s="50">
        <v>17.739999999999998</v>
      </c>
      <c r="M80" s="50">
        <v>17.739999999999998</v>
      </c>
      <c r="N80" s="50">
        <v>19.43</v>
      </c>
      <c r="O80" s="51">
        <v>1176.1400000000001</v>
      </c>
      <c r="P80" s="51">
        <v>1159.77</v>
      </c>
      <c r="Q80" s="51">
        <v>1269.95</v>
      </c>
      <c r="R80" s="51">
        <v>946.12</v>
      </c>
      <c r="S80" s="51">
        <v>982.91</v>
      </c>
      <c r="T80" s="51">
        <v>1076.29</v>
      </c>
      <c r="U80" s="52" t="s">
        <v>557</v>
      </c>
    </row>
    <row r="81" spans="1:21" s="38" customFormat="1" ht="75" x14ac:dyDescent="0.25">
      <c r="A81" s="48" t="s">
        <v>395</v>
      </c>
      <c r="B81" s="49" t="s">
        <v>147</v>
      </c>
      <c r="C81" s="50">
        <v>19.350000000000001</v>
      </c>
      <c r="D81" s="50">
        <v>19.350000000000001</v>
      </c>
      <c r="E81" s="50">
        <v>20.3</v>
      </c>
      <c r="F81" s="51">
        <v>731.28</v>
      </c>
      <c r="G81" s="51">
        <v>725.18</v>
      </c>
      <c r="H81" s="51">
        <v>837.66</v>
      </c>
      <c r="I81" s="51">
        <v>805.6</v>
      </c>
      <c r="J81" s="51">
        <v>846.29</v>
      </c>
      <c r="K81" s="51">
        <v>1006.47</v>
      </c>
      <c r="L81" s="50">
        <v>18.22</v>
      </c>
      <c r="M81" s="50">
        <v>18.22</v>
      </c>
      <c r="N81" s="50">
        <v>18.95</v>
      </c>
      <c r="O81" s="51">
        <v>1337.72</v>
      </c>
      <c r="P81" s="51">
        <v>1880.67</v>
      </c>
      <c r="Q81" s="51">
        <v>1955.9</v>
      </c>
      <c r="R81" s="51">
        <v>919.02</v>
      </c>
      <c r="S81" s="51">
        <v>1321.94</v>
      </c>
      <c r="T81" s="51">
        <v>1374.82</v>
      </c>
      <c r="U81" s="52" t="s">
        <v>558</v>
      </c>
    </row>
    <row r="82" spans="1:21" s="38" customFormat="1" x14ac:dyDescent="0.25">
      <c r="A82" s="48" t="s">
        <v>396</v>
      </c>
      <c r="B82" s="49" t="s">
        <v>148</v>
      </c>
      <c r="C82" s="50">
        <v>23.34</v>
      </c>
      <c r="D82" s="50">
        <v>23.3</v>
      </c>
      <c r="E82" s="50">
        <v>24.75</v>
      </c>
      <c r="F82" s="51">
        <v>953.09</v>
      </c>
      <c r="G82" s="51">
        <v>953.09</v>
      </c>
      <c r="H82" s="51">
        <v>967.39</v>
      </c>
      <c r="I82" s="51">
        <v>1052.05</v>
      </c>
      <c r="J82" s="51">
        <v>1052.05</v>
      </c>
      <c r="K82" s="51">
        <v>1067.83</v>
      </c>
      <c r="L82" s="50">
        <v>30.6</v>
      </c>
      <c r="M82" s="50">
        <v>30.76</v>
      </c>
      <c r="N82" s="50">
        <v>32.79</v>
      </c>
      <c r="O82" s="51">
        <v>1974.11</v>
      </c>
      <c r="P82" s="51">
        <v>1974.11</v>
      </c>
      <c r="Q82" s="51">
        <v>2003.72</v>
      </c>
      <c r="R82" s="51">
        <v>1820.7</v>
      </c>
      <c r="S82" s="51">
        <v>1820.7</v>
      </c>
      <c r="T82" s="51">
        <v>1848.01</v>
      </c>
      <c r="U82" s="52" t="s">
        <v>559</v>
      </c>
    </row>
    <row r="83" spans="1:21" s="38" customFormat="1" ht="30" x14ac:dyDescent="0.25">
      <c r="A83" s="48" t="s">
        <v>397</v>
      </c>
      <c r="B83" s="49" t="s">
        <v>149</v>
      </c>
      <c r="C83" s="50">
        <v>20</v>
      </c>
      <c r="D83" s="50">
        <v>20</v>
      </c>
      <c r="E83" s="50">
        <v>21.6</v>
      </c>
      <c r="F83" s="51">
        <v>738.2</v>
      </c>
      <c r="G83" s="51">
        <v>752.23</v>
      </c>
      <c r="H83" s="51">
        <v>805.64</v>
      </c>
      <c r="I83" s="51">
        <v>738.2</v>
      </c>
      <c r="J83" s="51">
        <v>752.23</v>
      </c>
      <c r="K83" s="51">
        <v>805.64</v>
      </c>
      <c r="L83" s="50">
        <v>23.94</v>
      </c>
      <c r="M83" s="50">
        <v>23.94</v>
      </c>
      <c r="N83" s="50">
        <v>25.81</v>
      </c>
      <c r="O83" s="51">
        <v>1046.3499999999999</v>
      </c>
      <c r="P83" s="51">
        <v>1388.68</v>
      </c>
      <c r="Q83" s="51">
        <v>1460.23</v>
      </c>
      <c r="R83" s="51">
        <v>1056.3599999999999</v>
      </c>
      <c r="S83" s="51">
        <v>1075.23</v>
      </c>
      <c r="T83" s="51">
        <v>1167.8499999999999</v>
      </c>
      <c r="U83" s="52" t="s">
        <v>560</v>
      </c>
    </row>
    <row r="84" spans="1:21" s="38" customFormat="1" ht="90" x14ac:dyDescent="0.25">
      <c r="A84" s="48" t="s">
        <v>398</v>
      </c>
      <c r="B84" s="49" t="s">
        <v>150</v>
      </c>
      <c r="C84" s="50">
        <v>22.67</v>
      </c>
      <c r="D84" s="50">
        <v>22.67</v>
      </c>
      <c r="E84" s="50">
        <v>24.69</v>
      </c>
      <c r="F84" s="51">
        <v>895.63</v>
      </c>
      <c r="G84" s="51">
        <v>863.98</v>
      </c>
      <c r="H84" s="51">
        <v>882.28</v>
      </c>
      <c r="I84" s="51">
        <v>930.07</v>
      </c>
      <c r="J84" s="51">
        <v>911.73</v>
      </c>
      <c r="K84" s="51">
        <v>973.84</v>
      </c>
      <c r="L84" s="50">
        <v>55.55</v>
      </c>
      <c r="M84" s="50">
        <v>21.09</v>
      </c>
      <c r="N84" s="50">
        <v>23.72</v>
      </c>
      <c r="O84" s="51">
        <v>1826.61</v>
      </c>
      <c r="P84" s="51">
        <v>1469.62</v>
      </c>
      <c r="Q84" s="51">
        <v>1591.92</v>
      </c>
      <c r="R84" s="51">
        <v>1302.73</v>
      </c>
      <c r="S84" s="51">
        <v>1649.61</v>
      </c>
      <c r="T84" s="51">
        <v>1820.72</v>
      </c>
      <c r="U84" s="52" t="s">
        <v>561</v>
      </c>
    </row>
    <row r="85" spans="1:21" s="38" customFormat="1" x14ac:dyDescent="0.25">
      <c r="A85" s="48" t="s">
        <v>399</v>
      </c>
      <c r="B85" s="49" t="s">
        <v>151</v>
      </c>
      <c r="C85" s="50">
        <v>17.989999999999998</v>
      </c>
      <c r="D85" s="50">
        <v>17.989999999999998</v>
      </c>
      <c r="E85" s="50">
        <v>19.25</v>
      </c>
      <c r="F85" s="51">
        <v>843.64</v>
      </c>
      <c r="G85" s="51">
        <v>843.64</v>
      </c>
      <c r="H85" s="51">
        <v>911.05</v>
      </c>
      <c r="I85" s="51">
        <v>843.2</v>
      </c>
      <c r="J85" s="51">
        <v>843.2</v>
      </c>
      <c r="K85" s="51">
        <v>910.57</v>
      </c>
      <c r="L85" s="50">
        <v>16.55</v>
      </c>
      <c r="M85" s="50">
        <v>16.55</v>
      </c>
      <c r="N85" s="50">
        <v>17.87</v>
      </c>
      <c r="O85" s="51">
        <v>843.64</v>
      </c>
      <c r="P85" s="51">
        <v>843.64</v>
      </c>
      <c r="Q85" s="51">
        <v>911.05</v>
      </c>
      <c r="R85" s="51">
        <v>844.57</v>
      </c>
      <c r="S85" s="51">
        <v>844.57</v>
      </c>
      <c r="T85" s="51">
        <v>912.05</v>
      </c>
      <c r="U85" s="52" t="s">
        <v>504</v>
      </c>
    </row>
    <row r="86" spans="1:21" s="38" customFormat="1" ht="165" x14ac:dyDescent="0.25">
      <c r="A86" s="48" t="s">
        <v>400</v>
      </c>
      <c r="B86" s="49" t="s">
        <v>152</v>
      </c>
      <c r="C86" s="50">
        <v>20.52</v>
      </c>
      <c r="D86" s="50">
        <v>20.52</v>
      </c>
      <c r="E86" s="50">
        <v>22.22</v>
      </c>
      <c r="F86" s="51">
        <v>935.35</v>
      </c>
      <c r="G86" s="51">
        <v>1071.48</v>
      </c>
      <c r="H86" s="51">
        <v>1125.05</v>
      </c>
      <c r="I86" s="51">
        <v>966.69</v>
      </c>
      <c r="J86" s="51">
        <v>1128.31</v>
      </c>
      <c r="K86" s="51">
        <v>1184.73</v>
      </c>
      <c r="L86" s="50">
        <v>19.97</v>
      </c>
      <c r="M86" s="50">
        <v>18.899999999999999</v>
      </c>
      <c r="N86" s="50">
        <v>19.66</v>
      </c>
      <c r="O86" s="51">
        <v>1743.79</v>
      </c>
      <c r="P86" s="51">
        <v>1721.21</v>
      </c>
      <c r="Q86" s="51">
        <v>1764.24</v>
      </c>
      <c r="R86" s="51">
        <v>1272.1500000000001</v>
      </c>
      <c r="S86" s="51">
        <v>1312.45</v>
      </c>
      <c r="T86" s="51">
        <v>1345.26</v>
      </c>
      <c r="U86" s="52" t="s">
        <v>562</v>
      </c>
    </row>
    <row r="87" spans="1:21" s="38" customFormat="1" ht="135" x14ac:dyDescent="0.25">
      <c r="A87" s="48" t="s">
        <v>401</v>
      </c>
      <c r="B87" s="49" t="s">
        <v>153</v>
      </c>
      <c r="C87" s="50">
        <v>24.12</v>
      </c>
      <c r="D87" s="50">
        <v>24.12</v>
      </c>
      <c r="E87" s="50">
        <v>25.6</v>
      </c>
      <c r="F87" s="51">
        <v>901.43</v>
      </c>
      <c r="G87" s="51">
        <v>913.76</v>
      </c>
      <c r="H87" s="51">
        <v>964.85</v>
      </c>
      <c r="I87" s="51">
        <v>971.19</v>
      </c>
      <c r="J87" s="51">
        <v>1016.18</v>
      </c>
      <c r="K87" s="51">
        <v>1064.17</v>
      </c>
      <c r="L87" s="50">
        <v>19</v>
      </c>
      <c r="M87" s="50">
        <v>19</v>
      </c>
      <c r="N87" s="50">
        <v>20.16</v>
      </c>
      <c r="O87" s="51">
        <v>1328.24</v>
      </c>
      <c r="P87" s="51">
        <v>1574.64</v>
      </c>
      <c r="Q87" s="51">
        <v>1680.16</v>
      </c>
      <c r="R87" s="51">
        <v>1090.6199999999999</v>
      </c>
      <c r="S87" s="51">
        <v>1233.4000000000001</v>
      </c>
      <c r="T87" s="51">
        <v>1287.42</v>
      </c>
      <c r="U87" s="52" t="s">
        <v>563</v>
      </c>
    </row>
    <row r="88" spans="1:21" s="38" customFormat="1" ht="75" x14ac:dyDescent="0.25">
      <c r="A88" s="48" t="s">
        <v>402</v>
      </c>
      <c r="B88" s="49" t="s">
        <v>154</v>
      </c>
      <c r="C88" s="50">
        <v>18.670000000000002</v>
      </c>
      <c r="D88" s="50">
        <v>18.96</v>
      </c>
      <c r="E88" s="50">
        <v>20.57</v>
      </c>
      <c r="F88" s="51">
        <v>645.5</v>
      </c>
      <c r="G88" s="51">
        <v>649.23</v>
      </c>
      <c r="H88" s="51">
        <v>699.22</v>
      </c>
      <c r="I88" s="51">
        <v>630.59</v>
      </c>
      <c r="J88" s="51">
        <v>610.48</v>
      </c>
      <c r="K88" s="51">
        <v>657.49</v>
      </c>
      <c r="L88" s="50">
        <v>18.68</v>
      </c>
      <c r="M88" s="50">
        <v>18.68</v>
      </c>
      <c r="N88" s="50">
        <v>20.16</v>
      </c>
      <c r="O88" s="51">
        <v>1509.2</v>
      </c>
      <c r="P88" s="51">
        <v>1581.78</v>
      </c>
      <c r="Q88" s="51">
        <v>1703.58</v>
      </c>
      <c r="R88" s="51">
        <v>584.25</v>
      </c>
      <c r="S88" s="51">
        <v>706.27</v>
      </c>
      <c r="T88" s="51">
        <v>760.65</v>
      </c>
      <c r="U88" s="52" t="s">
        <v>564</v>
      </c>
    </row>
    <row r="89" spans="1:21" s="38" customFormat="1" ht="135" x14ac:dyDescent="0.25">
      <c r="A89" s="48" t="s">
        <v>403</v>
      </c>
      <c r="B89" s="49" t="s">
        <v>155</v>
      </c>
      <c r="C89" s="50">
        <v>22.5</v>
      </c>
      <c r="D89" s="50">
        <v>20.93</v>
      </c>
      <c r="E89" s="50">
        <v>22.67</v>
      </c>
      <c r="F89" s="51">
        <v>671.3</v>
      </c>
      <c r="G89" s="51">
        <v>670.52</v>
      </c>
      <c r="H89" s="51">
        <v>719.93</v>
      </c>
      <c r="I89" s="51">
        <v>694.34</v>
      </c>
      <c r="J89" s="51">
        <v>733.22</v>
      </c>
      <c r="K89" s="51">
        <v>787.26</v>
      </c>
      <c r="L89" s="50">
        <v>23.41</v>
      </c>
      <c r="M89" s="50">
        <v>25.73</v>
      </c>
      <c r="N89" s="50">
        <v>27.87</v>
      </c>
      <c r="O89" s="51">
        <v>991.37</v>
      </c>
      <c r="P89" s="51">
        <v>1109.6500000000001</v>
      </c>
      <c r="Q89" s="51">
        <v>1191.43</v>
      </c>
      <c r="R89" s="51">
        <v>853.05</v>
      </c>
      <c r="S89" s="51">
        <v>872.72</v>
      </c>
      <c r="T89" s="51">
        <v>937.04</v>
      </c>
      <c r="U89" s="52" t="s">
        <v>565</v>
      </c>
    </row>
    <row r="90" spans="1:21" s="38" customFormat="1" ht="150" x14ac:dyDescent="0.25">
      <c r="A90" s="48" t="s">
        <v>404</v>
      </c>
      <c r="B90" s="49" t="s">
        <v>156</v>
      </c>
      <c r="C90" s="50">
        <v>23.5</v>
      </c>
      <c r="D90" s="50">
        <v>20.38</v>
      </c>
      <c r="E90" s="50">
        <v>21.78</v>
      </c>
      <c r="F90" s="51">
        <v>772.4</v>
      </c>
      <c r="G90" s="51">
        <v>794.15</v>
      </c>
      <c r="H90" s="51">
        <v>863.08</v>
      </c>
      <c r="I90" s="51">
        <v>778.08</v>
      </c>
      <c r="J90" s="51">
        <v>829.27</v>
      </c>
      <c r="K90" s="51">
        <v>919.49</v>
      </c>
      <c r="L90" s="50">
        <v>19.39</v>
      </c>
      <c r="M90" s="50">
        <v>20.059999999999999</v>
      </c>
      <c r="N90" s="50">
        <v>20.98</v>
      </c>
      <c r="O90" s="51">
        <v>1679.14</v>
      </c>
      <c r="P90" s="51">
        <v>1659.13</v>
      </c>
      <c r="Q90" s="51">
        <v>1761.33</v>
      </c>
      <c r="R90" s="51">
        <v>1585.26</v>
      </c>
      <c r="S90" s="51">
        <v>888.59</v>
      </c>
      <c r="T90" s="51">
        <v>985.27</v>
      </c>
      <c r="U90" s="52" t="s">
        <v>566</v>
      </c>
    </row>
    <row r="91" spans="1:21" s="38" customFormat="1" x14ac:dyDescent="0.25">
      <c r="A91" s="48" t="s">
        <v>405</v>
      </c>
      <c r="B91" s="49" t="s">
        <v>157</v>
      </c>
      <c r="C91" s="50">
        <v>24.39</v>
      </c>
      <c r="D91" s="50">
        <v>25.22</v>
      </c>
      <c r="E91" s="50">
        <v>27.22</v>
      </c>
      <c r="F91" s="51">
        <v>653.91999999999996</v>
      </c>
      <c r="G91" s="51">
        <v>628.23</v>
      </c>
      <c r="H91" s="51">
        <v>686.66</v>
      </c>
      <c r="I91" s="51">
        <v>762.41</v>
      </c>
      <c r="J91" s="51">
        <v>805.14</v>
      </c>
      <c r="K91" s="51">
        <v>882.43</v>
      </c>
      <c r="L91" s="50">
        <v>20.67</v>
      </c>
      <c r="M91" s="50">
        <v>20.54</v>
      </c>
      <c r="N91" s="50">
        <v>22.39</v>
      </c>
      <c r="O91" s="51">
        <v>673.34</v>
      </c>
      <c r="P91" s="51">
        <v>680.81</v>
      </c>
      <c r="Q91" s="51">
        <v>739.36</v>
      </c>
      <c r="R91" s="51">
        <v>778.37</v>
      </c>
      <c r="S91" s="51">
        <v>785.78</v>
      </c>
      <c r="T91" s="51">
        <v>853.36</v>
      </c>
      <c r="U91" s="52" t="s">
        <v>504</v>
      </c>
    </row>
    <row r="92" spans="1:21" s="38" customFormat="1" ht="75" x14ac:dyDescent="0.25">
      <c r="A92" s="48" t="s">
        <v>406</v>
      </c>
      <c r="B92" s="49" t="s">
        <v>158</v>
      </c>
      <c r="C92" s="50">
        <v>21.1</v>
      </c>
      <c r="D92" s="50">
        <v>21.15</v>
      </c>
      <c r="E92" s="50">
        <v>23.03</v>
      </c>
      <c r="F92" s="51">
        <v>807.03</v>
      </c>
      <c r="G92" s="51">
        <v>819.6</v>
      </c>
      <c r="H92" s="51">
        <v>893.12</v>
      </c>
      <c r="I92" s="51">
        <v>813.19</v>
      </c>
      <c r="J92" s="51">
        <v>825.62</v>
      </c>
      <c r="K92" s="51">
        <v>899.68</v>
      </c>
      <c r="L92" s="50">
        <v>18.63</v>
      </c>
      <c r="M92" s="50">
        <v>18.62</v>
      </c>
      <c r="N92" s="50">
        <v>19.79</v>
      </c>
      <c r="O92" s="51">
        <v>1418.87</v>
      </c>
      <c r="P92" s="51">
        <v>1464.59</v>
      </c>
      <c r="Q92" s="51">
        <v>1595.96</v>
      </c>
      <c r="R92" s="51">
        <v>1069.24</v>
      </c>
      <c r="S92" s="51">
        <v>1075.3699999999999</v>
      </c>
      <c r="T92" s="51">
        <v>1171.83</v>
      </c>
      <c r="U92" s="52" t="s">
        <v>567</v>
      </c>
    </row>
    <row r="93" spans="1:21" s="38" customFormat="1" ht="120" x14ac:dyDescent="0.25">
      <c r="A93" s="48" t="s">
        <v>407</v>
      </c>
      <c r="B93" s="49" t="s">
        <v>159</v>
      </c>
      <c r="C93" s="50">
        <v>27.57</v>
      </c>
      <c r="D93" s="50">
        <v>26.96</v>
      </c>
      <c r="E93" s="50">
        <v>25.45</v>
      </c>
      <c r="F93" s="51">
        <v>960</v>
      </c>
      <c r="G93" s="51">
        <v>987.08</v>
      </c>
      <c r="H93" s="51">
        <v>1032.8399999999999</v>
      </c>
      <c r="I93" s="51">
        <v>1213</v>
      </c>
      <c r="J93" s="51">
        <v>1329.59</v>
      </c>
      <c r="K93" s="51">
        <v>1335.96</v>
      </c>
      <c r="L93" s="50">
        <v>24.37</v>
      </c>
      <c r="M93" s="50">
        <v>24.37</v>
      </c>
      <c r="N93" s="50">
        <v>23.48</v>
      </c>
      <c r="O93" s="51">
        <v>1817</v>
      </c>
      <c r="P93" s="51">
        <v>1918.23</v>
      </c>
      <c r="Q93" s="51">
        <v>1862.16</v>
      </c>
      <c r="R93" s="51">
        <v>1498</v>
      </c>
      <c r="S93" s="51">
        <v>1666.88</v>
      </c>
      <c r="T93" s="51">
        <v>1668.96</v>
      </c>
      <c r="U93" s="52" t="s">
        <v>568</v>
      </c>
    </row>
    <row r="94" spans="1:21" s="38" customFormat="1" ht="165" x14ac:dyDescent="0.25">
      <c r="A94" s="48" t="s">
        <v>408</v>
      </c>
      <c r="B94" s="49" t="s">
        <v>160</v>
      </c>
      <c r="C94" s="50">
        <v>25.13</v>
      </c>
      <c r="D94" s="50">
        <v>24.29</v>
      </c>
      <c r="E94" s="50">
        <v>26.29</v>
      </c>
      <c r="F94" s="51">
        <v>759.93</v>
      </c>
      <c r="G94" s="51">
        <v>766.96</v>
      </c>
      <c r="H94" s="51">
        <v>840.81</v>
      </c>
      <c r="I94" s="51">
        <v>756.61</v>
      </c>
      <c r="J94" s="51">
        <v>757.48</v>
      </c>
      <c r="K94" s="51">
        <v>827.16</v>
      </c>
      <c r="L94" s="50">
        <v>18.100000000000001</v>
      </c>
      <c r="M94" s="50">
        <v>18.02</v>
      </c>
      <c r="N94" s="50">
        <v>19.670000000000002</v>
      </c>
      <c r="O94" s="51">
        <v>1158.68</v>
      </c>
      <c r="P94" s="51">
        <v>1178</v>
      </c>
      <c r="Q94" s="51">
        <v>1348.51</v>
      </c>
      <c r="R94" s="51">
        <v>1109.96</v>
      </c>
      <c r="S94" s="51">
        <v>1107</v>
      </c>
      <c r="T94" s="51">
        <v>1185.3</v>
      </c>
      <c r="U94" s="52" t="s">
        <v>569</v>
      </c>
    </row>
    <row r="95" spans="1:21" s="38" customFormat="1" ht="180" x14ac:dyDescent="0.25">
      <c r="A95" s="48" t="s">
        <v>409</v>
      </c>
      <c r="B95" s="49" t="s">
        <v>161</v>
      </c>
      <c r="C95" s="50">
        <v>19.86</v>
      </c>
      <c r="D95" s="50">
        <v>19.78</v>
      </c>
      <c r="E95" s="50">
        <v>21.16</v>
      </c>
      <c r="F95" s="51">
        <v>653.80999999999995</v>
      </c>
      <c r="G95" s="51">
        <v>653.80999999999995</v>
      </c>
      <c r="H95" s="51">
        <v>698.66</v>
      </c>
      <c r="I95" s="51">
        <v>715.69</v>
      </c>
      <c r="J95" s="51">
        <v>653.80999999999995</v>
      </c>
      <c r="K95" s="51">
        <v>698.66</v>
      </c>
      <c r="L95" s="50">
        <v>18.079999999999998</v>
      </c>
      <c r="M95" s="50">
        <v>20.100000000000001</v>
      </c>
      <c r="N95" s="50">
        <v>21.51</v>
      </c>
      <c r="O95" s="51">
        <v>1345.42</v>
      </c>
      <c r="P95" s="51">
        <v>1496.4</v>
      </c>
      <c r="Q95" s="51">
        <v>1599.05</v>
      </c>
      <c r="R95" s="51">
        <v>1558.69</v>
      </c>
      <c r="S95" s="51">
        <v>1496.4</v>
      </c>
      <c r="T95" s="51">
        <v>1599.05</v>
      </c>
      <c r="U95" s="52" t="s">
        <v>570</v>
      </c>
    </row>
    <row r="96" spans="1:21" s="38" customFormat="1" ht="60" x14ac:dyDescent="0.25">
      <c r="A96" s="48" t="s">
        <v>410</v>
      </c>
      <c r="B96" s="49" t="s">
        <v>162</v>
      </c>
      <c r="C96" s="50">
        <v>22.46</v>
      </c>
      <c r="D96" s="50">
        <v>22.2</v>
      </c>
      <c r="E96" s="50">
        <v>23.97</v>
      </c>
      <c r="F96" s="51">
        <v>741.75</v>
      </c>
      <c r="G96" s="51">
        <v>755.22</v>
      </c>
      <c r="H96" s="51">
        <v>818.89</v>
      </c>
      <c r="I96" s="51">
        <v>1010.15</v>
      </c>
      <c r="J96" s="51">
        <v>980.28</v>
      </c>
      <c r="K96" s="51">
        <v>1068.3499999999999</v>
      </c>
      <c r="L96" s="50">
        <v>20.05</v>
      </c>
      <c r="M96" s="50">
        <v>20.82</v>
      </c>
      <c r="N96" s="50">
        <v>22.27</v>
      </c>
      <c r="O96" s="51">
        <v>1928.73</v>
      </c>
      <c r="P96" s="51">
        <v>1977.41</v>
      </c>
      <c r="Q96" s="51">
        <v>2101.87</v>
      </c>
      <c r="R96" s="51">
        <v>3261.85</v>
      </c>
      <c r="S96" s="51">
        <v>3072.96</v>
      </c>
      <c r="T96" s="51">
        <v>3495.12</v>
      </c>
      <c r="U96" s="52" t="s">
        <v>571</v>
      </c>
    </row>
    <row r="97" spans="1:21" s="38" customFormat="1" ht="45" x14ac:dyDescent="0.25">
      <c r="A97" s="48" t="s">
        <v>411</v>
      </c>
      <c r="B97" s="49" t="s">
        <v>163</v>
      </c>
      <c r="C97" s="50">
        <v>21</v>
      </c>
      <c r="D97" s="50">
        <v>21</v>
      </c>
      <c r="E97" s="50">
        <v>22.68</v>
      </c>
      <c r="F97" s="51">
        <v>698.13</v>
      </c>
      <c r="G97" s="51">
        <v>698.04</v>
      </c>
      <c r="H97" s="51">
        <v>753.89</v>
      </c>
      <c r="I97" s="51">
        <v>1014.22</v>
      </c>
      <c r="J97" s="51">
        <v>1049.5899999999999</v>
      </c>
      <c r="K97" s="51">
        <v>1133.56</v>
      </c>
      <c r="L97" s="50">
        <v>19.809999999999999</v>
      </c>
      <c r="M97" s="50">
        <v>19.809999999999999</v>
      </c>
      <c r="N97" s="50">
        <v>21.05</v>
      </c>
      <c r="O97" s="51">
        <v>1635.31</v>
      </c>
      <c r="P97" s="51">
        <v>1820.31</v>
      </c>
      <c r="Q97" s="51">
        <v>1965.93</v>
      </c>
      <c r="R97" s="51">
        <v>1646.11</v>
      </c>
      <c r="S97" s="51">
        <v>1809.94</v>
      </c>
      <c r="T97" s="51">
        <v>1954.74</v>
      </c>
      <c r="U97" s="52" t="s">
        <v>572</v>
      </c>
    </row>
    <row r="98" spans="1:21" s="38" customFormat="1" ht="75" x14ac:dyDescent="0.25">
      <c r="A98" s="48" t="s">
        <v>412</v>
      </c>
      <c r="B98" s="49" t="s">
        <v>164</v>
      </c>
      <c r="C98" s="50">
        <v>27.47</v>
      </c>
      <c r="D98" s="50">
        <v>28.13</v>
      </c>
      <c r="E98" s="50">
        <v>29.07</v>
      </c>
      <c r="F98" s="51">
        <v>967.88</v>
      </c>
      <c r="G98" s="51">
        <v>1042</v>
      </c>
      <c r="H98" s="51">
        <v>1102</v>
      </c>
      <c r="I98" s="51">
        <v>1057.6199999999999</v>
      </c>
      <c r="J98" s="51">
        <v>1123</v>
      </c>
      <c r="K98" s="51">
        <v>1188</v>
      </c>
      <c r="L98" s="50">
        <v>21.34</v>
      </c>
      <c r="M98" s="50">
        <v>22.19</v>
      </c>
      <c r="N98" s="50">
        <v>23.48</v>
      </c>
      <c r="O98" s="51">
        <v>1952.24</v>
      </c>
      <c r="P98" s="51">
        <v>2228</v>
      </c>
      <c r="Q98" s="51">
        <v>2357</v>
      </c>
      <c r="R98" s="51">
        <v>1245.3800000000001</v>
      </c>
      <c r="S98" s="51">
        <v>1153</v>
      </c>
      <c r="T98" s="51">
        <v>1219</v>
      </c>
      <c r="U98" s="52" t="s">
        <v>573</v>
      </c>
    </row>
    <row r="99" spans="1:21" s="38" customFormat="1" x14ac:dyDescent="0.25">
      <c r="A99" s="48" t="s">
        <v>413</v>
      </c>
      <c r="B99" s="49" t="s">
        <v>165</v>
      </c>
      <c r="C99" s="50">
        <v>19.559999999999999</v>
      </c>
      <c r="D99" s="50">
        <v>19.559999999999999</v>
      </c>
      <c r="E99" s="50">
        <v>21.06</v>
      </c>
      <c r="F99" s="51">
        <v>786.86</v>
      </c>
      <c r="G99" s="51">
        <v>787.12</v>
      </c>
      <c r="H99" s="51">
        <v>848</v>
      </c>
      <c r="I99" s="51">
        <v>1126.6600000000001</v>
      </c>
      <c r="J99" s="51">
        <v>915.71</v>
      </c>
      <c r="K99" s="51">
        <v>986</v>
      </c>
      <c r="L99" s="50">
        <v>18.43</v>
      </c>
      <c r="M99" s="50">
        <v>19.309999999999999</v>
      </c>
      <c r="N99" s="50">
        <v>20.8</v>
      </c>
      <c r="O99" s="51">
        <v>1770.3</v>
      </c>
      <c r="P99" s="51">
        <v>1569.67</v>
      </c>
      <c r="Q99" s="51">
        <v>1690</v>
      </c>
      <c r="R99" s="51">
        <v>1345.22</v>
      </c>
      <c r="S99" s="51">
        <v>1442.94</v>
      </c>
      <c r="T99" s="51">
        <v>1554</v>
      </c>
      <c r="U99" s="52" t="s">
        <v>504</v>
      </c>
    </row>
    <row r="100" spans="1:21" s="38" customFormat="1" x14ac:dyDescent="0.25">
      <c r="A100" s="48" t="s">
        <v>414</v>
      </c>
      <c r="B100" s="49" t="s">
        <v>166</v>
      </c>
      <c r="C100" s="50">
        <v>22.15</v>
      </c>
      <c r="D100" s="50">
        <v>22.24</v>
      </c>
      <c r="E100" s="50">
        <v>23.16</v>
      </c>
      <c r="F100" s="51">
        <v>810.53</v>
      </c>
      <c r="G100" s="51">
        <v>817.78</v>
      </c>
      <c r="H100" s="51">
        <v>865.24</v>
      </c>
      <c r="I100" s="51">
        <v>928.77</v>
      </c>
      <c r="J100" s="51">
        <v>961.72</v>
      </c>
      <c r="K100" s="51">
        <v>1045.9100000000001</v>
      </c>
      <c r="L100" s="50">
        <v>19.309999999999999</v>
      </c>
      <c r="M100" s="50">
        <v>19.190000000000001</v>
      </c>
      <c r="N100" s="50">
        <v>19.88</v>
      </c>
      <c r="O100" s="51">
        <v>1566.14</v>
      </c>
      <c r="P100" s="51">
        <v>1643.68</v>
      </c>
      <c r="Q100" s="51">
        <v>1771.08</v>
      </c>
      <c r="R100" s="51">
        <v>1322.29</v>
      </c>
      <c r="S100" s="51">
        <v>1297.3800000000001</v>
      </c>
      <c r="T100" s="51">
        <v>1384.95</v>
      </c>
      <c r="U100" s="52" t="s">
        <v>504</v>
      </c>
    </row>
    <row r="101" spans="1:21" s="38" customFormat="1" ht="135" x14ac:dyDescent="0.25">
      <c r="A101" s="48" t="s">
        <v>415</v>
      </c>
      <c r="B101" s="49" t="s">
        <v>167</v>
      </c>
      <c r="C101" s="50">
        <v>22.32</v>
      </c>
      <c r="D101" s="50">
        <v>22.32</v>
      </c>
      <c r="E101" s="50">
        <v>24.4</v>
      </c>
      <c r="F101" s="51">
        <v>852.88</v>
      </c>
      <c r="G101" s="51">
        <v>962.8</v>
      </c>
      <c r="H101" s="51">
        <v>1038.6600000000001</v>
      </c>
      <c r="I101" s="51">
        <v>948.86</v>
      </c>
      <c r="J101" s="51">
        <v>1059.52</v>
      </c>
      <c r="K101" s="51">
        <v>1131.5</v>
      </c>
      <c r="L101" s="50">
        <v>22.59</v>
      </c>
      <c r="M101" s="50">
        <v>21.82</v>
      </c>
      <c r="N101" s="50">
        <v>23.78</v>
      </c>
      <c r="O101" s="51">
        <v>1051.3499999999999</v>
      </c>
      <c r="P101" s="51">
        <v>747.15</v>
      </c>
      <c r="Q101" s="51">
        <v>806.2</v>
      </c>
      <c r="R101" s="51">
        <v>1307.52</v>
      </c>
      <c r="S101" s="51">
        <v>1414.54</v>
      </c>
      <c r="T101" s="51">
        <v>1511</v>
      </c>
      <c r="U101" s="52" t="s">
        <v>574</v>
      </c>
    </row>
    <row r="102" spans="1:21" s="38" customFormat="1" ht="120" x14ac:dyDescent="0.25">
      <c r="A102" s="48" t="s">
        <v>416</v>
      </c>
      <c r="B102" s="49" t="s">
        <v>168</v>
      </c>
      <c r="C102" s="50">
        <v>21.72</v>
      </c>
      <c r="D102" s="50">
        <v>21.72</v>
      </c>
      <c r="E102" s="50">
        <v>23.16</v>
      </c>
      <c r="F102" s="51">
        <v>893.81</v>
      </c>
      <c r="G102" s="51">
        <v>911.2</v>
      </c>
      <c r="H102" s="51">
        <v>974.98</v>
      </c>
      <c r="I102" s="51">
        <v>910.09</v>
      </c>
      <c r="J102" s="51">
        <v>979.79</v>
      </c>
      <c r="K102" s="51">
        <v>1048.3699999999999</v>
      </c>
      <c r="L102" s="50">
        <v>18.329999999999998</v>
      </c>
      <c r="M102" s="50">
        <v>18.420000000000002</v>
      </c>
      <c r="N102" s="50">
        <v>19.64</v>
      </c>
      <c r="O102" s="51">
        <v>1100.3499999999999</v>
      </c>
      <c r="P102" s="51">
        <v>1789.3</v>
      </c>
      <c r="Q102" s="51">
        <v>1914.55</v>
      </c>
      <c r="R102" s="51">
        <v>1424.9</v>
      </c>
      <c r="S102" s="51">
        <v>1416.46</v>
      </c>
      <c r="T102" s="51">
        <v>1515.61</v>
      </c>
      <c r="U102" s="52" t="s">
        <v>575</v>
      </c>
    </row>
    <row r="103" spans="1:21" s="38" customFormat="1" x14ac:dyDescent="0.25">
      <c r="A103" s="48" t="s">
        <v>417</v>
      </c>
      <c r="B103" s="49" t="s">
        <v>169</v>
      </c>
      <c r="C103" s="50">
        <v>20.95</v>
      </c>
      <c r="D103" s="50" t="s">
        <v>546</v>
      </c>
      <c r="E103" s="50" t="s">
        <v>546</v>
      </c>
      <c r="F103" s="51">
        <v>1022.23</v>
      </c>
      <c r="G103" s="51" t="s">
        <v>546</v>
      </c>
      <c r="H103" s="51" t="s">
        <v>546</v>
      </c>
      <c r="I103" s="51">
        <v>959.23</v>
      </c>
      <c r="J103" s="51" t="s">
        <v>546</v>
      </c>
      <c r="K103" s="51" t="s">
        <v>546</v>
      </c>
      <c r="L103" s="50">
        <v>27.69</v>
      </c>
      <c r="M103" s="50" t="s">
        <v>546</v>
      </c>
      <c r="N103" s="50" t="s">
        <v>546</v>
      </c>
      <c r="O103" s="51">
        <v>1751.55</v>
      </c>
      <c r="P103" s="51" t="s">
        <v>546</v>
      </c>
      <c r="Q103" s="51" t="s">
        <v>546</v>
      </c>
      <c r="R103" s="51">
        <v>1195.3800000000001</v>
      </c>
      <c r="S103" s="51" t="s">
        <v>546</v>
      </c>
      <c r="T103" s="51" t="s">
        <v>546</v>
      </c>
      <c r="U103" s="52" t="s">
        <v>546</v>
      </c>
    </row>
    <row r="104" spans="1:21" s="38" customFormat="1" ht="75" x14ac:dyDescent="0.25">
      <c r="A104" s="48" t="s">
        <v>419</v>
      </c>
      <c r="B104" s="49" t="s">
        <v>418</v>
      </c>
      <c r="C104" s="50">
        <v>20</v>
      </c>
      <c r="D104" s="50">
        <v>18.93</v>
      </c>
      <c r="E104" s="50">
        <v>20.75</v>
      </c>
      <c r="F104" s="51">
        <v>765.3</v>
      </c>
      <c r="G104" s="51">
        <v>765.3</v>
      </c>
      <c r="H104" s="51">
        <v>803.56</v>
      </c>
      <c r="I104" s="51">
        <v>765.3</v>
      </c>
      <c r="J104" s="51">
        <v>765.3</v>
      </c>
      <c r="K104" s="51">
        <v>803.56</v>
      </c>
      <c r="L104" s="50">
        <v>18.440000000000001</v>
      </c>
      <c r="M104" s="50">
        <v>18.440000000000001</v>
      </c>
      <c r="N104" s="50">
        <v>20.23</v>
      </c>
      <c r="O104" s="51">
        <v>780.38</v>
      </c>
      <c r="P104" s="51">
        <v>780.38</v>
      </c>
      <c r="Q104" s="51">
        <v>819.39</v>
      </c>
      <c r="R104" s="51">
        <v>780.38</v>
      </c>
      <c r="S104" s="51">
        <v>780.38</v>
      </c>
      <c r="T104" s="51">
        <v>819.39</v>
      </c>
      <c r="U104" s="52" t="s">
        <v>576</v>
      </c>
    </row>
    <row r="105" spans="1:21" s="38" customFormat="1" ht="345" x14ac:dyDescent="0.25">
      <c r="A105" s="48" t="s">
        <v>420</v>
      </c>
      <c r="B105" s="49" t="s">
        <v>170</v>
      </c>
      <c r="C105" s="50">
        <v>21.49</v>
      </c>
      <c r="D105" s="50">
        <v>20.420000000000002</v>
      </c>
      <c r="E105" s="50">
        <v>21.13</v>
      </c>
      <c r="F105" s="51">
        <v>1182</v>
      </c>
      <c r="G105" s="51">
        <v>1193.47</v>
      </c>
      <c r="H105" s="51">
        <v>1235.24</v>
      </c>
      <c r="I105" s="51">
        <v>1191.32</v>
      </c>
      <c r="J105" s="51">
        <v>1189.97</v>
      </c>
      <c r="K105" s="51">
        <v>1231.6199999999999</v>
      </c>
      <c r="L105" s="50">
        <v>21.79</v>
      </c>
      <c r="M105" s="50">
        <v>22.79</v>
      </c>
      <c r="N105" s="50">
        <v>23.59</v>
      </c>
      <c r="O105" s="51">
        <v>1640.39</v>
      </c>
      <c r="P105" s="51">
        <v>1823.14</v>
      </c>
      <c r="Q105" s="51">
        <v>1886.95</v>
      </c>
      <c r="R105" s="51">
        <v>1303.4000000000001</v>
      </c>
      <c r="S105" s="51">
        <v>1415.7</v>
      </c>
      <c r="T105" s="51">
        <v>1465.25</v>
      </c>
      <c r="U105" s="52" t="s">
        <v>577</v>
      </c>
    </row>
    <row r="106" spans="1:21" s="38" customFormat="1" ht="30" x14ac:dyDescent="0.25">
      <c r="A106" s="48" t="s">
        <v>421</v>
      </c>
      <c r="B106" s="49" t="s">
        <v>171</v>
      </c>
      <c r="C106" s="50">
        <v>21</v>
      </c>
      <c r="D106" s="50">
        <v>21</v>
      </c>
      <c r="E106" s="50">
        <v>22.62</v>
      </c>
      <c r="F106" s="51">
        <v>668</v>
      </c>
      <c r="G106" s="51">
        <v>668</v>
      </c>
      <c r="H106" s="51">
        <v>711</v>
      </c>
      <c r="I106" s="51">
        <v>725</v>
      </c>
      <c r="J106" s="51">
        <v>725</v>
      </c>
      <c r="K106" s="51">
        <v>773</v>
      </c>
      <c r="L106" s="50">
        <v>20.02</v>
      </c>
      <c r="M106" s="50">
        <v>20.02</v>
      </c>
      <c r="N106" s="50">
        <v>21.2</v>
      </c>
      <c r="O106" s="51">
        <v>668</v>
      </c>
      <c r="P106" s="51">
        <v>668</v>
      </c>
      <c r="Q106" s="51">
        <v>711</v>
      </c>
      <c r="R106" s="51">
        <v>725</v>
      </c>
      <c r="S106" s="51">
        <v>725</v>
      </c>
      <c r="T106" s="51">
        <v>773</v>
      </c>
      <c r="U106" s="52" t="s">
        <v>578</v>
      </c>
    </row>
    <row r="107" spans="1:21" s="38" customFormat="1" ht="120" x14ac:dyDescent="0.25">
      <c r="A107" s="48" t="s">
        <v>422</v>
      </c>
      <c r="B107" s="49" t="s">
        <v>172</v>
      </c>
      <c r="C107" s="50">
        <v>22.36</v>
      </c>
      <c r="D107" s="50">
        <v>22.43</v>
      </c>
      <c r="E107" s="50">
        <v>24.22</v>
      </c>
      <c r="F107" s="51">
        <v>627.64</v>
      </c>
      <c r="G107" s="51">
        <v>646.05999999999995</v>
      </c>
      <c r="H107" s="51">
        <v>697.01</v>
      </c>
      <c r="I107" s="51">
        <v>656.5</v>
      </c>
      <c r="J107" s="51">
        <v>711.93</v>
      </c>
      <c r="K107" s="51">
        <v>801.64</v>
      </c>
      <c r="L107" s="50">
        <v>19.43</v>
      </c>
      <c r="M107" s="50">
        <v>20.04</v>
      </c>
      <c r="N107" s="50">
        <v>21.6</v>
      </c>
      <c r="O107" s="51">
        <v>1537.2</v>
      </c>
      <c r="P107" s="51">
        <v>1369.17</v>
      </c>
      <c r="Q107" s="51">
        <v>1456.74</v>
      </c>
      <c r="R107" s="51">
        <v>1649.81</v>
      </c>
      <c r="S107" s="51">
        <v>1672.64</v>
      </c>
      <c r="T107" s="51">
        <v>2074.8200000000002</v>
      </c>
      <c r="U107" s="52" t="s">
        <v>579</v>
      </c>
    </row>
    <row r="108" spans="1:21" s="38" customFormat="1" ht="120" x14ac:dyDescent="0.25">
      <c r="A108" s="48" t="s">
        <v>423</v>
      </c>
      <c r="B108" s="49" t="s">
        <v>173</v>
      </c>
      <c r="C108" s="50">
        <v>22</v>
      </c>
      <c r="D108" s="50">
        <v>22</v>
      </c>
      <c r="E108" s="50">
        <v>22</v>
      </c>
      <c r="F108" s="51">
        <v>775</v>
      </c>
      <c r="G108" s="51">
        <v>953</v>
      </c>
      <c r="H108" s="51">
        <v>775</v>
      </c>
      <c r="I108" s="51">
        <v>900</v>
      </c>
      <c r="J108" s="51">
        <v>900</v>
      </c>
      <c r="K108" s="51">
        <v>900</v>
      </c>
      <c r="L108" s="50">
        <v>17.559999999999999</v>
      </c>
      <c r="M108" s="50">
        <v>18.14</v>
      </c>
      <c r="N108" s="50">
        <v>19.07</v>
      </c>
      <c r="O108" s="51">
        <v>1146.72</v>
      </c>
      <c r="P108" s="51">
        <v>1898</v>
      </c>
      <c r="Q108" s="51">
        <v>1119.81</v>
      </c>
      <c r="R108" s="51" t="s">
        <v>546</v>
      </c>
      <c r="S108" s="51" t="s">
        <v>546</v>
      </c>
      <c r="T108" s="51" t="s">
        <v>546</v>
      </c>
      <c r="U108" s="52" t="s">
        <v>580</v>
      </c>
    </row>
    <row r="109" spans="1:21" s="38" customFormat="1" ht="45" x14ac:dyDescent="0.25">
      <c r="A109" s="48" t="s">
        <v>424</v>
      </c>
      <c r="B109" s="49" t="s">
        <v>174</v>
      </c>
      <c r="C109" s="50">
        <v>21.5</v>
      </c>
      <c r="D109" s="50">
        <v>21.5</v>
      </c>
      <c r="E109" s="50">
        <v>23.67</v>
      </c>
      <c r="F109" s="51">
        <v>645.75</v>
      </c>
      <c r="G109" s="51">
        <v>723.52</v>
      </c>
      <c r="H109" s="51">
        <v>791.02</v>
      </c>
      <c r="I109" s="51">
        <v>677.11</v>
      </c>
      <c r="J109" s="51">
        <v>879.97</v>
      </c>
      <c r="K109" s="51">
        <v>990.32</v>
      </c>
      <c r="L109" s="50">
        <v>17.14</v>
      </c>
      <c r="M109" s="50">
        <v>17.91</v>
      </c>
      <c r="N109" s="50">
        <v>20.22</v>
      </c>
      <c r="O109" s="51">
        <v>1295.23</v>
      </c>
      <c r="P109" s="51">
        <v>1494.72</v>
      </c>
      <c r="Q109" s="51">
        <v>1634.18</v>
      </c>
      <c r="R109" s="51">
        <v>1875.5</v>
      </c>
      <c r="S109" s="51">
        <v>2621.4299999999998</v>
      </c>
      <c r="T109" s="51">
        <v>2950.16</v>
      </c>
      <c r="U109" s="52" t="s">
        <v>581</v>
      </c>
    </row>
    <row r="110" spans="1:21" s="38" customFormat="1" ht="60" x14ac:dyDescent="0.25">
      <c r="A110" s="48" t="s">
        <v>425</v>
      </c>
      <c r="B110" s="49" t="s">
        <v>175</v>
      </c>
      <c r="C110" s="50">
        <v>18.399999999999999</v>
      </c>
      <c r="D110" s="50">
        <v>18.399999999999999</v>
      </c>
      <c r="E110" s="50">
        <v>19.64</v>
      </c>
      <c r="F110" s="51">
        <v>745.67</v>
      </c>
      <c r="G110" s="51">
        <v>772.39</v>
      </c>
      <c r="H110" s="51">
        <v>833.74</v>
      </c>
      <c r="I110" s="51">
        <v>738.11</v>
      </c>
      <c r="J110" s="51">
        <v>809.26</v>
      </c>
      <c r="K110" s="51">
        <v>864.47</v>
      </c>
      <c r="L110" s="50">
        <v>17.079999999999998</v>
      </c>
      <c r="M110" s="50">
        <v>17.84</v>
      </c>
      <c r="N110" s="50">
        <v>19.04</v>
      </c>
      <c r="O110" s="51">
        <v>1451.68</v>
      </c>
      <c r="P110" s="51">
        <v>1486.84</v>
      </c>
      <c r="Q110" s="51">
        <v>1626.36</v>
      </c>
      <c r="R110" s="51">
        <v>1134.0899999999999</v>
      </c>
      <c r="S110" s="51">
        <v>1226.3499999999999</v>
      </c>
      <c r="T110" s="51">
        <v>1308.22</v>
      </c>
      <c r="U110" s="52" t="s">
        <v>582</v>
      </c>
    </row>
    <row r="111" spans="1:21" s="38" customFormat="1" ht="105" x14ac:dyDescent="0.25">
      <c r="A111" s="48" t="s">
        <v>426</v>
      </c>
      <c r="B111" s="49" t="s">
        <v>176</v>
      </c>
      <c r="C111" s="50">
        <v>21.56</v>
      </c>
      <c r="D111" s="50">
        <v>21.56</v>
      </c>
      <c r="E111" s="50">
        <v>23.42</v>
      </c>
      <c r="F111" s="51">
        <v>692.4</v>
      </c>
      <c r="G111" s="51">
        <v>678</v>
      </c>
      <c r="H111" s="51">
        <v>736</v>
      </c>
      <c r="I111" s="51">
        <v>705.3</v>
      </c>
      <c r="J111" s="51">
        <v>724</v>
      </c>
      <c r="K111" s="51">
        <v>777</v>
      </c>
      <c r="L111" s="50">
        <v>18.41</v>
      </c>
      <c r="M111" s="50">
        <v>18.91</v>
      </c>
      <c r="N111" s="50">
        <v>20.64</v>
      </c>
      <c r="O111" s="51">
        <v>692.4</v>
      </c>
      <c r="P111" s="51">
        <v>921</v>
      </c>
      <c r="Q111" s="51">
        <v>972</v>
      </c>
      <c r="R111" s="51">
        <v>705.3</v>
      </c>
      <c r="S111" s="51">
        <v>890</v>
      </c>
      <c r="T111" s="51">
        <v>922</v>
      </c>
      <c r="U111" s="52" t="s">
        <v>583</v>
      </c>
    </row>
    <row r="112" spans="1:21" s="38" customFormat="1" ht="75" x14ac:dyDescent="0.25">
      <c r="A112" s="48" t="s">
        <v>427</v>
      </c>
      <c r="B112" s="49" t="s">
        <v>177</v>
      </c>
      <c r="C112" s="50">
        <v>21</v>
      </c>
      <c r="D112" s="50">
        <v>21</v>
      </c>
      <c r="E112" s="50">
        <v>22.96</v>
      </c>
      <c r="F112" s="51">
        <v>681</v>
      </c>
      <c r="G112" s="51">
        <v>682.41</v>
      </c>
      <c r="H112" s="51">
        <v>758.23</v>
      </c>
      <c r="I112" s="51">
        <v>836</v>
      </c>
      <c r="J112" s="51">
        <v>844.19</v>
      </c>
      <c r="K112" s="51">
        <v>937.98</v>
      </c>
      <c r="L112" s="50">
        <v>21</v>
      </c>
      <c r="M112" s="50">
        <v>21</v>
      </c>
      <c r="N112" s="50">
        <v>22.96</v>
      </c>
      <c r="O112" s="51">
        <v>1791.73</v>
      </c>
      <c r="P112" s="51">
        <v>1597.33</v>
      </c>
      <c r="Q112" s="51">
        <v>1709.14</v>
      </c>
      <c r="R112" s="51">
        <v>1206.9000000000001</v>
      </c>
      <c r="S112" s="51">
        <v>1246.07</v>
      </c>
      <c r="T112" s="51">
        <v>1333.29</v>
      </c>
      <c r="U112" s="52" t="s">
        <v>584</v>
      </c>
    </row>
    <row r="113" spans="1:21" s="38" customFormat="1" ht="75" x14ac:dyDescent="0.25">
      <c r="A113" s="48" t="s">
        <v>428</v>
      </c>
      <c r="B113" s="49" t="s">
        <v>178</v>
      </c>
      <c r="C113" s="50">
        <v>23.3</v>
      </c>
      <c r="D113" s="50">
        <v>23.3</v>
      </c>
      <c r="E113" s="50">
        <v>24.7</v>
      </c>
      <c r="F113" s="51">
        <v>739.61</v>
      </c>
      <c r="G113" s="51">
        <v>886.67</v>
      </c>
      <c r="H113" s="51">
        <v>954.73</v>
      </c>
      <c r="I113" s="51">
        <v>997.96</v>
      </c>
      <c r="J113" s="51">
        <v>1136.98</v>
      </c>
      <c r="K113" s="51">
        <v>1256.32</v>
      </c>
      <c r="L113" s="50">
        <v>19.32</v>
      </c>
      <c r="M113" s="50">
        <v>19.32</v>
      </c>
      <c r="N113" s="50">
        <v>21</v>
      </c>
      <c r="O113" s="51">
        <v>1528.83</v>
      </c>
      <c r="P113" s="51">
        <v>1797.22</v>
      </c>
      <c r="Q113" s="51">
        <v>1949.3</v>
      </c>
      <c r="R113" s="51">
        <v>1273.08</v>
      </c>
      <c r="S113" s="51">
        <v>1299.94</v>
      </c>
      <c r="T113" s="51">
        <v>1381.48</v>
      </c>
      <c r="U113" s="52" t="s">
        <v>585</v>
      </c>
    </row>
    <row r="114" spans="1:21" s="38" customFormat="1" ht="135" x14ac:dyDescent="0.25">
      <c r="A114" s="48" t="s">
        <v>429</v>
      </c>
      <c r="B114" s="49" t="s">
        <v>179</v>
      </c>
      <c r="C114" s="50">
        <v>18.93</v>
      </c>
      <c r="D114" s="50">
        <v>18.45</v>
      </c>
      <c r="E114" s="50">
        <v>19.5</v>
      </c>
      <c r="F114" s="51">
        <v>931.22</v>
      </c>
      <c r="G114" s="51">
        <v>1016.32</v>
      </c>
      <c r="H114" s="51">
        <v>1067.1400000000001</v>
      </c>
      <c r="I114" s="51">
        <v>1044.6400000000001</v>
      </c>
      <c r="J114" s="51">
        <v>1073.67</v>
      </c>
      <c r="K114" s="51">
        <v>1148.83</v>
      </c>
      <c r="L114" s="50">
        <v>18.47</v>
      </c>
      <c r="M114" s="50">
        <v>19.059999999999999</v>
      </c>
      <c r="N114" s="50">
        <v>20.39</v>
      </c>
      <c r="O114" s="51">
        <v>1781.95</v>
      </c>
      <c r="P114" s="51">
        <v>1832.86</v>
      </c>
      <c r="Q114" s="51">
        <v>1924.5</v>
      </c>
      <c r="R114" s="51">
        <v>1347.27</v>
      </c>
      <c r="S114" s="51">
        <v>1335.02</v>
      </c>
      <c r="T114" s="51">
        <v>1428.47</v>
      </c>
      <c r="U114" s="52" t="s">
        <v>586</v>
      </c>
    </row>
    <row r="115" spans="1:21" s="38" customFormat="1" ht="75" x14ac:dyDescent="0.25">
      <c r="A115" s="48" t="s">
        <v>430</v>
      </c>
      <c r="B115" s="49" t="s">
        <v>180</v>
      </c>
      <c r="C115" s="50">
        <v>22.92</v>
      </c>
      <c r="D115" s="50">
        <v>22.96</v>
      </c>
      <c r="E115" s="50">
        <v>24.51</v>
      </c>
      <c r="F115" s="51">
        <v>856.17</v>
      </c>
      <c r="G115" s="51">
        <v>878.44</v>
      </c>
      <c r="H115" s="51">
        <v>957.85</v>
      </c>
      <c r="I115" s="51">
        <v>944.77</v>
      </c>
      <c r="J115" s="51">
        <v>957.91</v>
      </c>
      <c r="K115" s="51">
        <v>1007.06</v>
      </c>
      <c r="L115" s="50">
        <v>19.399999999999999</v>
      </c>
      <c r="M115" s="50">
        <v>19.2</v>
      </c>
      <c r="N115" s="50">
        <v>20.45</v>
      </c>
      <c r="O115" s="51">
        <v>2171.7399999999998</v>
      </c>
      <c r="P115" s="51">
        <v>2168.19</v>
      </c>
      <c r="Q115" s="51">
        <v>2301.4299999999998</v>
      </c>
      <c r="R115" s="51">
        <v>1513.87</v>
      </c>
      <c r="S115" s="51">
        <v>1667.87</v>
      </c>
      <c r="T115" s="51">
        <v>1826.57</v>
      </c>
      <c r="U115" s="52" t="s">
        <v>587</v>
      </c>
    </row>
    <row r="116" spans="1:21" s="38" customFormat="1" x14ac:dyDescent="0.25">
      <c r="A116" s="48" t="s">
        <v>431</v>
      </c>
      <c r="B116" s="49" t="s">
        <v>181</v>
      </c>
      <c r="C116" s="50">
        <v>25</v>
      </c>
      <c r="D116" s="50">
        <v>25</v>
      </c>
      <c r="E116" s="50">
        <v>25</v>
      </c>
      <c r="F116" s="51">
        <v>950</v>
      </c>
      <c r="G116" s="51">
        <v>903</v>
      </c>
      <c r="H116" s="51">
        <v>840</v>
      </c>
      <c r="I116" s="51">
        <v>1000</v>
      </c>
      <c r="J116" s="51">
        <v>908</v>
      </c>
      <c r="K116" s="51">
        <v>835</v>
      </c>
      <c r="L116" s="50">
        <v>19.89</v>
      </c>
      <c r="M116" s="50">
        <v>22.78</v>
      </c>
      <c r="N116" s="50">
        <v>23.5</v>
      </c>
      <c r="O116" s="51">
        <v>1649</v>
      </c>
      <c r="P116" s="51">
        <v>1728</v>
      </c>
      <c r="Q116" s="51">
        <v>1783</v>
      </c>
      <c r="R116" s="51">
        <v>1652</v>
      </c>
      <c r="S116" s="51">
        <v>1680</v>
      </c>
      <c r="T116" s="51">
        <v>1734</v>
      </c>
      <c r="U116" s="52" t="s">
        <v>504</v>
      </c>
    </row>
    <row r="117" spans="1:21" s="38" customFormat="1" ht="60" x14ac:dyDescent="0.25">
      <c r="A117" s="48" t="s">
        <v>432</v>
      </c>
      <c r="B117" s="49" t="s">
        <v>182</v>
      </c>
      <c r="C117" s="50">
        <v>26.64</v>
      </c>
      <c r="D117" s="50">
        <v>26.51</v>
      </c>
      <c r="E117" s="50">
        <v>27.81</v>
      </c>
      <c r="F117" s="51">
        <v>1034</v>
      </c>
      <c r="G117" s="51">
        <v>1172</v>
      </c>
      <c r="H117" s="51">
        <v>1219</v>
      </c>
      <c r="I117" s="51">
        <v>1146</v>
      </c>
      <c r="J117" s="51">
        <v>1253</v>
      </c>
      <c r="K117" s="51">
        <v>1289</v>
      </c>
      <c r="L117" s="50">
        <v>31.16</v>
      </c>
      <c r="M117" s="50">
        <v>31.84</v>
      </c>
      <c r="N117" s="50">
        <v>34.340000000000003</v>
      </c>
      <c r="O117" s="51">
        <v>1935</v>
      </c>
      <c r="P117" s="51">
        <v>2069</v>
      </c>
      <c r="Q117" s="51">
        <v>2179</v>
      </c>
      <c r="R117" s="51">
        <v>1689</v>
      </c>
      <c r="S117" s="51">
        <v>1910</v>
      </c>
      <c r="T117" s="51">
        <v>2036</v>
      </c>
      <c r="U117" s="52" t="s">
        <v>588</v>
      </c>
    </row>
    <row r="118" spans="1:21" s="38" customFormat="1" ht="75" x14ac:dyDescent="0.25">
      <c r="A118" s="48" t="s">
        <v>433</v>
      </c>
      <c r="B118" s="49" t="s">
        <v>183</v>
      </c>
      <c r="C118" s="50">
        <v>19.53</v>
      </c>
      <c r="D118" s="50">
        <v>21.51</v>
      </c>
      <c r="E118" s="50">
        <v>24.33</v>
      </c>
      <c r="F118" s="51">
        <v>750.71</v>
      </c>
      <c r="G118" s="51">
        <v>790.77</v>
      </c>
      <c r="H118" s="51">
        <v>869.85</v>
      </c>
      <c r="I118" s="51">
        <v>968.59</v>
      </c>
      <c r="J118" s="51">
        <v>967.85</v>
      </c>
      <c r="K118" s="51">
        <v>1064.6300000000001</v>
      </c>
      <c r="L118" s="50">
        <v>19.7</v>
      </c>
      <c r="M118" s="50">
        <v>19.7</v>
      </c>
      <c r="N118" s="50">
        <v>21.67</v>
      </c>
      <c r="O118" s="51">
        <v>1651.16</v>
      </c>
      <c r="P118" s="51">
        <v>1444.01</v>
      </c>
      <c r="Q118" s="51">
        <v>1588.41</v>
      </c>
      <c r="R118" s="51">
        <v>2009.5</v>
      </c>
      <c r="S118" s="51">
        <v>1636.12</v>
      </c>
      <c r="T118" s="51">
        <v>1799.73</v>
      </c>
      <c r="U118" s="52" t="s">
        <v>589</v>
      </c>
    </row>
    <row r="119" spans="1:21" s="38" customFormat="1" ht="105" x14ac:dyDescent="0.25">
      <c r="A119" s="48" t="s">
        <v>434</v>
      </c>
      <c r="B119" s="49" t="s">
        <v>184</v>
      </c>
      <c r="C119" s="50">
        <v>20.87</v>
      </c>
      <c r="D119" s="50">
        <v>22.03</v>
      </c>
      <c r="E119" s="50">
        <v>22.03</v>
      </c>
      <c r="F119" s="51">
        <v>887.87</v>
      </c>
      <c r="G119" s="51">
        <v>924.15</v>
      </c>
      <c r="H119" s="51">
        <v>957.75</v>
      </c>
      <c r="I119" s="51">
        <v>1059.9100000000001</v>
      </c>
      <c r="J119" s="51">
        <v>1105.95</v>
      </c>
      <c r="K119" s="51">
        <v>1128.24</v>
      </c>
      <c r="L119" s="50">
        <v>20.41</v>
      </c>
      <c r="M119" s="50">
        <v>20.41</v>
      </c>
      <c r="N119" s="50">
        <v>20.41</v>
      </c>
      <c r="O119" s="51">
        <v>1318.33</v>
      </c>
      <c r="P119" s="51">
        <v>1385.66</v>
      </c>
      <c r="Q119" s="51">
        <v>1348.65</v>
      </c>
      <c r="R119" s="51">
        <v>1105.77</v>
      </c>
      <c r="S119" s="51">
        <v>1255.0999999999999</v>
      </c>
      <c r="T119" s="51">
        <v>1179.1400000000001</v>
      </c>
      <c r="U119" s="52" t="s">
        <v>590</v>
      </c>
    </row>
    <row r="120" spans="1:21" s="38" customFormat="1" ht="75" x14ac:dyDescent="0.25">
      <c r="A120" s="48" t="s">
        <v>435</v>
      </c>
      <c r="B120" s="49" t="s">
        <v>185</v>
      </c>
      <c r="C120" s="50">
        <v>20.84</v>
      </c>
      <c r="D120" s="50">
        <v>20.84</v>
      </c>
      <c r="E120" s="50">
        <v>22.44</v>
      </c>
      <c r="F120" s="51">
        <v>632.38</v>
      </c>
      <c r="G120" s="51">
        <v>769.37</v>
      </c>
      <c r="H120" s="51">
        <v>680.88</v>
      </c>
      <c r="I120" s="51">
        <v>632.38</v>
      </c>
      <c r="J120" s="51">
        <v>823.66</v>
      </c>
      <c r="K120" s="51">
        <v>680.88</v>
      </c>
      <c r="L120" s="50">
        <v>18.77</v>
      </c>
      <c r="M120" s="50">
        <v>18.77</v>
      </c>
      <c r="N120" s="50">
        <v>20.21</v>
      </c>
      <c r="O120" s="51">
        <v>990.52</v>
      </c>
      <c r="P120" s="51">
        <v>1153.3</v>
      </c>
      <c r="Q120" s="51">
        <v>680.88</v>
      </c>
      <c r="R120" s="51">
        <v>875.63</v>
      </c>
      <c r="S120" s="51">
        <v>857.98</v>
      </c>
      <c r="T120" s="51">
        <v>680.88</v>
      </c>
      <c r="U120" s="52" t="s">
        <v>591</v>
      </c>
    </row>
    <row r="121" spans="1:21" s="38" customFormat="1" ht="75" x14ac:dyDescent="0.25">
      <c r="A121" s="48" t="s">
        <v>436</v>
      </c>
      <c r="B121" s="49" t="s">
        <v>186</v>
      </c>
      <c r="C121" s="50">
        <v>19.920000000000002</v>
      </c>
      <c r="D121" s="50">
        <v>20.22</v>
      </c>
      <c r="E121" s="50">
        <v>21.91</v>
      </c>
      <c r="F121" s="51">
        <v>866.53</v>
      </c>
      <c r="G121" s="51">
        <v>977.06</v>
      </c>
      <c r="H121" s="51">
        <v>1030.8</v>
      </c>
      <c r="I121" s="51">
        <v>895.6</v>
      </c>
      <c r="J121" s="51">
        <v>952.06</v>
      </c>
      <c r="K121" s="51">
        <v>1011</v>
      </c>
      <c r="L121" s="50">
        <v>18.899999999999999</v>
      </c>
      <c r="M121" s="50">
        <v>19.39</v>
      </c>
      <c r="N121" s="50">
        <v>20.260000000000002</v>
      </c>
      <c r="O121" s="51">
        <v>1143.0899999999999</v>
      </c>
      <c r="P121" s="51">
        <v>1213</v>
      </c>
      <c r="Q121" s="51">
        <v>1288.0899999999999</v>
      </c>
      <c r="R121" s="51">
        <v>1461.72</v>
      </c>
      <c r="S121" s="51">
        <v>1569</v>
      </c>
      <c r="T121" s="51">
        <v>1667.13</v>
      </c>
      <c r="U121" s="52" t="s">
        <v>592</v>
      </c>
    </row>
    <row r="122" spans="1:21" s="38" customFormat="1" ht="180" x14ac:dyDescent="0.25">
      <c r="A122" s="48" t="s">
        <v>437</v>
      </c>
      <c r="B122" s="49" t="s">
        <v>187</v>
      </c>
      <c r="C122" s="50">
        <v>20.239999999999998</v>
      </c>
      <c r="D122" s="50">
        <v>20.239999999999998</v>
      </c>
      <c r="E122" s="50">
        <v>21.81</v>
      </c>
      <c r="F122" s="51">
        <v>638</v>
      </c>
      <c r="G122" s="51">
        <v>713.81</v>
      </c>
      <c r="H122" s="51">
        <v>763.78</v>
      </c>
      <c r="I122" s="51">
        <v>661</v>
      </c>
      <c r="J122" s="51">
        <v>765.68</v>
      </c>
      <c r="K122" s="51">
        <v>828.84</v>
      </c>
      <c r="L122" s="50">
        <v>18.37</v>
      </c>
      <c r="M122" s="50">
        <v>18.37</v>
      </c>
      <c r="N122" s="50">
        <v>19.760000000000002</v>
      </c>
      <c r="O122" s="51">
        <v>638</v>
      </c>
      <c r="P122" s="51">
        <v>1435.24</v>
      </c>
      <c r="Q122" s="51">
        <v>1535.71</v>
      </c>
      <c r="R122" s="51">
        <v>661</v>
      </c>
      <c r="S122" s="51">
        <v>1115.29</v>
      </c>
      <c r="T122" s="51">
        <v>1207.3</v>
      </c>
      <c r="U122" s="52" t="s">
        <v>593</v>
      </c>
    </row>
    <row r="123" spans="1:21" s="38" customFormat="1" ht="150" x14ac:dyDescent="0.25">
      <c r="A123" s="48" t="s">
        <v>438</v>
      </c>
      <c r="B123" s="49" t="s">
        <v>188</v>
      </c>
      <c r="C123" s="50">
        <v>21.89</v>
      </c>
      <c r="D123" s="50">
        <v>21.89</v>
      </c>
      <c r="E123" s="50">
        <v>23.42</v>
      </c>
      <c r="F123" s="51">
        <v>752.27</v>
      </c>
      <c r="G123" s="51">
        <v>802.34</v>
      </c>
      <c r="H123" s="51">
        <v>852.49</v>
      </c>
      <c r="I123" s="51">
        <v>934.57</v>
      </c>
      <c r="J123" s="51">
        <v>1024.1099999999999</v>
      </c>
      <c r="K123" s="51">
        <v>1088.1199999999999</v>
      </c>
      <c r="L123" s="50">
        <v>17.54</v>
      </c>
      <c r="M123" s="50">
        <v>17.54</v>
      </c>
      <c r="N123" s="50">
        <v>18.77</v>
      </c>
      <c r="O123" s="51">
        <v>1441.25</v>
      </c>
      <c r="P123" s="51">
        <v>1425.99</v>
      </c>
      <c r="Q123" s="51">
        <v>1515.11</v>
      </c>
      <c r="R123" s="51">
        <v>1161.08</v>
      </c>
      <c r="S123" s="51">
        <v>1198.42</v>
      </c>
      <c r="T123" s="51">
        <v>1273.32</v>
      </c>
      <c r="U123" s="52" t="s">
        <v>594</v>
      </c>
    </row>
    <row r="124" spans="1:21" s="38" customFormat="1" ht="135" x14ac:dyDescent="0.25">
      <c r="A124" s="48" t="s">
        <v>439</v>
      </c>
      <c r="B124" s="49" t="s">
        <v>189</v>
      </c>
      <c r="C124" s="50">
        <v>21</v>
      </c>
      <c r="D124" s="50">
        <v>21.09</v>
      </c>
      <c r="E124" s="50">
        <v>23</v>
      </c>
      <c r="F124" s="51">
        <v>853.03</v>
      </c>
      <c r="G124" s="51">
        <v>926.8</v>
      </c>
      <c r="H124" s="51">
        <v>1000.02</v>
      </c>
      <c r="I124" s="51">
        <v>903.76</v>
      </c>
      <c r="J124" s="51">
        <v>957.3</v>
      </c>
      <c r="K124" s="51">
        <v>1034.8399999999999</v>
      </c>
      <c r="L124" s="50">
        <v>19.25</v>
      </c>
      <c r="M124" s="50">
        <v>19.25</v>
      </c>
      <c r="N124" s="50">
        <v>20.85</v>
      </c>
      <c r="O124" s="51">
        <v>1658.91</v>
      </c>
      <c r="P124" s="51">
        <v>1722.69</v>
      </c>
      <c r="Q124" s="51">
        <v>1865.67</v>
      </c>
      <c r="R124" s="51">
        <v>1133.52</v>
      </c>
      <c r="S124" s="51">
        <v>1228.1400000000001</v>
      </c>
      <c r="T124" s="51">
        <v>1330.08</v>
      </c>
      <c r="U124" s="52" t="s">
        <v>595</v>
      </c>
    </row>
    <row r="125" spans="1:21" s="38" customFormat="1" ht="90" x14ac:dyDescent="0.25">
      <c r="A125" s="48" t="s">
        <v>440</v>
      </c>
      <c r="B125" s="49" t="s">
        <v>190</v>
      </c>
      <c r="C125" s="50">
        <v>18.57</v>
      </c>
      <c r="D125" s="50">
        <v>18.66</v>
      </c>
      <c r="E125" s="50">
        <v>21.21</v>
      </c>
      <c r="F125" s="51">
        <v>731.46</v>
      </c>
      <c r="G125" s="51">
        <v>759</v>
      </c>
      <c r="H125" s="51">
        <v>819</v>
      </c>
      <c r="I125" s="51">
        <v>743.82</v>
      </c>
      <c r="J125" s="51">
        <v>809</v>
      </c>
      <c r="K125" s="51">
        <v>870</v>
      </c>
      <c r="L125" s="50">
        <v>17.82</v>
      </c>
      <c r="M125" s="50">
        <v>17.82</v>
      </c>
      <c r="N125" s="50">
        <v>18.64</v>
      </c>
      <c r="O125" s="51">
        <v>1248.07</v>
      </c>
      <c r="P125" s="51">
        <v>1258</v>
      </c>
      <c r="Q125" s="51">
        <v>1797</v>
      </c>
      <c r="R125" s="51">
        <v>1530.76</v>
      </c>
      <c r="S125" s="51">
        <v>1128</v>
      </c>
      <c r="T125" s="51">
        <v>1243</v>
      </c>
      <c r="U125" s="52" t="s">
        <v>596</v>
      </c>
    </row>
    <row r="126" spans="1:21" s="38" customFormat="1" x14ac:dyDescent="0.25">
      <c r="A126" s="48" t="s">
        <v>441</v>
      </c>
      <c r="B126" s="49" t="s">
        <v>191</v>
      </c>
      <c r="C126" s="50">
        <v>21.84</v>
      </c>
      <c r="D126" s="50">
        <v>21.84</v>
      </c>
      <c r="E126" s="50">
        <v>22.8</v>
      </c>
      <c r="F126" s="51">
        <v>683.92</v>
      </c>
      <c r="G126" s="51">
        <v>683.92</v>
      </c>
      <c r="H126" s="51">
        <v>697.59</v>
      </c>
      <c r="I126" s="51">
        <v>927.68</v>
      </c>
      <c r="J126" s="51">
        <v>927.66</v>
      </c>
      <c r="K126" s="51">
        <v>974.04</v>
      </c>
      <c r="L126" s="50">
        <v>18.36</v>
      </c>
      <c r="M126" s="50">
        <v>18.36</v>
      </c>
      <c r="N126" s="50">
        <v>19.27</v>
      </c>
      <c r="O126" s="51">
        <v>1502.84</v>
      </c>
      <c r="P126" s="51">
        <v>1502.84</v>
      </c>
      <c r="Q126" s="51">
        <v>1577.82</v>
      </c>
      <c r="R126" s="51">
        <v>2073.31</v>
      </c>
      <c r="S126" s="51">
        <v>2073.31</v>
      </c>
      <c r="T126" s="51">
        <v>2176.9699999999998</v>
      </c>
      <c r="U126" s="52" t="s">
        <v>504</v>
      </c>
    </row>
    <row r="127" spans="1:21" s="38" customFormat="1" ht="45" x14ac:dyDescent="0.25">
      <c r="A127" s="48" t="s">
        <v>442</v>
      </c>
      <c r="B127" s="49" t="s">
        <v>192</v>
      </c>
      <c r="C127" s="50">
        <v>22.57</v>
      </c>
      <c r="D127" s="50">
        <v>23.67</v>
      </c>
      <c r="E127" s="50">
        <v>25.2</v>
      </c>
      <c r="F127" s="51">
        <v>905.13</v>
      </c>
      <c r="G127" s="51">
        <v>939</v>
      </c>
      <c r="H127" s="51">
        <v>978</v>
      </c>
      <c r="I127" s="51">
        <v>959.38</v>
      </c>
      <c r="J127" s="51">
        <v>965</v>
      </c>
      <c r="K127" s="51">
        <v>1002</v>
      </c>
      <c r="L127" s="50">
        <v>18.22</v>
      </c>
      <c r="M127" s="50">
        <v>18.329999999999998</v>
      </c>
      <c r="N127" s="50">
        <v>19.2</v>
      </c>
      <c r="O127" s="51">
        <v>1405.42</v>
      </c>
      <c r="P127" s="51">
        <v>1481</v>
      </c>
      <c r="Q127" s="51">
        <v>1515</v>
      </c>
      <c r="R127" s="51">
        <v>1235.45</v>
      </c>
      <c r="S127" s="51">
        <v>1240</v>
      </c>
      <c r="T127" s="51">
        <v>1290</v>
      </c>
      <c r="U127" s="52" t="s">
        <v>597</v>
      </c>
    </row>
    <row r="128" spans="1:21" s="38" customFormat="1" ht="45" x14ac:dyDescent="0.25">
      <c r="A128" s="48" t="s">
        <v>443</v>
      </c>
      <c r="B128" s="49" t="s">
        <v>193</v>
      </c>
      <c r="C128" s="50">
        <v>19.059999999999999</v>
      </c>
      <c r="D128" s="50">
        <v>19.420000000000002</v>
      </c>
      <c r="E128" s="50">
        <v>21.41</v>
      </c>
      <c r="F128" s="51">
        <v>816.05</v>
      </c>
      <c r="G128" s="51">
        <v>820.13</v>
      </c>
      <c r="H128" s="51">
        <v>863.36</v>
      </c>
      <c r="I128" s="51">
        <v>822.05</v>
      </c>
      <c r="J128" s="51">
        <v>826.16</v>
      </c>
      <c r="K128" s="51">
        <v>872.65</v>
      </c>
      <c r="L128" s="50">
        <v>18.559999999999999</v>
      </c>
      <c r="M128" s="50">
        <v>18.559999999999999</v>
      </c>
      <c r="N128" s="50">
        <v>20.85</v>
      </c>
      <c r="O128" s="51">
        <v>1591.16</v>
      </c>
      <c r="P128" s="51">
        <v>1599.12</v>
      </c>
      <c r="Q128" s="51">
        <v>1686.28</v>
      </c>
      <c r="R128" s="51">
        <v>1332.32</v>
      </c>
      <c r="S128" s="51">
        <v>1338.99</v>
      </c>
      <c r="T128" s="51">
        <v>1411.97</v>
      </c>
      <c r="U128" s="52" t="s">
        <v>598</v>
      </c>
    </row>
    <row r="129" spans="1:21" s="38" customFormat="1" ht="135" x14ac:dyDescent="0.25">
      <c r="A129" s="48" t="s">
        <v>444</v>
      </c>
      <c r="B129" s="49" t="s">
        <v>194</v>
      </c>
      <c r="C129" s="50">
        <v>23.99</v>
      </c>
      <c r="D129" s="50">
        <v>23.57</v>
      </c>
      <c r="E129" s="50">
        <v>24.2</v>
      </c>
      <c r="F129" s="51">
        <v>876.29</v>
      </c>
      <c r="G129" s="51">
        <v>890.02</v>
      </c>
      <c r="H129" s="51">
        <v>929.43</v>
      </c>
      <c r="I129" s="51">
        <v>927.79</v>
      </c>
      <c r="J129" s="51">
        <v>932</v>
      </c>
      <c r="K129" s="51">
        <v>980.66</v>
      </c>
      <c r="L129" s="50">
        <v>20.02</v>
      </c>
      <c r="M129" s="50">
        <v>20.21</v>
      </c>
      <c r="N129" s="50">
        <v>21.27</v>
      </c>
      <c r="O129" s="51">
        <v>1848.28</v>
      </c>
      <c r="P129" s="51">
        <v>1877.16</v>
      </c>
      <c r="Q129" s="51">
        <v>1985.03</v>
      </c>
      <c r="R129" s="51">
        <v>1274.23</v>
      </c>
      <c r="S129" s="51">
        <v>1302.73</v>
      </c>
      <c r="T129" s="51">
        <v>1348.71</v>
      </c>
      <c r="U129" s="52" t="s">
        <v>599</v>
      </c>
    </row>
    <row r="130" spans="1:21" s="38" customFormat="1" ht="135" x14ac:dyDescent="0.25">
      <c r="A130" s="48" t="s">
        <v>445</v>
      </c>
      <c r="B130" s="49" t="s">
        <v>195</v>
      </c>
      <c r="C130" s="50">
        <v>22.01</v>
      </c>
      <c r="D130" s="50">
        <v>19.46</v>
      </c>
      <c r="E130" s="50">
        <v>22.81</v>
      </c>
      <c r="F130" s="51">
        <v>877.49</v>
      </c>
      <c r="G130" s="51">
        <v>893</v>
      </c>
      <c r="H130" s="51">
        <v>915.33</v>
      </c>
      <c r="I130" s="51">
        <v>896.9</v>
      </c>
      <c r="J130" s="51">
        <v>1029</v>
      </c>
      <c r="K130" s="51">
        <v>1054.73</v>
      </c>
      <c r="L130" s="50">
        <v>17.7</v>
      </c>
      <c r="M130" s="50">
        <v>19.62</v>
      </c>
      <c r="N130" s="50">
        <v>20.11</v>
      </c>
      <c r="O130" s="51">
        <v>1527.88</v>
      </c>
      <c r="P130" s="51">
        <v>1614.64</v>
      </c>
      <c r="Q130" s="51">
        <v>1655.01</v>
      </c>
      <c r="R130" s="51">
        <v>1024.48</v>
      </c>
      <c r="S130" s="51">
        <v>1079.02</v>
      </c>
      <c r="T130" s="51">
        <v>1105.99</v>
      </c>
      <c r="U130" s="52" t="s">
        <v>600</v>
      </c>
    </row>
    <row r="131" spans="1:21" s="38" customFormat="1" x14ac:dyDescent="0.25">
      <c r="A131" s="48" t="s">
        <v>446</v>
      </c>
      <c r="B131" s="49" t="s">
        <v>196</v>
      </c>
      <c r="C131" s="50">
        <v>23.52</v>
      </c>
      <c r="D131" s="50">
        <v>23.52</v>
      </c>
      <c r="E131" s="50">
        <v>25.28</v>
      </c>
      <c r="F131" s="51">
        <v>747.24</v>
      </c>
      <c r="G131" s="51">
        <v>747.24</v>
      </c>
      <c r="H131" s="51">
        <v>792.07</v>
      </c>
      <c r="I131" s="51">
        <v>747.24</v>
      </c>
      <c r="J131" s="51">
        <v>747.24</v>
      </c>
      <c r="K131" s="51">
        <v>807.02</v>
      </c>
      <c r="L131" s="50">
        <v>20</v>
      </c>
      <c r="M131" s="50">
        <v>20</v>
      </c>
      <c r="N131" s="50">
        <v>21.4</v>
      </c>
      <c r="O131" s="51">
        <v>716.83</v>
      </c>
      <c r="P131" s="51">
        <v>716.83</v>
      </c>
      <c r="Q131" s="51">
        <v>759.84</v>
      </c>
      <c r="R131" s="51">
        <v>716.83</v>
      </c>
      <c r="S131" s="51">
        <v>716.83</v>
      </c>
      <c r="T131" s="51">
        <v>774.18</v>
      </c>
      <c r="U131" s="52" t="s">
        <v>504</v>
      </c>
    </row>
    <row r="132" spans="1:21" s="38" customFormat="1" ht="30" x14ac:dyDescent="0.25">
      <c r="A132" s="48" t="s">
        <v>447</v>
      </c>
      <c r="B132" s="49" t="s">
        <v>197</v>
      </c>
      <c r="C132" s="50">
        <v>20.329999999999998</v>
      </c>
      <c r="D132" s="50">
        <v>20.46</v>
      </c>
      <c r="E132" s="50">
        <v>22.21</v>
      </c>
      <c r="F132" s="51">
        <v>684.39</v>
      </c>
      <c r="G132" s="51">
        <v>662.94</v>
      </c>
      <c r="H132" s="51">
        <v>713.71</v>
      </c>
      <c r="I132" s="51">
        <v>879.98</v>
      </c>
      <c r="J132" s="51">
        <v>916.16</v>
      </c>
      <c r="K132" s="51">
        <v>988.3</v>
      </c>
      <c r="L132" s="50">
        <v>17.91</v>
      </c>
      <c r="M132" s="50">
        <v>17.260000000000002</v>
      </c>
      <c r="N132" s="50">
        <v>18.63</v>
      </c>
      <c r="O132" s="51">
        <v>1516.23</v>
      </c>
      <c r="P132" s="51">
        <v>1613.66</v>
      </c>
      <c r="Q132" s="51">
        <v>1737.24</v>
      </c>
      <c r="R132" s="51">
        <v>1117.67</v>
      </c>
      <c r="S132" s="51">
        <v>1243</v>
      </c>
      <c r="T132" s="51">
        <v>1340.87</v>
      </c>
      <c r="U132" s="52" t="s">
        <v>601</v>
      </c>
    </row>
    <row r="133" spans="1:21" s="38" customFormat="1" ht="195" x14ac:dyDescent="0.25">
      <c r="A133" s="48" t="s">
        <v>449</v>
      </c>
      <c r="B133" s="49" t="s">
        <v>448</v>
      </c>
      <c r="C133" s="50">
        <v>19.600000000000001</v>
      </c>
      <c r="D133" s="50">
        <v>19.73</v>
      </c>
      <c r="E133" s="50">
        <v>20.37</v>
      </c>
      <c r="F133" s="51">
        <v>709.16</v>
      </c>
      <c r="G133" s="51">
        <v>838.28</v>
      </c>
      <c r="H133" s="51">
        <v>866.78</v>
      </c>
      <c r="I133" s="51">
        <v>1205.71</v>
      </c>
      <c r="J133" s="51">
        <v>1065.95</v>
      </c>
      <c r="K133" s="51">
        <v>1103.26</v>
      </c>
      <c r="L133" s="50">
        <v>19.600000000000001</v>
      </c>
      <c r="M133" s="50">
        <v>17.829999999999998</v>
      </c>
      <c r="N133" s="50">
        <v>18.41</v>
      </c>
      <c r="O133" s="51">
        <v>2015.87</v>
      </c>
      <c r="P133" s="51">
        <v>1867.78</v>
      </c>
      <c r="Q133" s="51">
        <v>1920.08</v>
      </c>
      <c r="R133" s="51">
        <v>1215.02</v>
      </c>
      <c r="S133" s="51">
        <v>1425.22</v>
      </c>
      <c r="T133" s="51">
        <v>1465.13</v>
      </c>
      <c r="U133" s="52" t="s">
        <v>602</v>
      </c>
    </row>
    <row r="134" spans="1:21" s="38" customFormat="1" ht="180" x14ac:dyDescent="0.25">
      <c r="A134" s="48" t="s">
        <v>450</v>
      </c>
      <c r="B134" s="49" t="s">
        <v>198</v>
      </c>
      <c r="C134" s="50">
        <v>20.58</v>
      </c>
      <c r="D134" s="50">
        <v>20.149999999999999</v>
      </c>
      <c r="E134" s="50">
        <v>21.94</v>
      </c>
      <c r="F134" s="51">
        <v>622.24</v>
      </c>
      <c r="G134" s="51">
        <v>733.89</v>
      </c>
      <c r="H134" s="51">
        <v>798.99</v>
      </c>
      <c r="I134" s="51">
        <v>916.59</v>
      </c>
      <c r="J134" s="51">
        <v>806.57</v>
      </c>
      <c r="K134" s="51">
        <v>878.11</v>
      </c>
      <c r="L134" s="50">
        <v>17.47</v>
      </c>
      <c r="M134" s="50">
        <v>17.579999999999998</v>
      </c>
      <c r="N134" s="50">
        <v>19.14</v>
      </c>
      <c r="O134" s="51">
        <v>827.59</v>
      </c>
      <c r="P134" s="51">
        <v>1875.54</v>
      </c>
      <c r="Q134" s="51">
        <v>2041.9</v>
      </c>
      <c r="R134" s="51">
        <v>1636.56</v>
      </c>
      <c r="S134" s="51">
        <v>688.42</v>
      </c>
      <c r="T134" s="51">
        <v>749.48</v>
      </c>
      <c r="U134" s="52" t="s">
        <v>603</v>
      </c>
    </row>
    <row r="135" spans="1:21" s="38" customFormat="1" ht="90" x14ac:dyDescent="0.25">
      <c r="A135" s="48" t="s">
        <v>451</v>
      </c>
      <c r="B135" s="49" t="s">
        <v>199</v>
      </c>
      <c r="C135" s="50">
        <v>24.36</v>
      </c>
      <c r="D135" s="50">
        <v>24.36</v>
      </c>
      <c r="E135" s="50">
        <v>25.08</v>
      </c>
      <c r="F135" s="51">
        <v>998</v>
      </c>
      <c r="G135" s="51">
        <v>1061</v>
      </c>
      <c r="H135" s="51">
        <v>1120</v>
      </c>
      <c r="I135" s="51">
        <v>1073</v>
      </c>
      <c r="J135" s="51">
        <v>1134</v>
      </c>
      <c r="K135" s="51">
        <v>1191</v>
      </c>
      <c r="L135" s="50">
        <v>19.09</v>
      </c>
      <c r="M135" s="50">
        <v>19.09</v>
      </c>
      <c r="N135" s="50">
        <v>20.329999999999998</v>
      </c>
      <c r="O135" s="51">
        <v>1399.3</v>
      </c>
      <c r="P135" s="51">
        <v>1473</v>
      </c>
      <c r="Q135" s="51">
        <v>1583</v>
      </c>
      <c r="R135" s="51">
        <v>1415.14</v>
      </c>
      <c r="S135" s="51">
        <v>1553</v>
      </c>
      <c r="T135" s="51">
        <v>1657</v>
      </c>
      <c r="U135" s="52" t="s">
        <v>604</v>
      </c>
    </row>
    <row r="136" spans="1:21" s="38" customFormat="1" ht="135" x14ac:dyDescent="0.25">
      <c r="A136" s="48" t="s">
        <v>452</v>
      </c>
      <c r="B136" s="49" t="s">
        <v>200</v>
      </c>
      <c r="C136" s="50">
        <v>21.98</v>
      </c>
      <c r="D136" s="50">
        <v>20.96</v>
      </c>
      <c r="E136" s="50">
        <v>21.98</v>
      </c>
      <c r="F136" s="51">
        <v>780</v>
      </c>
      <c r="G136" s="51">
        <v>986.93</v>
      </c>
      <c r="H136" s="51">
        <v>1036.28</v>
      </c>
      <c r="I136" s="51">
        <v>1075</v>
      </c>
      <c r="J136" s="51">
        <v>1148.3399999999999</v>
      </c>
      <c r="K136" s="51">
        <v>1205.76</v>
      </c>
      <c r="L136" s="50">
        <v>20.55</v>
      </c>
      <c r="M136" s="50">
        <v>20.55</v>
      </c>
      <c r="N136" s="50">
        <v>21.58</v>
      </c>
      <c r="O136" s="51">
        <v>1312</v>
      </c>
      <c r="P136" s="51">
        <v>1346</v>
      </c>
      <c r="Q136" s="51">
        <v>1413.3</v>
      </c>
      <c r="R136" s="51">
        <v>1140</v>
      </c>
      <c r="S136" s="51">
        <v>1309</v>
      </c>
      <c r="T136" s="51">
        <v>1374.35</v>
      </c>
      <c r="U136" s="52" t="s">
        <v>605</v>
      </c>
    </row>
    <row r="137" spans="1:21" s="38" customFormat="1" ht="45" x14ac:dyDescent="0.25">
      <c r="A137" s="48" t="s">
        <v>453</v>
      </c>
      <c r="B137" s="49" t="s">
        <v>201</v>
      </c>
      <c r="C137" s="50">
        <v>19.760000000000002</v>
      </c>
      <c r="D137" s="50">
        <v>19.79</v>
      </c>
      <c r="E137" s="50">
        <v>21.18</v>
      </c>
      <c r="F137" s="51">
        <v>800</v>
      </c>
      <c r="G137" s="51">
        <v>827.57</v>
      </c>
      <c r="H137" s="51">
        <v>868.89</v>
      </c>
      <c r="I137" s="51">
        <v>1016.9</v>
      </c>
      <c r="J137" s="51">
        <v>1029.29</v>
      </c>
      <c r="K137" s="51">
        <v>1079</v>
      </c>
      <c r="L137" s="50">
        <v>19.25</v>
      </c>
      <c r="M137" s="50">
        <v>24.6</v>
      </c>
      <c r="N137" s="50">
        <v>28.43</v>
      </c>
      <c r="O137" s="51">
        <v>1676.16</v>
      </c>
      <c r="P137" s="51">
        <v>1761.37</v>
      </c>
      <c r="Q137" s="51">
        <v>1848</v>
      </c>
      <c r="R137" s="51">
        <v>1567.22</v>
      </c>
      <c r="S137" s="51">
        <v>1643.8</v>
      </c>
      <c r="T137" s="51">
        <v>1724</v>
      </c>
      <c r="U137" s="52" t="s">
        <v>606</v>
      </c>
    </row>
    <row r="138" spans="1:21" s="38" customFormat="1" x14ac:dyDescent="0.25">
      <c r="A138" s="48" t="s">
        <v>454</v>
      </c>
      <c r="B138" s="49" t="s">
        <v>202</v>
      </c>
      <c r="C138" s="50">
        <v>23.47</v>
      </c>
      <c r="D138" s="50">
        <v>23.47</v>
      </c>
      <c r="E138" s="50">
        <v>25.18</v>
      </c>
      <c r="F138" s="51">
        <v>680.69</v>
      </c>
      <c r="G138" s="51">
        <v>680.69</v>
      </c>
      <c r="H138" s="51">
        <v>737.19</v>
      </c>
      <c r="I138" s="51">
        <v>705.86</v>
      </c>
      <c r="J138" s="51">
        <v>705.86</v>
      </c>
      <c r="K138" s="51">
        <v>764.44</v>
      </c>
      <c r="L138" s="50">
        <v>18.97</v>
      </c>
      <c r="M138" s="50">
        <v>18.97</v>
      </c>
      <c r="N138" s="50">
        <v>20.74</v>
      </c>
      <c r="O138" s="51">
        <v>680.69</v>
      </c>
      <c r="P138" s="51">
        <v>680.69</v>
      </c>
      <c r="Q138" s="51">
        <v>737.19</v>
      </c>
      <c r="R138" s="51">
        <v>705.86</v>
      </c>
      <c r="S138" s="51">
        <v>705.86</v>
      </c>
      <c r="T138" s="51">
        <v>764.44</v>
      </c>
      <c r="U138" s="52" t="s">
        <v>504</v>
      </c>
    </row>
    <row r="139" spans="1:21" s="38" customFormat="1" ht="75" x14ac:dyDescent="0.25">
      <c r="A139" s="48" t="s">
        <v>455</v>
      </c>
      <c r="B139" s="49" t="s">
        <v>203</v>
      </c>
      <c r="C139" s="50">
        <v>18</v>
      </c>
      <c r="D139" s="50">
        <v>18</v>
      </c>
      <c r="E139" s="50">
        <v>19.3</v>
      </c>
      <c r="F139" s="51">
        <v>603.53</v>
      </c>
      <c r="G139" s="51">
        <v>678.94</v>
      </c>
      <c r="H139" s="51">
        <v>721.25</v>
      </c>
      <c r="I139" s="51">
        <v>736.99</v>
      </c>
      <c r="J139" s="51">
        <v>894.07</v>
      </c>
      <c r="K139" s="51">
        <v>942.76</v>
      </c>
      <c r="L139" s="50">
        <v>17</v>
      </c>
      <c r="M139" s="50">
        <v>17</v>
      </c>
      <c r="N139" s="50">
        <v>18.239999999999998</v>
      </c>
      <c r="O139" s="51">
        <v>836.37</v>
      </c>
      <c r="P139" s="51">
        <v>868.54</v>
      </c>
      <c r="Q139" s="51">
        <v>917</v>
      </c>
      <c r="R139" s="51">
        <v>1042.22</v>
      </c>
      <c r="S139" s="51">
        <v>1280.47</v>
      </c>
      <c r="T139" s="51">
        <v>1349.98</v>
      </c>
      <c r="U139" s="52" t="s">
        <v>607</v>
      </c>
    </row>
    <row r="140" spans="1:21" s="38" customFormat="1" ht="75" x14ac:dyDescent="0.25">
      <c r="A140" s="48" t="s">
        <v>456</v>
      </c>
      <c r="B140" s="49" t="s">
        <v>204</v>
      </c>
      <c r="C140" s="50">
        <v>18</v>
      </c>
      <c r="D140" s="50">
        <v>18</v>
      </c>
      <c r="E140" s="50">
        <v>18.7</v>
      </c>
      <c r="F140" s="51">
        <v>979</v>
      </c>
      <c r="G140" s="51">
        <v>1078</v>
      </c>
      <c r="H140" s="51">
        <v>1119</v>
      </c>
      <c r="I140" s="51">
        <v>1041</v>
      </c>
      <c r="J140" s="51">
        <v>1095</v>
      </c>
      <c r="K140" s="51">
        <v>1137</v>
      </c>
      <c r="L140" s="50">
        <v>19.86</v>
      </c>
      <c r="M140" s="50">
        <v>19.86</v>
      </c>
      <c r="N140" s="50">
        <v>20.05</v>
      </c>
      <c r="O140" s="51">
        <v>1543</v>
      </c>
      <c r="P140" s="51">
        <v>1637</v>
      </c>
      <c r="Q140" s="51">
        <v>1699</v>
      </c>
      <c r="R140" s="51">
        <v>1170</v>
      </c>
      <c r="S140" s="51">
        <v>1213</v>
      </c>
      <c r="T140" s="51">
        <v>1259</v>
      </c>
      <c r="U140" s="52" t="s">
        <v>608</v>
      </c>
    </row>
    <row r="141" spans="1:21" s="38" customFormat="1" ht="105" x14ac:dyDescent="0.25">
      <c r="A141" s="48" t="s">
        <v>457</v>
      </c>
      <c r="B141" s="49" t="s">
        <v>205</v>
      </c>
      <c r="C141" s="50">
        <v>19.25</v>
      </c>
      <c r="D141" s="50">
        <v>19.55</v>
      </c>
      <c r="E141" s="50">
        <v>20.23</v>
      </c>
      <c r="F141" s="51">
        <v>1138</v>
      </c>
      <c r="G141" s="51">
        <v>1245.95</v>
      </c>
      <c r="H141" s="51">
        <v>1289.56</v>
      </c>
      <c r="I141" s="51">
        <v>1024</v>
      </c>
      <c r="J141" s="51">
        <v>1151.44</v>
      </c>
      <c r="K141" s="51">
        <v>1191.74</v>
      </c>
      <c r="L141" s="50">
        <v>22.44</v>
      </c>
      <c r="M141" s="50">
        <v>22.54</v>
      </c>
      <c r="N141" s="50">
        <v>23.33</v>
      </c>
      <c r="O141" s="51">
        <v>1722</v>
      </c>
      <c r="P141" s="51">
        <v>1782.44</v>
      </c>
      <c r="Q141" s="51">
        <v>1844.82</v>
      </c>
      <c r="R141" s="51">
        <v>1352</v>
      </c>
      <c r="S141" s="51">
        <v>1409.79</v>
      </c>
      <c r="T141" s="51">
        <v>1459.13</v>
      </c>
      <c r="U141" s="52" t="s">
        <v>609</v>
      </c>
    </row>
    <row r="142" spans="1:21" s="38" customFormat="1" ht="150" x14ac:dyDescent="0.25">
      <c r="A142" s="48" t="s">
        <v>458</v>
      </c>
      <c r="B142" s="49" t="s">
        <v>206</v>
      </c>
      <c r="C142" s="50">
        <v>24.11</v>
      </c>
      <c r="D142" s="50">
        <v>23.31</v>
      </c>
      <c r="E142" s="50">
        <v>24.71</v>
      </c>
      <c r="F142" s="51">
        <v>691.36</v>
      </c>
      <c r="G142" s="51">
        <v>719.56</v>
      </c>
      <c r="H142" s="51">
        <v>769.93</v>
      </c>
      <c r="I142" s="51">
        <v>899.17</v>
      </c>
      <c r="J142" s="51">
        <v>861.55</v>
      </c>
      <c r="K142" s="51">
        <v>947.71</v>
      </c>
      <c r="L142" s="50">
        <v>19.61</v>
      </c>
      <c r="M142" s="50">
        <v>19.3</v>
      </c>
      <c r="N142" s="50">
        <v>20.84</v>
      </c>
      <c r="O142" s="51">
        <v>3435.56</v>
      </c>
      <c r="P142" s="51">
        <v>3393.93</v>
      </c>
      <c r="Q142" s="51">
        <v>3665.44</v>
      </c>
      <c r="R142" s="51">
        <v>1634.05</v>
      </c>
      <c r="S142" s="51">
        <v>1594.28</v>
      </c>
      <c r="T142" s="51">
        <v>1721.8</v>
      </c>
      <c r="U142" s="52" t="s">
        <v>610</v>
      </c>
    </row>
    <row r="143" spans="1:21" s="38" customFormat="1" ht="90" x14ac:dyDescent="0.25">
      <c r="A143" s="48" t="s">
        <v>459</v>
      </c>
      <c r="B143" s="49" t="s">
        <v>207</v>
      </c>
      <c r="C143" s="50">
        <v>22.31</v>
      </c>
      <c r="D143" s="50">
        <v>22.45</v>
      </c>
      <c r="E143" s="50">
        <v>23.58</v>
      </c>
      <c r="F143" s="51">
        <v>759.84</v>
      </c>
      <c r="G143" s="51">
        <v>838.85</v>
      </c>
      <c r="H143" s="51">
        <v>852.62</v>
      </c>
      <c r="I143" s="51">
        <v>859.84</v>
      </c>
      <c r="J143" s="51">
        <v>927.22</v>
      </c>
      <c r="K143" s="51">
        <v>936.49</v>
      </c>
      <c r="L143" s="50">
        <v>17.23</v>
      </c>
      <c r="M143" s="50">
        <v>17.39</v>
      </c>
      <c r="N143" s="50">
        <v>18.23</v>
      </c>
      <c r="O143" s="51">
        <v>1334.06</v>
      </c>
      <c r="P143" s="51">
        <v>1365.67</v>
      </c>
      <c r="Q143" s="51">
        <v>1392.98</v>
      </c>
      <c r="R143" s="51">
        <v>903.83</v>
      </c>
      <c r="S143" s="51">
        <v>1106.6300000000001</v>
      </c>
      <c r="T143" s="51">
        <v>1128.76</v>
      </c>
      <c r="U143" s="52" t="s">
        <v>611</v>
      </c>
    </row>
    <row r="144" spans="1:21" s="38" customFormat="1" ht="165" x14ac:dyDescent="0.25">
      <c r="A144" s="48" t="s">
        <v>460</v>
      </c>
      <c r="B144" s="49" t="s">
        <v>208</v>
      </c>
      <c r="C144" s="50">
        <v>24.06</v>
      </c>
      <c r="D144" s="50">
        <v>23.72</v>
      </c>
      <c r="E144" s="50">
        <v>23.72</v>
      </c>
      <c r="F144" s="51">
        <v>1144.8399999999999</v>
      </c>
      <c r="G144" s="51">
        <v>1143.33</v>
      </c>
      <c r="H144" s="51">
        <v>1211.1500000000001</v>
      </c>
      <c r="I144" s="51">
        <v>979.85</v>
      </c>
      <c r="J144" s="51">
        <v>1061.9100000000001</v>
      </c>
      <c r="K144" s="51">
        <v>1086.01</v>
      </c>
      <c r="L144" s="50">
        <v>19.399999999999999</v>
      </c>
      <c r="M144" s="50">
        <v>19.28</v>
      </c>
      <c r="N144" s="50">
        <v>19.8</v>
      </c>
      <c r="O144" s="51">
        <v>1952.77</v>
      </c>
      <c r="P144" s="51">
        <v>1985.44</v>
      </c>
      <c r="Q144" s="51">
        <v>2080.3000000000002</v>
      </c>
      <c r="R144" s="51">
        <v>1456.13</v>
      </c>
      <c r="S144" s="51">
        <v>1177.73</v>
      </c>
      <c r="T144" s="51">
        <v>1043.8800000000001</v>
      </c>
      <c r="U144" s="52" t="s">
        <v>612</v>
      </c>
    </row>
    <row r="145" spans="1:21" s="38" customFormat="1" x14ac:dyDescent="0.25">
      <c r="A145" s="48" t="s">
        <v>461</v>
      </c>
      <c r="B145" s="49" t="s">
        <v>210</v>
      </c>
      <c r="C145" s="50">
        <v>20.51</v>
      </c>
      <c r="D145" s="50">
        <v>20.78</v>
      </c>
      <c r="E145" s="50">
        <v>21.51</v>
      </c>
      <c r="F145" s="51">
        <v>861.49</v>
      </c>
      <c r="G145" s="51">
        <v>868.85</v>
      </c>
      <c r="H145" s="51">
        <v>899.26</v>
      </c>
      <c r="I145" s="51">
        <v>968.73</v>
      </c>
      <c r="J145" s="51">
        <v>936.58</v>
      </c>
      <c r="K145" s="51">
        <v>941.02</v>
      </c>
      <c r="L145" s="50">
        <v>19.010000000000002</v>
      </c>
      <c r="M145" s="50">
        <v>19.010000000000002</v>
      </c>
      <c r="N145" s="50">
        <v>19.7</v>
      </c>
      <c r="O145" s="51">
        <v>1503.39</v>
      </c>
      <c r="P145" s="51">
        <v>1542.45</v>
      </c>
      <c r="Q145" s="51">
        <v>1596.44</v>
      </c>
      <c r="R145" s="51">
        <v>962.88</v>
      </c>
      <c r="S145" s="51">
        <v>1081.28</v>
      </c>
      <c r="T145" s="51">
        <v>1119.1199999999999</v>
      </c>
      <c r="U145" s="52" t="s">
        <v>504</v>
      </c>
    </row>
    <row r="146" spans="1:21" s="38" customFormat="1" ht="105" x14ac:dyDescent="0.25">
      <c r="A146" s="48" t="s">
        <v>462</v>
      </c>
      <c r="B146" s="49" t="s">
        <v>211</v>
      </c>
      <c r="C146" s="50">
        <v>26.53</v>
      </c>
      <c r="D146" s="50">
        <v>26.53</v>
      </c>
      <c r="E146" s="50">
        <v>28.39</v>
      </c>
      <c r="F146" s="51">
        <v>876</v>
      </c>
      <c r="G146" s="51">
        <v>892.82</v>
      </c>
      <c r="H146" s="51">
        <v>943.71</v>
      </c>
      <c r="I146" s="51">
        <v>935</v>
      </c>
      <c r="J146" s="51">
        <v>957.01</v>
      </c>
      <c r="K146" s="51">
        <v>1011.56</v>
      </c>
      <c r="L146" s="50">
        <v>22.06</v>
      </c>
      <c r="M146" s="50">
        <v>22.34</v>
      </c>
      <c r="N146" s="50">
        <v>23.78</v>
      </c>
      <c r="O146" s="51">
        <v>1768</v>
      </c>
      <c r="P146" s="51">
        <v>1950.37</v>
      </c>
      <c r="Q146" s="51">
        <v>2106.4</v>
      </c>
      <c r="R146" s="51">
        <v>1409</v>
      </c>
      <c r="S146" s="51">
        <v>1469.16</v>
      </c>
      <c r="T146" s="51">
        <v>1586.69</v>
      </c>
      <c r="U146" s="52" t="s">
        <v>613</v>
      </c>
    </row>
    <row r="147" spans="1:21" s="38" customFormat="1" x14ac:dyDescent="0.25">
      <c r="A147" s="48" t="s">
        <v>463</v>
      </c>
      <c r="B147" s="49" t="s">
        <v>212</v>
      </c>
      <c r="C147" s="50">
        <v>19.760000000000002</v>
      </c>
      <c r="D147" s="50">
        <v>20.399999999999999</v>
      </c>
      <c r="E147" s="50">
        <v>21.74</v>
      </c>
      <c r="F147" s="51">
        <v>929.23</v>
      </c>
      <c r="G147" s="51">
        <v>973.57</v>
      </c>
      <c r="H147" s="51">
        <v>1005.86</v>
      </c>
      <c r="I147" s="51">
        <v>825.56</v>
      </c>
      <c r="J147" s="51">
        <v>843.83</v>
      </c>
      <c r="K147" s="51">
        <v>865.38</v>
      </c>
      <c r="L147" s="50">
        <v>27.63</v>
      </c>
      <c r="M147" s="50">
        <v>27.63</v>
      </c>
      <c r="N147" s="50">
        <v>27.63</v>
      </c>
      <c r="O147" s="51">
        <v>1592.63</v>
      </c>
      <c r="P147" s="51">
        <v>1685.97</v>
      </c>
      <c r="Q147" s="51">
        <v>1783.47</v>
      </c>
      <c r="R147" s="51">
        <v>973.12</v>
      </c>
      <c r="S147" s="51">
        <v>1006.21</v>
      </c>
      <c r="T147" s="51">
        <v>1081.99</v>
      </c>
      <c r="U147" s="52" t="s">
        <v>504</v>
      </c>
    </row>
    <row r="148" spans="1:21" s="38" customFormat="1" x14ac:dyDescent="0.25">
      <c r="A148" s="48" t="s">
        <v>464</v>
      </c>
      <c r="B148" s="49" t="s">
        <v>209</v>
      </c>
      <c r="C148" s="50">
        <v>22.38</v>
      </c>
      <c r="D148" s="50">
        <v>22.28</v>
      </c>
      <c r="E148" s="50">
        <v>24.37</v>
      </c>
      <c r="F148" s="51">
        <v>835.36</v>
      </c>
      <c r="G148" s="51">
        <v>854.76</v>
      </c>
      <c r="H148" s="51">
        <v>935.11</v>
      </c>
      <c r="I148" s="51">
        <v>863.42</v>
      </c>
      <c r="J148" s="51">
        <v>864.63</v>
      </c>
      <c r="K148" s="51">
        <v>945.91</v>
      </c>
      <c r="L148" s="50">
        <v>19.059999999999999</v>
      </c>
      <c r="M148" s="50">
        <v>19.010000000000002</v>
      </c>
      <c r="N148" s="50">
        <v>20.76</v>
      </c>
      <c r="O148" s="51">
        <v>1627.92</v>
      </c>
      <c r="P148" s="51">
        <v>1665.42</v>
      </c>
      <c r="Q148" s="51">
        <v>1821.97</v>
      </c>
      <c r="R148" s="51">
        <v>864.03</v>
      </c>
      <c r="S148" s="51">
        <v>911.88</v>
      </c>
      <c r="T148" s="51">
        <v>997.6</v>
      </c>
      <c r="U148" s="52" t="s">
        <v>504</v>
      </c>
    </row>
    <row r="149" spans="1:21" s="38" customFormat="1" ht="30" x14ac:dyDescent="0.25">
      <c r="A149" s="48" t="s">
        <v>465</v>
      </c>
      <c r="B149" s="49" t="s">
        <v>213</v>
      </c>
      <c r="C149" s="50">
        <v>19.440000000000001</v>
      </c>
      <c r="D149" s="50">
        <v>19.440000000000001</v>
      </c>
      <c r="E149" s="50">
        <v>21.24</v>
      </c>
      <c r="F149" s="51">
        <v>674</v>
      </c>
      <c r="G149" s="51">
        <v>689</v>
      </c>
      <c r="H149" s="51">
        <v>747</v>
      </c>
      <c r="I149" s="51">
        <v>711</v>
      </c>
      <c r="J149" s="51">
        <v>726</v>
      </c>
      <c r="K149" s="51">
        <v>795</v>
      </c>
      <c r="L149" s="50">
        <v>18.45</v>
      </c>
      <c r="M149" s="50">
        <v>18.45</v>
      </c>
      <c r="N149" s="50">
        <v>20.100000000000001</v>
      </c>
      <c r="O149" s="51">
        <v>675</v>
      </c>
      <c r="P149" s="51">
        <v>675</v>
      </c>
      <c r="Q149" s="51">
        <v>736</v>
      </c>
      <c r="R149" s="51">
        <v>705</v>
      </c>
      <c r="S149" s="51">
        <v>707</v>
      </c>
      <c r="T149" s="51">
        <v>775</v>
      </c>
      <c r="U149" s="52" t="s">
        <v>614</v>
      </c>
    </row>
    <row r="150" spans="1:21" s="38" customFormat="1" ht="150" x14ac:dyDescent="0.25">
      <c r="A150" s="48" t="s">
        <v>466</v>
      </c>
      <c r="B150" s="49" t="s">
        <v>214</v>
      </c>
      <c r="C150" s="50">
        <v>27.9</v>
      </c>
      <c r="D150" s="50">
        <v>26.31</v>
      </c>
      <c r="E150" s="50">
        <v>27.77</v>
      </c>
      <c r="F150" s="51">
        <v>901.87</v>
      </c>
      <c r="G150" s="51">
        <v>992.95</v>
      </c>
      <c r="H150" s="51">
        <v>1024.54</v>
      </c>
      <c r="I150" s="51">
        <v>989.51</v>
      </c>
      <c r="J150" s="51">
        <v>998.85</v>
      </c>
      <c r="K150" s="51">
        <v>1023.18</v>
      </c>
      <c r="L150" s="50">
        <v>20.329999999999998</v>
      </c>
      <c r="M150" s="50">
        <v>21.27</v>
      </c>
      <c r="N150" s="50">
        <v>23.02</v>
      </c>
      <c r="O150" s="51">
        <v>1658.06</v>
      </c>
      <c r="P150" s="51">
        <v>1804.77</v>
      </c>
      <c r="Q150" s="51">
        <v>1814.42</v>
      </c>
      <c r="R150" s="51">
        <v>1130.5899999999999</v>
      </c>
      <c r="S150" s="51">
        <v>1183.79</v>
      </c>
      <c r="T150" s="51">
        <v>1179.67</v>
      </c>
      <c r="U150" s="52" t="s">
        <v>615</v>
      </c>
    </row>
    <row r="151" spans="1:21" s="38" customFormat="1" ht="60" x14ac:dyDescent="0.25">
      <c r="A151" s="48" t="s">
        <v>468</v>
      </c>
      <c r="B151" s="49" t="s">
        <v>467</v>
      </c>
      <c r="C151" s="50">
        <v>20.18</v>
      </c>
      <c r="D151" s="50">
        <v>20.18</v>
      </c>
      <c r="E151" s="50">
        <v>20.99</v>
      </c>
      <c r="F151" s="51">
        <v>907.2</v>
      </c>
      <c r="G151" s="51">
        <v>1088</v>
      </c>
      <c r="H151" s="51">
        <v>1144</v>
      </c>
      <c r="I151" s="51">
        <v>1227.45</v>
      </c>
      <c r="J151" s="51">
        <v>1249</v>
      </c>
      <c r="K151" s="51">
        <v>1313</v>
      </c>
      <c r="L151" s="50">
        <v>17.98</v>
      </c>
      <c r="M151" s="50">
        <v>17.98</v>
      </c>
      <c r="N151" s="50">
        <v>19.079999999999998</v>
      </c>
      <c r="O151" s="51">
        <v>1195.95</v>
      </c>
      <c r="P151" s="51">
        <v>1254</v>
      </c>
      <c r="Q151" s="51">
        <v>1318</v>
      </c>
      <c r="R151" s="51">
        <v>1202.25</v>
      </c>
      <c r="S151" s="51">
        <v>1397</v>
      </c>
      <c r="T151" s="51">
        <v>1468</v>
      </c>
      <c r="U151" s="52" t="s">
        <v>616</v>
      </c>
    </row>
    <row r="152" spans="1:21" s="38" customFormat="1" ht="75" x14ac:dyDescent="0.25">
      <c r="A152" s="48" t="s">
        <v>469</v>
      </c>
      <c r="B152" s="49" t="s">
        <v>215</v>
      </c>
      <c r="C152" s="50">
        <v>21.73</v>
      </c>
      <c r="D152" s="50">
        <v>22.44</v>
      </c>
      <c r="E152" s="50">
        <v>22.94</v>
      </c>
      <c r="F152" s="51">
        <v>676.44</v>
      </c>
      <c r="G152" s="51">
        <v>704.1</v>
      </c>
      <c r="H152" s="51">
        <v>746.29</v>
      </c>
      <c r="I152" s="51">
        <v>735.35</v>
      </c>
      <c r="J152" s="51">
        <v>773.77</v>
      </c>
      <c r="K152" s="51">
        <v>809.23</v>
      </c>
      <c r="L152" s="50">
        <v>18.8</v>
      </c>
      <c r="M152" s="50">
        <v>19.79</v>
      </c>
      <c r="N152" s="50">
        <v>21.44</v>
      </c>
      <c r="O152" s="51">
        <v>1161.8</v>
      </c>
      <c r="P152" s="51">
        <v>1459.18</v>
      </c>
      <c r="Q152" s="51">
        <v>1579.76</v>
      </c>
      <c r="R152" s="51">
        <v>880.3</v>
      </c>
      <c r="S152" s="51">
        <v>1009.92</v>
      </c>
      <c r="T152" s="51">
        <v>1087.3599999999999</v>
      </c>
      <c r="U152" s="52" t="s">
        <v>617</v>
      </c>
    </row>
    <row r="153" spans="1:21" s="38" customFormat="1" ht="30" x14ac:dyDescent="0.25">
      <c r="A153" s="48" t="s">
        <v>470</v>
      </c>
      <c r="B153" s="49" t="s">
        <v>216</v>
      </c>
      <c r="C153" s="50">
        <v>20.88</v>
      </c>
      <c r="D153" s="50">
        <v>21.19</v>
      </c>
      <c r="E153" s="50">
        <v>22.33</v>
      </c>
      <c r="F153" s="51">
        <v>1069</v>
      </c>
      <c r="G153" s="51">
        <v>1069</v>
      </c>
      <c r="H153" s="51">
        <v>1092</v>
      </c>
      <c r="I153" s="51">
        <v>1014</v>
      </c>
      <c r="J153" s="51">
        <v>1106</v>
      </c>
      <c r="K153" s="51">
        <v>1106</v>
      </c>
      <c r="L153" s="50">
        <v>18.43</v>
      </c>
      <c r="M153" s="50">
        <v>18.43</v>
      </c>
      <c r="N153" s="50">
        <v>19.62</v>
      </c>
      <c r="O153" s="51">
        <v>1654.44</v>
      </c>
      <c r="P153" s="51">
        <v>1678.8</v>
      </c>
      <c r="Q153" s="51">
        <v>1782</v>
      </c>
      <c r="R153" s="51">
        <v>1635.29</v>
      </c>
      <c r="S153" s="51">
        <v>1541.77</v>
      </c>
      <c r="T153" s="51">
        <v>1541.77</v>
      </c>
      <c r="U153" s="52" t="s">
        <v>618</v>
      </c>
    </row>
    <row r="154" spans="1:21" s="38" customFormat="1" ht="60" x14ac:dyDescent="0.25">
      <c r="A154" s="48" t="s">
        <v>471</v>
      </c>
      <c r="B154" s="49" t="s">
        <v>217</v>
      </c>
      <c r="C154" s="50">
        <v>18.68</v>
      </c>
      <c r="D154" s="50">
        <v>18.77</v>
      </c>
      <c r="E154" s="50">
        <v>20.21</v>
      </c>
      <c r="F154" s="51">
        <v>610.35</v>
      </c>
      <c r="G154" s="51">
        <v>614.25</v>
      </c>
      <c r="H154" s="51">
        <v>662.76</v>
      </c>
      <c r="I154" s="51">
        <v>848.38</v>
      </c>
      <c r="J154" s="51">
        <v>816.12</v>
      </c>
      <c r="K154" s="51">
        <v>869.1</v>
      </c>
      <c r="L154" s="50">
        <v>18</v>
      </c>
      <c r="M154" s="50">
        <v>18.07</v>
      </c>
      <c r="N154" s="50">
        <v>19.420000000000002</v>
      </c>
      <c r="O154" s="51">
        <v>1466.82</v>
      </c>
      <c r="P154" s="51">
        <v>1531.37</v>
      </c>
      <c r="Q154" s="51">
        <v>1682.46</v>
      </c>
      <c r="R154" s="51">
        <v>1281.3900000000001</v>
      </c>
      <c r="S154" s="51">
        <v>1178.31</v>
      </c>
      <c r="T154" s="51">
        <v>1240.74</v>
      </c>
      <c r="U154" s="52" t="s">
        <v>619</v>
      </c>
    </row>
    <row r="155" spans="1:21" s="38" customFormat="1" ht="105" x14ac:dyDescent="0.25">
      <c r="A155" s="48" t="s">
        <v>472</v>
      </c>
      <c r="B155" s="49" t="s">
        <v>218</v>
      </c>
      <c r="C155" s="50">
        <v>23.2</v>
      </c>
      <c r="D155" s="50">
        <v>22.47</v>
      </c>
      <c r="E155" s="50">
        <v>22.87</v>
      </c>
      <c r="F155" s="51">
        <v>783.86</v>
      </c>
      <c r="G155" s="51">
        <v>824.84</v>
      </c>
      <c r="H155" s="51">
        <v>853.3</v>
      </c>
      <c r="I155" s="51">
        <v>872.23</v>
      </c>
      <c r="J155" s="51">
        <v>940.19</v>
      </c>
      <c r="K155" s="51">
        <v>972.63</v>
      </c>
      <c r="L155" s="50">
        <v>18.43</v>
      </c>
      <c r="M155" s="50">
        <v>18.690000000000001</v>
      </c>
      <c r="N155" s="50">
        <v>19.23</v>
      </c>
      <c r="O155" s="51">
        <v>2343.8200000000002</v>
      </c>
      <c r="P155" s="51">
        <v>1957.61</v>
      </c>
      <c r="Q155" s="51">
        <v>2020.65</v>
      </c>
      <c r="R155" s="51">
        <v>1563.59</v>
      </c>
      <c r="S155" s="51">
        <v>1825.55</v>
      </c>
      <c r="T155" s="51">
        <v>1884.33</v>
      </c>
      <c r="U155" s="52" t="s">
        <v>620</v>
      </c>
    </row>
    <row r="156" spans="1:21" s="38" customFormat="1" ht="105" x14ac:dyDescent="0.25">
      <c r="A156" s="48" t="s">
        <v>473</v>
      </c>
      <c r="B156" s="49" t="s">
        <v>219</v>
      </c>
      <c r="C156" s="50">
        <v>23.86</v>
      </c>
      <c r="D156" s="50">
        <v>23.86</v>
      </c>
      <c r="E156" s="50">
        <v>24.41</v>
      </c>
      <c r="F156" s="51">
        <v>933.15</v>
      </c>
      <c r="G156" s="51">
        <v>946</v>
      </c>
      <c r="H156" s="51">
        <v>979</v>
      </c>
      <c r="I156" s="51">
        <v>1072.3599999999999</v>
      </c>
      <c r="J156" s="51">
        <v>991</v>
      </c>
      <c r="K156" s="51">
        <v>1026</v>
      </c>
      <c r="L156" s="50">
        <v>19.5</v>
      </c>
      <c r="M156" s="50">
        <v>21.5</v>
      </c>
      <c r="N156" s="50">
        <v>22.5</v>
      </c>
      <c r="O156" s="51">
        <v>1521.1</v>
      </c>
      <c r="P156" s="51">
        <v>1564</v>
      </c>
      <c r="Q156" s="51">
        <v>1618</v>
      </c>
      <c r="R156" s="51">
        <v>1853.2</v>
      </c>
      <c r="S156" s="51">
        <v>2143</v>
      </c>
      <c r="T156" s="51">
        <v>2218</v>
      </c>
      <c r="U156" s="52" t="s">
        <v>621</v>
      </c>
    </row>
    <row r="158" spans="1:21" x14ac:dyDescent="0.25">
      <c r="D158" s="56"/>
      <c r="E158" s="57"/>
      <c r="F158" s="57"/>
      <c r="G158" s="57"/>
      <c r="H158" s="58"/>
      <c r="I158" s="58"/>
      <c r="J158" s="57"/>
      <c r="K158" s="57"/>
      <c r="L158" s="57"/>
      <c r="M158" s="57"/>
      <c r="N158" s="57"/>
      <c r="O158" s="57"/>
      <c r="P158" s="57"/>
      <c r="Q158" s="57"/>
      <c r="R158" s="57"/>
      <c r="S158" s="57"/>
      <c r="T158" s="39"/>
      <c r="U158" s="40"/>
    </row>
    <row r="165" spans="1:10" x14ac:dyDescent="0.25">
      <c r="A165" s="16"/>
      <c r="B165" s="16"/>
      <c r="C165" s="16"/>
      <c r="D165" s="59"/>
      <c r="E165" s="59"/>
      <c r="F165" s="59"/>
      <c r="G165" s="59"/>
      <c r="H165" s="59"/>
      <c r="I165" s="59"/>
      <c r="J165" s="59"/>
    </row>
    <row r="166" spans="1:10" x14ac:dyDescent="0.25">
      <c r="A166" s="16"/>
      <c r="B166" s="16"/>
      <c r="C166" s="16"/>
      <c r="D166" s="59"/>
      <c r="E166" s="59"/>
      <c r="F166" s="59"/>
      <c r="G166" s="59"/>
      <c r="H166" s="59"/>
      <c r="I166" s="59"/>
      <c r="J166" s="59"/>
    </row>
    <row r="167" spans="1:10" x14ac:dyDescent="0.25">
      <c r="A167" s="16"/>
      <c r="B167" s="16"/>
      <c r="C167" s="16"/>
      <c r="D167" s="59"/>
      <c r="E167" s="59"/>
      <c r="F167" s="59"/>
      <c r="G167" s="59"/>
      <c r="H167" s="59"/>
      <c r="I167" s="59"/>
      <c r="J167" s="59"/>
    </row>
    <row r="168" spans="1:10" x14ac:dyDescent="0.25">
      <c r="A168" s="16"/>
      <c r="B168" s="16"/>
      <c r="C168" s="16"/>
      <c r="D168" s="59"/>
      <c r="E168" s="59"/>
      <c r="F168" s="59"/>
      <c r="G168" s="59"/>
      <c r="H168" s="59"/>
      <c r="I168" s="59"/>
      <c r="J168" s="59"/>
    </row>
    <row r="169" spans="1:10" x14ac:dyDescent="0.25">
      <c r="A169" s="16"/>
      <c r="B169" s="16"/>
      <c r="C169" s="16"/>
      <c r="D169" s="59"/>
      <c r="E169" s="59"/>
      <c r="F169" s="59"/>
      <c r="G169" s="59"/>
      <c r="H169" s="59"/>
      <c r="I169" s="59"/>
      <c r="J169" s="59"/>
    </row>
    <row r="170" spans="1:10" x14ac:dyDescent="0.25">
      <c r="A170" s="17"/>
      <c r="B170" s="17"/>
      <c r="C170" s="17"/>
      <c r="D170" s="61"/>
      <c r="E170" s="61"/>
      <c r="F170" s="61"/>
      <c r="G170" s="61"/>
      <c r="H170" s="61"/>
      <c r="I170" s="61"/>
    </row>
  </sheetData>
  <sheetProtection algorithmName="SHA-512" hashValue="jcrpDFL+bZ96vEJCuilk3w6nSYbAVd9MQ1OeNQ6Q/QB1+y6onmjxolXuNJFeBUOMAo34nrktJkxISQJBvEYysg==" saltValue="vodkDFHFcmAX1GMHDRp+MA==" spinCount="100000" sheet="1" selectLockedCells="1"/>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E984-2802-4BA8-BEF0-642D15FA4F4E}">
  <sheetPr codeName="Sheet13">
    <tabColor theme="7"/>
  </sheetPr>
  <dimension ref="A1:BI51"/>
  <sheetViews>
    <sheetView topLeftCell="A14" zoomScale="70" zoomScaleNormal="70" workbookViewId="0">
      <selection activeCell="D32" sqref="D32"/>
    </sheetView>
  </sheetViews>
  <sheetFormatPr defaultRowHeight="15.75" x14ac:dyDescent="0.25"/>
  <cols>
    <col min="1" max="1" width="122.140625" style="3" customWidth="1"/>
    <col min="2" max="5" width="28.5703125" style="3" customWidth="1"/>
    <col min="6" max="61" width="9.140625" style="3"/>
  </cols>
  <sheetData>
    <row r="1" spans="1:61" s="129" customFormat="1" x14ac:dyDescent="0.25">
      <c r="A1" s="18" t="s">
        <v>640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row>
    <row r="2" spans="1:61" x14ac:dyDescent="0.25">
      <c r="A2" s="62"/>
      <c r="B2" s="63"/>
      <c r="C2" s="63"/>
      <c r="D2" s="63"/>
      <c r="E2" s="63"/>
      <c r="F2" s="63"/>
      <c r="G2" s="63"/>
      <c r="H2" s="63"/>
      <c r="I2" s="63"/>
      <c r="J2" s="63"/>
    </row>
    <row r="3" spans="1:61" x14ac:dyDescent="0.25">
      <c r="A3" s="18" t="s">
        <v>35</v>
      </c>
      <c r="B3" s="63"/>
      <c r="C3" s="63"/>
      <c r="D3" s="63"/>
      <c r="E3" s="63"/>
      <c r="F3" s="63"/>
      <c r="G3" s="63"/>
      <c r="H3" s="63"/>
      <c r="I3" s="63"/>
      <c r="J3" s="63"/>
    </row>
    <row r="4" spans="1:61" x14ac:dyDescent="0.25">
      <c r="A4" s="63"/>
      <c r="B4" s="63"/>
      <c r="C4" s="63"/>
      <c r="D4" s="63"/>
      <c r="E4" s="63"/>
      <c r="F4" s="63"/>
      <c r="G4" s="63"/>
      <c r="H4" s="63"/>
      <c r="I4" s="63"/>
      <c r="J4" s="63"/>
    </row>
    <row r="5" spans="1:61" x14ac:dyDescent="0.25">
      <c r="A5" s="70" t="s">
        <v>36</v>
      </c>
      <c r="B5" s="63"/>
      <c r="C5" s="63"/>
      <c r="D5" s="63"/>
      <c r="E5" s="63"/>
      <c r="F5" s="63"/>
      <c r="G5" s="63"/>
      <c r="H5" s="63"/>
      <c r="I5" s="63"/>
      <c r="J5" s="63"/>
    </row>
    <row r="6" spans="1:61" ht="45.75" x14ac:dyDescent="0.25">
      <c r="A6" s="70" t="s">
        <v>659</v>
      </c>
      <c r="B6" s="63"/>
      <c r="C6" s="63"/>
      <c r="D6" s="63"/>
      <c r="E6" s="63"/>
      <c r="F6" s="63"/>
      <c r="G6" s="63"/>
      <c r="H6" s="63"/>
      <c r="I6" s="63"/>
      <c r="J6" s="63"/>
    </row>
    <row r="7" spans="1:61" x14ac:dyDescent="0.25">
      <c r="A7" s="70" t="s">
        <v>37</v>
      </c>
      <c r="B7" s="63"/>
      <c r="C7" s="63"/>
      <c r="D7" s="63"/>
      <c r="E7" s="63"/>
      <c r="F7" s="63"/>
      <c r="G7" s="63"/>
      <c r="H7" s="63"/>
      <c r="I7" s="63"/>
      <c r="J7" s="63"/>
    </row>
    <row r="8" spans="1:61" x14ac:dyDescent="0.25">
      <c r="A8" s="63"/>
      <c r="B8" s="63"/>
      <c r="C8" s="63"/>
      <c r="D8" s="63"/>
      <c r="E8" s="63"/>
      <c r="F8" s="63"/>
      <c r="G8" s="63"/>
      <c r="H8" s="63"/>
      <c r="I8" s="63"/>
      <c r="J8" s="63"/>
    </row>
    <row r="9" spans="1:61" x14ac:dyDescent="0.25">
      <c r="A9" s="64" t="s">
        <v>38</v>
      </c>
      <c r="B9" s="63"/>
      <c r="C9" s="63"/>
      <c r="D9" s="63"/>
      <c r="E9" s="63"/>
      <c r="F9" s="63"/>
      <c r="G9" s="63"/>
      <c r="H9" s="63"/>
      <c r="I9" s="63"/>
      <c r="J9" s="63"/>
    </row>
    <row r="10" spans="1:61" ht="30.75" x14ac:dyDescent="0.25">
      <c r="A10" s="65" t="s">
        <v>660</v>
      </c>
      <c r="B10" s="63"/>
      <c r="C10" s="63"/>
      <c r="D10" s="63"/>
      <c r="E10" s="63"/>
      <c r="F10" s="63"/>
      <c r="G10" s="63"/>
      <c r="H10" s="63"/>
      <c r="I10" s="63"/>
      <c r="J10" s="63"/>
    </row>
    <row r="11" spans="1:61" ht="33.950000000000003" customHeight="1" x14ac:dyDescent="0.25">
      <c r="A11" s="107"/>
      <c r="B11" s="63"/>
      <c r="C11" s="63"/>
      <c r="D11" s="63"/>
      <c r="E11" s="63"/>
      <c r="F11" s="63"/>
      <c r="G11" s="63"/>
      <c r="H11" s="63"/>
      <c r="I11" s="63"/>
      <c r="J11" s="63"/>
    </row>
    <row r="12" spans="1:61" x14ac:dyDescent="0.25">
      <c r="A12" s="22"/>
      <c r="B12" s="63"/>
      <c r="C12" s="63"/>
      <c r="D12" s="63"/>
      <c r="E12" s="63"/>
      <c r="F12" s="63"/>
      <c r="G12" s="63"/>
      <c r="H12" s="63"/>
      <c r="I12" s="63"/>
      <c r="J12" s="63"/>
    </row>
    <row r="13" spans="1:61" ht="31.5" x14ac:dyDescent="0.25">
      <c r="A13" s="108" t="s">
        <v>39</v>
      </c>
      <c r="B13" s="63"/>
      <c r="C13" s="63"/>
      <c r="D13" s="63"/>
      <c r="E13" s="63"/>
      <c r="F13" s="63"/>
      <c r="G13" s="63"/>
      <c r="H13" s="63"/>
      <c r="I13" s="63"/>
      <c r="J13" s="63"/>
    </row>
    <row r="14" spans="1:61" x14ac:dyDescent="0.25">
      <c r="A14" s="93"/>
      <c r="B14" s="63"/>
      <c r="C14" s="63"/>
      <c r="D14" s="63"/>
      <c r="E14" s="63"/>
      <c r="F14" s="63"/>
      <c r="G14" s="63"/>
      <c r="H14" s="63"/>
      <c r="I14" s="63"/>
      <c r="J14" s="63"/>
    </row>
    <row r="15" spans="1:61" x14ac:dyDescent="0.25">
      <c r="A15" s="109" t="s">
        <v>40</v>
      </c>
      <c r="B15" s="63"/>
      <c r="C15" s="63"/>
      <c r="D15" s="63"/>
      <c r="E15" s="63"/>
      <c r="F15" s="63"/>
      <c r="G15" s="63"/>
      <c r="H15" s="63"/>
      <c r="I15" s="63"/>
      <c r="J15" s="63"/>
    </row>
    <row r="16" spans="1:61" x14ac:dyDescent="0.25">
      <c r="A16" s="110" t="s">
        <v>41</v>
      </c>
      <c r="B16" s="63"/>
      <c r="C16" s="63"/>
      <c r="D16" s="63"/>
      <c r="E16" s="63"/>
      <c r="F16" s="63"/>
      <c r="G16" s="63"/>
      <c r="H16" s="63"/>
      <c r="I16" s="63"/>
      <c r="J16" s="63"/>
    </row>
    <row r="17" spans="1:10" x14ac:dyDescent="0.25">
      <c r="A17" s="111" t="s">
        <v>42</v>
      </c>
      <c r="B17" s="63"/>
      <c r="C17" s="63"/>
      <c r="D17" s="63"/>
      <c r="E17" s="63"/>
      <c r="F17" s="63"/>
      <c r="G17" s="63"/>
      <c r="H17" s="63"/>
      <c r="I17" s="63"/>
      <c r="J17" s="63"/>
    </row>
    <row r="18" spans="1:10" ht="30.75" x14ac:dyDescent="0.25">
      <c r="A18" s="111" t="s">
        <v>43</v>
      </c>
      <c r="B18"/>
      <c r="C18" s="63"/>
      <c r="D18" s="63"/>
      <c r="E18" s="63"/>
      <c r="F18" s="63"/>
      <c r="G18" s="63"/>
      <c r="H18" s="63"/>
      <c r="I18" s="63"/>
      <c r="J18" s="63"/>
    </row>
    <row r="19" spans="1:10" ht="45.75" x14ac:dyDescent="0.25">
      <c r="A19" s="111" t="s">
        <v>706</v>
      </c>
      <c r="B19" s="63"/>
      <c r="C19" s="63"/>
      <c r="D19" s="63"/>
      <c r="E19" s="63"/>
      <c r="F19" s="63"/>
      <c r="G19" s="63"/>
      <c r="H19" s="63"/>
      <c r="I19" s="63"/>
      <c r="J19" s="63"/>
    </row>
    <row r="20" spans="1:10" x14ac:dyDescent="0.25">
      <c r="A20" s="110" t="s">
        <v>44</v>
      </c>
      <c r="B20" s="63"/>
      <c r="C20" s="63"/>
      <c r="D20" s="63"/>
      <c r="E20" s="63"/>
      <c r="F20" s="63"/>
      <c r="G20" s="63"/>
      <c r="H20" s="63"/>
      <c r="I20" s="63"/>
      <c r="J20" s="63"/>
    </row>
    <row r="21" spans="1:10" ht="60.75" x14ac:dyDescent="0.25">
      <c r="A21" s="111" t="s">
        <v>45</v>
      </c>
      <c r="B21" s="63"/>
      <c r="C21" s="63"/>
      <c r="D21" s="63"/>
      <c r="E21" s="63"/>
      <c r="F21" s="63"/>
      <c r="G21" s="63"/>
      <c r="H21" s="63"/>
      <c r="I21" s="63"/>
      <c r="J21" s="63"/>
    </row>
    <row r="22" spans="1:10" x14ac:dyDescent="0.25">
      <c r="A22" s="110"/>
      <c r="B22" s="63"/>
      <c r="C22" s="63"/>
      <c r="D22" s="63"/>
      <c r="E22" s="63"/>
      <c r="F22" s="63"/>
      <c r="G22" s="63"/>
      <c r="H22" s="63"/>
      <c r="I22" s="63"/>
      <c r="J22" s="63"/>
    </row>
    <row r="23" spans="1:10" x14ac:dyDescent="0.25">
      <c r="A23" s="112" t="s">
        <v>46</v>
      </c>
      <c r="B23" s="63"/>
      <c r="C23" s="63"/>
      <c r="D23" s="63"/>
      <c r="E23" s="63"/>
      <c r="F23" s="63"/>
      <c r="G23" s="63"/>
      <c r="H23" s="63"/>
      <c r="I23" s="63"/>
      <c r="J23" s="63"/>
    </row>
    <row r="24" spans="1:10" ht="15" customHeight="1" x14ac:dyDescent="0.25">
      <c r="A24" s="63"/>
      <c r="B24" s="63"/>
      <c r="C24" s="63"/>
      <c r="D24" s="63"/>
      <c r="E24" s="63"/>
      <c r="F24" s="63"/>
      <c r="G24" s="63"/>
      <c r="H24" s="63"/>
      <c r="I24" s="63"/>
      <c r="J24" s="63"/>
    </row>
    <row r="25" spans="1:10" x14ac:dyDescent="0.25">
      <c r="A25" s="63"/>
      <c r="B25" s="63"/>
      <c r="C25" s="63"/>
      <c r="D25" s="63"/>
      <c r="E25" s="63"/>
      <c r="F25" s="63"/>
      <c r="G25" s="63"/>
      <c r="H25" s="63"/>
      <c r="I25" s="63"/>
      <c r="J25" s="63"/>
    </row>
    <row r="26" spans="1:10" x14ac:dyDescent="0.25">
      <c r="A26" s="18" t="s">
        <v>47</v>
      </c>
      <c r="B26" s="63"/>
      <c r="C26" s="63"/>
      <c r="D26" s="63"/>
      <c r="E26" s="63"/>
      <c r="F26" s="63"/>
      <c r="G26" s="63"/>
      <c r="H26" s="63"/>
      <c r="I26" s="63"/>
      <c r="J26" s="63"/>
    </row>
    <row r="27" spans="1:10" ht="167.25" x14ac:dyDescent="0.25">
      <c r="A27" s="97" t="s">
        <v>24</v>
      </c>
      <c r="B27" s="113" t="s">
        <v>661</v>
      </c>
      <c r="C27" s="113" t="s">
        <v>662</v>
      </c>
      <c r="D27" s="113" t="s">
        <v>663</v>
      </c>
      <c r="E27" s="113" t="s">
        <v>664</v>
      </c>
      <c r="F27" s="63"/>
      <c r="G27" s="63"/>
      <c r="H27" s="63"/>
      <c r="I27" s="63"/>
      <c r="J27" s="63"/>
    </row>
    <row r="28" spans="1:10" x14ac:dyDescent="0.25">
      <c r="A28" s="100" t="s">
        <v>48</v>
      </c>
      <c r="B28" s="114" t="str">
        <f>IFERROR(INDEX('2024-25 Fee Rate Reporting'!D4:D156,MATCH('MSIF spend return 2024 to 2025'!$B$18,'2024-25 Fee Rate Reporting'!$B$4:$B$156,0)),"")</f>
        <v/>
      </c>
      <c r="C28" s="114" t="str">
        <f>IFERROR(INDEX('2024-25 Fee Rate Reporting'!E4:E156,MATCH('MSIF spend return 2024 to 2025'!$B$18,'2024-25 Fee Rate Reporting'!$B$4:$B$156,0)),"")</f>
        <v/>
      </c>
      <c r="D28" s="115"/>
      <c r="E28" s="116" t="str">
        <f>IF(D28="", "", IFERROR((D28-B28)/B28,""))</f>
        <v/>
      </c>
      <c r="F28" s="63"/>
      <c r="G28" s="63"/>
      <c r="H28" s="63"/>
      <c r="I28" s="63"/>
      <c r="J28" s="63"/>
    </row>
    <row r="29" spans="1:10" x14ac:dyDescent="0.25">
      <c r="A29" s="100" t="s">
        <v>49</v>
      </c>
      <c r="B29" s="114" t="str">
        <f>IFERROR(INDEX('2024-25 Fee Rate Reporting'!G4:G156,MATCH('MSIF spend return 2024 to 2025'!$B$18,'2024-25 Fee Rate Reporting'!$B$4:$B$156,0)),"")</f>
        <v/>
      </c>
      <c r="C29" s="114" t="str">
        <f>IFERROR(INDEX('2024-25 Fee Rate Reporting'!H4:H156,MATCH('MSIF spend return 2024 to 2025'!$B$18,'2024-25 Fee Rate Reporting'!$B$4:$B$156,0)),"")</f>
        <v/>
      </c>
      <c r="D29" s="115"/>
      <c r="E29" s="116" t="str">
        <f t="shared" ref="E29:E33" si="0">IF(D29="", "", IFERROR((D29-B29)/B29,""))</f>
        <v/>
      </c>
      <c r="F29" s="63"/>
      <c r="G29" s="63"/>
      <c r="H29" s="63"/>
      <c r="I29" s="63"/>
      <c r="J29" s="63"/>
    </row>
    <row r="30" spans="1:10" x14ac:dyDescent="0.25">
      <c r="A30" s="100" t="s">
        <v>50</v>
      </c>
      <c r="B30" s="114" t="str">
        <f>IFERROR(INDEX('2024-25 Fee Rate Reporting'!J4:J156,MATCH('MSIF spend return 2024 to 2025'!$B$18,'2024-25 Fee Rate Reporting'!$B$4:$B$156,0)),"")</f>
        <v/>
      </c>
      <c r="C30" s="114" t="str">
        <f>IFERROR(INDEX('2024-25 Fee Rate Reporting'!K4:K156,MATCH('MSIF spend return 2024 to 2025'!$B$18,'2024-25 Fee Rate Reporting'!$B$4:$B$156,0)),"")</f>
        <v/>
      </c>
      <c r="D30" s="115"/>
      <c r="E30" s="116" t="str">
        <f t="shared" si="0"/>
        <v/>
      </c>
      <c r="F30" s="146" t="str">
        <f>IFERROR(IF((D30-D29)&gt;150,"Reminder: nursing care fee rates should EXCLUDE Funded Nursing Care",""),"")</f>
        <v/>
      </c>
      <c r="G30" s="63"/>
      <c r="H30" s="63"/>
      <c r="I30" s="63"/>
      <c r="J30" s="63"/>
    </row>
    <row r="31" spans="1:10" x14ac:dyDescent="0.25">
      <c r="A31" s="100" t="s">
        <v>51</v>
      </c>
      <c r="B31" s="114" t="str">
        <f>IFERROR(INDEX('2024-25 Fee Rate Reporting'!P4:P156,MATCH('MSIF spend return 2024 to 2025'!$B$18,'2024-25 Fee Rate Reporting'!$B$4:$B$156,0)),"")</f>
        <v/>
      </c>
      <c r="C31" s="114" t="str">
        <f>IFERROR(INDEX('2024-25 Fee Rate Reporting'!Q4:Q156,MATCH('MSIF spend return 2024 to 2025'!$B$18,'2024-25 Fee Rate Reporting'!$B$4:$B$156,0)),"")</f>
        <v/>
      </c>
      <c r="D31" s="147"/>
      <c r="E31" s="116" t="str">
        <f t="shared" si="0"/>
        <v/>
      </c>
      <c r="F31" s="63"/>
      <c r="G31" s="63"/>
      <c r="H31" s="63"/>
      <c r="I31" s="63"/>
      <c r="J31" s="63"/>
    </row>
    <row r="32" spans="1:10" x14ac:dyDescent="0.25">
      <c r="A32" s="100" t="s">
        <v>52</v>
      </c>
      <c r="B32" s="114" t="str">
        <f>IFERROR(INDEX('2024-25 Fee Rate Reporting'!S4:S156,MATCH('MSIF spend return 2024 to 2025'!$B$18,'2024-25 Fee Rate Reporting'!$B$4:$B$156,0)),"")</f>
        <v/>
      </c>
      <c r="C32" s="114" t="str">
        <f>IFERROR(INDEX('2024-25 Fee Rate Reporting'!T4:T156,MATCH('MSIF spend return 2024 to 2025'!$B$18,'2024-25 Fee Rate Reporting'!$B$4:$B$156,0)),"")</f>
        <v/>
      </c>
      <c r="D32" s="115"/>
      <c r="E32" s="116" t="str">
        <f t="shared" si="0"/>
        <v/>
      </c>
      <c r="F32" s="146" t="str">
        <f>IFERROR(IF((D32-D31)&gt;150,"Reminder: nursing care fee rates should EXCLUDE Funded Nursing Care",""),"")</f>
        <v/>
      </c>
      <c r="G32" s="63"/>
      <c r="H32" s="63"/>
      <c r="I32" s="63"/>
      <c r="J32" s="63"/>
    </row>
    <row r="33" spans="1:10" ht="30.75" x14ac:dyDescent="0.25">
      <c r="A33" s="77" t="s">
        <v>53</v>
      </c>
      <c r="B33" s="114" t="str">
        <f>IFERROR(INDEX('2024-25 Fee Rate Reporting'!M4:M156,MATCH('MSIF spend return 2024 to 2025'!$B$18,'2024-25 Fee Rate Reporting'!$B$4:$B$156,0)),"")</f>
        <v/>
      </c>
      <c r="C33" s="114" t="str">
        <f>IFERROR(INDEX('2024-25 Fee Rate Reporting'!N4:N156,MATCH('MSIF spend return 2024 to 2025'!$B$18,'2024-25 Fee Rate Reporting'!$B$4:$B$156,0)),"")</f>
        <v/>
      </c>
      <c r="D33" s="115"/>
      <c r="E33" s="116" t="str">
        <f t="shared" si="0"/>
        <v/>
      </c>
      <c r="F33" s="63"/>
      <c r="G33" s="63"/>
      <c r="H33" s="63"/>
      <c r="I33" s="63"/>
      <c r="J33" s="63"/>
    </row>
    <row r="34" spans="1:10" x14ac:dyDescent="0.25">
      <c r="A34" s="63"/>
      <c r="B34" s="63"/>
      <c r="C34" s="63"/>
      <c r="D34" s="63"/>
      <c r="E34" s="63"/>
      <c r="F34" s="63"/>
      <c r="G34" s="63"/>
      <c r="H34" s="63"/>
      <c r="I34" s="63"/>
      <c r="J34" s="63"/>
    </row>
    <row r="35" spans="1:10" x14ac:dyDescent="0.25">
      <c r="A35" s="117" t="s">
        <v>54</v>
      </c>
      <c r="B35" s="63"/>
      <c r="C35" s="63"/>
      <c r="D35" s="63"/>
      <c r="E35" s="63"/>
      <c r="F35" s="63"/>
      <c r="G35" s="63"/>
      <c r="H35" s="63"/>
      <c r="I35" s="63"/>
      <c r="J35" s="63"/>
    </row>
    <row r="36" spans="1:10" x14ac:dyDescent="0.25">
      <c r="A36" s="117"/>
      <c r="B36" s="63"/>
      <c r="C36" s="63"/>
      <c r="D36" s="63"/>
      <c r="E36" s="63"/>
      <c r="F36" s="63"/>
      <c r="G36" s="63"/>
      <c r="H36" s="63"/>
      <c r="I36" s="63"/>
      <c r="J36" s="63"/>
    </row>
    <row r="37" spans="1:10" x14ac:dyDescent="0.25">
      <c r="A37" s="63"/>
      <c r="B37" s="63"/>
      <c r="C37" s="63"/>
      <c r="D37" s="63"/>
      <c r="E37" s="63"/>
      <c r="F37" s="63"/>
      <c r="G37" s="63"/>
      <c r="H37" s="63"/>
      <c r="I37" s="63"/>
      <c r="J37" s="63"/>
    </row>
    <row r="38" spans="1:10" ht="31.5" x14ac:dyDescent="0.25">
      <c r="A38" s="71" t="s">
        <v>665</v>
      </c>
      <c r="B38" s="63"/>
      <c r="C38" s="63"/>
      <c r="D38" s="63"/>
      <c r="E38" s="63"/>
      <c r="F38" s="63"/>
      <c r="G38" s="63"/>
      <c r="H38" s="63"/>
      <c r="I38" s="63"/>
      <c r="J38" s="63"/>
    </row>
    <row r="39" spans="1:10" ht="150" customHeight="1" x14ac:dyDescent="0.25">
      <c r="A39" s="106"/>
      <c r="B39" s="63"/>
      <c r="C39" s="63"/>
      <c r="D39" s="63"/>
      <c r="E39" s="63"/>
      <c r="F39" s="63"/>
      <c r="G39" s="63"/>
      <c r="H39" s="63"/>
      <c r="I39" s="63"/>
      <c r="J39" s="63"/>
    </row>
    <row r="40" spans="1:10" x14ac:dyDescent="0.25">
      <c r="A40" s="63"/>
      <c r="B40" s="63"/>
      <c r="C40" s="63"/>
      <c r="D40" s="63"/>
      <c r="E40" s="63"/>
      <c r="F40" s="63"/>
      <c r="G40" s="63"/>
      <c r="H40" s="63"/>
      <c r="I40" s="63"/>
      <c r="J40" s="63"/>
    </row>
    <row r="41" spans="1:10" x14ac:dyDescent="0.25">
      <c r="A41" s="63"/>
      <c r="B41" s="63"/>
      <c r="C41" s="63"/>
      <c r="D41" s="63"/>
      <c r="E41" s="63"/>
      <c r="F41" s="63"/>
      <c r="G41" s="63"/>
      <c r="H41" s="63"/>
      <c r="I41" s="63"/>
      <c r="J41" s="63"/>
    </row>
    <row r="42" spans="1:10" ht="63" x14ac:dyDescent="0.25">
      <c r="A42" s="71" t="s">
        <v>55</v>
      </c>
      <c r="B42" s="63"/>
      <c r="C42" s="63"/>
      <c r="D42" s="63"/>
      <c r="E42" s="63"/>
      <c r="F42" s="63"/>
      <c r="G42" s="63"/>
      <c r="H42" s="63"/>
      <c r="I42" s="63"/>
      <c r="J42" s="63"/>
    </row>
    <row r="43" spans="1:10" ht="300.75" customHeight="1" x14ac:dyDescent="0.25">
      <c r="A43" s="118"/>
      <c r="B43" s="63"/>
      <c r="C43" s="63"/>
      <c r="D43" s="63"/>
      <c r="E43" s="63"/>
      <c r="F43" s="63"/>
      <c r="G43" s="63"/>
      <c r="H43" s="63"/>
      <c r="I43" s="63"/>
      <c r="J43" s="63"/>
    </row>
    <row r="44" spans="1:10" x14ac:dyDescent="0.25">
      <c r="A44" s="63"/>
      <c r="B44" s="63"/>
      <c r="C44" s="63"/>
      <c r="D44" s="63"/>
      <c r="E44" s="63"/>
      <c r="F44" s="63"/>
      <c r="G44" s="63"/>
      <c r="H44" s="63"/>
      <c r="I44" s="63"/>
      <c r="J44" s="63"/>
    </row>
    <row r="45" spans="1:10" x14ac:dyDescent="0.25">
      <c r="A45" s="63"/>
      <c r="B45" s="63"/>
      <c r="C45" s="63"/>
      <c r="D45" s="63"/>
      <c r="E45" s="63"/>
      <c r="F45" s="63"/>
      <c r="G45" s="63"/>
      <c r="H45" s="63"/>
      <c r="I45" s="63"/>
      <c r="J45" s="63"/>
    </row>
    <row r="46" spans="1:10" x14ac:dyDescent="0.25">
      <c r="A46" s="63"/>
      <c r="B46" s="63"/>
      <c r="C46" s="63"/>
      <c r="D46" s="63"/>
      <c r="E46" s="63"/>
      <c r="F46" s="63"/>
      <c r="G46" s="63"/>
      <c r="H46" s="63"/>
      <c r="I46" s="63"/>
      <c r="J46" s="63"/>
    </row>
    <row r="47" spans="1:10" x14ac:dyDescent="0.25">
      <c r="A47" s="63"/>
      <c r="B47" s="63"/>
      <c r="C47" s="63"/>
      <c r="D47" s="63"/>
      <c r="E47" s="63"/>
      <c r="F47" s="63"/>
      <c r="G47" s="63"/>
      <c r="H47" s="63"/>
      <c r="I47" s="63"/>
      <c r="J47" s="63"/>
    </row>
    <row r="48" spans="1:10" x14ac:dyDescent="0.25">
      <c r="A48" s="63"/>
      <c r="B48" s="63"/>
      <c r="C48" s="63"/>
      <c r="D48" s="63"/>
      <c r="E48" s="63"/>
      <c r="F48" s="63"/>
      <c r="G48" s="63"/>
      <c r="H48" s="63"/>
      <c r="I48" s="63"/>
      <c r="J48" s="63"/>
    </row>
    <row r="49" spans="1:10" x14ac:dyDescent="0.25">
      <c r="A49" s="63"/>
      <c r="B49" s="63"/>
      <c r="C49" s="63"/>
      <c r="D49" s="63"/>
      <c r="E49" s="63"/>
      <c r="F49" s="63"/>
      <c r="G49" s="63"/>
      <c r="H49" s="63"/>
      <c r="I49" s="63"/>
      <c r="J49" s="63"/>
    </row>
    <row r="50" spans="1:10" x14ac:dyDescent="0.25">
      <c r="A50" s="63"/>
      <c r="B50" s="63"/>
      <c r="C50" s="63"/>
      <c r="D50" s="63"/>
      <c r="E50" s="63"/>
      <c r="F50" s="63"/>
      <c r="G50" s="63"/>
      <c r="H50" s="63"/>
      <c r="I50" s="63"/>
      <c r="J50" s="63"/>
    </row>
    <row r="51" spans="1:10" x14ac:dyDescent="0.25">
      <c r="A51" s="63"/>
      <c r="B51" s="63"/>
      <c r="C51" s="63"/>
      <c r="D51" s="63"/>
      <c r="E51" s="63"/>
      <c r="F51" s="63"/>
      <c r="G51" s="63"/>
      <c r="H51" s="63"/>
      <c r="I51" s="63"/>
      <c r="J51" s="63"/>
    </row>
  </sheetData>
  <sheetProtection algorithmName="SHA-512" hashValue="RFWSaWhMFfVNfNONCbOXu7U8+jQOaisKV3FDv0By4sdhZenof500Vq8zIqvsSLUGcWhcxT4YzV1C4JtkwXkFog==" saltValue="LPIm6ll06JTFSkMY/Ta0IA==" spinCount="100000" sheet="1" selectLockedCells="1"/>
  <dataValidations count="3">
    <dataValidation type="custom" allowBlank="1" showInputMessage="1" showErrorMessage="1" errorTitle="Invalid Input" error="Please enter a numeric value greater than or equal to 0." sqref="D28:D30 D32:D33" xr:uid="{563EB017-FCF2-41CE-812D-8BD0176FE944}">
      <formula1>AND(ISNUMBER(D28),D28&gt;=0)</formula1>
    </dataValidation>
    <dataValidation type="textLength" errorStyle="warning" operator="lessThanOrEqual" allowBlank="1" showInputMessage="1" showErrorMessage="1" errorTitle="Invalid Input" error="Maximum character limit reached, please do not exceed 500 characters." sqref="A39" xr:uid="{E04658EC-E3D4-4FE8-BE48-21C5D6A52C9B}">
      <formula1>500</formula1>
    </dataValidation>
    <dataValidation type="textLength" errorStyle="warning" operator="lessThanOrEqual" allowBlank="1" showInputMessage="1" showErrorMessage="1" errorTitle="Invalid Input" error="Max character limit reached. Please do not exceed 1,000 characters." sqref="A43" xr:uid="{ABEFEA42-E32E-4D10-A4AE-18A24EA6C18E}">
      <formula1>1000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34CE-9E04-43C2-81F0-2553E2F72B91}">
  <sheetPr codeName="Sheet14">
    <tabColor theme="7"/>
  </sheetPr>
  <dimension ref="A1:BN16"/>
  <sheetViews>
    <sheetView zoomScaleNormal="100" workbookViewId="0">
      <selection activeCell="A16" sqref="A16"/>
    </sheetView>
  </sheetViews>
  <sheetFormatPr defaultRowHeight="15.75" x14ac:dyDescent="0.25"/>
  <cols>
    <col min="1" max="1" width="122.140625" style="63" customWidth="1"/>
    <col min="2" max="2" width="28.7109375" style="63" customWidth="1"/>
    <col min="3" max="4" width="9.140625" style="63"/>
    <col min="5" max="66" width="9.140625" style="3"/>
  </cols>
  <sheetData>
    <row r="1" spans="1:66" s="129" customFormat="1" x14ac:dyDescent="0.25">
      <c r="A1" s="18" t="s">
        <v>640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row>
    <row r="2" spans="1:66" x14ac:dyDescent="0.25">
      <c r="A2" s="62"/>
    </row>
    <row r="3" spans="1:66" x14ac:dyDescent="0.25">
      <c r="A3" s="18" t="s">
        <v>56</v>
      </c>
    </row>
    <row r="5" spans="1:66" x14ac:dyDescent="0.25">
      <c r="A5" s="18" t="s">
        <v>23</v>
      </c>
    </row>
    <row r="6" spans="1:66" ht="30.75" x14ac:dyDescent="0.25">
      <c r="A6" s="65" t="s">
        <v>57</v>
      </c>
    </row>
    <row r="7" spans="1:66" ht="60.75" x14ac:dyDescent="0.25">
      <c r="A7" s="89" t="s">
        <v>58</v>
      </c>
    </row>
    <row r="8" spans="1:66" ht="30.75" x14ac:dyDescent="0.25">
      <c r="A8" s="89" t="s">
        <v>59</v>
      </c>
    </row>
    <row r="9" spans="1:66" x14ac:dyDescent="0.25">
      <c r="A9" s="69"/>
    </row>
    <row r="10" spans="1:66" ht="45.75" x14ac:dyDescent="0.25">
      <c r="A10" s="69" t="s">
        <v>60</v>
      </c>
    </row>
    <row r="11" spans="1:66" x14ac:dyDescent="0.25">
      <c r="A11" s="69"/>
    </row>
    <row r="12" spans="1:66" ht="30.75" x14ac:dyDescent="0.25">
      <c r="A12" s="66" t="s">
        <v>61</v>
      </c>
    </row>
    <row r="15" spans="1:66" ht="47.25" x14ac:dyDescent="0.25">
      <c r="A15" s="71" t="s">
        <v>62</v>
      </c>
    </row>
    <row r="16" spans="1:66" ht="149.25" customHeight="1" x14ac:dyDescent="0.25">
      <c r="A16" s="119"/>
    </row>
  </sheetData>
  <sheetProtection algorithmName="SHA-512" hashValue="Vray9knuO5clafMFPPT1OJyBy7ti/nlULhcpNXu+aFv5SOGsPES541YO1U/L0tyIhPl6c0l2x5WVq+f44h2iaA==" saltValue="mFNBJPto7Zcbep+QHhdT3A==" spinCount="100000" sheet="1" selectLockedCells="1"/>
  <dataValidations count="1">
    <dataValidation type="textLength" errorStyle="warning" operator="lessThanOrEqual" allowBlank="1" showInputMessage="1" showErrorMessage="1" error="Maximum character limit reached. Please do not exceed 500 characters" sqref="A16" xr:uid="{671EEBC6-86E1-4FFD-A5D5-856BB428AD18}">
      <formula1>500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8005-737B-4CA1-9C94-54AB100FBE7F}">
  <sheetPr codeName="Sheet15">
    <tabColor theme="7"/>
  </sheetPr>
  <dimension ref="A1:BJ17"/>
  <sheetViews>
    <sheetView zoomScaleNormal="100" workbookViewId="0">
      <selection activeCell="A17" sqref="A17"/>
    </sheetView>
  </sheetViews>
  <sheetFormatPr defaultRowHeight="15.75" x14ac:dyDescent="0.25"/>
  <cols>
    <col min="1" max="1" width="122.140625" style="63" customWidth="1"/>
    <col min="2" max="2" width="28.42578125" style="63" customWidth="1"/>
    <col min="3" max="3" width="9.140625" style="63"/>
    <col min="4" max="62" width="9.140625" style="3"/>
  </cols>
  <sheetData>
    <row r="1" spans="1:62" s="129" customFormat="1" x14ac:dyDescent="0.25">
      <c r="A1" s="18" t="s">
        <v>640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row>
    <row r="2" spans="1:62" x14ac:dyDescent="0.25">
      <c r="A2" s="62"/>
    </row>
    <row r="3" spans="1:62" x14ac:dyDescent="0.25">
      <c r="A3" s="18" t="s">
        <v>63</v>
      </c>
    </row>
    <row r="5" spans="1:62" x14ac:dyDescent="0.25">
      <c r="A5" s="18" t="s">
        <v>64</v>
      </c>
    </row>
    <row r="6" spans="1:62" ht="30.75" x14ac:dyDescent="0.25">
      <c r="A6" s="65" t="s">
        <v>65</v>
      </c>
    </row>
    <row r="7" spans="1:62" x14ac:dyDescent="0.25">
      <c r="A7" s="90" t="s">
        <v>66</v>
      </c>
    </row>
    <row r="8" spans="1:62" ht="36.6" customHeight="1" x14ac:dyDescent="0.25">
      <c r="A8" s="120" t="s">
        <v>67</v>
      </c>
    </row>
    <row r="9" spans="1:62" ht="30.75" x14ac:dyDescent="0.25">
      <c r="A9" s="89" t="s">
        <v>68</v>
      </c>
    </row>
    <row r="10" spans="1:62" x14ac:dyDescent="0.25">
      <c r="A10" s="121"/>
    </row>
    <row r="11" spans="1:62" ht="45.75" x14ac:dyDescent="0.25">
      <c r="A11" s="69" t="s">
        <v>69</v>
      </c>
    </row>
    <row r="12" spans="1:62" x14ac:dyDescent="0.25">
      <c r="A12" s="121"/>
    </row>
    <row r="13" spans="1:62" ht="30.75" x14ac:dyDescent="0.25">
      <c r="A13" s="66" t="s">
        <v>70</v>
      </c>
    </row>
    <row r="16" spans="1:62" ht="31.5" x14ac:dyDescent="0.25">
      <c r="A16" s="68" t="s">
        <v>71</v>
      </c>
    </row>
    <row r="17" spans="1:1" ht="150.75" customHeight="1" x14ac:dyDescent="0.25">
      <c r="A17" s="122"/>
    </row>
  </sheetData>
  <sheetProtection algorithmName="SHA-512" hashValue="pNmZ3QXdE29JjHSMsDQqfy6jduv7mqtpv0fZAhmg+VkBoRvifWqltWpeBBF4zawZzGY7frf+4qykBKhEqqGZjA==" saltValue="eSIt9qnl3GexbGA4roV7DQ==" spinCount="100000" sheet="1" selectLockedCells="1"/>
  <dataValidations count="1">
    <dataValidation type="textLength" errorStyle="warning" operator="lessThanOrEqual" allowBlank="1" showInputMessage="1" showErrorMessage="1" error="Maximum character limit reached. Please do not exceed 500 characters." sqref="A17" xr:uid="{E2647935-A4B1-4C61-83CC-0F9C7964E6AB}">
      <formula1>500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1005-1918-43BE-84CA-3B457059E996}">
  <sheetPr codeName="Sheet6">
    <tabColor theme="1"/>
  </sheetPr>
  <dimension ref="A1:AU12"/>
  <sheetViews>
    <sheetView zoomScaleNormal="100" workbookViewId="0">
      <selection activeCell="A12" sqref="A12"/>
    </sheetView>
  </sheetViews>
  <sheetFormatPr defaultRowHeight="18" x14ac:dyDescent="0.25"/>
  <cols>
    <col min="1" max="1" width="122.140625" style="5" customWidth="1"/>
    <col min="2" max="39" width="9.140625" style="5"/>
    <col min="40" max="47" width="9.140625" style="4"/>
  </cols>
  <sheetData>
    <row r="1" spans="1:1" ht="36" x14ac:dyDescent="0.25">
      <c r="A1" s="6" t="s">
        <v>666</v>
      </c>
    </row>
    <row r="2" spans="1:1" x14ac:dyDescent="0.25">
      <c r="A2" s="123"/>
    </row>
    <row r="3" spans="1:1" x14ac:dyDescent="0.25">
      <c r="A3" s="123"/>
    </row>
    <row r="4" spans="1:1" ht="36" x14ac:dyDescent="0.25">
      <c r="A4" s="7" t="s">
        <v>220</v>
      </c>
    </row>
    <row r="5" spans="1:1" x14ac:dyDescent="0.25">
      <c r="A5" s="123"/>
    </row>
    <row r="6" spans="1:1" x14ac:dyDescent="0.25">
      <c r="A6" s="123"/>
    </row>
    <row r="7" spans="1:1" ht="36" x14ac:dyDescent="0.25">
      <c r="A7" s="8" t="s">
        <v>667</v>
      </c>
    </row>
    <row r="12" spans="1:1" x14ac:dyDescent="0.25">
      <c r="A12" s="23"/>
    </row>
  </sheetData>
  <sheetProtection algorithmName="SHA-512" hashValue="Z35Mt0gmt+3OzjVwBQgMUtSaiQkayCxuN87nFASnUNCRIfyDcvrBrA+L/sdnEmrTXZdroUIwZLA4lYGW5IMDhA==" saltValue="duPfp8GAsdS/w4IdVl6Xqg==" spinCount="100000" sheet="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04A3-6F7F-4F8A-8C41-307F2FC74653}">
  <sheetPr codeName="Sheet7">
    <tabColor theme="2" tint="-9.9978637043366805E-2"/>
  </sheetPr>
  <dimension ref="A1:CQ235"/>
  <sheetViews>
    <sheetView zoomScaleNormal="100" workbookViewId="0">
      <selection activeCell="A2" sqref="A2"/>
    </sheetView>
  </sheetViews>
  <sheetFormatPr defaultRowHeight="15" x14ac:dyDescent="0.25"/>
  <cols>
    <col min="1" max="1" width="122.140625" style="129" customWidth="1"/>
    <col min="2" max="2" width="9.140625" style="2"/>
    <col min="3" max="3" width="36.42578125" style="2" customWidth="1"/>
    <col min="4" max="95" width="9.140625" style="2"/>
  </cols>
  <sheetData>
    <row r="1" spans="1:32" s="129" customFormat="1" ht="15.75" x14ac:dyDescent="0.25">
      <c r="A1" s="145" t="s">
        <v>244</v>
      </c>
    </row>
    <row r="2" spans="1:32" x14ac:dyDescent="0.25">
      <c r="A2" s="12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25">
      <c r="A3" s="12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75" x14ac:dyDescent="0.25">
      <c r="A4" s="64" t="s">
        <v>668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45.75" x14ac:dyDescent="0.25">
      <c r="A5" s="93" t="s">
        <v>690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75" x14ac:dyDescent="0.25">
      <c r="A6" s="89" t="s">
        <v>19</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75" x14ac:dyDescent="0.25">
      <c r="A7" s="90" t="s">
        <v>20</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75" x14ac:dyDescent="0.25">
      <c r="A8" s="11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5.75" x14ac:dyDescent="0.25">
      <c r="A9" s="125" t="s">
        <v>221</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15.75" x14ac:dyDescent="0.25">
      <c r="A10" s="126"/>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15.75" x14ac:dyDescent="0.25">
      <c r="A11" s="127" t="s">
        <v>21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30.75" x14ac:dyDescent="0.25">
      <c r="A12" s="91" t="s">
        <v>669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15.75" x14ac:dyDescent="0.25">
      <c r="A13" s="92" t="s">
        <v>670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5.75" x14ac:dyDescent="0.25">
      <c r="A14" s="92" t="s">
        <v>671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31.5" x14ac:dyDescent="0.25">
      <c r="A15" s="92" t="s">
        <v>672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31.5" x14ac:dyDescent="0.25">
      <c r="A16" s="92" t="s">
        <v>673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15.75" x14ac:dyDescent="0.25">
      <c r="A17" s="109" t="s">
        <v>22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5.75" x14ac:dyDescent="0.25">
      <c r="A18" s="11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25">
      <c r="A19" s="128"/>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5">
      <c r="A20" s="128"/>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x14ac:dyDescent="0.25">
      <c r="A21" s="12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x14ac:dyDescent="0.25">
      <c r="A22" s="128"/>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x14ac:dyDescent="0.25">
      <c r="A23" s="6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x14ac:dyDescent="0.25">
      <c r="A24" s="6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x14ac:dyDescent="0.25">
      <c r="A25" s="63"/>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x14ac:dyDescent="0.25">
      <c r="A26" s="6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x14ac:dyDescent="0.25">
      <c r="A27" s="6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x14ac:dyDescent="0.25">
      <c r="A28" s="6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x14ac:dyDescent="0.25">
      <c r="A29" s="6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x14ac:dyDescent="0.25">
      <c r="A30" s="6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x14ac:dyDescent="0.25">
      <c r="A31" s="6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x14ac:dyDescent="0.25">
      <c r="A32" s="63"/>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x14ac:dyDescent="0.25">
      <c r="A33" s="6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x14ac:dyDescent="0.25">
      <c r="A34" s="6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x14ac:dyDescent="0.25">
      <c r="A35" s="6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x14ac:dyDescent="0.25">
      <c r="A36" s="128"/>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25">
      <c r="A37" s="128"/>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25">
      <c r="A38" s="128"/>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25">
      <c r="A39" s="128"/>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25">
      <c r="A40" s="128"/>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25">
      <c r="A41" s="128"/>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25">
      <c r="A42" s="128"/>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25">
      <c r="A43" s="128"/>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25">
      <c r="A44" s="128"/>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25">
      <c r="A45" s="128"/>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25">
      <c r="A46" s="128"/>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25">
      <c r="A47" s="128"/>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25">
      <c r="A48" s="128"/>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25">
      <c r="A49" s="128"/>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25">
      <c r="A50" s="128"/>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25">
      <c r="A51" s="128"/>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25">
      <c r="A52" s="128"/>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25">
      <c r="A53" s="128"/>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25">
      <c r="A54" s="128"/>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25">
      <c r="A55" s="128"/>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25">
      <c r="A56" s="12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25">
      <c r="A57" s="128"/>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25">
      <c r="A58" s="128"/>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5">
      <c r="A59" s="128"/>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5">
      <c r="A60" s="128"/>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5">
      <c r="A61" s="128"/>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5">
      <c r="A62" s="128"/>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5">
      <c r="A63" s="128"/>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5">
      <c r="A64" s="12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5">
      <c r="A65" s="128"/>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5">
      <c r="A66" s="12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5">
      <c r="A67" s="128"/>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5">
      <c r="A68" s="128"/>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5">
      <c r="A69" s="128"/>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5">
      <c r="A70" s="128"/>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5">
      <c r="A71" s="128"/>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5">
      <c r="A72" s="128"/>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5">
      <c r="A73" s="12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5">
      <c r="A74" s="12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5">
      <c r="A75" s="12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5">
      <c r="A76" s="12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5">
      <c r="A77" s="12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5">
      <c r="A78" s="12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5">
      <c r="A79" s="12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5">
      <c r="A80" s="128"/>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5">
      <c r="A81" s="128"/>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5">
      <c r="A82" s="128"/>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5">
      <c r="A83" s="12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5">
      <c r="A84" s="12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5">
      <c r="A85" s="12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5">
      <c r="A86" s="12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5">
      <c r="A87" s="12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5">
      <c r="A88" s="128"/>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5">
      <c r="A89" s="128"/>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5">
      <c r="A90" s="128"/>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5">
      <c r="A91" s="128"/>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5">
      <c r="A92" s="128"/>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5">
      <c r="A93" s="128"/>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5">
      <c r="A94" s="128"/>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5">
      <c r="A95" s="12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5">
      <c r="A96" s="12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5">
      <c r="A97" s="128"/>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5">
      <c r="A98" s="128"/>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5">
      <c r="A99" s="128"/>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5">
      <c r="A100" s="128"/>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5">
      <c r="A101" s="128"/>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5">
      <c r="A102" s="12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25">
      <c r="A103" s="12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25">
      <c r="A104" s="128"/>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25">
      <c r="A105" s="128"/>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25">
      <c r="A106" s="128"/>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25">
      <c r="A107" s="128"/>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25">
      <c r="A108" s="128"/>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25">
      <c r="A109" s="128"/>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25">
      <c r="A110" s="128"/>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25">
      <c r="A111" s="128"/>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25">
      <c r="A112" s="128"/>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25">
      <c r="A113" s="128"/>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25">
      <c r="A114" s="128"/>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25">
      <c r="A115" s="128"/>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25">
      <c r="A116" s="128"/>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25">
      <c r="A117" s="128"/>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25">
      <c r="A118" s="128"/>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25">
      <c r="A119" s="128"/>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25">
      <c r="A120" s="128"/>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25">
      <c r="A121" s="128"/>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25">
      <c r="A122" s="128"/>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25">
      <c r="A123" s="128"/>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25">
      <c r="A124" s="128"/>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25">
      <c r="A125" s="128"/>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25">
      <c r="A126" s="128"/>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25">
      <c r="A127" s="128"/>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25">
      <c r="A128" s="128"/>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25">
      <c r="A129" s="12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25">
      <c r="A130" s="128"/>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25">
      <c r="A131" s="12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25">
      <c r="A132" s="128"/>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25">
      <c r="A133" s="12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25">
      <c r="A134" s="128"/>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25">
      <c r="A135" s="128"/>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25">
      <c r="A136" s="128"/>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25">
      <c r="A137" s="128"/>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25">
      <c r="A138" s="128"/>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25">
      <c r="A139" s="128"/>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25">
      <c r="A140" s="128"/>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25">
      <c r="A141" s="128"/>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25">
      <c r="A142" s="128"/>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25">
      <c r="A143" s="128"/>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25">
      <c r="A144" s="128"/>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25">
      <c r="A145" s="128"/>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25">
      <c r="A146" s="128"/>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25">
      <c r="A147" s="128"/>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25">
      <c r="A148" s="128"/>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25">
      <c r="A149" s="128"/>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25">
      <c r="A150" s="128"/>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25">
      <c r="A151" s="128"/>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25">
      <c r="A152" s="128"/>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25">
      <c r="A153" s="128"/>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25">
      <c r="A154" s="128"/>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25">
      <c r="A155" s="128"/>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25">
      <c r="A156" s="128"/>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25">
      <c r="A157" s="128"/>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25">
      <c r="A158" s="128"/>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25">
      <c r="A159" s="128"/>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25">
      <c r="A160" s="128"/>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25">
      <c r="A161" s="128"/>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25">
      <c r="A162" s="128"/>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25">
      <c r="A163" s="128"/>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25">
      <c r="A164" s="128"/>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25">
      <c r="A165" s="128"/>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25">
      <c r="A166" s="128"/>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25">
      <c r="A167" s="128"/>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25">
      <c r="A168" s="128"/>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25">
      <c r="A169" s="128"/>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25">
      <c r="A170" s="128"/>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25">
      <c r="A171" s="128"/>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25">
      <c r="A172" s="128"/>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25">
      <c r="A173" s="128"/>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25">
      <c r="A174" s="128"/>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25">
      <c r="A175" s="128"/>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25">
      <c r="A176" s="128"/>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25">
      <c r="A177" s="128"/>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25">
      <c r="A178" s="128"/>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25">
      <c r="A179" s="128"/>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25">
      <c r="A180" s="128"/>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25">
      <c r="A181" s="128"/>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25">
      <c r="A182" s="128"/>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25">
      <c r="A183" s="128"/>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25">
      <c r="A184" s="128"/>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25">
      <c r="A185" s="128"/>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25">
      <c r="A186" s="128"/>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25">
      <c r="A187" s="128"/>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25">
      <c r="A188" s="128"/>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25">
      <c r="A189" s="128"/>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25">
      <c r="A190" s="128"/>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25">
      <c r="A191" s="128"/>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25">
      <c r="A192" s="128"/>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25">
      <c r="A193" s="128"/>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25">
      <c r="A194" s="128"/>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25">
      <c r="A195" s="128"/>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5">
      <c r="A196" s="128"/>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5">
      <c r="A197" s="128"/>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5">
      <c r="A198" s="128"/>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5">
      <c r="A199" s="128"/>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5">
      <c r="A200" s="128"/>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5">
      <c r="A201" s="128"/>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5">
      <c r="A202" s="128"/>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5">
      <c r="A203" s="128"/>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5">
      <c r="A204" s="128"/>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5">
      <c r="A205" s="128"/>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5">
      <c r="A206" s="128"/>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5">
      <c r="A207" s="128"/>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5">
      <c r="A208" s="128"/>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5">
      <c r="A209" s="128"/>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5">
      <c r="A210" s="128"/>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5">
      <c r="A211" s="12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5">
      <c r="A212" s="128"/>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5">
      <c r="A213" s="128"/>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5">
      <c r="A214" s="128"/>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5">
      <c r="A215" s="128"/>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5">
      <c r="A216" s="128"/>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5">
      <c r="A217" s="128"/>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5">
      <c r="A218" s="128"/>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5">
      <c r="A219" s="128"/>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25">
      <c r="A220" s="128"/>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25">
      <c r="A221" s="128"/>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25">
      <c r="A222" s="128"/>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25">
      <c r="A223" s="128"/>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25">
      <c r="A224" s="128"/>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25">
      <c r="A225" s="128"/>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25">
      <c r="A226" s="128"/>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25">
      <c r="A227" s="128"/>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25">
      <c r="A228" s="128"/>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25">
      <c r="A229" s="128"/>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25">
      <c r="A230" s="128"/>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25">
      <c r="A231" s="128"/>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25">
      <c r="A232" s="128"/>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25">
      <c r="A233" s="128"/>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25">
      <c r="A234" s="128"/>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25">
      <c r="A235" s="128"/>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sheetData>
  <sheetProtection algorithmName="SHA-512" hashValue="IFTrwQgS+/I89J8Xptbw6TLsSZmQTn9cXv9OfbENEJ4zSY315rhav2UUU7SauNaMI1SK+VmyiJc3PwGjMjpYzw==" saltValue="UP8BJClUTblX7ky+PY+Q5w==" spinCount="100000" sheet="1" select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1FDA-1C41-4791-A8C9-095E5170EFC8}">
  <sheetPr codeName="Sheet8">
    <tabColor theme="8"/>
  </sheetPr>
  <dimension ref="A1:BZ34"/>
  <sheetViews>
    <sheetView topLeftCell="A10" zoomScaleNormal="100" workbookViewId="0">
      <selection activeCell="B34" sqref="B34"/>
    </sheetView>
  </sheetViews>
  <sheetFormatPr defaultRowHeight="15.75" x14ac:dyDescent="0.25"/>
  <cols>
    <col min="1" max="1" width="122.140625" style="63" customWidth="1"/>
    <col min="2" max="2" width="64.140625" style="63" customWidth="1"/>
    <col min="3" max="78" width="9.140625" style="3"/>
  </cols>
  <sheetData>
    <row r="1" spans="1:78" s="129" customFormat="1" x14ac:dyDescent="0.25">
      <c r="A1" s="18" t="s">
        <v>244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row>
    <row r="2" spans="1:78" x14ac:dyDescent="0.25">
      <c r="A2" s="62"/>
    </row>
    <row r="3" spans="1:78" x14ac:dyDescent="0.25">
      <c r="A3" s="18" t="s">
        <v>674</v>
      </c>
    </row>
    <row r="5" spans="1:78" x14ac:dyDescent="0.25">
      <c r="A5" s="18" t="s">
        <v>23</v>
      </c>
    </row>
    <row r="6" spans="1:78" ht="30.75" x14ac:dyDescent="0.25">
      <c r="A6" s="91" t="s">
        <v>695</v>
      </c>
    </row>
    <row r="7" spans="1:78" ht="31.5" x14ac:dyDescent="0.25">
      <c r="A7" s="108" t="s">
        <v>701</v>
      </c>
    </row>
    <row r="8" spans="1:78" x14ac:dyDescent="0.25">
      <c r="A8" s="108" t="s">
        <v>702</v>
      </c>
    </row>
    <row r="9" spans="1:78" ht="31.5" x14ac:dyDescent="0.25">
      <c r="A9" s="108" t="s">
        <v>703</v>
      </c>
    </row>
    <row r="10" spans="1:78" x14ac:dyDescent="0.25">
      <c r="A10" s="109"/>
    </row>
    <row r="11" spans="1:78" ht="90.75" x14ac:dyDescent="0.25">
      <c r="A11" s="93" t="s">
        <v>624</v>
      </c>
    </row>
    <row r="12" spans="1:78" ht="30.75" x14ac:dyDescent="0.25">
      <c r="A12" s="111" t="s">
        <v>222</v>
      </c>
    </row>
    <row r="13" spans="1:78" x14ac:dyDescent="0.25">
      <c r="A13" s="110" t="s">
        <v>223</v>
      </c>
    </row>
    <row r="14" spans="1:78" ht="30.75" x14ac:dyDescent="0.25">
      <c r="A14" s="111" t="s">
        <v>224</v>
      </c>
    </row>
    <row r="15" spans="1:78" ht="30.75" x14ac:dyDescent="0.25">
      <c r="A15" s="111" t="s">
        <v>225</v>
      </c>
    </row>
    <row r="16" spans="1:78" x14ac:dyDescent="0.25">
      <c r="A16" s="112"/>
    </row>
    <row r="19" spans="1:2" x14ac:dyDescent="0.25">
      <c r="A19" s="130" t="s">
        <v>675</v>
      </c>
    </row>
    <row r="20" spans="1:2" x14ac:dyDescent="0.25">
      <c r="A20" s="97" t="s">
        <v>24</v>
      </c>
      <c r="B20" s="97" t="s">
        <v>25</v>
      </c>
    </row>
    <row r="21" spans="1:2" x14ac:dyDescent="0.25">
      <c r="A21" s="79" t="s">
        <v>26</v>
      </c>
      <c r="B21" s="112">
        <f>IFERROR('MSIF spend return 2024 to 2025'!B18,"")</f>
        <v>0</v>
      </c>
    </row>
    <row r="22" spans="1:2" x14ac:dyDescent="0.25">
      <c r="A22" s="102" t="s">
        <v>226</v>
      </c>
      <c r="B22" s="114" t="str">
        <f>IFERROR(INDEX('2025-26 MSIF Allocations'!B2:B154,MATCH('Spend return (2025 to 2026)'!B21,'2025-26 MSIF Allocations'!A2:A154,0)),"")</f>
        <v/>
      </c>
    </row>
    <row r="23" spans="1:2" x14ac:dyDescent="0.25">
      <c r="A23" s="102" t="s">
        <v>227</v>
      </c>
      <c r="B23" s="131" t="str">
        <f>IFERROR(IF('MSIF spend return 2024 to 2025'!B21="","",'MSIF spend return 2024 to 2025'!B21),"")</f>
        <v/>
      </c>
    </row>
    <row r="24" spans="1:2" x14ac:dyDescent="0.25">
      <c r="A24" s="79" t="s">
        <v>28</v>
      </c>
      <c r="B24" s="112" t="str">
        <f>IFERROR(IF('MSIF spend return 2024 to 2025'!B22="","",'MSIF spend return 2024 to 2025'!B22),"")</f>
        <v/>
      </c>
    </row>
    <row r="27" spans="1:2" x14ac:dyDescent="0.25">
      <c r="A27" s="18" t="s">
        <v>676</v>
      </c>
      <c r="B27" s="18"/>
    </row>
    <row r="28" spans="1:2" x14ac:dyDescent="0.25">
      <c r="A28" s="97" t="s">
        <v>24</v>
      </c>
      <c r="B28" s="97" t="s">
        <v>25</v>
      </c>
    </row>
    <row r="29" spans="1:2" x14ac:dyDescent="0.25">
      <c r="A29" s="79" t="s">
        <v>29</v>
      </c>
      <c r="B29" s="132"/>
    </row>
    <row r="32" spans="1:2" x14ac:dyDescent="0.25">
      <c r="A32" s="18" t="s">
        <v>228</v>
      </c>
    </row>
    <row r="33" spans="1:2" x14ac:dyDescent="0.25">
      <c r="A33" s="97" t="s">
        <v>24</v>
      </c>
      <c r="B33" s="97" t="s">
        <v>25</v>
      </c>
    </row>
    <row r="34" spans="1:2" x14ac:dyDescent="0.25">
      <c r="A34" s="79" t="s">
        <v>229</v>
      </c>
      <c r="B34" s="143"/>
    </row>
  </sheetData>
  <sheetProtection algorithmName="SHA-512" hashValue="cyf4ZISJGZPVDSNCr3R5XdcmQ+WX2aFeFWTc49/oejP4W/x7jI8zuzNIxDzeiPmQpQ8U0QQgLylZAw+Cjmc5zQ==" saltValue="KOG3owPQmAhgxvjxMe7FGQ==" spinCount="100000" sheet="1" selectLockedCells="1"/>
  <dataValidations count="1">
    <dataValidation type="custom" operator="lessThanOrEqual" allowBlank="1" showInputMessage="1" showErrorMessage="1" error="Please enter a numeric value greater than or equal to 0._x000a__x000a_Please note 'administrative costs of fund' should not exceed £1,000." sqref="B34" xr:uid="{A51987CF-4D43-4A83-9349-3E6CD6F8CD6C}">
      <formula1>AND(ISNUMBER(B34), B34&gt;=0, B34&lt;=1000)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7D770A-EE93-4B8F-B64C-F8A90F87EC26}">
          <x14:formula1>
            <xm:f>'Source - Dropdowns'!$A$1:$A$2</xm:f>
          </x14:formula1>
          <xm:sqref>B29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19DB-71ED-4594-AD48-6A3057695ABE}">
  <sheetPr codeName="Sheet9">
    <tabColor theme="8"/>
  </sheetPr>
  <dimension ref="A1:BL137"/>
  <sheetViews>
    <sheetView zoomScale="70" zoomScaleNormal="70" workbookViewId="0">
      <selection activeCell="C32" sqref="C32"/>
    </sheetView>
  </sheetViews>
  <sheetFormatPr defaultRowHeight="15.75" x14ac:dyDescent="0.25"/>
  <cols>
    <col min="1" max="1" width="122.140625" style="63" customWidth="1"/>
    <col min="2" max="2" width="28.42578125" style="63" customWidth="1"/>
    <col min="3" max="3" width="28.5703125" style="63" customWidth="1"/>
    <col min="4" max="4" width="28.42578125" style="63" customWidth="1"/>
    <col min="5" max="64" width="9.140625" style="3"/>
  </cols>
  <sheetData>
    <row r="1" spans="1:64" s="129" customFormat="1" x14ac:dyDescent="0.25">
      <c r="A1" s="18" t="s">
        <v>244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5">
      <c r="A2" s="62"/>
    </row>
    <row r="3" spans="1:64" x14ac:dyDescent="0.25">
      <c r="A3" s="18" t="s">
        <v>677</v>
      </c>
    </row>
    <row r="5" spans="1:64" x14ac:dyDescent="0.25">
      <c r="A5" s="70" t="s">
        <v>230</v>
      </c>
    </row>
    <row r="6" spans="1:64" ht="30.75" x14ac:dyDescent="0.25">
      <c r="A6" s="70" t="s">
        <v>691</v>
      </c>
    </row>
    <row r="7" spans="1:64" x14ac:dyDescent="0.25">
      <c r="A7" s="70" t="s">
        <v>231</v>
      </c>
    </row>
    <row r="10" spans="1:64" x14ac:dyDescent="0.25">
      <c r="A10" s="64" t="s">
        <v>38</v>
      </c>
    </row>
    <row r="11" spans="1:64" ht="45.75" x14ac:dyDescent="0.25">
      <c r="A11" s="65" t="s">
        <v>678</v>
      </c>
    </row>
    <row r="12" spans="1:64" x14ac:dyDescent="0.25">
      <c r="A12" s="69"/>
    </row>
    <row r="13" spans="1:64" ht="31.5" x14ac:dyDescent="0.25">
      <c r="A13" s="95" t="s">
        <v>232</v>
      </c>
    </row>
    <row r="14" spans="1:64" x14ac:dyDescent="0.25">
      <c r="A14" s="121"/>
    </row>
    <row r="15" spans="1:64" x14ac:dyDescent="0.25">
      <c r="A15" s="121" t="s">
        <v>233</v>
      </c>
    </row>
    <row r="16" spans="1:64" x14ac:dyDescent="0.25">
      <c r="A16" s="90" t="s">
        <v>234</v>
      </c>
    </row>
    <row r="17" spans="1:5" x14ac:dyDescent="0.25">
      <c r="A17" s="90" t="s">
        <v>235</v>
      </c>
    </row>
    <row r="18" spans="1:5" ht="30.75" x14ac:dyDescent="0.25">
      <c r="A18" s="89" t="s">
        <v>236</v>
      </c>
    </row>
    <row r="19" spans="1:5" ht="45.75" x14ac:dyDescent="0.25">
      <c r="A19" s="89" t="s">
        <v>705</v>
      </c>
    </row>
    <row r="20" spans="1:5" x14ac:dyDescent="0.25">
      <c r="A20" s="90" t="s">
        <v>44</v>
      </c>
    </row>
    <row r="21" spans="1:5" ht="45.75" x14ac:dyDescent="0.25">
      <c r="A21" s="89" t="s">
        <v>237</v>
      </c>
    </row>
    <row r="22" spans="1:5" x14ac:dyDescent="0.25">
      <c r="A22" s="121"/>
    </row>
    <row r="23" spans="1:5" x14ac:dyDescent="0.25">
      <c r="A23" s="133" t="s">
        <v>238</v>
      </c>
    </row>
    <row r="26" spans="1:5" x14ac:dyDescent="0.25">
      <c r="A26" s="18" t="s">
        <v>239</v>
      </c>
    </row>
    <row r="27" spans="1:5" ht="90" customHeight="1" x14ac:dyDescent="0.25">
      <c r="A27" s="97" t="s">
        <v>24</v>
      </c>
      <c r="B27" s="113" t="s">
        <v>679</v>
      </c>
      <c r="C27" s="113" t="s">
        <v>680</v>
      </c>
      <c r="D27" s="113" t="s">
        <v>681</v>
      </c>
    </row>
    <row r="28" spans="1:5" x14ac:dyDescent="0.25">
      <c r="A28" s="100" t="s">
        <v>48</v>
      </c>
      <c r="B28" s="134">
        <f>IFERROR('Fee rates (2024 to 2025)'!D28,"")</f>
        <v>0</v>
      </c>
      <c r="C28" s="135"/>
      <c r="D28" s="137" t="str">
        <f>IF(C28="", "", IFERROR((C28-B28)/B28,""))</f>
        <v/>
      </c>
    </row>
    <row r="29" spans="1:5" x14ac:dyDescent="0.25">
      <c r="A29" s="77" t="s">
        <v>49</v>
      </c>
      <c r="B29" s="134">
        <f>IFERROR('Fee rates (2024 to 2025)'!D29,"")</f>
        <v>0</v>
      </c>
      <c r="C29" s="135"/>
      <c r="D29" s="137" t="str">
        <f t="shared" ref="D29:D33" si="0">IF(C29="", "", IFERROR((C29-B29)/B29,""))</f>
        <v/>
      </c>
    </row>
    <row r="30" spans="1:5" x14ac:dyDescent="0.25">
      <c r="A30" s="77" t="s">
        <v>50</v>
      </c>
      <c r="B30" s="134">
        <f>IFERROR('Fee rates (2024 to 2025)'!D30,"")</f>
        <v>0</v>
      </c>
      <c r="C30" s="135"/>
      <c r="D30" s="137" t="str">
        <f t="shared" si="0"/>
        <v/>
      </c>
      <c r="E30" s="146" t="str">
        <f>IFERROR(IF((C30-C29)&gt;150,"Reminder: Nursing care fee rates should EXCLUDE Funded Nursing Care",""),"")</f>
        <v/>
      </c>
    </row>
    <row r="31" spans="1:5" x14ac:dyDescent="0.25">
      <c r="A31" s="77" t="s">
        <v>51</v>
      </c>
      <c r="B31" s="134">
        <f>IFERROR('Fee rates (2024 to 2025)'!D31,"")</f>
        <v>0</v>
      </c>
      <c r="C31" s="135"/>
      <c r="D31" s="137" t="str">
        <f t="shared" si="0"/>
        <v/>
      </c>
    </row>
    <row r="32" spans="1:5" x14ac:dyDescent="0.25">
      <c r="A32" s="77" t="s">
        <v>52</v>
      </c>
      <c r="B32" s="134">
        <f>IFERROR('Fee rates (2024 to 2025)'!D32,"")</f>
        <v>0</v>
      </c>
      <c r="C32" s="135"/>
      <c r="D32" s="137" t="str">
        <f t="shared" si="0"/>
        <v/>
      </c>
      <c r="E32" s="146" t="str">
        <f>IFERROR(IF((C32-C31)&gt;150,"Reminder: Nursing care fee rates should EXCLUDE Funded Nursing Care",""),"")</f>
        <v/>
      </c>
    </row>
    <row r="33" spans="1:4" ht="30.75" x14ac:dyDescent="0.25">
      <c r="A33" s="77" t="s">
        <v>240</v>
      </c>
      <c r="B33" s="134">
        <f>IFERROR('Fee rates (2024 to 2025)'!D33,"")</f>
        <v>0</v>
      </c>
      <c r="C33" s="135"/>
      <c r="D33" s="137" t="str">
        <f t="shared" si="0"/>
        <v/>
      </c>
    </row>
    <row r="34" spans="1:4" x14ac:dyDescent="0.25">
      <c r="A34" s="70"/>
    </row>
    <row r="35" spans="1:4" ht="26.25" x14ac:dyDescent="0.25">
      <c r="A35" s="136" t="s">
        <v>241</v>
      </c>
    </row>
    <row r="36" spans="1:4" x14ac:dyDescent="0.25">
      <c r="A36" s="117" t="s">
        <v>54</v>
      </c>
    </row>
    <row r="39" spans="1:4" ht="46.5" customHeight="1" x14ac:dyDescent="0.25">
      <c r="A39" s="71" t="s">
        <v>242</v>
      </c>
    </row>
    <row r="40" spans="1:4" ht="300.75" customHeight="1" x14ac:dyDescent="0.25">
      <c r="A40" s="118"/>
    </row>
    <row r="137" spans="44:44" x14ac:dyDescent="0.25">
      <c r="AR137" s="24" t="s">
        <v>243</v>
      </c>
    </row>
  </sheetData>
  <sheetProtection algorithmName="SHA-512" hashValue="IYodXzw/T+myF2x18qAjtqR25AGj0cWYdyoJKpDCnsoqItv7ePwR6yAE/BANr3JiBPtmsxDjEvk4vrmVp2g7JQ==" saltValue="WXfOjKWaJ0hENWZE/7m9tg==" spinCount="100000" sheet="1" selectLockedCells="1"/>
  <dataValidations count="2">
    <dataValidation type="custom" allowBlank="1" showInputMessage="1" showErrorMessage="1" errorTitle="Invalid Input" error="Please enter a numeric value greater than 0." sqref="C28:C33" xr:uid="{7A7C0307-9336-454A-97AC-B911583B2E51}">
      <formula1>AND(ISNUMBER(C28),C28&gt;=0)</formula1>
    </dataValidation>
    <dataValidation type="textLength" errorStyle="warning" operator="lessThanOrEqual" allowBlank="1" showInputMessage="1" showErrorMessage="1" errorTitle="Invalid Input" error="Max character limit reached. Please do not exceed 1,000 characters." sqref="A40" xr:uid="{01A4F788-28DC-40F6-BA7B-6CC11F155F00}">
      <formula1>1000</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3BE3-357D-46DE-8C4F-C1F94783024C}">
  <sheetPr codeName="Sheet16">
    <tabColor theme="8"/>
  </sheetPr>
  <dimension ref="A1:BP12"/>
  <sheetViews>
    <sheetView zoomScaleNormal="100" workbookViewId="0">
      <selection activeCell="A12" sqref="A12"/>
    </sheetView>
  </sheetViews>
  <sheetFormatPr defaultRowHeight="15.75" x14ac:dyDescent="0.25"/>
  <cols>
    <col min="1" max="1" width="122.140625" style="63" customWidth="1"/>
    <col min="2" max="2" width="9.140625" style="63"/>
    <col min="3" max="68" width="9.140625" style="3"/>
  </cols>
  <sheetData>
    <row r="1" spans="1:68" s="129" customFormat="1" x14ac:dyDescent="0.25">
      <c r="A1" s="18" t="s">
        <v>244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row>
    <row r="2" spans="1:68" x14ac:dyDescent="0.25">
      <c r="A2" s="62"/>
    </row>
    <row r="3" spans="1:68" x14ac:dyDescent="0.25">
      <c r="A3" s="18" t="s">
        <v>245</v>
      </c>
    </row>
    <row r="5" spans="1:68" x14ac:dyDescent="0.25">
      <c r="A5" s="64" t="s">
        <v>23</v>
      </c>
    </row>
    <row r="6" spans="1:68" ht="45" x14ac:dyDescent="0.25">
      <c r="A6" s="138" t="s">
        <v>246</v>
      </c>
    </row>
    <row r="7" spans="1:68" x14ac:dyDescent="0.25">
      <c r="A7" s="139"/>
    </row>
    <row r="8" spans="1:68" ht="30.75" x14ac:dyDescent="0.25">
      <c r="A8" s="94" t="s">
        <v>625</v>
      </c>
    </row>
    <row r="11" spans="1:68" ht="47.25" x14ac:dyDescent="0.25">
      <c r="A11" s="68" t="s">
        <v>682</v>
      </c>
    </row>
    <row r="12" spans="1:68" ht="300" customHeight="1" x14ac:dyDescent="0.25">
      <c r="A12" s="106"/>
    </row>
  </sheetData>
  <sheetProtection algorithmName="SHA-512" hashValue="isobGKKkJMgTcQ2u/O6sNpMjv7G3sQPItiKEeiPozIyEZ+1H23TQU12ZFkmMyl9BFHp16On/iiZ71d9kqv70zw==" saltValue="lLwmI7a7+p5SZwl3oTQozA=="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2" xr:uid="{59FE39D5-9AD7-450A-9D2E-66BC7EE92801}">
      <formula1>1000</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1A66-2CE8-41BF-A337-0A0E4651BEDE}">
  <sheetPr codeName="Sheet17">
    <tabColor theme="8"/>
  </sheetPr>
  <dimension ref="A1:BM12"/>
  <sheetViews>
    <sheetView zoomScaleNormal="100" workbookViewId="0">
      <selection activeCell="A12" sqref="A12"/>
    </sheetView>
  </sheetViews>
  <sheetFormatPr defaultRowHeight="15.75" x14ac:dyDescent="0.25"/>
  <cols>
    <col min="1" max="1" width="122.140625" style="63" customWidth="1"/>
    <col min="2" max="4" width="9.140625" style="63"/>
    <col min="5" max="65" width="9.140625" style="3"/>
  </cols>
  <sheetData>
    <row r="1" spans="1:65" s="129" customFormat="1" x14ac:dyDescent="0.25">
      <c r="A1" s="18" t="s">
        <v>244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row>
    <row r="2" spans="1:65" x14ac:dyDescent="0.25">
      <c r="A2" s="62"/>
    </row>
    <row r="3" spans="1:65" x14ac:dyDescent="0.25">
      <c r="A3" s="18" t="s">
        <v>683</v>
      </c>
    </row>
    <row r="5" spans="1:65" x14ac:dyDescent="0.25">
      <c r="A5" s="18" t="s">
        <v>23</v>
      </c>
    </row>
    <row r="6" spans="1:65" ht="60.75" x14ac:dyDescent="0.25">
      <c r="A6" s="91" t="s">
        <v>626</v>
      </c>
    </row>
    <row r="7" spans="1:65" x14ac:dyDescent="0.25">
      <c r="A7" s="111"/>
    </row>
    <row r="8" spans="1:65" ht="30" x14ac:dyDescent="0.25">
      <c r="A8" s="140" t="s">
        <v>247</v>
      </c>
    </row>
    <row r="11" spans="1:65" ht="47.25" x14ac:dyDescent="0.25">
      <c r="A11" s="68" t="s">
        <v>684</v>
      </c>
    </row>
    <row r="12" spans="1:65" ht="300" customHeight="1" x14ac:dyDescent="0.25">
      <c r="A12" s="106"/>
    </row>
  </sheetData>
  <sheetProtection algorithmName="SHA-512" hashValue="AGSOnFDR3CtmKY4D4fSNbHaYILRwcoJPO2cVolyQxfistktD4CEO7ppHIYlzL2cgQtF5ixpDaS6RXTPoyUnDpA==" saltValue="s3HsuZIlYul9XTi67oduPQ==" spinCount="100000" sheet="1" selectLockedCells="1"/>
  <dataValidations count="1">
    <dataValidation type="textLength" errorStyle="warning" operator="lessThanOrEqual" allowBlank="1" showInputMessage="1" showErrorMessage="1" errorTitle="Invalid Input" error="Max character limit reached. Please do not exceed 1,000 characters." sqref="A12" xr:uid="{3CDC0B93-3D04-4950-95C1-8AB816301F39}">
      <formula1>1000</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027D-37F8-48DD-B629-71852EA1F25C}">
  <sheetPr codeName="Sheet10"/>
  <dimension ref="A1:A16"/>
  <sheetViews>
    <sheetView workbookViewId="0">
      <selection activeCell="A17" sqref="A17"/>
    </sheetView>
  </sheetViews>
  <sheetFormatPr defaultRowHeight="15" x14ac:dyDescent="0.25"/>
  <sheetData>
    <row r="1" spans="1:1" x14ac:dyDescent="0.25">
      <c r="A1" t="s">
        <v>248</v>
      </c>
    </row>
    <row r="2" spans="1:1" x14ac:dyDescent="0.25">
      <c r="A2" t="s">
        <v>249</v>
      </c>
    </row>
    <row r="5" spans="1:1" x14ac:dyDescent="0.25">
      <c r="A5" t="s">
        <v>250</v>
      </c>
    </row>
    <row r="6" spans="1:1" x14ac:dyDescent="0.25">
      <c r="A6" t="s">
        <v>251</v>
      </c>
    </row>
    <row r="9" spans="1:1" x14ac:dyDescent="0.25">
      <c r="A9" t="s">
        <v>252</v>
      </c>
    </row>
    <row r="10" spans="1:1" x14ac:dyDescent="0.25">
      <c r="A10" t="s">
        <v>253</v>
      </c>
    </row>
    <row r="12" spans="1:1" x14ac:dyDescent="0.25">
      <c r="A12" t="s">
        <v>254</v>
      </c>
    </row>
    <row r="13" spans="1:1" x14ac:dyDescent="0.25">
      <c r="A13" t="s">
        <v>255</v>
      </c>
    </row>
    <row r="15" spans="1:1" x14ac:dyDescent="0.25">
      <c r="A15" t="s">
        <v>256</v>
      </c>
    </row>
    <row r="16" spans="1:1" x14ac:dyDescent="0.25">
      <c r="A16" t="s">
        <v>257</v>
      </c>
    </row>
  </sheetData>
  <sheetProtection algorithmName="SHA-512" hashValue="Zb11xC4V+lfPaNr265Ip7KrxNMeyMqo14gSdJHFu8OgqXz+AE2kFucHoChPX8nlrdCYHlP6tzyYQ/IlMchxmKw==" saltValue="P889qZC/P2fEfoFbDqAgPA==" spinCount="100000" sheet="1" selectLockedCell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8786-C303-4D03-B430-5C5CD12C1848}">
  <sheetPr codeName="Sheet18"/>
  <dimension ref="A1:AO5"/>
  <sheetViews>
    <sheetView topLeftCell="W1" workbookViewId="0">
      <selection activeCell="AF13" sqref="AF13"/>
    </sheetView>
  </sheetViews>
  <sheetFormatPr defaultRowHeight="15" x14ac:dyDescent="0.25"/>
  <cols>
    <col min="1" max="1" width="15.28515625" customWidth="1"/>
    <col min="2" max="2" width="10.140625" bestFit="1" customWidth="1"/>
    <col min="3" max="3" width="13.5703125" bestFit="1" customWidth="1"/>
    <col min="6" max="6" width="11" bestFit="1" customWidth="1"/>
    <col min="7" max="7" width="11.5703125" customWidth="1"/>
    <col min="10" max="10" width="11.28515625" customWidth="1"/>
  </cols>
  <sheetData>
    <row r="1" spans="1:41" x14ac:dyDescent="0.25">
      <c r="A1" s="25" t="s">
        <v>258</v>
      </c>
      <c r="B1" s="25" t="s">
        <v>259</v>
      </c>
      <c r="C1" s="25" t="s">
        <v>260</v>
      </c>
      <c r="D1" s="25" t="s">
        <v>261</v>
      </c>
      <c r="E1" s="25" t="s">
        <v>261</v>
      </c>
      <c r="F1" s="25" t="s">
        <v>262</v>
      </c>
      <c r="G1" s="25" t="s">
        <v>262</v>
      </c>
      <c r="H1" s="25" t="s">
        <v>263</v>
      </c>
      <c r="I1" s="25" t="s">
        <v>263</v>
      </c>
      <c r="J1" s="25" t="s">
        <v>263</v>
      </c>
      <c r="K1" s="25" t="s">
        <v>263</v>
      </c>
      <c r="L1" s="25" t="s">
        <v>263</v>
      </c>
      <c r="M1" s="25" t="s">
        <v>263</v>
      </c>
      <c r="N1" s="25" t="s">
        <v>263</v>
      </c>
      <c r="O1" s="25" t="s">
        <v>263</v>
      </c>
      <c r="P1" s="25" t="s">
        <v>263</v>
      </c>
      <c r="Q1" s="25" t="s">
        <v>263</v>
      </c>
      <c r="R1" s="25" t="s">
        <v>264</v>
      </c>
      <c r="S1" s="25" t="s">
        <v>264</v>
      </c>
      <c r="T1" s="25" t="s">
        <v>264</v>
      </c>
      <c r="U1" s="25" t="s">
        <v>264</v>
      </c>
      <c r="V1" s="25" t="s">
        <v>264</v>
      </c>
      <c r="W1" s="25" t="s">
        <v>264</v>
      </c>
      <c r="X1" s="25" t="s">
        <v>264</v>
      </c>
      <c r="Y1" s="25" t="s">
        <v>264</v>
      </c>
      <c r="Z1" s="25" t="s">
        <v>265</v>
      </c>
      <c r="AA1" s="28" t="s">
        <v>266</v>
      </c>
      <c r="AB1" s="25" t="s">
        <v>263</v>
      </c>
      <c r="AC1" s="25" t="s">
        <v>263</v>
      </c>
      <c r="AD1" s="25" t="s">
        <v>263</v>
      </c>
      <c r="AE1" s="25" t="s">
        <v>264</v>
      </c>
      <c r="AF1" s="25" t="s">
        <v>264</v>
      </c>
      <c r="AG1" s="25" t="s">
        <v>264</v>
      </c>
      <c r="AH1" s="25" t="s">
        <v>264</v>
      </c>
      <c r="AI1" s="25" t="s">
        <v>264</v>
      </c>
      <c r="AJ1" s="25" t="s">
        <v>264</v>
      </c>
      <c r="AK1" s="25" t="s">
        <v>264</v>
      </c>
      <c r="AL1" s="25" t="s">
        <v>265</v>
      </c>
      <c r="AM1" s="25" t="s">
        <v>266</v>
      </c>
      <c r="AN1" s="25" t="s">
        <v>267</v>
      </c>
      <c r="AO1" s="26" t="s">
        <v>267</v>
      </c>
    </row>
    <row r="2" spans="1:41" x14ac:dyDescent="0.25">
      <c r="A2" s="25" t="s">
        <v>268</v>
      </c>
      <c r="B2" s="25">
        <v>1</v>
      </c>
      <c r="C2" s="25">
        <v>1</v>
      </c>
      <c r="D2" s="25">
        <v>1</v>
      </c>
      <c r="E2" s="25">
        <v>2</v>
      </c>
      <c r="F2" s="25">
        <v>1</v>
      </c>
      <c r="G2" s="25">
        <v>2</v>
      </c>
      <c r="H2" s="25">
        <v>1</v>
      </c>
      <c r="I2" s="25">
        <v>2</v>
      </c>
      <c r="J2" s="25">
        <v>3</v>
      </c>
      <c r="K2" s="25">
        <v>4</v>
      </c>
      <c r="L2" s="25">
        <v>5</v>
      </c>
      <c r="M2" s="25">
        <v>6</v>
      </c>
      <c r="N2" s="25">
        <v>7</v>
      </c>
      <c r="O2" s="25">
        <v>8</v>
      </c>
      <c r="P2" s="25">
        <v>9</v>
      </c>
      <c r="Q2" s="25">
        <v>10</v>
      </c>
      <c r="R2" s="25">
        <v>1</v>
      </c>
      <c r="S2" s="25">
        <v>2</v>
      </c>
      <c r="T2" s="25">
        <v>3</v>
      </c>
      <c r="U2" s="25">
        <v>4</v>
      </c>
      <c r="V2" s="25">
        <v>5</v>
      </c>
      <c r="W2" s="25">
        <v>6</v>
      </c>
      <c r="X2" s="25">
        <v>7</v>
      </c>
      <c r="Y2" s="25">
        <v>8</v>
      </c>
      <c r="Z2" s="25">
        <v>1</v>
      </c>
      <c r="AA2" s="28">
        <v>1</v>
      </c>
      <c r="AB2" s="25">
        <v>11</v>
      </c>
      <c r="AC2" s="25">
        <v>12</v>
      </c>
      <c r="AD2" s="25">
        <v>13</v>
      </c>
      <c r="AE2" s="25">
        <v>9</v>
      </c>
      <c r="AF2" s="25">
        <v>10</v>
      </c>
      <c r="AG2" s="25">
        <v>11</v>
      </c>
      <c r="AH2" s="25">
        <v>12</v>
      </c>
      <c r="AI2" s="25">
        <v>13</v>
      </c>
      <c r="AJ2" s="25">
        <v>14</v>
      </c>
      <c r="AK2" s="25">
        <v>15</v>
      </c>
      <c r="AL2" s="25">
        <v>2</v>
      </c>
      <c r="AM2" s="25">
        <v>2</v>
      </c>
      <c r="AN2" s="25">
        <v>1</v>
      </c>
      <c r="AO2" s="26">
        <v>2</v>
      </c>
    </row>
    <row r="3" spans="1:41" ht="30" x14ac:dyDescent="0.25">
      <c r="A3" s="25" t="s">
        <v>269</v>
      </c>
      <c r="B3" s="25" t="str">
        <f t="shared" ref="B3:G3" si="0">B1&amp;"."&amp;B2</f>
        <v>LANAME.1</v>
      </c>
      <c r="C3" s="25" t="str">
        <f t="shared" si="0"/>
        <v>LAONSCODE.1</v>
      </c>
      <c r="D3" s="25" t="str">
        <f t="shared" si="0"/>
        <v>FUND.1</v>
      </c>
      <c r="E3" s="25" t="str">
        <f t="shared" si="0"/>
        <v>FUND.2</v>
      </c>
      <c r="F3" s="25" t="str">
        <f t="shared" si="0"/>
        <v>CONTACT.1</v>
      </c>
      <c r="G3" s="25" t="str">
        <f t="shared" si="0"/>
        <v>CONTACT.2</v>
      </c>
      <c r="H3" s="25" t="str">
        <f t="shared" ref="H3:Q3" si="1">H1&amp;"."&amp;H2</f>
        <v>SPEND.1</v>
      </c>
      <c r="I3" s="25" t="str">
        <f t="shared" si="1"/>
        <v>SPEND.2</v>
      </c>
      <c r="J3" s="25" t="str">
        <f t="shared" si="1"/>
        <v>SPEND.3</v>
      </c>
      <c r="K3" s="25" t="str">
        <f t="shared" si="1"/>
        <v>SPEND.4</v>
      </c>
      <c r="L3" s="25" t="str">
        <f t="shared" si="1"/>
        <v>SPEND.5</v>
      </c>
      <c r="M3" s="25" t="str">
        <f t="shared" si="1"/>
        <v>SPEND.6</v>
      </c>
      <c r="N3" s="25" t="str">
        <f t="shared" si="1"/>
        <v>SPEND.7</v>
      </c>
      <c r="O3" s="25" t="str">
        <f t="shared" si="1"/>
        <v>SPEND.8</v>
      </c>
      <c r="P3" s="25" t="str">
        <f t="shared" si="1"/>
        <v>SPEND.9</v>
      </c>
      <c r="Q3" s="25" t="str">
        <f t="shared" si="1"/>
        <v>SPEND.10</v>
      </c>
      <c r="R3" s="25" t="str">
        <f>R1&amp;"."&amp;R2</f>
        <v>FEE.1</v>
      </c>
      <c r="S3" s="25" t="str">
        <f t="shared" ref="S3:W3" si="2">S1&amp;"."&amp;S2</f>
        <v>FEE.2</v>
      </c>
      <c r="T3" s="25" t="str">
        <f t="shared" si="2"/>
        <v>FEE.3</v>
      </c>
      <c r="U3" s="25" t="str">
        <f t="shared" si="2"/>
        <v>FEE.4</v>
      </c>
      <c r="V3" s="25" t="str">
        <f t="shared" si="2"/>
        <v>FEE.5</v>
      </c>
      <c r="W3" s="25" t="str">
        <f t="shared" si="2"/>
        <v>FEE.6</v>
      </c>
      <c r="X3" s="25" t="str">
        <f t="shared" ref="X3" si="3">X1&amp;"."&amp;X2</f>
        <v>FEE.7</v>
      </c>
      <c r="Y3" s="25" t="str">
        <f t="shared" ref="Y3" si="4">Y1&amp;"."&amp;Y2</f>
        <v>FEE.8</v>
      </c>
      <c r="Z3" s="25" t="str">
        <f t="shared" ref="Z3" si="5">Z1&amp;"."&amp;Z2</f>
        <v>WAIT.1</v>
      </c>
      <c r="AA3" s="28" t="str">
        <f t="shared" ref="AA3" si="6">AA1&amp;"."&amp;AA2</f>
        <v>WORK.1</v>
      </c>
      <c r="AB3" s="25" t="str">
        <f t="shared" ref="AB3" si="7">AB1&amp;"."&amp;AB2</f>
        <v>SPEND.11</v>
      </c>
      <c r="AC3" s="25" t="str">
        <f t="shared" ref="AC3" si="8">AC1&amp;"."&amp;AC2</f>
        <v>SPEND.12</v>
      </c>
      <c r="AD3" s="25" t="str">
        <f t="shared" ref="AD3" si="9">AD1&amp;"."&amp;AD2</f>
        <v>SPEND.13</v>
      </c>
      <c r="AE3" s="25" t="str">
        <f t="shared" ref="AE3" si="10">AE1&amp;"."&amp;AE2</f>
        <v>FEE.9</v>
      </c>
      <c r="AF3" s="25" t="str">
        <f t="shared" ref="AF3" si="11">AF1&amp;"."&amp;AF2</f>
        <v>FEE.10</v>
      </c>
      <c r="AG3" s="25" t="str">
        <f t="shared" ref="AG3" si="12">AG1&amp;"."&amp;AG2</f>
        <v>FEE.11</v>
      </c>
      <c r="AH3" s="25" t="str">
        <f t="shared" ref="AH3" si="13">AH1&amp;"."&amp;AH2</f>
        <v>FEE.12</v>
      </c>
      <c r="AI3" s="25" t="str">
        <f t="shared" ref="AI3" si="14">AI1&amp;"."&amp;AI2</f>
        <v>FEE.13</v>
      </c>
      <c r="AJ3" s="25" t="str">
        <f t="shared" ref="AJ3" si="15">AJ1&amp;"."&amp;AJ2</f>
        <v>FEE.14</v>
      </c>
      <c r="AK3" s="25" t="str">
        <f t="shared" ref="AK3" si="16">AK1&amp;"."&amp;AK2</f>
        <v>FEE.15</v>
      </c>
      <c r="AL3" s="25" t="str">
        <f t="shared" ref="AL3:AO3" si="17">AL1&amp;"."&amp;AL2</f>
        <v>WAIT.2</v>
      </c>
      <c r="AM3" s="25" t="str">
        <f t="shared" si="17"/>
        <v>WORK.2</v>
      </c>
      <c r="AN3" s="25" t="str">
        <f t="shared" si="17"/>
        <v>OTHER.1</v>
      </c>
      <c r="AO3" s="26" t="str">
        <f t="shared" si="17"/>
        <v>OTHER.2</v>
      </c>
    </row>
    <row r="4" spans="1:41" ht="75" x14ac:dyDescent="0.25">
      <c r="A4" s="25" t="s">
        <v>270</v>
      </c>
      <c r="B4" s="25" t="s">
        <v>271</v>
      </c>
      <c r="C4" s="25" t="s">
        <v>272</v>
      </c>
      <c r="D4" s="25" t="s">
        <v>273</v>
      </c>
      <c r="E4" s="25" t="s">
        <v>274</v>
      </c>
      <c r="F4" s="25" t="s">
        <v>275</v>
      </c>
      <c r="G4" s="25" t="s">
        <v>276</v>
      </c>
      <c r="H4" s="25" t="s">
        <v>277</v>
      </c>
      <c r="I4" s="25" t="s">
        <v>278</v>
      </c>
      <c r="J4" s="25" t="s">
        <v>279</v>
      </c>
      <c r="K4" s="25" t="s">
        <v>280</v>
      </c>
      <c r="L4" s="25" t="s">
        <v>281</v>
      </c>
      <c r="M4" s="25" t="s">
        <v>282</v>
      </c>
      <c r="N4" s="25" t="s">
        <v>283</v>
      </c>
      <c r="O4" s="25" t="s">
        <v>284</v>
      </c>
      <c r="P4" s="25" t="s">
        <v>285</v>
      </c>
      <c r="Q4" s="25" t="s">
        <v>286</v>
      </c>
      <c r="R4" s="25" t="s">
        <v>287</v>
      </c>
      <c r="S4" s="25" t="s">
        <v>288</v>
      </c>
      <c r="T4" s="25" t="s">
        <v>289</v>
      </c>
      <c r="U4" s="25" t="s">
        <v>290</v>
      </c>
      <c r="V4" s="25" t="s">
        <v>291</v>
      </c>
      <c r="W4" s="25" t="s">
        <v>292</v>
      </c>
      <c r="X4" s="25" t="s">
        <v>293</v>
      </c>
      <c r="Y4" s="25" t="s">
        <v>294</v>
      </c>
      <c r="Z4" s="25" t="s">
        <v>295</v>
      </c>
      <c r="AA4" s="28" t="s">
        <v>296</v>
      </c>
      <c r="AB4" s="25" t="s">
        <v>297</v>
      </c>
      <c r="AC4" s="25" t="s">
        <v>298</v>
      </c>
      <c r="AD4" s="25" t="s">
        <v>685</v>
      </c>
      <c r="AE4" s="25" t="s">
        <v>299</v>
      </c>
      <c r="AF4" s="25" t="s">
        <v>300</v>
      </c>
      <c r="AG4" s="25" t="s">
        <v>301</v>
      </c>
      <c r="AH4" s="25" t="s">
        <v>302</v>
      </c>
      <c r="AI4" s="25" t="s">
        <v>303</v>
      </c>
      <c r="AJ4" s="25" t="s">
        <v>304</v>
      </c>
      <c r="AK4" s="25" t="s">
        <v>305</v>
      </c>
      <c r="AL4" s="25" t="s">
        <v>306</v>
      </c>
      <c r="AM4" s="25" t="s">
        <v>307</v>
      </c>
      <c r="AN4" s="25" t="s">
        <v>308</v>
      </c>
      <c r="AO4" s="26" t="s">
        <v>309</v>
      </c>
    </row>
    <row r="5" spans="1:41" ht="30" x14ac:dyDescent="0.25">
      <c r="A5" s="25" t="s">
        <v>310</v>
      </c>
      <c r="B5" s="25" t="str">
        <f>IF(ISBLANK('MSIF spend return 2024 to 2025'!B18),"BLANK",'MSIF spend return 2024 to 2025'!B18)</f>
        <v>BLANK</v>
      </c>
      <c r="C5" s="25" t="str">
        <f>IF(ISBLANK('MSIF spend return 2024 to 2025'!B18),"BLANK",INDEX('Source - LA list'!$B$2:$B$154,MATCH('MSIF spend return 2024 to 2025'!B18,'Source - LA list'!$A$2:$A$154,0)))</f>
        <v>BLANK</v>
      </c>
      <c r="D5" s="25" t="str">
        <f>IF(ISBLANK('MSIF spend return 2024 to 2025'!B19),"BLANK",'MSIF spend return 2024 to 2025'!B19)</f>
        <v/>
      </c>
      <c r="E5" s="25" t="str">
        <f>IF(ISBLANK('MSIF spend return 2024 to 2025'!B20),"BLANK",'MSIF spend return 2024 to 2025'!B20)</f>
        <v/>
      </c>
      <c r="F5" s="25" t="str">
        <f>IF(ISBLANK('MSIF spend return 2024 to 2025'!B21),"BLANK",'MSIF spend return 2024 to 2025'!B21)</f>
        <v>BLANK</v>
      </c>
      <c r="G5" s="25" t="str">
        <f>IF(ISBLANK('MSIF spend return 2024 to 2025'!B22),"BLANK",'MSIF spend return 2024 to 2025'!B22)</f>
        <v>BLANK</v>
      </c>
      <c r="H5" s="25" t="str">
        <f>IF(ISBLANK('MSIF spend return 2024 to 2025'!B27),"BLANK",'MSIF spend return 2024 to 2025'!B27)</f>
        <v>BLANK</v>
      </c>
      <c r="I5" s="25" t="str">
        <f>IF(ISBLANK('MSIF spend return 2024 to 2025'!B32),"BLANK",'MSIF spend return 2024 to 2025'!B32)</f>
        <v>BLANK</v>
      </c>
      <c r="J5" s="25" t="str">
        <f>IF(ISBLANK('MSIF spend return 2024 to 2025'!B37),"BLANK",'MSIF spend return 2024 to 2025'!B37)</f>
        <v>BLANK</v>
      </c>
      <c r="K5" s="25" t="str">
        <f>IF(ISBLANK('MSIF spend return 2024 to 2025'!B38),"BLANK",'MSIF spend return 2024 to 2025'!B38)</f>
        <v>BLANK</v>
      </c>
      <c r="L5" s="25" t="str">
        <f>IF(ISBLANK('MSIF spend return 2024 to 2025'!B39),"BLANK",'MSIF spend return 2024 to 2025'!B39)</f>
        <v>BLANK</v>
      </c>
      <c r="M5" s="25" t="str">
        <f>IF(ISBLANK('MSIF spend return 2024 to 2025'!B44),"BLANK",'MSIF spend return 2024 to 2025'!B44)</f>
        <v>BLANK</v>
      </c>
      <c r="N5" s="25" t="str">
        <f>IF(ISBLANK('MSIF spend return 2024 to 2025'!B45),"BLANK",'MSIF spend return 2024 to 2025'!B45)</f>
        <v>BLANK</v>
      </c>
      <c r="O5" s="25" t="str">
        <f>IF(ISBLANK('MSIF spend return 2024 to 2025'!B46),"BLANK",'MSIF spend return 2024 to 2025'!B46)</f>
        <v>BLANK</v>
      </c>
      <c r="P5" s="25" t="str">
        <f>IF(ISBLANK('MSIF spend return 2024 to 2025'!B47),"BLANK",'MSIF spend return 2024 to 2025'!B47)</f>
        <v>BLANK</v>
      </c>
      <c r="Q5" s="25">
        <f>IF(ISBLANK('MSIF spend return 2024 to 2025'!B48),"BLANK",'MSIF spend return 2024 to 2025'!B48)</f>
        <v>0</v>
      </c>
      <c r="R5" s="25" t="str">
        <f>IF(ISBLANK('Fee rates (2024 to 2025)'!D28),"BLANK",'Fee rates (2024 to 2025)'!D28)</f>
        <v>BLANK</v>
      </c>
      <c r="S5" s="25" t="str">
        <f>IF(ISBLANK('Fee rates (2024 to 2025)'!D29),"BLANK",'Fee rates (2024 to 2025)'!D29)</f>
        <v>BLANK</v>
      </c>
      <c r="T5" s="25" t="str">
        <f>IF(ISBLANK('Fee rates (2024 to 2025)'!D30),"BLANK",'Fee rates (2024 to 2025)'!D30)</f>
        <v>BLANK</v>
      </c>
      <c r="U5" s="25" t="str">
        <f>IF(ISBLANK('Fee rates (2024 to 2025)'!D31),"BLANK",'Fee rates (2024 to 2025)'!D31)</f>
        <v>BLANK</v>
      </c>
      <c r="V5" s="25" t="str">
        <f>IF(ISBLANK('Fee rates (2024 to 2025)'!D32),"BLANK",'Fee rates (2024 to 2025)'!D32)</f>
        <v>BLANK</v>
      </c>
      <c r="W5" s="25" t="str">
        <f>IF(ISBLANK('Fee rates (2024 to 2025)'!D33),"BLANK",'Fee rates (2024 to 2025)'!D33)</f>
        <v>BLANK</v>
      </c>
      <c r="X5" s="25" t="str">
        <f>IF(ISBLANK('Fee rates (2024 to 2025)'!A39),"BLANK",'Fee rates (2024 to 2025)'!A39)</f>
        <v>BLANK</v>
      </c>
      <c r="Y5" s="25" t="str">
        <f>IF(ISBLANK('Fee rates (2024 to 2025)'!A43),"BLANK",'Fee rates (2024 to 2025)'!A43)</f>
        <v>BLANK</v>
      </c>
      <c r="Z5" s="25" t="str">
        <f>IF(ISBLANK('Waiting times (2024 to 2025)'!A16),"BLANK",'Waiting times (2024 to 2025)'!A16)</f>
        <v>BLANK</v>
      </c>
      <c r="AA5" s="29" t="str">
        <f>IF(ISBLANK('Workforce (2024 to 2025)'!A17),"BLANK",'Workforce (2024 to 2025)'!A17)</f>
        <v>BLANK</v>
      </c>
      <c r="AB5" t="str">
        <f>IF(ISBLANK('Spend return (2025 to 2026)'!B22),"BLANK",'Spend return (2025 to 2026)'!B22)</f>
        <v/>
      </c>
      <c r="AC5" t="str">
        <f>IF(ISBLANK('Spend return (2025 to 2026)'!B29),"BLANK",'Spend return (2025 to 2026)'!B29)</f>
        <v>BLANK</v>
      </c>
      <c r="AD5" t="str">
        <f>IF(ISBLANK('Spend return (2025 to 2026)'!B34),"BLANK",'Spend return (2025 to 2026)'!B34)</f>
        <v>BLANK</v>
      </c>
      <c r="AE5" t="str">
        <f>IF(ISBLANK('Fee rates (2025 to 2026)'!C28),"BLANK",'Fee rates (2025 to 2026)'!C28)</f>
        <v>BLANK</v>
      </c>
      <c r="AF5" t="str">
        <f>IF(ISBLANK('Fee rates (2025 to 2026)'!C29),"BLANK",'Fee rates (2025 to 2026)'!C29)</f>
        <v>BLANK</v>
      </c>
      <c r="AG5" t="str">
        <f>IF(ISBLANK('Fee rates (2025 to 2026)'!C30),"BLANK",'Fee rates (2025 to 2026)'!C30)</f>
        <v>BLANK</v>
      </c>
      <c r="AH5" t="str">
        <f>IF(ISBLANK('Fee rates (2025 to 2026)'!C31),"BLANK",'Fee rates (2025 to 2026)'!C31)</f>
        <v>BLANK</v>
      </c>
      <c r="AI5" t="str">
        <f>IF(ISBLANK('Fee rates (2025 to 2026)'!C32),"BLANK",'Fee rates (2025 to 2026)'!C32)</f>
        <v>BLANK</v>
      </c>
      <c r="AJ5" t="str">
        <f>IF(ISBLANK('Fee rates (2025 to 2026)'!C33),"BLANK",'Fee rates (2025 to 2026)'!C33)</f>
        <v>BLANK</v>
      </c>
      <c r="AK5" t="str">
        <f>IF(ISBLANK('Fee rates (2025 to 2026)'!A40),"BLANK",'Fee rates (2025 to 2026)'!A40)</f>
        <v>BLANK</v>
      </c>
      <c r="AL5" t="str">
        <f>IF(ISBLANK('Waiting times (2025 to 2026)'!A12),"BLANK",'Waiting times (2025 to 2026)'!A12)</f>
        <v>BLANK</v>
      </c>
      <c r="AM5" t="str">
        <f>IF(ISBLANK('Workforce (2025 to 2026)'!A12),"BLANK",'Workforce (2025 to 2026)'!A12)</f>
        <v>BLANK</v>
      </c>
      <c r="AN5" t="str">
        <f>IF(ISBLANK(Instructions!A3),"BLANK",Instructions!A3)</f>
        <v>Version 1.2</v>
      </c>
      <c r="AO5" s="27" t="str">
        <f>IF(ISBLANK('Fee rates (2025 to 2026)'!AR137),"BLANK",'Fee rates (2025 to 2026)'!AR137)</f>
        <v>asPtk3</v>
      </c>
    </row>
  </sheetData>
  <sheetProtection algorithmName="SHA-512" hashValue="Hzqc73Yl0vuZVsFyYreNPqEOL+3Fw31VsD7NqiC2jfE4N4qkKcbMgyNeR2C9N21GhgW8vjK1uj/jHj9Dcg5r/Q==" saltValue="9JgcKW9cpNvcIOl1q7Dx2g==" spinCount="100000" sheet="1" selectLockedCell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3976-4774-494A-969D-2D4D444FD9CD}">
  <sheetPr codeName="Sheet11"/>
  <dimension ref="A1:B154"/>
  <sheetViews>
    <sheetView topLeftCell="A43" workbookViewId="0">
      <selection activeCell="F165" sqref="F165"/>
    </sheetView>
  </sheetViews>
  <sheetFormatPr defaultRowHeight="15" x14ac:dyDescent="0.25"/>
  <cols>
    <col min="1" max="1" width="36.140625" customWidth="1"/>
    <col min="2" max="2" width="12.7109375" customWidth="1"/>
  </cols>
  <sheetData>
    <row r="1" spans="1:2" x14ac:dyDescent="0.25">
      <c r="A1" s="9" t="s">
        <v>311</v>
      </c>
      <c r="B1" s="9" t="s">
        <v>312</v>
      </c>
    </row>
    <row r="2" spans="1:2" x14ac:dyDescent="0.25">
      <c r="A2" t="s">
        <v>313</v>
      </c>
      <c r="B2" t="s">
        <v>314</v>
      </c>
    </row>
    <row r="3" spans="1:2" x14ac:dyDescent="0.25">
      <c r="A3" t="s">
        <v>75</v>
      </c>
      <c r="B3" t="s">
        <v>315</v>
      </c>
    </row>
    <row r="4" spans="1:2" x14ac:dyDescent="0.25">
      <c r="A4" t="s">
        <v>76</v>
      </c>
      <c r="B4" t="s">
        <v>316</v>
      </c>
    </row>
    <row r="5" spans="1:2" x14ac:dyDescent="0.25">
      <c r="A5" t="s">
        <v>317</v>
      </c>
      <c r="B5" t="s">
        <v>318</v>
      </c>
    </row>
    <row r="6" spans="1:2" x14ac:dyDescent="0.25">
      <c r="A6" t="s">
        <v>77</v>
      </c>
      <c r="B6" t="s">
        <v>319</v>
      </c>
    </row>
    <row r="7" spans="1:2" x14ac:dyDescent="0.25">
      <c r="A7" t="s">
        <v>78</v>
      </c>
      <c r="B7" t="s">
        <v>320</v>
      </c>
    </row>
    <row r="8" spans="1:2" x14ac:dyDescent="0.25">
      <c r="A8" t="s">
        <v>79</v>
      </c>
      <c r="B8" t="s">
        <v>321</v>
      </c>
    </row>
    <row r="9" spans="1:2" x14ac:dyDescent="0.25">
      <c r="A9" t="s">
        <v>80</v>
      </c>
      <c r="B9" t="s">
        <v>322</v>
      </c>
    </row>
    <row r="10" spans="1:2" x14ac:dyDescent="0.25">
      <c r="A10" t="s">
        <v>81</v>
      </c>
      <c r="B10" t="s">
        <v>323</v>
      </c>
    </row>
    <row r="11" spans="1:2" x14ac:dyDescent="0.25">
      <c r="A11" t="s">
        <v>82</v>
      </c>
      <c r="B11" t="s">
        <v>324</v>
      </c>
    </row>
    <row r="12" spans="1:2" x14ac:dyDescent="0.25">
      <c r="A12" t="s">
        <v>83</v>
      </c>
      <c r="B12" t="s">
        <v>325</v>
      </c>
    </row>
    <row r="13" spans="1:2" x14ac:dyDescent="0.25">
      <c r="A13" t="s">
        <v>84</v>
      </c>
      <c r="B13" t="s">
        <v>326</v>
      </c>
    </row>
    <row r="14" spans="1:2" x14ac:dyDescent="0.25">
      <c r="A14" t="s">
        <v>85</v>
      </c>
      <c r="B14" t="s">
        <v>327</v>
      </c>
    </row>
    <row r="15" spans="1:2" x14ac:dyDescent="0.25">
      <c r="A15" t="s">
        <v>86</v>
      </c>
      <c r="B15" t="s">
        <v>328</v>
      </c>
    </row>
    <row r="16" spans="1:2" x14ac:dyDescent="0.25">
      <c r="A16" t="s">
        <v>329</v>
      </c>
      <c r="B16" t="s">
        <v>330</v>
      </c>
    </row>
    <row r="17" spans="1:2" x14ac:dyDescent="0.25">
      <c r="A17" t="s">
        <v>87</v>
      </c>
      <c r="B17" t="s">
        <v>331</v>
      </c>
    </row>
    <row r="18" spans="1:2" x14ac:dyDescent="0.25">
      <c r="A18" t="s">
        <v>88</v>
      </c>
      <c r="B18" t="s">
        <v>332</v>
      </c>
    </row>
    <row r="19" spans="1:2" x14ac:dyDescent="0.25">
      <c r="A19" t="s">
        <v>89</v>
      </c>
      <c r="B19" t="s">
        <v>333</v>
      </c>
    </row>
    <row r="20" spans="1:2" x14ac:dyDescent="0.25">
      <c r="A20" t="s">
        <v>90</v>
      </c>
      <c r="B20" t="s">
        <v>334</v>
      </c>
    </row>
    <row r="21" spans="1:2" x14ac:dyDescent="0.25">
      <c r="A21" t="s">
        <v>91</v>
      </c>
      <c r="B21" t="s">
        <v>335</v>
      </c>
    </row>
    <row r="22" spans="1:2" x14ac:dyDescent="0.25">
      <c r="A22" t="s">
        <v>92</v>
      </c>
      <c r="B22" t="s">
        <v>336</v>
      </c>
    </row>
    <row r="23" spans="1:2" x14ac:dyDescent="0.25">
      <c r="A23" t="s">
        <v>93</v>
      </c>
      <c r="B23" t="s">
        <v>337</v>
      </c>
    </row>
    <row r="24" spans="1:2" x14ac:dyDescent="0.25">
      <c r="A24" t="s">
        <v>94</v>
      </c>
      <c r="B24" t="s">
        <v>338</v>
      </c>
    </row>
    <row r="25" spans="1:2" x14ac:dyDescent="0.25">
      <c r="A25" t="s">
        <v>95</v>
      </c>
      <c r="B25" t="s">
        <v>339</v>
      </c>
    </row>
    <row r="26" spans="1:2" x14ac:dyDescent="0.25">
      <c r="A26" t="s">
        <v>96</v>
      </c>
      <c r="B26" t="s">
        <v>340</v>
      </c>
    </row>
    <row r="27" spans="1:2" x14ac:dyDescent="0.25">
      <c r="A27" t="s">
        <v>97</v>
      </c>
      <c r="B27" t="s">
        <v>341</v>
      </c>
    </row>
    <row r="28" spans="1:2" x14ac:dyDescent="0.25">
      <c r="A28" t="s">
        <v>98</v>
      </c>
      <c r="B28" t="s">
        <v>342</v>
      </c>
    </row>
    <row r="29" spans="1:2" x14ac:dyDescent="0.25">
      <c r="A29" t="s">
        <v>109</v>
      </c>
      <c r="B29" t="s">
        <v>343</v>
      </c>
    </row>
    <row r="30" spans="1:2" x14ac:dyDescent="0.25">
      <c r="A30" t="s">
        <v>99</v>
      </c>
      <c r="B30" t="s">
        <v>344</v>
      </c>
    </row>
    <row r="31" spans="1:2" x14ac:dyDescent="0.25">
      <c r="A31" t="s">
        <v>100</v>
      </c>
      <c r="B31" t="s">
        <v>345</v>
      </c>
    </row>
    <row r="32" spans="1:2" x14ac:dyDescent="0.25">
      <c r="A32" t="s">
        <v>101</v>
      </c>
      <c r="B32" t="s">
        <v>346</v>
      </c>
    </row>
    <row r="33" spans="1:2" x14ac:dyDescent="0.25">
      <c r="A33" t="s">
        <v>102</v>
      </c>
      <c r="B33" t="s">
        <v>347</v>
      </c>
    </row>
    <row r="34" spans="1:2" x14ac:dyDescent="0.25">
      <c r="A34" t="s">
        <v>103</v>
      </c>
      <c r="B34" t="s">
        <v>348</v>
      </c>
    </row>
    <row r="35" spans="1:2" x14ac:dyDescent="0.25">
      <c r="A35" t="s">
        <v>104</v>
      </c>
      <c r="B35" t="s">
        <v>349</v>
      </c>
    </row>
    <row r="36" spans="1:2" x14ac:dyDescent="0.25">
      <c r="A36" t="s">
        <v>105</v>
      </c>
      <c r="B36" t="s">
        <v>350</v>
      </c>
    </row>
    <row r="37" spans="1:2" x14ac:dyDescent="0.25">
      <c r="A37" t="s">
        <v>106</v>
      </c>
      <c r="B37" t="s">
        <v>351</v>
      </c>
    </row>
    <row r="38" spans="1:2" x14ac:dyDescent="0.25">
      <c r="A38" t="s">
        <v>107</v>
      </c>
      <c r="B38" t="s">
        <v>352</v>
      </c>
    </row>
    <row r="39" spans="1:2" x14ac:dyDescent="0.25">
      <c r="A39" t="s">
        <v>108</v>
      </c>
      <c r="B39" t="s">
        <v>353</v>
      </c>
    </row>
    <row r="40" spans="1:2" x14ac:dyDescent="0.25">
      <c r="A40" t="s">
        <v>110</v>
      </c>
      <c r="B40" t="s">
        <v>354</v>
      </c>
    </row>
    <row r="41" spans="1:2" x14ac:dyDescent="0.25">
      <c r="A41" t="s">
        <v>111</v>
      </c>
      <c r="B41" t="s">
        <v>355</v>
      </c>
    </row>
    <row r="42" spans="1:2" x14ac:dyDescent="0.25">
      <c r="A42" t="s">
        <v>112</v>
      </c>
      <c r="B42" t="s">
        <v>356</v>
      </c>
    </row>
    <row r="43" spans="1:2" x14ac:dyDescent="0.25">
      <c r="A43" t="s">
        <v>113</v>
      </c>
      <c r="B43" t="s">
        <v>357</v>
      </c>
    </row>
    <row r="44" spans="1:2" x14ac:dyDescent="0.25">
      <c r="A44" t="s">
        <v>114</v>
      </c>
      <c r="B44" t="s">
        <v>358</v>
      </c>
    </row>
    <row r="45" spans="1:2" x14ac:dyDescent="0.25">
      <c r="A45" t="s">
        <v>115</v>
      </c>
      <c r="B45" t="s">
        <v>359</v>
      </c>
    </row>
    <row r="46" spans="1:2" x14ac:dyDescent="0.25">
      <c r="A46" t="s">
        <v>116</v>
      </c>
      <c r="B46" t="s">
        <v>360</v>
      </c>
    </row>
    <row r="47" spans="1:2" x14ac:dyDescent="0.25">
      <c r="A47" t="s">
        <v>117</v>
      </c>
      <c r="B47" t="s">
        <v>361</v>
      </c>
    </row>
    <row r="48" spans="1:2" x14ac:dyDescent="0.25">
      <c r="A48" t="s">
        <v>118</v>
      </c>
      <c r="B48" t="s">
        <v>362</v>
      </c>
    </row>
    <row r="49" spans="1:2" x14ac:dyDescent="0.25">
      <c r="A49" t="s">
        <v>119</v>
      </c>
      <c r="B49" t="s">
        <v>363</v>
      </c>
    </row>
    <row r="50" spans="1:2" x14ac:dyDescent="0.25">
      <c r="A50" t="s">
        <v>364</v>
      </c>
      <c r="B50" t="s">
        <v>365</v>
      </c>
    </row>
    <row r="51" spans="1:2" x14ac:dyDescent="0.25">
      <c r="A51" t="s">
        <v>120</v>
      </c>
      <c r="B51" t="s">
        <v>366</v>
      </c>
    </row>
    <row r="52" spans="1:2" x14ac:dyDescent="0.25">
      <c r="A52" t="s">
        <v>121</v>
      </c>
      <c r="B52" t="s">
        <v>367</v>
      </c>
    </row>
    <row r="53" spans="1:2" x14ac:dyDescent="0.25">
      <c r="A53" t="s">
        <v>122</v>
      </c>
      <c r="B53" t="s">
        <v>368</v>
      </c>
    </row>
    <row r="54" spans="1:2" x14ac:dyDescent="0.25">
      <c r="A54" t="s">
        <v>123</v>
      </c>
      <c r="B54" t="s">
        <v>369</v>
      </c>
    </row>
    <row r="55" spans="1:2" x14ac:dyDescent="0.25">
      <c r="A55" t="s">
        <v>124</v>
      </c>
      <c r="B55" t="s">
        <v>370</v>
      </c>
    </row>
    <row r="56" spans="1:2" x14ac:dyDescent="0.25">
      <c r="A56" t="s">
        <v>125</v>
      </c>
      <c r="B56" t="s">
        <v>371</v>
      </c>
    </row>
    <row r="57" spans="1:2" x14ac:dyDescent="0.25">
      <c r="A57" t="s">
        <v>126</v>
      </c>
      <c r="B57" t="s">
        <v>372</v>
      </c>
    </row>
    <row r="58" spans="1:2" x14ac:dyDescent="0.25">
      <c r="A58" t="s">
        <v>127</v>
      </c>
      <c r="B58" t="s">
        <v>373</v>
      </c>
    </row>
    <row r="59" spans="1:2" x14ac:dyDescent="0.25">
      <c r="A59" t="s">
        <v>128</v>
      </c>
      <c r="B59" t="s">
        <v>374</v>
      </c>
    </row>
    <row r="60" spans="1:2" x14ac:dyDescent="0.25">
      <c r="A60" t="s">
        <v>129</v>
      </c>
      <c r="B60" t="s">
        <v>375</v>
      </c>
    </row>
    <row r="61" spans="1:2" x14ac:dyDescent="0.25">
      <c r="A61" t="s">
        <v>130</v>
      </c>
      <c r="B61" t="s">
        <v>376</v>
      </c>
    </row>
    <row r="62" spans="1:2" x14ac:dyDescent="0.25">
      <c r="A62" t="s">
        <v>131</v>
      </c>
      <c r="B62" t="s">
        <v>377</v>
      </c>
    </row>
    <row r="63" spans="1:2" x14ac:dyDescent="0.25">
      <c r="A63" t="s">
        <v>378</v>
      </c>
      <c r="B63" t="s">
        <v>379</v>
      </c>
    </row>
    <row r="64" spans="1:2" x14ac:dyDescent="0.25">
      <c r="A64" t="s">
        <v>132</v>
      </c>
      <c r="B64" t="s">
        <v>380</v>
      </c>
    </row>
    <row r="65" spans="1:2" x14ac:dyDescent="0.25">
      <c r="A65" t="s">
        <v>133</v>
      </c>
      <c r="B65" t="s">
        <v>381</v>
      </c>
    </row>
    <row r="66" spans="1:2" x14ac:dyDescent="0.25">
      <c r="A66" t="s">
        <v>134</v>
      </c>
      <c r="B66" t="s">
        <v>382</v>
      </c>
    </row>
    <row r="67" spans="1:2" x14ac:dyDescent="0.25">
      <c r="A67" t="s">
        <v>135</v>
      </c>
      <c r="B67" t="s">
        <v>383</v>
      </c>
    </row>
    <row r="68" spans="1:2" x14ac:dyDescent="0.25">
      <c r="A68" t="s">
        <v>136</v>
      </c>
      <c r="B68" t="s">
        <v>384</v>
      </c>
    </row>
    <row r="69" spans="1:2" x14ac:dyDescent="0.25">
      <c r="A69" t="s">
        <v>137</v>
      </c>
      <c r="B69" t="s">
        <v>385</v>
      </c>
    </row>
    <row r="70" spans="1:2" x14ac:dyDescent="0.25">
      <c r="A70" t="s">
        <v>138</v>
      </c>
      <c r="B70" t="s">
        <v>386</v>
      </c>
    </row>
    <row r="71" spans="1:2" x14ac:dyDescent="0.25">
      <c r="A71" t="s">
        <v>139</v>
      </c>
      <c r="B71" t="s">
        <v>387</v>
      </c>
    </row>
    <row r="72" spans="1:2" x14ac:dyDescent="0.25">
      <c r="A72" t="s">
        <v>140</v>
      </c>
      <c r="B72" t="s">
        <v>388</v>
      </c>
    </row>
    <row r="73" spans="1:2" x14ac:dyDescent="0.25">
      <c r="A73" t="s">
        <v>141</v>
      </c>
      <c r="B73" t="s">
        <v>389</v>
      </c>
    </row>
    <row r="74" spans="1:2" x14ac:dyDescent="0.25">
      <c r="A74" t="s">
        <v>142</v>
      </c>
      <c r="B74" t="s">
        <v>390</v>
      </c>
    </row>
    <row r="75" spans="1:2" x14ac:dyDescent="0.25">
      <c r="A75" t="s">
        <v>143</v>
      </c>
      <c r="B75" t="s">
        <v>391</v>
      </c>
    </row>
    <row r="76" spans="1:2" x14ac:dyDescent="0.25">
      <c r="A76" t="s">
        <v>144</v>
      </c>
      <c r="B76" t="s">
        <v>392</v>
      </c>
    </row>
    <row r="77" spans="1:2" x14ac:dyDescent="0.25">
      <c r="A77" t="s">
        <v>145</v>
      </c>
      <c r="B77" t="s">
        <v>393</v>
      </c>
    </row>
    <row r="78" spans="1:2" x14ac:dyDescent="0.25">
      <c r="A78" t="s">
        <v>146</v>
      </c>
      <c r="B78" t="s">
        <v>394</v>
      </c>
    </row>
    <row r="79" spans="1:2" x14ac:dyDescent="0.25">
      <c r="A79" t="s">
        <v>147</v>
      </c>
      <c r="B79" t="s">
        <v>395</v>
      </c>
    </row>
    <row r="80" spans="1:2" x14ac:dyDescent="0.25">
      <c r="A80" t="s">
        <v>148</v>
      </c>
      <c r="B80" t="s">
        <v>396</v>
      </c>
    </row>
    <row r="81" spans="1:2" x14ac:dyDescent="0.25">
      <c r="A81" t="s">
        <v>149</v>
      </c>
      <c r="B81" t="s">
        <v>397</v>
      </c>
    </row>
    <row r="82" spans="1:2" x14ac:dyDescent="0.25">
      <c r="A82" t="s">
        <v>150</v>
      </c>
      <c r="B82" t="s">
        <v>398</v>
      </c>
    </row>
    <row r="83" spans="1:2" x14ac:dyDescent="0.25">
      <c r="A83" t="s">
        <v>151</v>
      </c>
      <c r="B83" t="s">
        <v>399</v>
      </c>
    </row>
    <row r="84" spans="1:2" x14ac:dyDescent="0.25">
      <c r="A84" t="s">
        <v>152</v>
      </c>
      <c r="B84" t="s">
        <v>400</v>
      </c>
    </row>
    <row r="85" spans="1:2" x14ac:dyDescent="0.25">
      <c r="A85" t="s">
        <v>153</v>
      </c>
      <c r="B85" t="s">
        <v>401</v>
      </c>
    </row>
    <row r="86" spans="1:2" x14ac:dyDescent="0.25">
      <c r="A86" t="s">
        <v>154</v>
      </c>
      <c r="B86" t="s">
        <v>402</v>
      </c>
    </row>
    <row r="87" spans="1:2" x14ac:dyDescent="0.25">
      <c r="A87" t="s">
        <v>155</v>
      </c>
      <c r="B87" t="s">
        <v>403</v>
      </c>
    </row>
    <row r="88" spans="1:2" x14ac:dyDescent="0.25">
      <c r="A88" t="s">
        <v>156</v>
      </c>
      <c r="B88" t="s">
        <v>404</v>
      </c>
    </row>
    <row r="89" spans="1:2" x14ac:dyDescent="0.25">
      <c r="A89" t="s">
        <v>157</v>
      </c>
      <c r="B89" t="s">
        <v>405</v>
      </c>
    </row>
    <row r="90" spans="1:2" x14ac:dyDescent="0.25">
      <c r="A90" t="s">
        <v>158</v>
      </c>
      <c r="B90" t="s">
        <v>406</v>
      </c>
    </row>
    <row r="91" spans="1:2" x14ac:dyDescent="0.25">
      <c r="A91" t="s">
        <v>159</v>
      </c>
      <c r="B91" t="s">
        <v>407</v>
      </c>
    </row>
    <row r="92" spans="1:2" x14ac:dyDescent="0.25">
      <c r="A92" t="s">
        <v>160</v>
      </c>
      <c r="B92" t="s">
        <v>408</v>
      </c>
    </row>
    <row r="93" spans="1:2" x14ac:dyDescent="0.25">
      <c r="A93" t="s">
        <v>161</v>
      </c>
      <c r="B93" t="s">
        <v>409</v>
      </c>
    </row>
    <row r="94" spans="1:2" x14ac:dyDescent="0.25">
      <c r="A94" t="s">
        <v>162</v>
      </c>
      <c r="B94" t="s">
        <v>410</v>
      </c>
    </row>
    <row r="95" spans="1:2" x14ac:dyDescent="0.25">
      <c r="A95" t="s">
        <v>163</v>
      </c>
      <c r="B95" t="s">
        <v>411</v>
      </c>
    </row>
    <row r="96" spans="1:2" x14ac:dyDescent="0.25">
      <c r="A96" t="s">
        <v>164</v>
      </c>
      <c r="B96" t="s">
        <v>412</v>
      </c>
    </row>
    <row r="97" spans="1:2" x14ac:dyDescent="0.25">
      <c r="A97" t="s">
        <v>165</v>
      </c>
      <c r="B97" t="s">
        <v>413</v>
      </c>
    </row>
    <row r="98" spans="1:2" x14ac:dyDescent="0.25">
      <c r="A98" t="s">
        <v>166</v>
      </c>
      <c r="B98" t="s">
        <v>414</v>
      </c>
    </row>
    <row r="99" spans="1:2" x14ac:dyDescent="0.25">
      <c r="A99" t="s">
        <v>167</v>
      </c>
      <c r="B99" t="s">
        <v>415</v>
      </c>
    </row>
    <row r="100" spans="1:2" x14ac:dyDescent="0.25">
      <c r="A100" t="s">
        <v>168</v>
      </c>
      <c r="B100" t="s">
        <v>416</v>
      </c>
    </row>
    <row r="101" spans="1:2" x14ac:dyDescent="0.25">
      <c r="A101" t="s">
        <v>169</v>
      </c>
      <c r="B101" t="s">
        <v>417</v>
      </c>
    </row>
    <row r="102" spans="1:2" x14ac:dyDescent="0.25">
      <c r="A102" t="s">
        <v>418</v>
      </c>
      <c r="B102" t="s">
        <v>419</v>
      </c>
    </row>
    <row r="103" spans="1:2" x14ac:dyDescent="0.25">
      <c r="A103" t="s">
        <v>170</v>
      </c>
      <c r="B103" t="s">
        <v>420</v>
      </c>
    </row>
    <row r="104" spans="1:2" x14ac:dyDescent="0.25">
      <c r="A104" t="s">
        <v>171</v>
      </c>
      <c r="B104" t="s">
        <v>421</v>
      </c>
    </row>
    <row r="105" spans="1:2" x14ac:dyDescent="0.25">
      <c r="A105" t="s">
        <v>172</v>
      </c>
      <c r="B105" t="s">
        <v>422</v>
      </c>
    </row>
    <row r="106" spans="1:2" x14ac:dyDescent="0.25">
      <c r="A106" t="s">
        <v>173</v>
      </c>
      <c r="B106" t="s">
        <v>423</v>
      </c>
    </row>
    <row r="107" spans="1:2" x14ac:dyDescent="0.25">
      <c r="A107" t="s">
        <v>174</v>
      </c>
      <c r="B107" t="s">
        <v>424</v>
      </c>
    </row>
    <row r="108" spans="1:2" x14ac:dyDescent="0.25">
      <c r="A108" t="s">
        <v>175</v>
      </c>
      <c r="B108" t="s">
        <v>425</v>
      </c>
    </row>
    <row r="109" spans="1:2" x14ac:dyDescent="0.25">
      <c r="A109" t="s">
        <v>176</v>
      </c>
      <c r="B109" t="s">
        <v>426</v>
      </c>
    </row>
    <row r="110" spans="1:2" x14ac:dyDescent="0.25">
      <c r="A110" t="s">
        <v>177</v>
      </c>
      <c r="B110" t="s">
        <v>427</v>
      </c>
    </row>
    <row r="111" spans="1:2" x14ac:dyDescent="0.25">
      <c r="A111" t="s">
        <v>178</v>
      </c>
      <c r="B111" t="s">
        <v>428</v>
      </c>
    </row>
    <row r="112" spans="1:2" x14ac:dyDescent="0.25">
      <c r="A112" s="2" t="s">
        <v>179</v>
      </c>
      <c r="B112" t="s">
        <v>429</v>
      </c>
    </row>
    <row r="113" spans="1:2" x14ac:dyDescent="0.25">
      <c r="A113" t="s">
        <v>180</v>
      </c>
      <c r="B113" t="s">
        <v>430</v>
      </c>
    </row>
    <row r="114" spans="1:2" x14ac:dyDescent="0.25">
      <c r="A114" t="s">
        <v>181</v>
      </c>
      <c r="B114" t="s">
        <v>431</v>
      </c>
    </row>
    <row r="115" spans="1:2" x14ac:dyDescent="0.25">
      <c r="A115" t="s">
        <v>182</v>
      </c>
      <c r="B115" t="s">
        <v>432</v>
      </c>
    </row>
    <row r="116" spans="1:2" x14ac:dyDescent="0.25">
      <c r="A116" t="s">
        <v>183</v>
      </c>
      <c r="B116" t="s">
        <v>433</v>
      </c>
    </row>
    <row r="117" spans="1:2" x14ac:dyDescent="0.25">
      <c r="A117" t="s">
        <v>184</v>
      </c>
      <c r="B117" t="s">
        <v>434</v>
      </c>
    </row>
    <row r="118" spans="1:2" x14ac:dyDescent="0.25">
      <c r="A118" t="s">
        <v>185</v>
      </c>
      <c r="B118" t="s">
        <v>435</v>
      </c>
    </row>
    <row r="119" spans="1:2" x14ac:dyDescent="0.25">
      <c r="A119" s="2" t="s">
        <v>186</v>
      </c>
      <c r="B119" t="s">
        <v>436</v>
      </c>
    </row>
    <row r="120" spans="1:2" x14ac:dyDescent="0.25">
      <c r="A120" t="s">
        <v>187</v>
      </c>
      <c r="B120" t="s">
        <v>437</v>
      </c>
    </row>
    <row r="121" spans="1:2" x14ac:dyDescent="0.25">
      <c r="A121" t="s">
        <v>188</v>
      </c>
      <c r="B121" t="s">
        <v>438</v>
      </c>
    </row>
    <row r="122" spans="1:2" x14ac:dyDescent="0.25">
      <c r="A122" t="s">
        <v>189</v>
      </c>
      <c r="B122" t="s">
        <v>439</v>
      </c>
    </row>
    <row r="123" spans="1:2" x14ac:dyDescent="0.25">
      <c r="A123" t="s">
        <v>190</v>
      </c>
      <c r="B123" t="s">
        <v>440</v>
      </c>
    </row>
    <row r="124" spans="1:2" x14ac:dyDescent="0.25">
      <c r="A124" t="s">
        <v>191</v>
      </c>
      <c r="B124" t="s">
        <v>441</v>
      </c>
    </row>
    <row r="125" spans="1:2" x14ac:dyDescent="0.25">
      <c r="A125" t="s">
        <v>192</v>
      </c>
      <c r="B125" t="s">
        <v>442</v>
      </c>
    </row>
    <row r="126" spans="1:2" x14ac:dyDescent="0.25">
      <c r="A126" t="s">
        <v>193</v>
      </c>
      <c r="B126" t="s">
        <v>443</v>
      </c>
    </row>
    <row r="127" spans="1:2" x14ac:dyDescent="0.25">
      <c r="A127" t="s">
        <v>194</v>
      </c>
      <c r="B127" t="s">
        <v>444</v>
      </c>
    </row>
    <row r="128" spans="1:2" x14ac:dyDescent="0.25">
      <c r="A128" t="s">
        <v>195</v>
      </c>
      <c r="B128" t="s">
        <v>445</v>
      </c>
    </row>
    <row r="129" spans="1:2" x14ac:dyDescent="0.25">
      <c r="A129" t="s">
        <v>196</v>
      </c>
      <c r="B129" t="s">
        <v>446</v>
      </c>
    </row>
    <row r="130" spans="1:2" x14ac:dyDescent="0.25">
      <c r="A130" t="s">
        <v>197</v>
      </c>
      <c r="B130" t="s">
        <v>447</v>
      </c>
    </row>
    <row r="131" spans="1:2" x14ac:dyDescent="0.25">
      <c r="A131" t="s">
        <v>448</v>
      </c>
      <c r="B131" t="s">
        <v>449</v>
      </c>
    </row>
    <row r="132" spans="1:2" x14ac:dyDescent="0.25">
      <c r="A132" t="s">
        <v>198</v>
      </c>
      <c r="B132" t="s">
        <v>450</v>
      </c>
    </row>
    <row r="133" spans="1:2" x14ac:dyDescent="0.25">
      <c r="A133" t="s">
        <v>199</v>
      </c>
      <c r="B133" t="s">
        <v>451</v>
      </c>
    </row>
    <row r="134" spans="1:2" x14ac:dyDescent="0.25">
      <c r="A134" t="s">
        <v>200</v>
      </c>
      <c r="B134" t="s">
        <v>452</v>
      </c>
    </row>
    <row r="135" spans="1:2" x14ac:dyDescent="0.25">
      <c r="A135" t="s">
        <v>201</v>
      </c>
      <c r="B135" t="s">
        <v>453</v>
      </c>
    </row>
    <row r="136" spans="1:2" x14ac:dyDescent="0.25">
      <c r="A136" t="s">
        <v>202</v>
      </c>
      <c r="B136" t="s">
        <v>454</v>
      </c>
    </row>
    <row r="137" spans="1:2" x14ac:dyDescent="0.25">
      <c r="A137" t="s">
        <v>203</v>
      </c>
      <c r="B137" t="s">
        <v>455</v>
      </c>
    </row>
    <row r="138" spans="1:2" x14ac:dyDescent="0.25">
      <c r="A138" t="s">
        <v>204</v>
      </c>
      <c r="B138" t="s">
        <v>456</v>
      </c>
    </row>
    <row r="139" spans="1:2" x14ac:dyDescent="0.25">
      <c r="A139" t="s">
        <v>205</v>
      </c>
      <c r="B139" t="s">
        <v>457</v>
      </c>
    </row>
    <row r="140" spans="1:2" x14ac:dyDescent="0.25">
      <c r="A140" t="s">
        <v>206</v>
      </c>
      <c r="B140" t="s">
        <v>458</v>
      </c>
    </row>
    <row r="141" spans="1:2" x14ac:dyDescent="0.25">
      <c r="A141" t="s">
        <v>207</v>
      </c>
      <c r="B141" t="s">
        <v>459</v>
      </c>
    </row>
    <row r="142" spans="1:2" x14ac:dyDescent="0.25">
      <c r="A142" t="s">
        <v>208</v>
      </c>
      <c r="B142" t="s">
        <v>460</v>
      </c>
    </row>
    <row r="143" spans="1:2" x14ac:dyDescent="0.25">
      <c r="A143" t="s">
        <v>210</v>
      </c>
      <c r="B143" t="s">
        <v>461</v>
      </c>
    </row>
    <row r="144" spans="1:2" x14ac:dyDescent="0.25">
      <c r="A144" t="s">
        <v>211</v>
      </c>
      <c r="B144" t="s">
        <v>462</v>
      </c>
    </row>
    <row r="145" spans="1:2" x14ac:dyDescent="0.25">
      <c r="A145" t="s">
        <v>212</v>
      </c>
      <c r="B145" t="s">
        <v>463</v>
      </c>
    </row>
    <row r="146" spans="1:2" x14ac:dyDescent="0.25">
      <c r="A146" s="2" t="s">
        <v>209</v>
      </c>
      <c r="B146" t="s">
        <v>464</v>
      </c>
    </row>
    <row r="147" spans="1:2" x14ac:dyDescent="0.25">
      <c r="A147" t="s">
        <v>213</v>
      </c>
      <c r="B147" t="s">
        <v>465</v>
      </c>
    </row>
    <row r="148" spans="1:2" x14ac:dyDescent="0.25">
      <c r="A148" t="s">
        <v>214</v>
      </c>
      <c r="B148" t="s">
        <v>466</v>
      </c>
    </row>
    <row r="149" spans="1:2" x14ac:dyDescent="0.25">
      <c r="A149" t="s">
        <v>467</v>
      </c>
      <c r="B149" t="s">
        <v>468</v>
      </c>
    </row>
    <row r="150" spans="1:2" x14ac:dyDescent="0.25">
      <c r="A150" t="s">
        <v>215</v>
      </c>
      <c r="B150" t="s">
        <v>469</v>
      </c>
    </row>
    <row r="151" spans="1:2" x14ac:dyDescent="0.25">
      <c r="A151" t="s">
        <v>216</v>
      </c>
      <c r="B151" t="s">
        <v>470</v>
      </c>
    </row>
    <row r="152" spans="1:2" x14ac:dyDescent="0.25">
      <c r="A152" t="s">
        <v>217</v>
      </c>
      <c r="B152" t="s">
        <v>471</v>
      </c>
    </row>
    <row r="153" spans="1:2" x14ac:dyDescent="0.25">
      <c r="A153" t="s">
        <v>218</v>
      </c>
      <c r="B153" t="s">
        <v>472</v>
      </c>
    </row>
    <row r="154" spans="1:2" x14ac:dyDescent="0.25">
      <c r="A154" t="s">
        <v>219</v>
      </c>
      <c r="B154" t="s">
        <v>473</v>
      </c>
    </row>
  </sheetData>
  <sheetProtection algorithmName="SHA-512" hashValue="0fQIZdbVvNsNydzg1lcc9mU9rEQkYaeAqJ4qp6OvzF+G2R/DNUmXWCEjNv53g0ILtAyZXi8xj2emv6aam0HZkw==" saltValue="YC3kK3leBodsf3MuPZBWug=="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3" ma:contentTypeDescription="Create a new document." ma:contentTypeScope="" ma:versionID="89e56f8e038511c0a530fb3f4cac04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8fbfe24fd7b61c55079b58e6a54a0f8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3950C747-657D-407F-BAC7-D35B3C88D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1CDA1-DE1B-409A-BF1A-3F5DA6FB7B1C}">
  <ds:schemaRefs>
    <ds:schemaRef ds:uri="http://schemas.microsoft.com/sharepoint/v3/contenttype/forms"/>
  </ds:schemaRefs>
</ds:datastoreItem>
</file>

<file path=customXml/itemProps3.xml><?xml version="1.0" encoding="utf-8"?>
<ds:datastoreItem xmlns:ds="http://schemas.openxmlformats.org/officeDocument/2006/customXml" ds:itemID="{692157D1-E886-41FB-A7C2-CD11973F6168}">
  <ds:schemaRefs>
    <ds:schemaRef ds:uri="http://purl.org/dc/elements/1.1/"/>
    <ds:schemaRef ds:uri="http://schemas.microsoft.com/office/2006/documentManagement/types"/>
    <ds:schemaRef ds:uri="34f15714-548d-495f-a9b0-f58ce09e51d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7733dd27-db60-40e2-8fa1-8ddcdc226c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Final report (2024 to 2025) -&gt;</vt:lpstr>
      <vt:lpstr>Guidance (2024 to 2025)</vt:lpstr>
      <vt:lpstr>MSIF spend return 2024 to 2025</vt:lpstr>
      <vt:lpstr>2024-25 MSIF Allocations</vt:lpstr>
      <vt:lpstr>2025-26 MSIF Allocations</vt:lpstr>
      <vt:lpstr>2024-25 Fee Rate Reporting</vt:lpstr>
      <vt:lpstr>Fee rates (2024 to 2025)</vt:lpstr>
      <vt:lpstr>Waiting times (2024 to 2025)</vt:lpstr>
      <vt:lpstr>Workforce (2024 to 2025)</vt:lpstr>
      <vt:lpstr>Initial report 2025 to 2026 -&gt;</vt:lpstr>
      <vt:lpstr>Guidance (2025 to 2026)</vt:lpstr>
      <vt:lpstr>Spend return (2025 to 2026)</vt:lpstr>
      <vt:lpstr>Fee rates (2025 to 2026)</vt:lpstr>
      <vt:lpstr>Waiting times (2025 to 2026)</vt:lpstr>
      <vt:lpstr>Workforce (2025 to 2026)</vt:lpstr>
      <vt:lpstr>Source - Dropdowns</vt:lpstr>
      <vt:lpstr>Outputs</vt:lpstr>
      <vt:lpstr>Source -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Davison, Ryan</cp:lastModifiedBy>
  <cp:revision/>
  <dcterms:created xsi:type="dcterms:W3CDTF">2024-02-06T15:10:58Z</dcterms:created>
  <dcterms:modified xsi:type="dcterms:W3CDTF">2025-05-12T16:06:34Z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